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am\Desktop\"/>
    </mc:Choice>
  </mc:AlternateContent>
  <xr:revisionPtr revIDLastSave="0" documentId="13_ncr:1_{8C48D92D-C676-492B-9FA7-5F40720F4389}" xr6:coauthVersionLast="45" xr6:coauthVersionMax="45" xr10:uidLastSave="{00000000-0000-0000-0000-000000000000}"/>
  <bookViews>
    <workbookView xWindow="28680" yWindow="-120" windowWidth="29040" windowHeight="15840" xr2:uid="{4B355B46-FCA0-4812-8F91-E2619C6FADC5}"/>
  </bookViews>
  <sheets>
    <sheet name="Sheet1" sheetId="1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9" i="3" l="1"/>
  <c r="C79" i="3"/>
  <c r="H69" i="3" s="1"/>
  <c r="J70" i="3" s="1"/>
  <c r="H75" i="3"/>
  <c r="J78" i="3" s="1"/>
  <c r="H20" i="1"/>
  <c r="M78" i="3"/>
  <c r="K78" i="3"/>
  <c r="M77" i="3"/>
  <c r="K77" i="3"/>
  <c r="K76" i="3"/>
  <c r="M76" i="3" s="1"/>
  <c r="K75" i="3"/>
  <c r="M75" i="3" s="1"/>
  <c r="K74" i="3"/>
  <c r="M74" i="3" s="1"/>
  <c r="K73" i="3"/>
  <c r="M73" i="3" s="1"/>
  <c r="M72" i="3"/>
  <c r="K72" i="3"/>
  <c r="M71" i="3"/>
  <c r="K71" i="3"/>
  <c r="K70" i="3"/>
  <c r="M70" i="3" s="1"/>
  <c r="K69" i="3"/>
  <c r="M69" i="3" s="1"/>
  <c r="L70" i="3" l="1"/>
  <c r="O69" i="3" s="1"/>
  <c r="J75" i="3"/>
  <c r="L75" i="3" s="1"/>
  <c r="J69" i="3"/>
  <c r="J71" i="3"/>
  <c r="J77" i="3"/>
  <c r="J73" i="3"/>
  <c r="J72" i="3"/>
  <c r="J74" i="3"/>
  <c r="J76" i="3"/>
  <c r="L73" i="3"/>
  <c r="L78" i="3"/>
  <c r="C45" i="3"/>
  <c r="C30" i="3"/>
  <c r="Q69" i="3" l="1"/>
  <c r="R69" i="3"/>
  <c r="S20" i="1" s="1"/>
  <c r="L74" i="3"/>
  <c r="O73" i="3" s="1"/>
  <c r="L72" i="3"/>
  <c r="O71" i="3" s="1"/>
  <c r="Q71" i="3" s="1"/>
  <c r="L69" i="3"/>
  <c r="O68" i="3" s="1"/>
  <c r="L71" i="3"/>
  <c r="O70" i="3" s="1"/>
  <c r="R70" i="3" s="1"/>
  <c r="S21" i="1" s="1"/>
  <c r="O72" i="3"/>
  <c r="R72" i="3" s="1"/>
  <c r="S23" i="1" s="1"/>
  <c r="O75" i="3"/>
  <c r="Q75" i="3" s="1"/>
  <c r="L76" i="3"/>
  <c r="O76" i="3" s="1"/>
  <c r="Q76" i="3" s="1"/>
  <c r="L77" i="3"/>
  <c r="O77" i="3" s="1"/>
  <c r="O78" i="3"/>
  <c r="R78" i="3" s="1"/>
  <c r="S29" i="1" s="1"/>
  <c r="T64" i="3"/>
  <c r="W61" i="3" s="1"/>
  <c r="X61" i="3" s="1"/>
  <c r="T48" i="3"/>
  <c r="W46" i="3" s="1"/>
  <c r="X46" i="3" s="1"/>
  <c r="T32" i="3"/>
  <c r="W27" i="3" s="1"/>
  <c r="X27" i="3" s="1"/>
  <c r="T63" i="3"/>
  <c r="T47" i="3"/>
  <c r="T31" i="3"/>
  <c r="T16" i="3"/>
  <c r="W12" i="3" s="1"/>
  <c r="X12" i="3" s="1"/>
  <c r="T15" i="3"/>
  <c r="C60" i="3"/>
  <c r="H56" i="3" s="1"/>
  <c r="H35" i="3"/>
  <c r="J40" i="3" s="1"/>
  <c r="H20" i="3"/>
  <c r="J25" i="3" s="1"/>
  <c r="C15" i="3"/>
  <c r="H11" i="3" s="1"/>
  <c r="K21" i="1"/>
  <c r="F42" i="1"/>
  <c r="G42" i="1" s="1"/>
  <c r="F43" i="1"/>
  <c r="G43" i="1" s="1"/>
  <c r="F44" i="1"/>
  <c r="G44" i="1" s="1"/>
  <c r="F41" i="1"/>
  <c r="G41" i="1" s="1"/>
  <c r="F36" i="1"/>
  <c r="G36" i="1" s="1"/>
  <c r="F37" i="1"/>
  <c r="G37" i="1" s="1"/>
  <c r="F38" i="1"/>
  <c r="G38" i="1" s="1"/>
  <c r="F39" i="1"/>
  <c r="G39" i="1" s="1"/>
  <c r="F40" i="1"/>
  <c r="G40" i="1" s="1"/>
  <c r="F35" i="1"/>
  <c r="G35" i="1" s="1"/>
  <c r="E42" i="1"/>
  <c r="E43" i="1"/>
  <c r="E44" i="1"/>
  <c r="E41" i="1"/>
  <c r="E36" i="1"/>
  <c r="E37" i="1"/>
  <c r="E38" i="1"/>
  <c r="E39" i="1"/>
  <c r="E40" i="1"/>
  <c r="E35" i="1"/>
  <c r="H26" i="1"/>
  <c r="J27" i="1" s="1"/>
  <c r="H11" i="1"/>
  <c r="J14" i="1" s="1"/>
  <c r="H5" i="1"/>
  <c r="J5" i="1" s="1"/>
  <c r="Q72" i="3" l="1"/>
  <c r="Q68" i="3"/>
  <c r="R68" i="3"/>
  <c r="S19" i="1" s="1"/>
  <c r="Q73" i="3"/>
  <c r="R73" i="3"/>
  <c r="S24" i="1" s="1"/>
  <c r="Q77" i="3"/>
  <c r="R77" i="3"/>
  <c r="S28" i="1" s="1"/>
  <c r="Q78" i="3"/>
  <c r="R76" i="3"/>
  <c r="S27" i="1" s="1"/>
  <c r="R75" i="3"/>
  <c r="S26" i="1" s="1"/>
  <c r="R71" i="3"/>
  <c r="S22" i="1" s="1"/>
  <c r="Q70" i="3"/>
  <c r="L27" i="1"/>
  <c r="O27" i="1" s="1"/>
  <c r="Q27" i="1" s="1"/>
  <c r="V43" i="3"/>
  <c r="W5" i="3"/>
  <c r="X5" i="3" s="1"/>
  <c r="T35" i="1" s="1"/>
  <c r="V59" i="3"/>
  <c r="V27" i="3"/>
  <c r="W29" i="3"/>
  <c r="X29" i="3" s="1"/>
  <c r="W14" i="3"/>
  <c r="X14" i="3" s="1"/>
  <c r="W42" i="3"/>
  <c r="X42" i="3" s="1"/>
  <c r="W44" i="3"/>
  <c r="X44" i="3" s="1"/>
  <c r="V37" i="3"/>
  <c r="S37" i="1" s="1"/>
  <c r="W40" i="3"/>
  <c r="X40" i="3" s="1"/>
  <c r="W58" i="3"/>
  <c r="X58" i="3" s="1"/>
  <c r="V41" i="3"/>
  <c r="V46" i="3"/>
  <c r="W38" i="3"/>
  <c r="X38" i="3" s="1"/>
  <c r="W54" i="3"/>
  <c r="X54" i="3" s="1"/>
  <c r="V39" i="3"/>
  <c r="V44" i="3"/>
  <c r="W60" i="3"/>
  <c r="X60" i="3" s="1"/>
  <c r="V56" i="3"/>
  <c r="V62" i="3"/>
  <c r="W9" i="3"/>
  <c r="X9" i="3" s="1"/>
  <c r="W13" i="3"/>
  <c r="X13" i="3" s="1"/>
  <c r="V24" i="3"/>
  <c r="W30" i="3"/>
  <c r="X30" i="3" s="1"/>
  <c r="V42" i="3"/>
  <c r="V38" i="3"/>
  <c r="V45" i="3"/>
  <c r="W41" i="3"/>
  <c r="X41" i="3" s="1"/>
  <c r="W43" i="3"/>
  <c r="X43" i="3" s="1"/>
  <c r="V53" i="3"/>
  <c r="S38" i="1" s="1"/>
  <c r="V55" i="3"/>
  <c r="V61" i="3"/>
  <c r="W57" i="3"/>
  <c r="X57" i="3" s="1"/>
  <c r="W59" i="3"/>
  <c r="X59" i="3" s="1"/>
  <c r="W7" i="3"/>
  <c r="X7" i="3" s="1"/>
  <c r="V25" i="3"/>
  <c r="V58" i="3"/>
  <c r="V54" i="3"/>
  <c r="V60" i="3"/>
  <c r="W56" i="3"/>
  <c r="X56" i="3" s="1"/>
  <c r="W62" i="3"/>
  <c r="X62" i="3" s="1"/>
  <c r="W10" i="3"/>
  <c r="X10" i="3" s="1"/>
  <c r="W11" i="3"/>
  <c r="X11" i="3" s="1"/>
  <c r="W28" i="3"/>
  <c r="X28" i="3" s="1"/>
  <c r="V40" i="3"/>
  <c r="W37" i="3"/>
  <c r="X37" i="3" s="1"/>
  <c r="T37" i="1" s="1"/>
  <c r="W39" i="3"/>
  <c r="X39" i="3" s="1"/>
  <c r="W45" i="3"/>
  <c r="X45" i="3" s="1"/>
  <c r="V57" i="3"/>
  <c r="W53" i="3"/>
  <c r="X53" i="3" s="1"/>
  <c r="T38" i="1" s="1"/>
  <c r="W55" i="3"/>
  <c r="X55" i="3" s="1"/>
  <c r="W21" i="3"/>
  <c r="X21" i="3" s="1"/>
  <c r="T36" i="1" s="1"/>
  <c r="W23" i="3"/>
  <c r="X23" i="3" s="1"/>
  <c r="V30" i="3"/>
  <c r="W22" i="3"/>
  <c r="X22" i="3" s="1"/>
  <c r="V21" i="3"/>
  <c r="S36" i="1" s="1"/>
  <c r="V23" i="3"/>
  <c r="V29" i="3"/>
  <c r="W25" i="3"/>
  <c r="X25" i="3" s="1"/>
  <c r="W26" i="3"/>
  <c r="X26" i="3" s="1"/>
  <c r="V26" i="3"/>
  <c r="V22" i="3"/>
  <c r="V28" i="3"/>
  <c r="W24" i="3"/>
  <c r="X24" i="3" s="1"/>
  <c r="W6" i="3"/>
  <c r="X6" i="3" s="1"/>
  <c r="W8" i="3"/>
  <c r="X8" i="3" s="1"/>
  <c r="V11" i="3"/>
  <c r="V10" i="3"/>
  <c r="V6" i="3"/>
  <c r="V12" i="3"/>
  <c r="V8" i="3"/>
  <c r="V14" i="3"/>
  <c r="V5" i="3"/>
  <c r="S35" i="1" s="1"/>
  <c r="V7" i="3"/>
  <c r="V13" i="3"/>
  <c r="V9" i="3"/>
  <c r="H5" i="3"/>
  <c r="K8" i="3" s="1"/>
  <c r="M8" i="3" s="1"/>
  <c r="H50" i="3"/>
  <c r="J57" i="3" s="1"/>
  <c r="H41" i="3"/>
  <c r="J42" i="3" s="1"/>
  <c r="K14" i="3"/>
  <c r="J11" i="3"/>
  <c r="K13" i="3"/>
  <c r="J14" i="3"/>
  <c r="K12" i="3"/>
  <c r="J13" i="3"/>
  <c r="K11" i="3"/>
  <c r="J12" i="3"/>
  <c r="J36" i="3"/>
  <c r="J35" i="3"/>
  <c r="L35" i="3" s="1"/>
  <c r="O34" i="3" s="1"/>
  <c r="Q34" i="3" s="1"/>
  <c r="Q37" i="1" s="1"/>
  <c r="J50" i="3"/>
  <c r="L50" i="3" s="1"/>
  <c r="J38" i="3"/>
  <c r="J37" i="3"/>
  <c r="L37" i="3" s="1"/>
  <c r="O36" i="3" s="1"/>
  <c r="Q36" i="3" s="1"/>
  <c r="J39" i="3"/>
  <c r="L39" i="3" s="1"/>
  <c r="O38" i="3" s="1"/>
  <c r="Q38" i="3" s="1"/>
  <c r="K38" i="3"/>
  <c r="M38" i="3" s="1"/>
  <c r="K39" i="3"/>
  <c r="M39" i="3" s="1"/>
  <c r="K54" i="3"/>
  <c r="M54" i="3" s="1"/>
  <c r="K55" i="3"/>
  <c r="M55" i="3" s="1"/>
  <c r="K36" i="3"/>
  <c r="M36" i="3" s="1"/>
  <c r="K37" i="3"/>
  <c r="M37" i="3" s="1"/>
  <c r="K52" i="3"/>
  <c r="M52" i="3" s="1"/>
  <c r="K53" i="3"/>
  <c r="M53" i="3" s="1"/>
  <c r="K35" i="3"/>
  <c r="M35" i="3" s="1"/>
  <c r="K50" i="3"/>
  <c r="M50" i="3" s="1"/>
  <c r="K51" i="3"/>
  <c r="M51" i="3" s="1"/>
  <c r="K40" i="3"/>
  <c r="M40" i="3" s="1"/>
  <c r="H26" i="3"/>
  <c r="K26" i="3" s="1"/>
  <c r="M26" i="3" s="1"/>
  <c r="L25" i="3"/>
  <c r="O24" i="3" s="1"/>
  <c r="Q24" i="3" s="1"/>
  <c r="K21" i="3"/>
  <c r="M21" i="3" s="1"/>
  <c r="K23" i="3"/>
  <c r="M23" i="3" s="1"/>
  <c r="K25" i="3"/>
  <c r="M25" i="3" s="1"/>
  <c r="J20" i="3"/>
  <c r="J22" i="3"/>
  <c r="J24" i="3"/>
  <c r="K20" i="3"/>
  <c r="M20" i="3" s="1"/>
  <c r="K22" i="3"/>
  <c r="M22" i="3" s="1"/>
  <c r="K24" i="3"/>
  <c r="M24" i="3" s="1"/>
  <c r="J21" i="3"/>
  <c r="J23" i="3"/>
  <c r="J23" i="1"/>
  <c r="K7" i="1"/>
  <c r="K24" i="1"/>
  <c r="M24" i="1" s="1"/>
  <c r="K29" i="1"/>
  <c r="M29" i="1" s="1"/>
  <c r="K26" i="1"/>
  <c r="M26" i="1" s="1"/>
  <c r="J20" i="1"/>
  <c r="J22" i="1"/>
  <c r="J29" i="1"/>
  <c r="K28" i="1"/>
  <c r="K23" i="1"/>
  <c r="M23" i="1" s="1"/>
  <c r="K27" i="1"/>
  <c r="M27" i="1" s="1"/>
  <c r="J25" i="1"/>
  <c r="J21" i="1"/>
  <c r="J28" i="1"/>
  <c r="K20" i="1"/>
  <c r="M20" i="1" s="1"/>
  <c r="K22" i="1"/>
  <c r="M22" i="1" s="1"/>
  <c r="J24" i="1"/>
  <c r="J26" i="1"/>
  <c r="K25" i="1"/>
  <c r="M25" i="1" s="1"/>
  <c r="M21" i="1"/>
  <c r="J6" i="1"/>
  <c r="K5" i="1"/>
  <c r="J8" i="1"/>
  <c r="L8" i="1" s="1"/>
  <c r="K6" i="1"/>
  <c r="K11" i="1"/>
  <c r="K14" i="1"/>
  <c r="K13" i="1"/>
  <c r="K10" i="1"/>
  <c r="K12" i="1"/>
  <c r="K9" i="1"/>
  <c r="K8" i="1"/>
  <c r="L14" i="1"/>
  <c r="M14" i="1"/>
  <c r="J13" i="1"/>
  <c r="J12" i="1"/>
  <c r="J11" i="1"/>
  <c r="J7" i="1"/>
  <c r="J10" i="1"/>
  <c r="J9" i="1"/>
  <c r="R27" i="1" l="1"/>
  <c r="L25" i="1"/>
  <c r="O24" i="1" s="1"/>
  <c r="Q24" i="1" s="1"/>
  <c r="L21" i="1"/>
  <c r="O20" i="1" s="1"/>
  <c r="Q20" i="1" s="1"/>
  <c r="L23" i="1"/>
  <c r="O22" i="1" s="1"/>
  <c r="Q22" i="1" s="1"/>
  <c r="J41" i="3"/>
  <c r="J43" i="3"/>
  <c r="J55" i="3"/>
  <c r="L55" i="3" s="1"/>
  <c r="O54" i="3" s="1"/>
  <c r="Q54" i="3" s="1"/>
  <c r="J56" i="3"/>
  <c r="L56" i="3" s="1"/>
  <c r="O56" i="3" s="1"/>
  <c r="Q56" i="3" s="1"/>
  <c r="J52" i="3"/>
  <c r="L52" i="3" s="1"/>
  <c r="J54" i="3"/>
  <c r="L54" i="3" s="1"/>
  <c r="O53" i="3" s="1"/>
  <c r="Q53" i="3" s="1"/>
  <c r="J51" i="3"/>
  <c r="L51" i="3" s="1"/>
  <c r="O50" i="3" s="1"/>
  <c r="Q50" i="3" s="1"/>
  <c r="J59" i="3"/>
  <c r="J58" i="3"/>
  <c r="L58" i="3" s="1"/>
  <c r="O58" i="3" s="1"/>
  <c r="Q58" i="3" s="1"/>
  <c r="J53" i="3"/>
  <c r="L53" i="3" s="1"/>
  <c r="O52" i="3" s="1"/>
  <c r="Q52" i="3" s="1"/>
  <c r="J10" i="3"/>
  <c r="L10" i="3" s="1"/>
  <c r="O9" i="3" s="1"/>
  <c r="Q9" i="3" s="1"/>
  <c r="K9" i="3"/>
  <c r="M9" i="3" s="1"/>
  <c r="J8" i="3"/>
  <c r="L8" i="3" s="1"/>
  <c r="J6" i="3"/>
  <c r="L6" i="3" s="1"/>
  <c r="O5" i="3" s="1"/>
  <c r="Q5" i="3" s="1"/>
  <c r="K7" i="3"/>
  <c r="M7" i="3" s="1"/>
  <c r="K6" i="3"/>
  <c r="M6" i="3" s="1"/>
  <c r="K5" i="3"/>
  <c r="M5" i="3" s="1"/>
  <c r="J7" i="3"/>
  <c r="L7" i="3" s="1"/>
  <c r="K10" i="3"/>
  <c r="M10" i="3" s="1"/>
  <c r="J9" i="3"/>
  <c r="L9" i="3" s="1"/>
  <c r="O8" i="3" s="1"/>
  <c r="Q8" i="3" s="1"/>
  <c r="J5" i="3"/>
  <c r="L5" i="3" s="1"/>
  <c r="J44" i="3"/>
  <c r="K27" i="3"/>
  <c r="M27" i="3" s="1"/>
  <c r="J29" i="3"/>
  <c r="L29" i="3" s="1"/>
  <c r="O29" i="3" s="1"/>
  <c r="Q29" i="3" s="1"/>
  <c r="J27" i="3"/>
  <c r="L27" i="3" s="1"/>
  <c r="O27" i="3" s="1"/>
  <c r="Q27" i="3" s="1"/>
  <c r="J28" i="3"/>
  <c r="L28" i="3" s="1"/>
  <c r="O49" i="3"/>
  <c r="Q49" i="3" s="1"/>
  <c r="Q38" i="1" s="1"/>
  <c r="L38" i="3"/>
  <c r="O37" i="3" s="1"/>
  <c r="Q37" i="3" s="1"/>
  <c r="K42" i="3"/>
  <c r="M42" i="3" s="1"/>
  <c r="K58" i="3"/>
  <c r="M58" i="3" s="1"/>
  <c r="K57" i="3"/>
  <c r="M57" i="3" s="1"/>
  <c r="K43" i="3"/>
  <c r="M43" i="3" s="1"/>
  <c r="K44" i="3"/>
  <c r="M44" i="3" s="1"/>
  <c r="K59" i="3"/>
  <c r="M59" i="3" s="1"/>
  <c r="K56" i="3"/>
  <c r="M56" i="3" s="1"/>
  <c r="K41" i="3"/>
  <c r="M41" i="3" s="1"/>
  <c r="J26" i="3"/>
  <c r="L26" i="3" s="1"/>
  <c r="L40" i="3"/>
  <c r="O39" i="3" s="1"/>
  <c r="Q39" i="3" s="1"/>
  <c r="L36" i="3"/>
  <c r="O35" i="3" s="1"/>
  <c r="Q35" i="3" s="1"/>
  <c r="K29" i="3"/>
  <c r="M29" i="3" s="1"/>
  <c r="M14" i="3"/>
  <c r="M12" i="3"/>
  <c r="M13" i="3"/>
  <c r="M11" i="3"/>
  <c r="K28" i="3"/>
  <c r="M28" i="3" s="1"/>
  <c r="L21" i="3"/>
  <c r="O20" i="3" s="1"/>
  <c r="Q20" i="3" s="1"/>
  <c r="L24" i="3"/>
  <c r="O23" i="3" s="1"/>
  <c r="Q23" i="3" s="1"/>
  <c r="L20" i="3"/>
  <c r="O19" i="3" s="1"/>
  <c r="Q19" i="3" s="1"/>
  <c r="Q36" i="1" s="1"/>
  <c r="L23" i="3"/>
  <c r="O22" i="3" s="1"/>
  <c r="Q22" i="3" s="1"/>
  <c r="L22" i="3"/>
  <c r="O21" i="3" s="1"/>
  <c r="Q21" i="3" s="1"/>
  <c r="M8" i="1"/>
  <c r="L24" i="1"/>
  <c r="L26" i="1"/>
  <c r="L20" i="1"/>
  <c r="L29" i="1"/>
  <c r="O29" i="1" s="1"/>
  <c r="R29" i="1" s="1"/>
  <c r="L22" i="1"/>
  <c r="L28" i="1"/>
  <c r="O28" i="1" s="1"/>
  <c r="R28" i="1" s="1"/>
  <c r="M28" i="1"/>
  <c r="L12" i="1"/>
  <c r="M12" i="1"/>
  <c r="M13" i="1"/>
  <c r="L13" i="1"/>
  <c r="M11" i="1"/>
  <c r="L11" i="1"/>
  <c r="L7" i="1"/>
  <c r="M7" i="1"/>
  <c r="L9" i="1"/>
  <c r="M9" i="1"/>
  <c r="L5" i="1"/>
  <c r="M5" i="1"/>
  <c r="L6" i="1"/>
  <c r="M6" i="1"/>
  <c r="L10" i="1"/>
  <c r="M10" i="1"/>
  <c r="R22" i="1" l="1"/>
  <c r="R24" i="1"/>
  <c r="O19" i="1"/>
  <c r="R19" i="1" s="1"/>
  <c r="R20" i="1"/>
  <c r="Q29" i="1"/>
  <c r="O26" i="1"/>
  <c r="O23" i="1"/>
  <c r="O21" i="1"/>
  <c r="O51" i="3"/>
  <c r="Q51" i="3" s="1"/>
  <c r="O7" i="3"/>
  <c r="Q7" i="3" s="1"/>
  <c r="O4" i="3"/>
  <c r="Q4" i="3" s="1"/>
  <c r="O6" i="3"/>
  <c r="Q6" i="3" s="1"/>
  <c r="O28" i="3"/>
  <c r="Q28" i="3" s="1"/>
  <c r="L59" i="3"/>
  <c r="O59" i="3" s="1"/>
  <c r="Q59" i="3" s="1"/>
  <c r="O26" i="3"/>
  <c r="Q26" i="3" s="1"/>
  <c r="L43" i="3"/>
  <c r="O43" i="3" s="1"/>
  <c r="Q43" i="3" s="1"/>
  <c r="L42" i="3"/>
  <c r="O42" i="3" s="1"/>
  <c r="Q42" i="3" s="1"/>
  <c r="L41" i="3"/>
  <c r="O41" i="3" s="1"/>
  <c r="Q41" i="3" s="1"/>
  <c r="L44" i="3"/>
  <c r="O44" i="3" s="1"/>
  <c r="Q44" i="3" s="1"/>
  <c r="L57" i="3"/>
  <c r="O57" i="3" s="1"/>
  <c r="Q57" i="3" s="1"/>
  <c r="L12" i="3"/>
  <c r="O12" i="3" s="1"/>
  <c r="Q12" i="3" s="1"/>
  <c r="L11" i="3"/>
  <c r="O11" i="3" s="1"/>
  <c r="Q11" i="3" s="1"/>
  <c r="L14" i="3"/>
  <c r="O14" i="3" s="1"/>
  <c r="Q14" i="3" s="1"/>
  <c r="L13" i="3"/>
  <c r="O13" i="3" s="1"/>
  <c r="Q13" i="3" s="1"/>
  <c r="Q28" i="1"/>
  <c r="Q26" i="1" l="1"/>
  <c r="R26" i="1"/>
  <c r="Q23" i="1"/>
  <c r="R23" i="1"/>
  <c r="Q21" i="1"/>
  <c r="R21" i="1"/>
  <c r="Q19" i="1"/>
  <c r="Q35" i="1"/>
</calcChain>
</file>

<file path=xl/sharedStrings.xml><?xml version="1.0" encoding="utf-8"?>
<sst xmlns="http://schemas.openxmlformats.org/spreadsheetml/2006/main" count="583" uniqueCount="76">
  <si>
    <t>레벨</t>
    <phoneticPr fontId="1" type="noConversion"/>
  </si>
  <si>
    <t>주문</t>
    <phoneticPr fontId="1" type="noConversion"/>
  </si>
  <si>
    <t>치유량</t>
    <phoneticPr fontId="1" type="noConversion"/>
  </si>
  <si>
    <t>평균 치유량</t>
    <phoneticPr fontId="1" type="noConversion"/>
  </si>
  <si>
    <t>시전시간</t>
    <phoneticPr fontId="1" type="noConversion"/>
  </si>
  <si>
    <t>주문력 계수</t>
    <phoneticPr fontId="1" type="noConversion"/>
  </si>
  <si>
    <t>증가 힐량</t>
    <phoneticPr fontId="1" type="noConversion"/>
  </si>
  <si>
    <t>빛축</t>
    <phoneticPr fontId="1" type="noConversion"/>
  </si>
  <si>
    <t>빛축X</t>
    <phoneticPr fontId="1" type="noConversion"/>
  </si>
  <si>
    <t>HPS</t>
    <phoneticPr fontId="1" type="noConversion"/>
  </si>
  <si>
    <t>1424-1584</t>
    <phoneticPr fontId="1" type="noConversion"/>
  </si>
  <si>
    <t>1084-1206</t>
    <phoneticPr fontId="1" type="noConversion"/>
  </si>
  <si>
    <t>803-895</t>
    <phoneticPr fontId="1" type="noConversion"/>
  </si>
  <si>
    <t>567-637</t>
    <phoneticPr fontId="1" type="noConversion"/>
  </si>
  <si>
    <t>6레벨</t>
    <phoneticPr fontId="1" type="noConversion"/>
  </si>
  <si>
    <t>5레벨</t>
    <phoneticPr fontId="1" type="noConversion"/>
  </si>
  <si>
    <t>4레벨</t>
    <phoneticPr fontId="1" type="noConversion"/>
  </si>
  <si>
    <t>3레벨</t>
    <phoneticPr fontId="1" type="noConversion"/>
  </si>
  <si>
    <t>2레벨</t>
    <phoneticPr fontId="1" type="noConversion"/>
  </si>
  <si>
    <t>1레벨</t>
    <phoneticPr fontId="1" type="noConversion"/>
  </si>
  <si>
    <t>8레벨</t>
    <phoneticPr fontId="1" type="noConversion"/>
  </si>
  <si>
    <t>7레벨</t>
    <phoneticPr fontId="1" type="noConversion"/>
  </si>
  <si>
    <t>389-435</t>
    <phoneticPr fontId="1" type="noConversion"/>
  </si>
  <si>
    <t>311-348</t>
    <phoneticPr fontId="1" type="noConversion"/>
  </si>
  <si>
    <t>231-259</t>
    <phoneticPr fontId="1" type="noConversion"/>
  </si>
  <si>
    <t>171-192</t>
    <phoneticPr fontId="1" type="noConversion"/>
  </si>
  <si>
    <t>114-131</t>
    <phoneticPr fontId="1" type="noConversion"/>
  </si>
  <si>
    <t>75-87</t>
    <phoneticPr fontId="1" type="noConversion"/>
  </si>
  <si>
    <t>치증 입력</t>
    <phoneticPr fontId="1" type="noConversion"/>
  </si>
  <si>
    <t>힐량(빛축O)</t>
    <phoneticPr fontId="1" type="noConversion"/>
  </si>
  <si>
    <t>힐량(빛축x)</t>
    <phoneticPr fontId="1" type="noConversion"/>
  </si>
  <si>
    <t>빛축O</t>
    <phoneticPr fontId="1" type="noConversion"/>
  </si>
  <si>
    <t>극대힐량</t>
    <phoneticPr fontId="1" type="noConversion"/>
  </si>
  <si>
    <t>극대치유</t>
    <phoneticPr fontId="1" type="noConversion"/>
  </si>
  <si>
    <t>힐량(빛축X)</t>
    <phoneticPr fontId="1" type="noConversion"/>
  </si>
  <si>
    <t>치증환산량(빛섬)</t>
    <phoneticPr fontId="1" type="noConversion"/>
  </si>
  <si>
    <t>치증환산량(성빛)</t>
    <phoneticPr fontId="1" type="noConversion"/>
  </si>
  <si>
    <t>힐량 증가량(빛섬)</t>
    <phoneticPr fontId="1" type="noConversion"/>
  </si>
  <si>
    <t>힐량 증가량(성빛)</t>
    <phoneticPr fontId="1" type="noConversion"/>
  </si>
  <si>
    <t>성스러운 빛</t>
    <phoneticPr fontId="1" type="noConversion"/>
  </si>
  <si>
    <t>빛의 섬광</t>
    <phoneticPr fontId="1" type="noConversion"/>
  </si>
  <si>
    <t>필요 마나</t>
    <phoneticPr fontId="1" type="noConversion"/>
  </si>
  <si>
    <t>극대화율 
입력(%)</t>
    <phoneticPr fontId="1" type="noConversion"/>
  </si>
  <si>
    <t>마나 환산</t>
    <phoneticPr fontId="1" type="noConversion"/>
  </si>
  <si>
    <t>전투시간 
입력(초)</t>
    <phoneticPr fontId="1" type="noConversion"/>
  </si>
  <si>
    <t>마나회복(초)</t>
    <phoneticPr fontId="1" type="noConversion"/>
  </si>
  <si>
    <t>마나회복(5초)</t>
    <phoneticPr fontId="1" type="noConversion"/>
  </si>
  <si>
    <t>극대 1%당 치증</t>
    <phoneticPr fontId="1" type="noConversion"/>
  </si>
  <si>
    <t>치증</t>
    <phoneticPr fontId="1" type="noConversion"/>
  </si>
  <si>
    <t>5초 리젠</t>
    <phoneticPr fontId="1" type="noConversion"/>
  </si>
  <si>
    <t>A템</t>
    <phoneticPr fontId="1" type="noConversion"/>
  </si>
  <si>
    <t>B템</t>
    <phoneticPr fontId="1" type="noConversion"/>
  </si>
  <si>
    <t>마나리젠</t>
    <phoneticPr fontId="1" type="noConversion"/>
  </si>
  <si>
    <t>착용 전 치증 입력</t>
    <phoneticPr fontId="1" type="noConversion"/>
  </si>
  <si>
    <t>D템</t>
    <phoneticPr fontId="1" type="noConversion"/>
  </si>
  <si>
    <t>C템</t>
    <phoneticPr fontId="1" type="noConversion"/>
  </si>
  <si>
    <t>극대 1%당 마나 / 마나리젠</t>
    <phoneticPr fontId="1" type="noConversion"/>
  </si>
  <si>
    <t>마나리젠(5초)</t>
    <phoneticPr fontId="1" type="noConversion"/>
  </si>
  <si>
    <t>지능</t>
    <phoneticPr fontId="1" type="noConversion"/>
  </si>
  <si>
    <t>종합 데이터(6렙 빛섬 기준)</t>
    <phoneticPr fontId="1" type="noConversion"/>
  </si>
  <si>
    <t>전투시간 입력(초)
- 마나 환산에 필요</t>
    <phoneticPr fontId="1" type="noConversion"/>
  </si>
  <si>
    <t>아이템별 비교 테이블(개별 입력)</t>
    <phoneticPr fontId="1" type="noConversion"/>
  </si>
  <si>
    <t>마나 이득</t>
    <phoneticPr fontId="1" type="noConversion"/>
  </si>
  <si>
    <t>극대(%)</t>
    <phoneticPr fontId="1" type="noConversion"/>
  </si>
  <si>
    <t>미슌데어</t>
    <phoneticPr fontId="1" type="noConversion"/>
  </si>
  <si>
    <t>줄리안</t>
    <phoneticPr fontId="1" type="noConversion"/>
  </si>
  <si>
    <t>심판</t>
    <phoneticPr fontId="1" type="noConversion"/>
  </si>
  <si>
    <t>통찰</t>
    <phoneticPr fontId="1" type="noConversion"/>
  </si>
  <si>
    <t>극대 입력(%)</t>
    <phoneticPr fontId="1" type="noConversion"/>
  </si>
  <si>
    <t>빛섬</t>
    <phoneticPr fontId="1" type="noConversion"/>
  </si>
  <si>
    <t>성빛</t>
    <phoneticPr fontId="1" type="noConversion"/>
  </si>
  <si>
    <t>비교 치증</t>
    <phoneticPr fontId="1" type="noConversion"/>
  </si>
  <si>
    <t>비교 극대</t>
    <phoneticPr fontId="1" type="noConversion"/>
  </si>
  <si>
    <t>비교 HPS</t>
    <phoneticPr fontId="1" type="noConversion"/>
  </si>
  <si>
    <t>극대 1%당 치증 및 HPS 비교</t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</si>
  <si>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빛섬&amp;성빛 치증당 HPS 증가/감소량(극대 제외)</t>
    </r>
    <r>
      <rPr>
        <sz val="11"/>
        <color theme="1"/>
        <rFont val="맑은 고딕"/>
        <family val="2"/>
        <charset val="129"/>
        <scheme val="minor"/>
      </rPr>
      <t xml:space="preserve"> (성빛 9레벨 제외-5페이즈)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</si>
</sst>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5"/>
      <name val="맑은 고딕"/>
      <family val="3"/>
      <charset val="129"/>
      <scheme val="minor"/>
    </font>
    <font>
      <b/>
      <sz val="11"/>
      <color rgb="FF00B05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3" borderId="18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Border="1">
      <alignment vertical="center"/>
    </xf>
    <xf numFmtId="177" fontId="0" fillId="0" borderId="0" xfId="0" applyNumberFormat="1" applyBorder="1">
      <alignment vertical="center"/>
    </xf>
    <xf numFmtId="177" fontId="0" fillId="0" borderId="0" xfId="0" applyNumberForma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8" fillId="0" borderId="12" xfId="0" applyFont="1" applyBorder="1">
      <alignment vertical="center"/>
    </xf>
    <xf numFmtId="0" fontId="10" fillId="0" borderId="13" xfId="0" applyFont="1" applyBorder="1">
      <alignment vertical="center"/>
    </xf>
    <xf numFmtId="177" fontId="3" fillId="0" borderId="7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7" fontId="3" fillId="0" borderId="20" xfId="0" applyNumberFormat="1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/>
    </xf>
    <xf numFmtId="177" fontId="3" fillId="0" borderId="33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center" vertical="center"/>
    </xf>
    <xf numFmtId="177" fontId="3" fillId="0" borderId="34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35" xfId="0" applyNumberFormat="1" applyFont="1" applyBorder="1" applyAlignment="1">
      <alignment horizontal="center" vertical="center"/>
    </xf>
    <xf numFmtId="177" fontId="3" fillId="0" borderId="36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73DAE-297E-42BE-AF73-0E66D6D7127E}">
  <dimension ref="B1:X46"/>
  <sheetViews>
    <sheetView tabSelected="1" workbookViewId="0">
      <selection activeCell="B4" sqref="B4"/>
    </sheetView>
  </sheetViews>
  <sheetFormatPr defaultRowHeight="16.5" x14ac:dyDescent="0.3"/>
  <cols>
    <col min="1" max="1" width="6.5" customWidth="1"/>
    <col min="2" max="2" width="11.125" customWidth="1"/>
    <col min="3" max="3" width="11.75" customWidth="1"/>
    <col min="4" max="4" width="12.875" customWidth="1"/>
    <col min="5" max="5" width="11.375" customWidth="1"/>
    <col min="6" max="6" width="11.25" customWidth="1"/>
    <col min="7" max="7" width="11.625" customWidth="1"/>
    <col min="8" max="8" width="10.5" customWidth="1"/>
    <col min="9" max="9" width="10.25" customWidth="1"/>
    <col min="10" max="10" width="12.625" customWidth="1"/>
    <col min="11" max="11" width="12" hidden="1" customWidth="1"/>
    <col min="12" max="12" width="10.625" customWidth="1"/>
    <col min="13" max="13" width="10.625" hidden="1" customWidth="1"/>
    <col min="14" max="14" width="10.625" customWidth="1"/>
    <col min="18" max="18" width="9.625" customWidth="1"/>
    <col min="19" max="19" width="12.875" customWidth="1"/>
    <col min="20" max="20" width="13" customWidth="1"/>
  </cols>
  <sheetData>
    <row r="1" spans="2:14" ht="17.25" thickBot="1" x14ac:dyDescent="0.35"/>
    <row r="2" spans="2:14" ht="18" thickBot="1" x14ac:dyDescent="0.35">
      <c r="B2" s="39">
        <v>1</v>
      </c>
    </row>
    <row r="3" spans="2:14" ht="17.25" thickBot="1" x14ac:dyDescent="0.35">
      <c r="B3" s="114" t="s">
        <v>75</v>
      </c>
      <c r="C3" s="115"/>
      <c r="D3" s="115"/>
      <c r="E3" s="115"/>
      <c r="F3" s="115"/>
      <c r="G3" s="115"/>
      <c r="H3" s="115"/>
      <c r="I3" s="115"/>
      <c r="J3" s="115"/>
      <c r="K3" s="113"/>
      <c r="L3" s="22" t="s">
        <v>31</v>
      </c>
      <c r="M3" s="4" t="s">
        <v>8</v>
      </c>
      <c r="N3" s="36"/>
    </row>
    <row r="4" spans="2:14" ht="17.25" thickBot="1" x14ac:dyDescent="0.35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29</v>
      </c>
      <c r="K4" s="4" t="s">
        <v>30</v>
      </c>
      <c r="L4" s="22" t="s">
        <v>9</v>
      </c>
      <c r="M4" s="4" t="s">
        <v>9</v>
      </c>
      <c r="N4" s="37"/>
    </row>
    <row r="5" spans="2:14" x14ac:dyDescent="0.3">
      <c r="B5" s="1" t="s">
        <v>14</v>
      </c>
      <c r="C5" s="116" t="s">
        <v>40</v>
      </c>
      <c r="D5" s="1" t="s">
        <v>22</v>
      </c>
      <c r="E5" s="1">
        <v>412</v>
      </c>
      <c r="F5" s="1">
        <v>1.5</v>
      </c>
      <c r="G5" s="100">
        <v>0.42859999999999998</v>
      </c>
      <c r="H5" s="109">
        <f>$C$15*$G$5</f>
        <v>214.29999999999998</v>
      </c>
      <c r="I5" s="109">
        <v>115</v>
      </c>
      <c r="J5" s="1">
        <f t="shared" ref="J5:J10" si="0">E5+$H$5+$I$5</f>
        <v>741.3</v>
      </c>
      <c r="K5" s="1">
        <f t="shared" ref="K5:K10" si="1">E5+$H$5</f>
        <v>626.29999999999995</v>
      </c>
      <c r="L5" s="19">
        <f t="shared" ref="L5:L14" si="2">J5/1.5</f>
        <v>494.2</v>
      </c>
      <c r="M5" s="19">
        <f t="shared" ref="M5:M10" si="3">(J5-$I$5)/1.5</f>
        <v>417.5333333333333</v>
      </c>
    </row>
    <row r="6" spans="2:14" x14ac:dyDescent="0.3">
      <c r="B6" s="2" t="s">
        <v>15</v>
      </c>
      <c r="C6" s="110"/>
      <c r="D6" s="2" t="s">
        <v>23</v>
      </c>
      <c r="E6" s="2">
        <v>329</v>
      </c>
      <c r="F6" s="2">
        <v>1.5</v>
      </c>
      <c r="G6" s="101"/>
      <c r="H6" s="110"/>
      <c r="I6" s="110"/>
      <c r="J6" s="2">
        <f t="shared" si="0"/>
        <v>658.3</v>
      </c>
      <c r="K6" s="2">
        <f t="shared" si="1"/>
        <v>543.29999999999995</v>
      </c>
      <c r="L6" s="20">
        <f t="shared" si="2"/>
        <v>438.86666666666662</v>
      </c>
      <c r="M6" s="20">
        <f t="shared" si="3"/>
        <v>362.2</v>
      </c>
    </row>
    <row r="7" spans="2:14" x14ac:dyDescent="0.3">
      <c r="B7" s="2" t="s">
        <v>16</v>
      </c>
      <c r="C7" s="110"/>
      <c r="D7" s="2" t="s">
        <v>24</v>
      </c>
      <c r="E7" s="2">
        <v>245</v>
      </c>
      <c r="F7" s="2">
        <v>1.5</v>
      </c>
      <c r="G7" s="101"/>
      <c r="H7" s="110"/>
      <c r="I7" s="110"/>
      <c r="J7" s="2">
        <f t="shared" si="0"/>
        <v>574.29999999999995</v>
      </c>
      <c r="K7" s="2">
        <f t="shared" si="1"/>
        <v>459.29999999999995</v>
      </c>
      <c r="L7" s="20">
        <f t="shared" si="2"/>
        <v>382.86666666666662</v>
      </c>
      <c r="M7" s="20">
        <f t="shared" si="3"/>
        <v>306.2</v>
      </c>
    </row>
    <row r="8" spans="2:14" x14ac:dyDescent="0.3">
      <c r="B8" s="2" t="s">
        <v>17</v>
      </c>
      <c r="C8" s="110"/>
      <c r="D8" s="2" t="s">
        <v>25</v>
      </c>
      <c r="E8" s="2">
        <v>181</v>
      </c>
      <c r="F8" s="2">
        <v>1.5</v>
      </c>
      <c r="G8" s="101"/>
      <c r="H8" s="110"/>
      <c r="I8" s="110"/>
      <c r="J8" s="2">
        <f t="shared" si="0"/>
        <v>510.29999999999995</v>
      </c>
      <c r="K8" s="2">
        <f t="shared" si="1"/>
        <v>395.29999999999995</v>
      </c>
      <c r="L8" s="20">
        <f t="shared" si="2"/>
        <v>340.2</v>
      </c>
      <c r="M8" s="20">
        <f t="shared" si="3"/>
        <v>263.5333333333333</v>
      </c>
    </row>
    <row r="9" spans="2:14" x14ac:dyDescent="0.3">
      <c r="B9" s="2" t="s">
        <v>18</v>
      </c>
      <c r="C9" s="110"/>
      <c r="D9" s="2" t="s">
        <v>26</v>
      </c>
      <c r="E9" s="2">
        <v>122</v>
      </c>
      <c r="F9" s="2">
        <v>1.5</v>
      </c>
      <c r="G9" s="101"/>
      <c r="H9" s="110"/>
      <c r="I9" s="110"/>
      <c r="J9" s="2">
        <f t="shared" si="0"/>
        <v>451.29999999999995</v>
      </c>
      <c r="K9" s="2">
        <f t="shared" si="1"/>
        <v>336.29999999999995</v>
      </c>
      <c r="L9" s="20">
        <f t="shared" si="2"/>
        <v>300.86666666666662</v>
      </c>
      <c r="M9" s="20">
        <f t="shared" si="3"/>
        <v>224.19999999999996</v>
      </c>
    </row>
    <row r="10" spans="2:14" ht="17.25" thickBot="1" x14ac:dyDescent="0.35">
      <c r="B10" s="3" t="s">
        <v>19</v>
      </c>
      <c r="C10" s="111"/>
      <c r="D10" s="3" t="s">
        <v>27</v>
      </c>
      <c r="E10" s="3">
        <v>81</v>
      </c>
      <c r="F10" s="3">
        <v>1.5</v>
      </c>
      <c r="G10" s="102"/>
      <c r="H10" s="111"/>
      <c r="I10" s="111"/>
      <c r="J10" s="3">
        <f t="shared" si="0"/>
        <v>410.29999999999995</v>
      </c>
      <c r="K10" s="6">
        <f t="shared" si="1"/>
        <v>295.29999999999995</v>
      </c>
      <c r="L10" s="21">
        <f t="shared" si="2"/>
        <v>273.5333333333333</v>
      </c>
      <c r="M10" s="21">
        <f t="shared" si="3"/>
        <v>196.86666666666665</v>
      </c>
    </row>
    <row r="11" spans="2:14" x14ac:dyDescent="0.3">
      <c r="B11" s="1" t="s">
        <v>20</v>
      </c>
      <c r="C11" s="109" t="s">
        <v>39</v>
      </c>
      <c r="D11" s="1" t="s">
        <v>10</v>
      </c>
      <c r="E11" s="1">
        <v>1504</v>
      </c>
      <c r="F11" s="1">
        <v>2.5</v>
      </c>
      <c r="G11" s="100">
        <v>0.71419999999999995</v>
      </c>
      <c r="H11" s="109">
        <f>$C$15*$G$11</f>
        <v>357.09999999999997</v>
      </c>
      <c r="I11" s="106">
        <v>400</v>
      </c>
      <c r="J11" s="1">
        <f>E11+$H$11+$I$11</f>
        <v>2261.1</v>
      </c>
      <c r="K11" s="1">
        <f>E11+$H$11</f>
        <v>1861.1</v>
      </c>
      <c r="L11" s="19">
        <f t="shared" si="2"/>
        <v>1507.3999999999999</v>
      </c>
      <c r="M11" s="19">
        <f>(J11-$I$11)/1.5</f>
        <v>1240.7333333333333</v>
      </c>
    </row>
    <row r="12" spans="2:14" x14ac:dyDescent="0.3">
      <c r="B12" s="2" t="s">
        <v>21</v>
      </c>
      <c r="C12" s="110"/>
      <c r="D12" s="2" t="s">
        <v>11</v>
      </c>
      <c r="E12" s="2">
        <v>1145</v>
      </c>
      <c r="F12" s="2">
        <v>2.5</v>
      </c>
      <c r="G12" s="101"/>
      <c r="H12" s="110"/>
      <c r="I12" s="107"/>
      <c r="J12" s="2">
        <f>E12+$H$11+$I$11</f>
        <v>1902.1</v>
      </c>
      <c r="K12" s="2">
        <f>E12+$H$11</f>
        <v>1502.1</v>
      </c>
      <c r="L12" s="20">
        <f t="shared" si="2"/>
        <v>1268.0666666666666</v>
      </c>
      <c r="M12" s="20">
        <f>(J12-$I$11)/1.5</f>
        <v>1001.4</v>
      </c>
    </row>
    <row r="13" spans="2:14" x14ac:dyDescent="0.3">
      <c r="B13" s="2" t="s">
        <v>14</v>
      </c>
      <c r="C13" s="110"/>
      <c r="D13" s="2" t="s">
        <v>12</v>
      </c>
      <c r="E13" s="2">
        <v>849</v>
      </c>
      <c r="F13" s="2">
        <v>2.5</v>
      </c>
      <c r="G13" s="101"/>
      <c r="H13" s="110"/>
      <c r="I13" s="107"/>
      <c r="J13" s="2">
        <f>E13+$H$11+$I$11</f>
        <v>1606.1</v>
      </c>
      <c r="K13" s="2">
        <f>E13+$H$11</f>
        <v>1206.0999999999999</v>
      </c>
      <c r="L13" s="20">
        <f t="shared" si="2"/>
        <v>1070.7333333333333</v>
      </c>
      <c r="M13" s="20">
        <f>(J13-$I$11)/1.5</f>
        <v>804.06666666666661</v>
      </c>
    </row>
    <row r="14" spans="2:14" ht="17.25" thickBot="1" x14ac:dyDescent="0.35">
      <c r="B14" s="3" t="s">
        <v>15</v>
      </c>
      <c r="C14" s="111"/>
      <c r="D14" s="3" t="s">
        <v>13</v>
      </c>
      <c r="E14" s="3">
        <v>602</v>
      </c>
      <c r="F14" s="3">
        <v>2.5</v>
      </c>
      <c r="G14" s="102"/>
      <c r="H14" s="111"/>
      <c r="I14" s="108"/>
      <c r="J14" s="3">
        <f>E14+$H$11+$I$11</f>
        <v>1359.1</v>
      </c>
      <c r="K14" s="3">
        <f>E14+$H$11</f>
        <v>959.09999999999991</v>
      </c>
      <c r="L14" s="21">
        <f t="shared" si="2"/>
        <v>906.06666666666661</v>
      </c>
      <c r="M14" s="21">
        <f>(J14-$I$11)/1.5</f>
        <v>639.4</v>
      </c>
    </row>
    <row r="15" spans="2:14" ht="17.25" thickBot="1" x14ac:dyDescent="0.35">
      <c r="B15" s="41" t="s">
        <v>28</v>
      </c>
      <c r="C15" s="79">
        <v>500</v>
      </c>
    </row>
    <row r="16" spans="2:14" ht="17.25" thickBot="1" x14ac:dyDescent="0.35">
      <c r="D16" s="13"/>
    </row>
    <row r="17" spans="2:19" ht="18" thickBot="1" x14ac:dyDescent="0.35">
      <c r="B17" s="39">
        <v>2</v>
      </c>
      <c r="C17" s="7"/>
      <c r="N17" s="112" t="s">
        <v>31</v>
      </c>
      <c r="O17" s="113"/>
      <c r="P17" s="112" t="s">
        <v>31</v>
      </c>
      <c r="Q17" s="113"/>
      <c r="R17" s="97" t="s">
        <v>9</v>
      </c>
      <c r="S17" s="22" t="s">
        <v>73</v>
      </c>
    </row>
    <row r="18" spans="2:19" ht="17.25" thickBot="1" x14ac:dyDescent="0.35">
      <c r="B18" s="117" t="s">
        <v>74</v>
      </c>
      <c r="C18" s="118"/>
      <c r="D18" s="118"/>
      <c r="E18" s="118"/>
      <c r="F18" s="118"/>
      <c r="G18" s="118"/>
      <c r="H18" s="118"/>
      <c r="I18" s="118"/>
      <c r="J18" s="118"/>
      <c r="K18" s="119"/>
      <c r="L18" s="26" t="s">
        <v>31</v>
      </c>
      <c r="M18" s="5" t="s">
        <v>8</v>
      </c>
      <c r="N18" s="123" t="s">
        <v>37</v>
      </c>
      <c r="O18" s="124"/>
      <c r="P18" s="120" t="s">
        <v>35</v>
      </c>
      <c r="Q18" s="121"/>
      <c r="R18" s="98" t="s">
        <v>69</v>
      </c>
      <c r="S18" s="22" t="s">
        <v>69</v>
      </c>
    </row>
    <row r="19" spans="2:19" ht="17.25" thickBot="1" x14ac:dyDescent="0.35">
      <c r="B19" s="4" t="s">
        <v>0</v>
      </c>
      <c r="C19" s="4" t="s">
        <v>1</v>
      </c>
      <c r="D19" s="4" t="s">
        <v>2</v>
      </c>
      <c r="E19" s="4" t="s">
        <v>3</v>
      </c>
      <c r="F19" s="4" t="s">
        <v>4</v>
      </c>
      <c r="G19" s="4" t="s">
        <v>5</v>
      </c>
      <c r="H19" s="4" t="s">
        <v>6</v>
      </c>
      <c r="I19" s="4" t="s">
        <v>7</v>
      </c>
      <c r="J19" s="8" t="s">
        <v>29</v>
      </c>
      <c r="K19" s="8" t="s">
        <v>34</v>
      </c>
      <c r="L19" s="27" t="s">
        <v>33</v>
      </c>
      <c r="M19" s="18" t="s">
        <v>32</v>
      </c>
      <c r="N19" s="14" t="s">
        <v>14</v>
      </c>
      <c r="O19" s="32">
        <f>((J20*0.99+L20*0.01)-J20)*$E$30</f>
        <v>92.77409999999918</v>
      </c>
      <c r="P19" s="80" t="s">
        <v>14</v>
      </c>
      <c r="Q19" s="46">
        <f>O19*100/42.86</f>
        <v>216.45846943536907</v>
      </c>
      <c r="R19" s="46">
        <f>SUM(J20+O19)/1.5</f>
        <v>680.34339999999941</v>
      </c>
      <c r="S19" s="82">
        <f>Sheet3!R68</f>
        <v>680.38744666666776</v>
      </c>
    </row>
    <row r="20" spans="2:19" x14ac:dyDescent="0.3">
      <c r="B20" s="1" t="s">
        <v>14</v>
      </c>
      <c r="C20" s="109" t="s">
        <v>40</v>
      </c>
      <c r="D20" s="1" t="s">
        <v>22</v>
      </c>
      <c r="E20" s="1">
        <v>412</v>
      </c>
      <c r="F20" s="1">
        <v>1.5</v>
      </c>
      <c r="G20" s="100">
        <v>0.42859999999999998</v>
      </c>
      <c r="H20" s="103">
        <f>$C$30*$G$5</f>
        <v>400.74099999999999</v>
      </c>
      <c r="I20" s="106">
        <v>115</v>
      </c>
      <c r="J20" s="1">
        <f>E20+$H$20+$I$5</f>
        <v>927.74099999999999</v>
      </c>
      <c r="K20" s="1">
        <f>E20+$H$20</f>
        <v>812.74099999999999</v>
      </c>
      <c r="L20" s="29">
        <f t="shared" ref="L20:L29" si="4">J20*1.5</f>
        <v>1391.6115</v>
      </c>
      <c r="M20" s="19">
        <f t="shared" ref="M20:M29" si="5">K20*1.5</f>
        <v>1219.1115</v>
      </c>
      <c r="N20" s="15" t="s">
        <v>15</v>
      </c>
      <c r="O20" s="33">
        <f t="shared" ref="O20:O24" si="6">((J21*0.99+L21*0.01)-J21)*$E$30</f>
        <v>84.474099999999908</v>
      </c>
      <c r="P20" s="17" t="s">
        <v>15</v>
      </c>
      <c r="Q20" s="47">
        <f t="shared" ref="Q20:Q24" si="7">O20*100/42.86</f>
        <v>197.09309379374687</v>
      </c>
      <c r="R20" s="47">
        <f t="shared" ref="R20:R24" si="8">SUM(J21+O20)/1.5</f>
        <v>619.4767333333333</v>
      </c>
      <c r="S20" s="83">
        <f>Sheet3!R69</f>
        <v>620.07411333333346</v>
      </c>
    </row>
    <row r="21" spans="2:19" x14ac:dyDescent="0.3">
      <c r="B21" s="2" t="s">
        <v>15</v>
      </c>
      <c r="C21" s="110"/>
      <c r="D21" s="2" t="s">
        <v>23</v>
      </c>
      <c r="E21" s="2">
        <v>329</v>
      </c>
      <c r="F21" s="2">
        <v>1.5</v>
      </c>
      <c r="G21" s="101"/>
      <c r="H21" s="104"/>
      <c r="I21" s="107"/>
      <c r="J21" s="2">
        <f t="shared" ref="J21:J25" si="9">E21+$H$20+$I$5</f>
        <v>844.74099999999999</v>
      </c>
      <c r="K21" s="2">
        <f t="shared" ref="K21:K25" si="10">E21+$H$20</f>
        <v>729.74099999999999</v>
      </c>
      <c r="L21" s="30">
        <f t="shared" si="4"/>
        <v>1267.1115</v>
      </c>
      <c r="M21" s="20">
        <f t="shared" si="5"/>
        <v>1094.6115</v>
      </c>
      <c r="N21" s="15" t="s">
        <v>16</v>
      </c>
      <c r="O21" s="33">
        <f t="shared" si="6"/>
        <v>76.074100000000726</v>
      </c>
      <c r="P21" s="17" t="s">
        <v>16</v>
      </c>
      <c r="Q21" s="47">
        <f t="shared" si="7"/>
        <v>177.49440037331016</v>
      </c>
      <c r="R21" s="47">
        <f t="shared" si="8"/>
        <v>557.87673333333385</v>
      </c>
      <c r="S21" s="83">
        <f>Sheet3!R70</f>
        <v>559.03411333333395</v>
      </c>
    </row>
    <row r="22" spans="2:19" x14ac:dyDescent="0.3">
      <c r="B22" s="2" t="s">
        <v>16</v>
      </c>
      <c r="C22" s="110"/>
      <c r="D22" s="2" t="s">
        <v>24</v>
      </c>
      <c r="E22" s="2">
        <v>245</v>
      </c>
      <c r="F22" s="2">
        <v>1.5</v>
      </c>
      <c r="G22" s="101"/>
      <c r="H22" s="104"/>
      <c r="I22" s="107"/>
      <c r="J22" s="2">
        <f t="shared" si="9"/>
        <v>760.74099999999999</v>
      </c>
      <c r="K22" s="2">
        <f t="shared" si="10"/>
        <v>645.74099999999999</v>
      </c>
      <c r="L22" s="30">
        <f t="shared" si="4"/>
        <v>1141.1115</v>
      </c>
      <c r="M22" s="20">
        <f t="shared" si="5"/>
        <v>968.61149999999998</v>
      </c>
      <c r="N22" s="15" t="s">
        <v>17</v>
      </c>
      <c r="O22" s="33">
        <f t="shared" si="6"/>
        <v>69.674099999999726</v>
      </c>
      <c r="P22" s="17" t="s">
        <v>17</v>
      </c>
      <c r="Q22" s="47">
        <f t="shared" si="7"/>
        <v>162.56206252916408</v>
      </c>
      <c r="R22" s="47">
        <f t="shared" si="8"/>
        <v>510.94339999999983</v>
      </c>
      <c r="S22" s="83">
        <f>Sheet3!R71</f>
        <v>512.52744666666672</v>
      </c>
    </row>
    <row r="23" spans="2:19" x14ac:dyDescent="0.3">
      <c r="B23" s="2" t="s">
        <v>17</v>
      </c>
      <c r="C23" s="110"/>
      <c r="D23" s="2" t="s">
        <v>25</v>
      </c>
      <c r="E23" s="2">
        <v>181</v>
      </c>
      <c r="F23" s="2">
        <v>1.5</v>
      </c>
      <c r="G23" s="101"/>
      <c r="H23" s="104"/>
      <c r="I23" s="107"/>
      <c r="J23" s="2">
        <f t="shared" si="9"/>
        <v>696.74099999999999</v>
      </c>
      <c r="K23" s="2">
        <f t="shared" si="10"/>
        <v>581.74099999999999</v>
      </c>
      <c r="L23" s="30">
        <f t="shared" si="4"/>
        <v>1045.1115</v>
      </c>
      <c r="M23" s="20">
        <f t="shared" si="5"/>
        <v>872.61149999999998</v>
      </c>
      <c r="N23" s="15" t="s">
        <v>18</v>
      </c>
      <c r="O23" s="33">
        <f t="shared" si="6"/>
        <v>63.774099999998271</v>
      </c>
      <c r="P23" s="17" t="s">
        <v>18</v>
      </c>
      <c r="Q23" s="47">
        <f t="shared" si="7"/>
        <v>148.79631357909071</v>
      </c>
      <c r="R23" s="47">
        <f t="shared" si="8"/>
        <v>467.67673333333215</v>
      </c>
      <c r="S23" s="83">
        <f>Sheet3!R72</f>
        <v>469.6541133333339</v>
      </c>
    </row>
    <row r="24" spans="2:19" ht="17.25" thickBot="1" x14ac:dyDescent="0.35">
      <c r="B24" s="2" t="s">
        <v>18</v>
      </c>
      <c r="C24" s="110"/>
      <c r="D24" s="2" t="s">
        <v>26</v>
      </c>
      <c r="E24" s="2">
        <v>122</v>
      </c>
      <c r="F24" s="2">
        <v>1.5</v>
      </c>
      <c r="G24" s="101"/>
      <c r="H24" s="104"/>
      <c r="I24" s="107"/>
      <c r="J24" s="2">
        <f t="shared" si="9"/>
        <v>637.74099999999999</v>
      </c>
      <c r="K24" s="2">
        <f t="shared" si="10"/>
        <v>522.74099999999999</v>
      </c>
      <c r="L24" s="30">
        <f t="shared" si="4"/>
        <v>956.61149999999998</v>
      </c>
      <c r="M24" s="20">
        <f t="shared" si="5"/>
        <v>784.11149999999998</v>
      </c>
      <c r="N24" s="16" t="s">
        <v>19</v>
      </c>
      <c r="O24" s="34">
        <f t="shared" si="6"/>
        <v>59.674099999999726</v>
      </c>
      <c r="P24" s="81" t="s">
        <v>19</v>
      </c>
      <c r="Q24" s="49">
        <f t="shared" si="7"/>
        <v>139.23028464768953</v>
      </c>
      <c r="R24" s="49">
        <f t="shared" si="8"/>
        <v>437.61006666666646</v>
      </c>
      <c r="S24" s="84">
        <f>Sheet3!R73</f>
        <v>439.86078000000003</v>
      </c>
    </row>
    <row r="25" spans="2:19" ht="17.25" thickBot="1" x14ac:dyDescent="0.35">
      <c r="B25" s="3" t="s">
        <v>19</v>
      </c>
      <c r="C25" s="111"/>
      <c r="D25" s="3" t="s">
        <v>27</v>
      </c>
      <c r="E25" s="3">
        <v>81</v>
      </c>
      <c r="F25" s="3">
        <v>1.5</v>
      </c>
      <c r="G25" s="102"/>
      <c r="H25" s="105"/>
      <c r="I25" s="108"/>
      <c r="J25" s="3">
        <f t="shared" si="9"/>
        <v>596.74099999999999</v>
      </c>
      <c r="K25" s="3">
        <f t="shared" si="10"/>
        <v>481.74099999999999</v>
      </c>
      <c r="L25" s="31">
        <f t="shared" si="4"/>
        <v>895.11149999999998</v>
      </c>
      <c r="M25" s="21">
        <f t="shared" si="5"/>
        <v>722.61149999999998</v>
      </c>
      <c r="N25" s="123" t="s">
        <v>38</v>
      </c>
      <c r="O25" s="125"/>
      <c r="P25" s="120" t="s">
        <v>36</v>
      </c>
      <c r="Q25" s="122"/>
      <c r="R25" s="99" t="s">
        <v>70</v>
      </c>
      <c r="S25" s="95" t="s">
        <v>70</v>
      </c>
    </row>
    <row r="26" spans="2:19" x14ac:dyDescent="0.3">
      <c r="B26" s="1" t="s">
        <v>20</v>
      </c>
      <c r="C26" s="109" t="s">
        <v>39</v>
      </c>
      <c r="D26" s="1" t="s">
        <v>10</v>
      </c>
      <c r="E26" s="1">
        <v>1504</v>
      </c>
      <c r="F26" s="1">
        <v>2.5</v>
      </c>
      <c r="G26" s="100">
        <v>0.71419999999999995</v>
      </c>
      <c r="H26" s="103">
        <f>$C$30*$G$11</f>
        <v>667.77699999999993</v>
      </c>
      <c r="I26" s="106">
        <v>400</v>
      </c>
      <c r="J26" s="1">
        <f>E26+$H$26+$I$11</f>
        <v>2571.777</v>
      </c>
      <c r="K26" s="24">
        <f>E26+$H$26</f>
        <v>2171.777</v>
      </c>
      <c r="L26" s="29">
        <f t="shared" si="4"/>
        <v>3857.6655000000001</v>
      </c>
      <c r="M26" s="19">
        <f t="shared" si="5"/>
        <v>3257.6655000000001</v>
      </c>
      <c r="N26" s="14" t="s">
        <v>20</v>
      </c>
      <c r="O26" s="32">
        <f>((J26*0.99+L26*0.01)-J26)*$E$30</f>
        <v>257.17769999999291</v>
      </c>
      <c r="P26" s="80" t="s">
        <v>20</v>
      </c>
      <c r="Q26" s="46">
        <f>(O26*100/71.42)</f>
        <v>360.09199103891473</v>
      </c>
      <c r="R26" s="46">
        <f>SUM(J26+O26)/1.5</f>
        <v>1885.9697999999953</v>
      </c>
      <c r="S26" s="82">
        <f>Sheet3!R75</f>
        <v>1879.2043266666649</v>
      </c>
    </row>
    <row r="27" spans="2:19" x14ac:dyDescent="0.3">
      <c r="B27" s="2" t="s">
        <v>21</v>
      </c>
      <c r="C27" s="110"/>
      <c r="D27" s="2" t="s">
        <v>11</v>
      </c>
      <c r="E27" s="2">
        <v>1145</v>
      </c>
      <c r="F27" s="2">
        <v>2.5</v>
      </c>
      <c r="G27" s="101"/>
      <c r="H27" s="104"/>
      <c r="I27" s="107"/>
      <c r="J27" s="2">
        <f t="shared" ref="J27:J29" si="11">E27+$H$26+$I$11</f>
        <v>2212.777</v>
      </c>
      <c r="K27" s="2">
        <f>E27+$H$26</f>
        <v>1812.777</v>
      </c>
      <c r="L27" s="30">
        <f t="shared" si="4"/>
        <v>3319.1655000000001</v>
      </c>
      <c r="M27" s="20">
        <f t="shared" si="5"/>
        <v>2719.1655000000001</v>
      </c>
      <c r="N27" s="15" t="s">
        <v>21</v>
      </c>
      <c r="O27" s="33">
        <f t="shared" ref="O27:O29" si="12">((J27*0.99+L27*0.01)-J27)*$E$30</f>
        <v>221.27770000000055</v>
      </c>
      <c r="P27" s="17" t="s">
        <v>21</v>
      </c>
      <c r="Q27" s="47">
        <f t="shared" ref="Q27:Q29" si="13">(O27*100/71.42)</f>
        <v>309.82595911509458</v>
      </c>
      <c r="R27" s="47">
        <f t="shared" ref="R27:R29" si="14">SUM(J27+O27)/1.5</f>
        <v>1622.7031333333337</v>
      </c>
      <c r="S27" s="83">
        <f>Sheet3!R76</f>
        <v>1618.3309933333305</v>
      </c>
    </row>
    <row r="28" spans="2:19" x14ac:dyDescent="0.3">
      <c r="B28" s="2" t="s">
        <v>14</v>
      </c>
      <c r="C28" s="110"/>
      <c r="D28" s="2" t="s">
        <v>12</v>
      </c>
      <c r="E28" s="2">
        <v>849</v>
      </c>
      <c r="F28" s="2">
        <v>2.5</v>
      </c>
      <c r="G28" s="101"/>
      <c r="H28" s="104"/>
      <c r="I28" s="107"/>
      <c r="J28" s="2">
        <f t="shared" si="11"/>
        <v>1916.777</v>
      </c>
      <c r="K28" s="2">
        <f>E28+$H$26</f>
        <v>1516.777</v>
      </c>
      <c r="L28" s="30">
        <f t="shared" si="4"/>
        <v>2875.1655000000001</v>
      </c>
      <c r="M28" s="20">
        <f t="shared" si="5"/>
        <v>2275.1655000000001</v>
      </c>
      <c r="N28" s="15" t="s">
        <v>14</v>
      </c>
      <c r="O28" s="33">
        <f t="shared" si="12"/>
        <v>191.67770000000019</v>
      </c>
      <c r="P28" s="17" t="s">
        <v>14</v>
      </c>
      <c r="Q28" s="47">
        <f t="shared" si="13"/>
        <v>268.38098571828647</v>
      </c>
      <c r="R28" s="47">
        <f t="shared" si="14"/>
        <v>1405.6364666666668</v>
      </c>
      <c r="S28" s="83">
        <f>Sheet3!R77</f>
        <v>1403.23766</v>
      </c>
    </row>
    <row r="29" spans="2:19" ht="17.25" thickBot="1" x14ac:dyDescent="0.35">
      <c r="B29" s="3" t="s">
        <v>15</v>
      </c>
      <c r="C29" s="111"/>
      <c r="D29" s="3" t="s">
        <v>13</v>
      </c>
      <c r="E29" s="3">
        <v>602</v>
      </c>
      <c r="F29" s="3">
        <v>2.5</v>
      </c>
      <c r="G29" s="102"/>
      <c r="H29" s="105"/>
      <c r="I29" s="108"/>
      <c r="J29" s="3">
        <f t="shared" si="11"/>
        <v>1669.777</v>
      </c>
      <c r="K29" s="3">
        <f>E29+$H$26</f>
        <v>1269.777</v>
      </c>
      <c r="L29" s="31">
        <f t="shared" si="4"/>
        <v>2504.6655000000001</v>
      </c>
      <c r="M29" s="21">
        <f t="shared" si="5"/>
        <v>1904.6655000000001</v>
      </c>
      <c r="N29" s="16" t="s">
        <v>15</v>
      </c>
      <c r="O29" s="34">
        <f t="shared" si="12"/>
        <v>166.97770000000219</v>
      </c>
      <c r="P29" s="81" t="s">
        <v>15</v>
      </c>
      <c r="Q29" s="49">
        <f t="shared" si="13"/>
        <v>233.79683562027748</v>
      </c>
      <c r="R29" s="49">
        <f t="shared" si="14"/>
        <v>1224.5031333333347</v>
      </c>
      <c r="S29" s="84">
        <f>Sheet3!R78</f>
        <v>1223.7509933333345</v>
      </c>
    </row>
    <row r="30" spans="2:19" ht="17.25" thickBot="1" x14ac:dyDescent="0.35">
      <c r="B30" s="41" t="s">
        <v>28</v>
      </c>
      <c r="C30" s="79">
        <v>935</v>
      </c>
      <c r="D30" s="78" t="s">
        <v>68</v>
      </c>
      <c r="E30" s="79">
        <v>20</v>
      </c>
      <c r="G30" s="42" t="s">
        <v>71</v>
      </c>
      <c r="H30" s="79">
        <v>955</v>
      </c>
      <c r="I30" s="42" t="s">
        <v>72</v>
      </c>
      <c r="J30" s="94">
        <v>18</v>
      </c>
      <c r="K30" s="77"/>
    </row>
    <row r="31" spans="2:19" ht="17.25" thickBot="1" x14ac:dyDescent="0.35"/>
    <row r="32" spans="2:19" ht="17.25" thickBot="1" x14ac:dyDescent="0.35">
      <c r="B32" s="42">
        <v>3</v>
      </c>
      <c r="I32" s="42">
        <v>4</v>
      </c>
    </row>
    <row r="33" spans="2:24" ht="17.25" thickBot="1" x14ac:dyDescent="0.35">
      <c r="B33" s="131" t="s">
        <v>56</v>
      </c>
      <c r="C33" s="132"/>
      <c r="D33" s="132"/>
      <c r="E33" s="132"/>
      <c r="F33" s="132"/>
      <c r="G33" s="133"/>
      <c r="I33" s="136" t="s">
        <v>61</v>
      </c>
      <c r="J33" s="137"/>
      <c r="K33" s="137"/>
      <c r="L33" s="137"/>
      <c r="M33" s="137"/>
      <c r="N33" s="138"/>
      <c r="P33" s="128"/>
      <c r="Q33" s="117" t="s">
        <v>59</v>
      </c>
      <c r="R33" s="126"/>
      <c r="S33" s="126"/>
      <c r="T33" s="127"/>
      <c r="U33" s="37"/>
      <c r="V33" s="37"/>
    </row>
    <row r="34" spans="2:24" ht="17.25" thickBot="1" x14ac:dyDescent="0.35">
      <c r="B34" s="4" t="s">
        <v>0</v>
      </c>
      <c r="C34" s="12" t="s">
        <v>1</v>
      </c>
      <c r="D34" s="4" t="s">
        <v>41</v>
      </c>
      <c r="E34" s="18" t="s">
        <v>43</v>
      </c>
      <c r="F34" s="44" t="s">
        <v>45</v>
      </c>
      <c r="G34" s="45" t="s">
        <v>46</v>
      </c>
      <c r="I34" s="42" t="s">
        <v>50</v>
      </c>
      <c r="J34" s="4" t="s">
        <v>64</v>
      </c>
      <c r="K34" s="35"/>
      <c r="L34" s="56" t="s">
        <v>51</v>
      </c>
      <c r="M34" s="35"/>
      <c r="N34" s="4" t="s">
        <v>65</v>
      </c>
      <c r="P34" s="129"/>
      <c r="Q34" s="144" t="s">
        <v>48</v>
      </c>
      <c r="R34" s="145"/>
      <c r="S34" s="55" t="s">
        <v>62</v>
      </c>
      <c r="T34" s="76" t="s">
        <v>57</v>
      </c>
      <c r="V34" s="63"/>
      <c r="W34" s="64"/>
      <c r="X34" s="63"/>
    </row>
    <row r="35" spans="2:24" x14ac:dyDescent="0.3">
      <c r="B35" s="1" t="s">
        <v>14</v>
      </c>
      <c r="C35" s="130" t="s">
        <v>40</v>
      </c>
      <c r="D35" s="43">
        <v>140</v>
      </c>
      <c r="E35" s="46">
        <f t="shared" ref="E35:E40" si="15">D35*$C$46*$C$45/150</f>
        <v>746.66666666666663</v>
      </c>
      <c r="F35" s="19">
        <f>D35/(1.5*100)*$C$46</f>
        <v>18.666666666666668</v>
      </c>
      <c r="G35" s="29">
        <f>F35*5</f>
        <v>93.333333333333343</v>
      </c>
      <c r="I35" s="24" t="s">
        <v>48</v>
      </c>
      <c r="J35" s="24">
        <v>35</v>
      </c>
      <c r="K35" s="23">
        <v>35</v>
      </c>
      <c r="L35" s="24" t="s">
        <v>48</v>
      </c>
      <c r="M35" s="23"/>
      <c r="N35" s="24">
        <v>55</v>
      </c>
      <c r="P35" s="66" t="s">
        <v>50</v>
      </c>
      <c r="Q35" s="146">
        <f>J35+(Sheet3!Q4*J36)</f>
        <v>56.64584694353691</v>
      </c>
      <c r="R35" s="147"/>
      <c r="S35" s="73">
        <f>J37*15+Sheet3!V5</f>
        <v>472</v>
      </c>
      <c r="T35" s="70">
        <f>Sheet3!X5+J38</f>
        <v>9.3333333333333339</v>
      </c>
      <c r="U35" s="63"/>
      <c r="V35" s="63"/>
      <c r="W35" s="64"/>
      <c r="X35" s="63"/>
    </row>
    <row r="36" spans="2:24" x14ac:dyDescent="0.3">
      <c r="B36" s="2" t="s">
        <v>15</v>
      </c>
      <c r="C36" s="107"/>
      <c r="D36" s="15">
        <v>115</v>
      </c>
      <c r="E36" s="47">
        <f t="shared" si="15"/>
        <v>613.33333333333337</v>
      </c>
      <c r="F36" s="20">
        <f t="shared" ref="F36:F40" si="16">D36/(1.5*100)*$C$46</f>
        <v>15.333333333333334</v>
      </c>
      <c r="G36" s="30">
        <f t="shared" ref="G36:G44" si="17">F36*5</f>
        <v>76.666666666666671</v>
      </c>
      <c r="I36" s="2" t="s">
        <v>63</v>
      </c>
      <c r="J36" s="2">
        <v>2</v>
      </c>
      <c r="K36" s="17">
        <v>2</v>
      </c>
      <c r="L36" s="2" t="s">
        <v>63</v>
      </c>
      <c r="M36" s="17"/>
      <c r="N36" s="2">
        <v>0</v>
      </c>
      <c r="P36" s="67" t="s">
        <v>51</v>
      </c>
      <c r="Q36" s="148">
        <f>N35+(Sheet3!Q19*N36)</f>
        <v>55</v>
      </c>
      <c r="R36" s="149"/>
      <c r="S36" s="74">
        <f>N37*15+Sheet3!V21</f>
        <v>225</v>
      </c>
      <c r="T36" s="71">
        <f>Sheet3!X21+N38</f>
        <v>0</v>
      </c>
      <c r="U36" s="63"/>
      <c r="V36" s="63"/>
      <c r="W36" s="64"/>
      <c r="X36" s="63"/>
    </row>
    <row r="37" spans="2:24" x14ac:dyDescent="0.3">
      <c r="B37" s="2" t="s">
        <v>16</v>
      </c>
      <c r="C37" s="107"/>
      <c r="D37" s="15">
        <v>90</v>
      </c>
      <c r="E37" s="47">
        <f t="shared" si="15"/>
        <v>480</v>
      </c>
      <c r="F37" s="20">
        <f t="shared" si="16"/>
        <v>12</v>
      </c>
      <c r="G37" s="30">
        <f t="shared" si="17"/>
        <v>60</v>
      </c>
      <c r="I37" s="2" t="s">
        <v>58</v>
      </c>
      <c r="J37" s="2">
        <v>24</v>
      </c>
      <c r="K37" s="17">
        <v>20</v>
      </c>
      <c r="L37" s="2" t="s">
        <v>58</v>
      </c>
      <c r="M37" s="17"/>
      <c r="N37" s="2">
        <v>15</v>
      </c>
      <c r="P37" s="68" t="s">
        <v>55</v>
      </c>
      <c r="Q37" s="148">
        <f>J40+(Sheet3!Q34*J41)</f>
        <v>32</v>
      </c>
      <c r="R37" s="149"/>
      <c r="S37" s="74">
        <f>J42*15+Sheet3!V37</f>
        <v>345</v>
      </c>
      <c r="T37" s="71">
        <f>Sheet3!X37+J43</f>
        <v>0</v>
      </c>
      <c r="U37" s="63"/>
      <c r="V37" s="63"/>
      <c r="W37" s="64"/>
    </row>
    <row r="38" spans="2:24" ht="17.25" thickBot="1" x14ac:dyDescent="0.35">
      <c r="B38" s="2" t="s">
        <v>17</v>
      </c>
      <c r="C38" s="107"/>
      <c r="D38" s="15">
        <v>70</v>
      </c>
      <c r="E38" s="47">
        <f t="shared" si="15"/>
        <v>373.33333333333331</v>
      </c>
      <c r="F38" s="20">
        <f t="shared" si="16"/>
        <v>9.3333333333333339</v>
      </c>
      <c r="G38" s="30">
        <f t="shared" si="17"/>
        <v>46.666666666666671</v>
      </c>
      <c r="I38" s="6" t="s">
        <v>49</v>
      </c>
      <c r="J38" s="6"/>
      <c r="K38" s="57">
        <v>0</v>
      </c>
      <c r="L38" s="6" t="s">
        <v>49</v>
      </c>
      <c r="M38" s="57"/>
      <c r="N38" s="6"/>
      <c r="P38" s="69" t="s">
        <v>54</v>
      </c>
      <c r="Q38" s="150">
        <f>N40+(Sheet3!Q49*Sheet1!N41)</f>
        <v>45.822923471768455</v>
      </c>
      <c r="R38" s="151"/>
      <c r="S38" s="75">
        <f>N42*15+Sheet3!V53</f>
        <v>281</v>
      </c>
      <c r="T38" s="72">
        <f>Sheet3!X53+N43</f>
        <v>4.666666666666667</v>
      </c>
      <c r="U38" s="63"/>
      <c r="V38" s="63"/>
      <c r="W38" s="64"/>
    </row>
    <row r="39" spans="2:24" ht="17.25" thickBot="1" x14ac:dyDescent="0.35">
      <c r="B39" s="2" t="s">
        <v>18</v>
      </c>
      <c r="C39" s="107"/>
      <c r="D39" s="15">
        <v>50</v>
      </c>
      <c r="E39" s="47">
        <f t="shared" si="15"/>
        <v>266.66666666666669</v>
      </c>
      <c r="F39" s="20">
        <f t="shared" si="16"/>
        <v>6.6666666666666661</v>
      </c>
      <c r="G39" s="30">
        <f t="shared" si="17"/>
        <v>33.333333333333329</v>
      </c>
      <c r="I39" s="58" t="s">
        <v>55</v>
      </c>
      <c r="J39" s="4" t="s">
        <v>66</v>
      </c>
      <c r="K39" s="35"/>
      <c r="L39" s="59" t="s">
        <v>54</v>
      </c>
      <c r="M39" s="35"/>
      <c r="N39" s="4" t="s">
        <v>67</v>
      </c>
      <c r="P39" s="13"/>
      <c r="Q39" s="63"/>
      <c r="R39" s="63"/>
      <c r="S39" s="63"/>
      <c r="T39" s="37"/>
      <c r="U39" s="63"/>
      <c r="V39" s="63"/>
      <c r="W39" s="64"/>
    </row>
    <row r="40" spans="2:24" ht="17.25" thickBot="1" x14ac:dyDescent="0.35">
      <c r="B40" s="3" t="s">
        <v>19</v>
      </c>
      <c r="C40" s="108"/>
      <c r="D40" s="16">
        <v>35</v>
      </c>
      <c r="E40" s="48">
        <f t="shared" si="15"/>
        <v>186.66666666666666</v>
      </c>
      <c r="F40" s="28">
        <f t="shared" si="16"/>
        <v>4.666666666666667</v>
      </c>
      <c r="G40" s="50">
        <f t="shared" si="17"/>
        <v>23.333333333333336</v>
      </c>
      <c r="I40" s="24" t="s">
        <v>48</v>
      </c>
      <c r="J40" s="24">
        <v>32</v>
      </c>
      <c r="K40" s="23"/>
      <c r="L40" s="24" t="s">
        <v>48</v>
      </c>
      <c r="M40" s="23"/>
      <c r="N40" s="24">
        <v>35</v>
      </c>
      <c r="U40" s="63"/>
      <c r="V40" s="63"/>
      <c r="W40" s="64"/>
    </row>
    <row r="41" spans="2:24" x14ac:dyDescent="0.3">
      <c r="B41" s="1" t="s">
        <v>20</v>
      </c>
      <c r="C41" s="106" t="s">
        <v>39</v>
      </c>
      <c r="D41" s="14">
        <v>580</v>
      </c>
      <c r="E41" s="46">
        <f>D41*$C$46*$C$45/250</f>
        <v>1856</v>
      </c>
      <c r="F41" s="19">
        <f>D41/(2.5*100)*$C$46</f>
        <v>46.4</v>
      </c>
      <c r="G41" s="29">
        <f t="shared" si="17"/>
        <v>232</v>
      </c>
      <c r="I41" s="2" t="s">
        <v>63</v>
      </c>
      <c r="J41" s="2">
        <v>0</v>
      </c>
      <c r="K41" s="17">
        <v>55</v>
      </c>
      <c r="L41" s="2" t="s">
        <v>63</v>
      </c>
      <c r="M41" s="17"/>
      <c r="N41" s="2">
        <v>1</v>
      </c>
      <c r="U41" s="63"/>
      <c r="V41" s="63"/>
      <c r="W41" s="64"/>
    </row>
    <row r="42" spans="2:24" x14ac:dyDescent="0.3">
      <c r="B42" s="2" t="s">
        <v>21</v>
      </c>
      <c r="C42" s="107"/>
      <c r="D42" s="15">
        <v>465</v>
      </c>
      <c r="E42" s="47">
        <f t="shared" ref="E42:E44" si="18">D42*$C$46*$C$45/250</f>
        <v>1488</v>
      </c>
      <c r="F42" s="20">
        <f t="shared" ref="F42:F44" si="19">D42/(2.5*100)*$C$46</f>
        <v>37.200000000000003</v>
      </c>
      <c r="G42" s="30">
        <f t="shared" si="17"/>
        <v>186</v>
      </c>
      <c r="I42" s="2" t="s">
        <v>58</v>
      </c>
      <c r="J42" s="2">
        <v>23</v>
      </c>
      <c r="K42" s="17">
        <v>0</v>
      </c>
      <c r="L42" s="2" t="s">
        <v>58</v>
      </c>
      <c r="M42" s="17"/>
      <c r="N42" s="2">
        <v>15</v>
      </c>
      <c r="U42" s="63"/>
      <c r="V42" s="63"/>
      <c r="W42" s="64"/>
    </row>
    <row r="43" spans="2:24" ht="17.25" thickBot="1" x14ac:dyDescent="0.35">
      <c r="B43" s="2" t="s">
        <v>14</v>
      </c>
      <c r="C43" s="107"/>
      <c r="D43" s="15">
        <v>365</v>
      </c>
      <c r="E43" s="47">
        <f t="shared" si="18"/>
        <v>1168</v>
      </c>
      <c r="F43" s="20">
        <f t="shared" si="19"/>
        <v>29.2</v>
      </c>
      <c r="G43" s="30">
        <f t="shared" si="17"/>
        <v>146</v>
      </c>
      <c r="I43" s="3" t="s">
        <v>52</v>
      </c>
      <c r="J43" s="3"/>
      <c r="K43" s="17">
        <v>15</v>
      </c>
      <c r="L43" s="6" t="s">
        <v>52</v>
      </c>
      <c r="M43" s="57"/>
      <c r="N43" s="6"/>
      <c r="U43" s="63"/>
      <c r="V43" s="63"/>
      <c r="W43" s="64"/>
    </row>
    <row r="44" spans="2:24" ht="17.25" thickBot="1" x14ac:dyDescent="0.35">
      <c r="B44" s="3" t="s">
        <v>15</v>
      </c>
      <c r="C44" s="108"/>
      <c r="D44" s="16">
        <v>275</v>
      </c>
      <c r="E44" s="49">
        <f t="shared" si="18"/>
        <v>880</v>
      </c>
      <c r="F44" s="21">
        <f t="shared" si="19"/>
        <v>22</v>
      </c>
      <c r="G44" s="31">
        <f t="shared" si="17"/>
        <v>110</v>
      </c>
      <c r="I44" s="134" t="s">
        <v>53</v>
      </c>
      <c r="J44" s="135"/>
      <c r="L44" s="139">
        <v>900</v>
      </c>
      <c r="M44" s="140"/>
      <c r="N44" s="141"/>
      <c r="P44" s="62"/>
      <c r="Q44" s="63"/>
      <c r="R44" s="63"/>
      <c r="S44" s="63"/>
      <c r="T44" s="63"/>
      <c r="U44" s="63"/>
      <c r="V44" s="63"/>
      <c r="W44" s="64"/>
    </row>
    <row r="45" spans="2:24" ht="27.75" thickBot="1" x14ac:dyDescent="0.35">
      <c r="B45" s="40" t="s">
        <v>44</v>
      </c>
      <c r="C45" s="79">
        <v>40</v>
      </c>
      <c r="I45" s="142" t="s">
        <v>60</v>
      </c>
      <c r="J45" s="143"/>
      <c r="K45" s="38">
        <v>60</v>
      </c>
      <c r="L45" s="139">
        <v>60</v>
      </c>
      <c r="M45" s="140"/>
      <c r="N45" s="141"/>
    </row>
    <row r="46" spans="2:24" ht="27.75" thickBot="1" x14ac:dyDescent="0.35">
      <c r="B46" s="40" t="s">
        <v>42</v>
      </c>
      <c r="C46" s="79">
        <v>20</v>
      </c>
      <c r="J46" s="65"/>
      <c r="K46" s="13"/>
    </row>
  </sheetData>
  <mergeCells count="39">
    <mergeCell ref="I45:J45"/>
    <mergeCell ref="Q34:R34"/>
    <mergeCell ref="L45:N45"/>
    <mergeCell ref="Q35:R35"/>
    <mergeCell ref="Q36:R36"/>
    <mergeCell ref="Q37:R37"/>
    <mergeCell ref="Q38:R38"/>
    <mergeCell ref="C35:C40"/>
    <mergeCell ref="C41:C44"/>
    <mergeCell ref="B33:G33"/>
    <mergeCell ref="I44:J44"/>
    <mergeCell ref="I33:N33"/>
    <mergeCell ref="L44:N44"/>
    <mergeCell ref="P25:Q25"/>
    <mergeCell ref="N18:O18"/>
    <mergeCell ref="N25:O25"/>
    <mergeCell ref="Q33:T33"/>
    <mergeCell ref="P33:P34"/>
    <mergeCell ref="N17:O17"/>
    <mergeCell ref="P17:Q17"/>
    <mergeCell ref="B3:K3"/>
    <mergeCell ref="C20:C25"/>
    <mergeCell ref="G20:G25"/>
    <mergeCell ref="H20:H25"/>
    <mergeCell ref="C5:C10"/>
    <mergeCell ref="C11:C14"/>
    <mergeCell ref="H11:H14"/>
    <mergeCell ref="H5:H10"/>
    <mergeCell ref="I5:I10"/>
    <mergeCell ref="I11:I14"/>
    <mergeCell ref="G5:G10"/>
    <mergeCell ref="G11:G14"/>
    <mergeCell ref="B18:K18"/>
    <mergeCell ref="P18:Q18"/>
    <mergeCell ref="G26:G29"/>
    <mergeCell ref="H26:H29"/>
    <mergeCell ref="I20:I25"/>
    <mergeCell ref="I26:I29"/>
    <mergeCell ref="C26:C29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78814-5FEE-498F-9DF6-33AF2C3F6386}">
  <dimension ref="B1:X79"/>
  <sheetViews>
    <sheetView topLeftCell="A51" workbookViewId="0">
      <selection activeCell="R75" sqref="R75"/>
    </sheetView>
  </sheetViews>
  <sheetFormatPr defaultRowHeight="16.5" x14ac:dyDescent="0.3"/>
  <cols>
    <col min="3" max="3" width="12.625" customWidth="1"/>
    <col min="4" max="4" width="12.5" customWidth="1"/>
    <col min="5" max="5" width="11.75" customWidth="1"/>
    <col min="6" max="7" width="10.875" customWidth="1"/>
    <col min="10" max="10" width="11.625" customWidth="1"/>
    <col min="11" max="11" width="13" hidden="1" customWidth="1"/>
    <col min="13" max="13" width="0" hidden="1" customWidth="1"/>
  </cols>
  <sheetData>
    <row r="1" spans="2:24" ht="17.25" thickBot="1" x14ac:dyDescent="0.35"/>
    <row r="2" spans="2:24" ht="17.25" thickBot="1" x14ac:dyDescent="0.35">
      <c r="B2" s="42" t="s">
        <v>50</v>
      </c>
      <c r="C2" s="7"/>
      <c r="N2" s="112" t="s">
        <v>31</v>
      </c>
      <c r="O2" s="113"/>
      <c r="P2" s="112" t="s">
        <v>31</v>
      </c>
      <c r="Q2" s="113"/>
      <c r="S2" s="42" t="s">
        <v>50</v>
      </c>
    </row>
    <row r="3" spans="2:24" ht="17.25" thickBot="1" x14ac:dyDescent="0.35">
      <c r="B3" s="117" t="s">
        <v>47</v>
      </c>
      <c r="C3" s="118"/>
      <c r="D3" s="118"/>
      <c r="E3" s="118"/>
      <c r="F3" s="118"/>
      <c r="G3" s="118"/>
      <c r="H3" s="118"/>
      <c r="I3" s="118"/>
      <c r="J3" s="118"/>
      <c r="K3" s="119"/>
      <c r="L3" s="26" t="s">
        <v>31</v>
      </c>
      <c r="M3" s="5" t="s">
        <v>8</v>
      </c>
      <c r="N3" s="123" t="s">
        <v>37</v>
      </c>
      <c r="O3" s="124"/>
      <c r="P3" s="120" t="s">
        <v>35</v>
      </c>
      <c r="Q3" s="121"/>
      <c r="S3" s="131" t="s">
        <v>56</v>
      </c>
      <c r="T3" s="132"/>
      <c r="U3" s="132"/>
      <c r="V3" s="132"/>
      <c r="W3" s="132"/>
      <c r="X3" s="133"/>
    </row>
    <row r="4" spans="2:24" ht="17.25" thickBot="1" x14ac:dyDescent="0.35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8" t="s">
        <v>29</v>
      </c>
      <c r="K4" s="8" t="s">
        <v>34</v>
      </c>
      <c r="L4" s="27" t="s">
        <v>33</v>
      </c>
      <c r="M4" s="18" t="s">
        <v>32</v>
      </c>
      <c r="N4" s="14" t="s">
        <v>14</v>
      </c>
      <c r="O4" s="19">
        <f t="shared" ref="O4:O9" si="0">(J5*0.99+L5*0.01)-J5</f>
        <v>4.638704999999959</v>
      </c>
      <c r="P4" s="14" t="s">
        <v>14</v>
      </c>
      <c r="Q4" s="19">
        <f>O4*100/42.86</f>
        <v>10.822923471768453</v>
      </c>
      <c r="S4" s="4" t="s">
        <v>0</v>
      </c>
      <c r="T4" s="12" t="s">
        <v>1</v>
      </c>
      <c r="U4" s="4" t="s">
        <v>41</v>
      </c>
      <c r="V4" s="18" t="s">
        <v>43</v>
      </c>
      <c r="W4" s="44" t="s">
        <v>45</v>
      </c>
      <c r="X4" s="45" t="s">
        <v>46</v>
      </c>
    </row>
    <row r="5" spans="2:24" ht="17.25" thickBot="1" x14ac:dyDescent="0.35">
      <c r="B5" s="1" t="s">
        <v>14</v>
      </c>
      <c r="C5" s="109" t="s">
        <v>40</v>
      </c>
      <c r="D5" s="1" t="s">
        <v>22</v>
      </c>
      <c r="E5" s="1">
        <v>412</v>
      </c>
      <c r="F5" s="1">
        <v>1.5</v>
      </c>
      <c r="G5" s="100">
        <v>0.42859999999999998</v>
      </c>
      <c r="H5" s="103">
        <f>$C$15*$G$5</f>
        <v>400.74099999999999</v>
      </c>
      <c r="I5" s="106">
        <v>115</v>
      </c>
      <c r="J5" s="19">
        <f>E5+$H$5+$I$5</f>
        <v>927.74099999999999</v>
      </c>
      <c r="K5" s="29">
        <f>E5+$H$5</f>
        <v>812.74099999999999</v>
      </c>
      <c r="L5" s="29">
        <f t="shared" ref="L5:L14" si="1">J5*1.5</f>
        <v>1391.6115</v>
      </c>
      <c r="M5" s="19">
        <f t="shared" ref="M5:M14" si="2">K5*1.5</f>
        <v>1219.1115</v>
      </c>
      <c r="N5" s="15" t="s">
        <v>15</v>
      </c>
      <c r="O5" s="20">
        <f t="shared" si="0"/>
        <v>4.2237049999999954</v>
      </c>
      <c r="P5" s="15" t="s">
        <v>15</v>
      </c>
      <c r="Q5" s="20">
        <f t="shared" ref="Q5:Q9" si="3">O5*100/42.86</f>
        <v>9.8546546896873437</v>
      </c>
      <c r="S5" s="1" t="s">
        <v>14</v>
      </c>
      <c r="T5" s="130" t="s">
        <v>40</v>
      </c>
      <c r="U5" s="43">
        <v>140</v>
      </c>
      <c r="V5" s="46">
        <f>U5*$T$15*$T$16/150</f>
        <v>112</v>
      </c>
      <c r="W5" s="19">
        <f>U5/(1.5*100)*$T$16</f>
        <v>1.8666666666666667</v>
      </c>
      <c r="X5" s="29">
        <f>W5*5</f>
        <v>9.3333333333333339</v>
      </c>
    </row>
    <row r="6" spans="2:24" ht="17.25" thickBot="1" x14ac:dyDescent="0.35">
      <c r="B6" s="2" t="s">
        <v>15</v>
      </c>
      <c r="C6" s="110"/>
      <c r="D6" s="2" t="s">
        <v>23</v>
      </c>
      <c r="E6" s="2">
        <v>329</v>
      </c>
      <c r="F6" s="2">
        <v>1.5</v>
      </c>
      <c r="G6" s="101"/>
      <c r="H6" s="104"/>
      <c r="I6" s="107"/>
      <c r="J6" s="20">
        <f t="shared" ref="J6:J10" si="4">E6+$H$5+$I$5</f>
        <v>844.74099999999999</v>
      </c>
      <c r="K6" s="29">
        <f t="shared" ref="K6:K10" si="5">E6+$H$5</f>
        <v>729.74099999999999</v>
      </c>
      <c r="L6" s="30">
        <f t="shared" si="1"/>
        <v>1267.1115</v>
      </c>
      <c r="M6" s="20">
        <f t="shared" si="2"/>
        <v>1094.6115</v>
      </c>
      <c r="N6" s="15" t="s">
        <v>16</v>
      </c>
      <c r="O6" s="20">
        <f t="shared" si="0"/>
        <v>3.8037050000000363</v>
      </c>
      <c r="P6" s="15" t="s">
        <v>16</v>
      </c>
      <c r="Q6" s="20">
        <f t="shared" si="3"/>
        <v>8.8747200186655064</v>
      </c>
      <c r="S6" s="2" t="s">
        <v>15</v>
      </c>
      <c r="T6" s="107"/>
      <c r="U6" s="15">
        <v>115</v>
      </c>
      <c r="V6" s="46">
        <f t="shared" ref="V6:V10" si="6">U6*$T$15*$T$16/150</f>
        <v>92</v>
      </c>
      <c r="W6" s="19">
        <f t="shared" ref="W6:W9" si="7">U6/(1.5*100)*$T$16</f>
        <v>1.5333333333333334</v>
      </c>
      <c r="X6" s="30">
        <f t="shared" ref="X6:X14" si="8">W6*5</f>
        <v>7.666666666666667</v>
      </c>
    </row>
    <row r="7" spans="2:24" ht="17.25" thickBot="1" x14ac:dyDescent="0.35">
      <c r="B7" s="2" t="s">
        <v>16</v>
      </c>
      <c r="C7" s="110"/>
      <c r="D7" s="2" t="s">
        <v>24</v>
      </c>
      <c r="E7" s="2">
        <v>245</v>
      </c>
      <c r="F7" s="2">
        <v>1.5</v>
      </c>
      <c r="G7" s="101"/>
      <c r="H7" s="104"/>
      <c r="I7" s="107"/>
      <c r="J7" s="20">
        <f t="shared" si="4"/>
        <v>760.74099999999999</v>
      </c>
      <c r="K7" s="29">
        <f t="shared" si="5"/>
        <v>645.74099999999999</v>
      </c>
      <c r="L7" s="30">
        <f t="shared" si="1"/>
        <v>1141.1115</v>
      </c>
      <c r="M7" s="20">
        <f t="shared" si="2"/>
        <v>968.61149999999998</v>
      </c>
      <c r="N7" s="15" t="s">
        <v>17</v>
      </c>
      <c r="O7" s="20">
        <f t="shared" si="0"/>
        <v>3.4837049999999863</v>
      </c>
      <c r="P7" s="15" t="s">
        <v>17</v>
      </c>
      <c r="Q7" s="20">
        <f t="shared" si="3"/>
        <v>8.1281031264582051</v>
      </c>
      <c r="S7" s="2" t="s">
        <v>16</v>
      </c>
      <c r="T7" s="107"/>
      <c r="U7" s="15">
        <v>90</v>
      </c>
      <c r="V7" s="46">
        <f t="shared" si="6"/>
        <v>72</v>
      </c>
      <c r="W7" s="19">
        <f t="shared" si="7"/>
        <v>1.2</v>
      </c>
      <c r="X7" s="30">
        <f t="shared" si="8"/>
        <v>6</v>
      </c>
    </row>
    <row r="8" spans="2:24" ht="17.25" thickBot="1" x14ac:dyDescent="0.35">
      <c r="B8" s="2" t="s">
        <v>17</v>
      </c>
      <c r="C8" s="110"/>
      <c r="D8" s="2" t="s">
        <v>25</v>
      </c>
      <c r="E8" s="2">
        <v>181</v>
      </c>
      <c r="F8" s="2">
        <v>1.5</v>
      </c>
      <c r="G8" s="101"/>
      <c r="H8" s="104"/>
      <c r="I8" s="107"/>
      <c r="J8" s="20">
        <f t="shared" si="4"/>
        <v>696.74099999999999</v>
      </c>
      <c r="K8" s="29">
        <f t="shared" si="5"/>
        <v>581.74099999999999</v>
      </c>
      <c r="L8" s="30">
        <f t="shared" si="1"/>
        <v>1045.1115</v>
      </c>
      <c r="M8" s="20">
        <f t="shared" si="2"/>
        <v>872.61149999999998</v>
      </c>
      <c r="N8" s="15" t="s">
        <v>18</v>
      </c>
      <c r="O8" s="20">
        <f t="shared" si="0"/>
        <v>3.1887049999999135</v>
      </c>
      <c r="P8" s="15" t="s">
        <v>18</v>
      </c>
      <c r="Q8" s="20">
        <f t="shared" si="3"/>
        <v>7.4398156789545347</v>
      </c>
      <c r="S8" s="2" t="s">
        <v>17</v>
      </c>
      <c r="T8" s="107"/>
      <c r="U8" s="15">
        <v>70</v>
      </c>
      <c r="V8" s="46">
        <f t="shared" si="6"/>
        <v>56</v>
      </c>
      <c r="W8" s="19">
        <f t="shared" si="7"/>
        <v>0.93333333333333335</v>
      </c>
      <c r="X8" s="30">
        <f t="shared" si="8"/>
        <v>4.666666666666667</v>
      </c>
    </row>
    <row r="9" spans="2:24" ht="17.25" thickBot="1" x14ac:dyDescent="0.35">
      <c r="B9" s="2" t="s">
        <v>18</v>
      </c>
      <c r="C9" s="110"/>
      <c r="D9" s="2" t="s">
        <v>26</v>
      </c>
      <c r="E9" s="2">
        <v>122</v>
      </c>
      <c r="F9" s="2">
        <v>1.5</v>
      </c>
      <c r="G9" s="101"/>
      <c r="H9" s="104"/>
      <c r="I9" s="107"/>
      <c r="J9" s="20">
        <f t="shared" si="4"/>
        <v>637.74099999999999</v>
      </c>
      <c r="K9" s="29">
        <f t="shared" si="5"/>
        <v>522.74099999999999</v>
      </c>
      <c r="L9" s="30">
        <f t="shared" si="1"/>
        <v>956.61149999999998</v>
      </c>
      <c r="M9" s="20">
        <f t="shared" si="2"/>
        <v>784.11149999999998</v>
      </c>
      <c r="N9" s="16" t="s">
        <v>19</v>
      </c>
      <c r="O9" s="21">
        <f t="shared" si="0"/>
        <v>2.9837049999999863</v>
      </c>
      <c r="P9" s="16" t="s">
        <v>19</v>
      </c>
      <c r="Q9" s="21">
        <f t="shared" si="3"/>
        <v>6.9615142323844754</v>
      </c>
      <c r="S9" s="2" t="s">
        <v>18</v>
      </c>
      <c r="T9" s="107"/>
      <c r="U9" s="15">
        <v>50</v>
      </c>
      <c r="V9" s="46">
        <f t="shared" si="6"/>
        <v>40</v>
      </c>
      <c r="W9" s="19">
        <f t="shared" si="7"/>
        <v>0.66666666666666663</v>
      </c>
      <c r="X9" s="30">
        <f t="shared" si="8"/>
        <v>3.333333333333333</v>
      </c>
    </row>
    <row r="10" spans="2:24" ht="17.25" thickBot="1" x14ac:dyDescent="0.35">
      <c r="B10" s="3" t="s">
        <v>19</v>
      </c>
      <c r="C10" s="111"/>
      <c r="D10" s="3" t="s">
        <v>27</v>
      </c>
      <c r="E10" s="3">
        <v>81</v>
      </c>
      <c r="F10" s="3">
        <v>1.5</v>
      </c>
      <c r="G10" s="102"/>
      <c r="H10" s="105"/>
      <c r="I10" s="108"/>
      <c r="J10" s="28">
        <f t="shared" si="4"/>
        <v>596.74099999999999</v>
      </c>
      <c r="K10" s="53">
        <f t="shared" si="5"/>
        <v>481.74099999999999</v>
      </c>
      <c r="L10" s="31">
        <f t="shared" si="1"/>
        <v>895.11149999999998</v>
      </c>
      <c r="M10" s="21">
        <f t="shared" si="2"/>
        <v>722.61149999999998</v>
      </c>
      <c r="N10" s="123" t="s">
        <v>38</v>
      </c>
      <c r="O10" s="125"/>
      <c r="P10" s="120" t="s">
        <v>36</v>
      </c>
      <c r="Q10" s="152"/>
      <c r="S10" s="3" t="s">
        <v>19</v>
      </c>
      <c r="T10" s="108"/>
      <c r="U10" s="16">
        <v>35</v>
      </c>
      <c r="V10" s="46">
        <f t="shared" si="6"/>
        <v>28</v>
      </c>
      <c r="W10" s="19">
        <f>U10/(1.5*100)*$T$16</f>
        <v>0.46666666666666667</v>
      </c>
      <c r="X10" s="50">
        <f t="shared" si="8"/>
        <v>2.3333333333333335</v>
      </c>
    </row>
    <row r="11" spans="2:24" ht="17.25" thickBot="1" x14ac:dyDescent="0.35">
      <c r="B11" s="1" t="s">
        <v>20</v>
      </c>
      <c r="C11" s="109" t="s">
        <v>39</v>
      </c>
      <c r="D11" s="1" t="s">
        <v>10</v>
      </c>
      <c r="E11" s="1">
        <v>1504</v>
      </c>
      <c r="F11" s="1">
        <v>2.5</v>
      </c>
      <c r="G11" s="100">
        <v>0.71419999999999995</v>
      </c>
      <c r="H11" s="103">
        <f>$C$15*$G$11</f>
        <v>667.77699999999993</v>
      </c>
      <c r="I11" s="106">
        <v>400</v>
      </c>
      <c r="J11" s="19">
        <f>E11+$H$11+$I$11</f>
        <v>2571.777</v>
      </c>
      <c r="K11" s="19">
        <f>E11+$H$11</f>
        <v>2171.777</v>
      </c>
      <c r="L11" s="29">
        <f t="shared" si="1"/>
        <v>3857.6655000000001</v>
      </c>
      <c r="M11" s="19">
        <f t="shared" si="2"/>
        <v>3257.6655000000001</v>
      </c>
      <c r="N11" s="14" t="s">
        <v>20</v>
      </c>
      <c r="O11" s="19">
        <f>(J11*0.99+L11*0.01)-J11</f>
        <v>12.858884999999646</v>
      </c>
      <c r="P11" s="14" t="s">
        <v>20</v>
      </c>
      <c r="Q11" s="19">
        <f>(O11*100/71.42)</f>
        <v>18.004599551945738</v>
      </c>
      <c r="S11" s="1" t="s">
        <v>20</v>
      </c>
      <c r="T11" s="106" t="s">
        <v>39</v>
      </c>
      <c r="U11" s="14">
        <v>580</v>
      </c>
      <c r="V11" s="46">
        <f>U11*$T$15*$T$16/250</f>
        <v>278.39999999999998</v>
      </c>
      <c r="W11" s="19">
        <f>U11/(2.5*100)*$T$16</f>
        <v>4.6399999999999997</v>
      </c>
      <c r="X11" s="29">
        <f t="shared" si="8"/>
        <v>23.2</v>
      </c>
    </row>
    <row r="12" spans="2:24" ht="17.25" thickBot="1" x14ac:dyDescent="0.35">
      <c r="B12" s="2" t="s">
        <v>21</v>
      </c>
      <c r="C12" s="110"/>
      <c r="D12" s="2" t="s">
        <v>11</v>
      </c>
      <c r="E12" s="2">
        <v>1145</v>
      </c>
      <c r="F12" s="2">
        <v>2.5</v>
      </c>
      <c r="G12" s="101"/>
      <c r="H12" s="104"/>
      <c r="I12" s="107"/>
      <c r="J12" s="20">
        <f t="shared" ref="J12:J14" si="9">E12+$H$11+$I$11</f>
        <v>2212.777</v>
      </c>
      <c r="K12" s="51">
        <f t="shared" ref="K12:K14" si="10">E12+$H$11</f>
        <v>1812.777</v>
      </c>
      <c r="L12" s="30">
        <f t="shared" si="1"/>
        <v>3319.1655000000001</v>
      </c>
      <c r="M12" s="20">
        <f t="shared" si="2"/>
        <v>2719.1655000000001</v>
      </c>
      <c r="N12" s="15" t="s">
        <v>21</v>
      </c>
      <c r="O12" s="20">
        <f>(J12*0.99+L12*0.01)-J12</f>
        <v>11.063885000000028</v>
      </c>
      <c r="P12" s="15" t="s">
        <v>21</v>
      </c>
      <c r="Q12" s="20">
        <f t="shared" ref="Q12:Q14" si="11">(O12*100/71.42)</f>
        <v>15.491297955754728</v>
      </c>
      <c r="S12" s="2" t="s">
        <v>21</v>
      </c>
      <c r="T12" s="107"/>
      <c r="U12" s="15">
        <v>465</v>
      </c>
      <c r="V12" s="46">
        <f t="shared" ref="V12:V14" si="12">U12*$T$15*$T$16/250</f>
        <v>223.2</v>
      </c>
      <c r="W12" s="19">
        <f t="shared" ref="W12:W14" si="13">U12/(2.5*100)*$T$16</f>
        <v>3.72</v>
      </c>
      <c r="X12" s="30">
        <f t="shared" si="8"/>
        <v>18.600000000000001</v>
      </c>
    </row>
    <row r="13" spans="2:24" ht="17.25" thickBot="1" x14ac:dyDescent="0.35">
      <c r="B13" s="2" t="s">
        <v>14</v>
      </c>
      <c r="C13" s="110"/>
      <c r="D13" s="2" t="s">
        <v>12</v>
      </c>
      <c r="E13" s="2">
        <v>849</v>
      </c>
      <c r="F13" s="2">
        <v>2.5</v>
      </c>
      <c r="G13" s="101"/>
      <c r="H13" s="104"/>
      <c r="I13" s="107"/>
      <c r="J13" s="20">
        <f t="shared" si="9"/>
        <v>1916.777</v>
      </c>
      <c r="K13" s="51">
        <f t="shared" si="10"/>
        <v>1516.777</v>
      </c>
      <c r="L13" s="30">
        <f t="shared" si="1"/>
        <v>2875.1655000000001</v>
      </c>
      <c r="M13" s="20">
        <f t="shared" si="2"/>
        <v>2275.1655000000001</v>
      </c>
      <c r="N13" s="15" t="s">
        <v>14</v>
      </c>
      <c r="O13" s="20">
        <f>(J13*0.99+L13*0.01)-J13</f>
        <v>9.5838850000000093</v>
      </c>
      <c r="P13" s="15" t="s">
        <v>14</v>
      </c>
      <c r="Q13" s="20">
        <f t="shared" si="11"/>
        <v>13.419049285914323</v>
      </c>
      <c r="S13" s="2" t="s">
        <v>14</v>
      </c>
      <c r="T13" s="107"/>
      <c r="U13" s="15">
        <v>365</v>
      </c>
      <c r="V13" s="46">
        <f t="shared" si="12"/>
        <v>175.2</v>
      </c>
      <c r="W13" s="19">
        <f t="shared" si="13"/>
        <v>2.92</v>
      </c>
      <c r="X13" s="30">
        <f t="shared" si="8"/>
        <v>14.6</v>
      </c>
    </row>
    <row r="14" spans="2:24" ht="17.25" thickBot="1" x14ac:dyDescent="0.35">
      <c r="B14" s="3" t="s">
        <v>15</v>
      </c>
      <c r="C14" s="111"/>
      <c r="D14" s="3" t="s">
        <v>13</v>
      </c>
      <c r="E14" s="3">
        <v>602</v>
      </c>
      <c r="F14" s="3">
        <v>2.5</v>
      </c>
      <c r="G14" s="102"/>
      <c r="H14" s="105"/>
      <c r="I14" s="108"/>
      <c r="J14" s="21">
        <f t="shared" si="9"/>
        <v>1669.777</v>
      </c>
      <c r="K14" s="54">
        <f t="shared" si="10"/>
        <v>1269.777</v>
      </c>
      <c r="L14" s="31">
        <f t="shared" si="1"/>
        <v>2504.6655000000001</v>
      </c>
      <c r="M14" s="21">
        <f t="shared" si="2"/>
        <v>1904.6655000000001</v>
      </c>
      <c r="N14" s="16" t="s">
        <v>15</v>
      </c>
      <c r="O14" s="21">
        <f>(J14*0.99+L14*0.01)-J14</f>
        <v>8.3488850000001094</v>
      </c>
      <c r="P14" s="16" t="s">
        <v>15</v>
      </c>
      <c r="Q14" s="21">
        <f t="shared" si="11"/>
        <v>11.689841781013875</v>
      </c>
      <c r="S14" s="3" t="s">
        <v>15</v>
      </c>
      <c r="T14" s="108"/>
      <c r="U14" s="16">
        <v>275</v>
      </c>
      <c r="V14" s="46">
        <f t="shared" si="12"/>
        <v>132</v>
      </c>
      <c r="W14" s="19">
        <f t="shared" si="13"/>
        <v>2.2000000000000002</v>
      </c>
      <c r="X14" s="31">
        <f t="shared" si="8"/>
        <v>11</v>
      </c>
    </row>
    <row r="15" spans="2:24" ht="27.75" thickBot="1" x14ac:dyDescent="0.35">
      <c r="B15" s="41" t="s">
        <v>28</v>
      </c>
      <c r="C15" s="25">
        <f>Sheet1!L44+Sheet1!J35</f>
        <v>935</v>
      </c>
      <c r="S15" s="40" t="s">
        <v>44</v>
      </c>
      <c r="T15" s="25">
        <f>Sheet1!L45</f>
        <v>60</v>
      </c>
    </row>
    <row r="16" spans="2:24" ht="27.75" thickBot="1" x14ac:dyDescent="0.35">
      <c r="S16" s="40" t="s">
        <v>42</v>
      </c>
      <c r="T16" s="25">
        <f>Sheet1!J36</f>
        <v>2</v>
      </c>
    </row>
    <row r="17" spans="2:24" ht="17.25" thickBot="1" x14ac:dyDescent="0.35">
      <c r="B17" s="61" t="s">
        <v>51</v>
      </c>
      <c r="C17" s="7"/>
      <c r="N17" s="112" t="s">
        <v>31</v>
      </c>
      <c r="O17" s="113"/>
      <c r="P17" s="112" t="s">
        <v>31</v>
      </c>
      <c r="Q17" s="113"/>
    </row>
    <row r="18" spans="2:24" ht="17.25" thickBot="1" x14ac:dyDescent="0.35">
      <c r="B18" s="117" t="s">
        <v>47</v>
      </c>
      <c r="C18" s="118"/>
      <c r="D18" s="118"/>
      <c r="E18" s="118"/>
      <c r="F18" s="118"/>
      <c r="G18" s="118"/>
      <c r="H18" s="118"/>
      <c r="I18" s="118"/>
      <c r="J18" s="118"/>
      <c r="K18" s="119"/>
      <c r="L18" s="26" t="s">
        <v>31</v>
      </c>
      <c r="M18" s="5" t="s">
        <v>8</v>
      </c>
      <c r="N18" s="123" t="s">
        <v>37</v>
      </c>
      <c r="O18" s="124"/>
      <c r="P18" s="120" t="s">
        <v>35</v>
      </c>
      <c r="Q18" s="121"/>
      <c r="S18" s="61" t="s">
        <v>51</v>
      </c>
    </row>
    <row r="19" spans="2:24" ht="17.25" thickBot="1" x14ac:dyDescent="0.35">
      <c r="B19" s="4" t="s">
        <v>0</v>
      </c>
      <c r="C19" s="4" t="s">
        <v>1</v>
      </c>
      <c r="D19" s="4" t="s">
        <v>2</v>
      </c>
      <c r="E19" s="4" t="s">
        <v>3</v>
      </c>
      <c r="F19" s="4" t="s">
        <v>4</v>
      </c>
      <c r="G19" s="4" t="s">
        <v>5</v>
      </c>
      <c r="H19" s="4" t="s">
        <v>6</v>
      </c>
      <c r="I19" s="4" t="s">
        <v>7</v>
      </c>
      <c r="J19" s="8" t="s">
        <v>29</v>
      </c>
      <c r="K19" s="8" t="s">
        <v>34</v>
      </c>
      <c r="L19" s="27" t="s">
        <v>33</v>
      </c>
      <c r="M19" s="18" t="s">
        <v>32</v>
      </c>
      <c r="N19" s="14" t="s">
        <v>14</v>
      </c>
      <c r="O19" s="19">
        <f t="shared" ref="O19:O24" si="14">(J20*0.99+L20*0.01)-J20</f>
        <v>4.6815650000000915</v>
      </c>
      <c r="P19" s="14" t="s">
        <v>14</v>
      </c>
      <c r="Q19" s="19">
        <f>O19*100/42.86</f>
        <v>10.922923471768762</v>
      </c>
      <c r="S19" s="131" t="s">
        <v>56</v>
      </c>
      <c r="T19" s="132"/>
      <c r="U19" s="132"/>
      <c r="V19" s="132"/>
      <c r="W19" s="132"/>
      <c r="X19" s="133"/>
    </row>
    <row r="20" spans="2:24" ht="17.25" thickBot="1" x14ac:dyDescent="0.35">
      <c r="B20" s="1" t="s">
        <v>14</v>
      </c>
      <c r="C20" s="109" t="s">
        <v>40</v>
      </c>
      <c r="D20" s="1" t="s">
        <v>22</v>
      </c>
      <c r="E20" s="1">
        <v>412</v>
      </c>
      <c r="F20" s="1">
        <v>1.5</v>
      </c>
      <c r="G20" s="100">
        <v>0.42859999999999998</v>
      </c>
      <c r="H20" s="103">
        <f>$C$30*$G$5</f>
        <v>409.31299999999999</v>
      </c>
      <c r="I20" s="106">
        <v>115</v>
      </c>
      <c r="J20" s="1">
        <f>E20+$H$20+$I$5</f>
        <v>936.31299999999999</v>
      </c>
      <c r="K20" s="1">
        <f>E20+$H$20</f>
        <v>821.31299999999999</v>
      </c>
      <c r="L20" s="29">
        <f t="shared" ref="L20:L29" si="15">J20*1.5</f>
        <v>1404.4694999999999</v>
      </c>
      <c r="M20" s="19">
        <f t="shared" ref="M20:M29" si="16">K20*1.5</f>
        <v>1231.9694999999999</v>
      </c>
      <c r="N20" s="15" t="s">
        <v>15</v>
      </c>
      <c r="O20" s="20">
        <f t="shared" si="14"/>
        <v>4.2665650000000142</v>
      </c>
      <c r="P20" s="15" t="s">
        <v>15</v>
      </c>
      <c r="Q20" s="20">
        <f t="shared" ref="Q20:Q24" si="17">O20*100/42.86</f>
        <v>9.9546546896873878</v>
      </c>
      <c r="S20" s="4" t="s">
        <v>0</v>
      </c>
      <c r="T20" s="12" t="s">
        <v>1</v>
      </c>
      <c r="U20" s="4" t="s">
        <v>41</v>
      </c>
      <c r="V20" s="18" t="s">
        <v>43</v>
      </c>
      <c r="W20" s="44" t="s">
        <v>45</v>
      </c>
      <c r="X20" s="45" t="s">
        <v>46</v>
      </c>
    </row>
    <row r="21" spans="2:24" ht="17.25" thickBot="1" x14ac:dyDescent="0.35">
      <c r="B21" s="2" t="s">
        <v>15</v>
      </c>
      <c r="C21" s="110"/>
      <c r="D21" s="2" t="s">
        <v>23</v>
      </c>
      <c r="E21" s="2">
        <v>329</v>
      </c>
      <c r="F21" s="2">
        <v>1.5</v>
      </c>
      <c r="G21" s="101"/>
      <c r="H21" s="104"/>
      <c r="I21" s="107"/>
      <c r="J21" s="2">
        <f t="shared" ref="J21:J25" si="18">E21+$H$20+$I$5</f>
        <v>853.31299999999999</v>
      </c>
      <c r="K21" s="2">
        <f t="shared" ref="K21:K25" si="19">E21+$H$20</f>
        <v>738.31299999999999</v>
      </c>
      <c r="L21" s="30">
        <f t="shared" si="15"/>
        <v>1279.9694999999999</v>
      </c>
      <c r="M21" s="20">
        <f t="shared" si="16"/>
        <v>1107.4694999999999</v>
      </c>
      <c r="N21" s="15" t="s">
        <v>16</v>
      </c>
      <c r="O21" s="20">
        <f t="shared" si="14"/>
        <v>3.8465650000000551</v>
      </c>
      <c r="P21" s="15" t="s">
        <v>16</v>
      </c>
      <c r="Q21" s="20">
        <f t="shared" si="17"/>
        <v>8.9747200186655505</v>
      </c>
      <c r="S21" s="1" t="s">
        <v>14</v>
      </c>
      <c r="T21" s="130" t="s">
        <v>40</v>
      </c>
      <c r="U21" s="43">
        <v>140</v>
      </c>
      <c r="V21" s="46">
        <f>U21*$T$31*$T$32/150</f>
        <v>0</v>
      </c>
      <c r="W21" s="19">
        <f>U21/(1.5*100)*$T$32</f>
        <v>0</v>
      </c>
      <c r="X21" s="29">
        <f>W21*5</f>
        <v>0</v>
      </c>
    </row>
    <row r="22" spans="2:24" ht="17.25" thickBot="1" x14ac:dyDescent="0.35">
      <c r="B22" s="2" t="s">
        <v>16</v>
      </c>
      <c r="C22" s="110"/>
      <c r="D22" s="2" t="s">
        <v>24</v>
      </c>
      <c r="E22" s="2">
        <v>245</v>
      </c>
      <c r="F22" s="2">
        <v>1.5</v>
      </c>
      <c r="G22" s="101"/>
      <c r="H22" s="104"/>
      <c r="I22" s="107"/>
      <c r="J22" s="2">
        <f t="shared" si="18"/>
        <v>769.31299999999999</v>
      </c>
      <c r="K22" s="2">
        <f t="shared" si="19"/>
        <v>654.31299999999999</v>
      </c>
      <c r="L22" s="30">
        <f t="shared" si="15"/>
        <v>1153.9694999999999</v>
      </c>
      <c r="M22" s="20">
        <f t="shared" si="16"/>
        <v>981.46949999999993</v>
      </c>
      <c r="N22" s="15" t="s">
        <v>17</v>
      </c>
      <c r="O22" s="20">
        <f t="shared" si="14"/>
        <v>3.5265650000000051</v>
      </c>
      <c r="P22" s="15" t="s">
        <v>17</v>
      </c>
      <c r="Q22" s="20">
        <f t="shared" si="17"/>
        <v>8.2281031264582474</v>
      </c>
      <c r="S22" s="2" t="s">
        <v>15</v>
      </c>
      <c r="T22" s="107"/>
      <c r="U22" s="15">
        <v>115</v>
      </c>
      <c r="V22" s="46">
        <f t="shared" ref="V22:V26" si="20">U22*$T$31*$T$32/150</f>
        <v>0</v>
      </c>
      <c r="W22" s="19">
        <f t="shared" ref="W22:W26" si="21">U22/(1.5*100)*$T$32</f>
        <v>0</v>
      </c>
      <c r="X22" s="30">
        <f t="shared" ref="X22:X30" si="22">W22*5</f>
        <v>0</v>
      </c>
    </row>
    <row r="23" spans="2:24" ht="17.25" thickBot="1" x14ac:dyDescent="0.35">
      <c r="B23" s="2" t="s">
        <v>17</v>
      </c>
      <c r="C23" s="110"/>
      <c r="D23" s="2" t="s">
        <v>25</v>
      </c>
      <c r="E23" s="2">
        <v>181</v>
      </c>
      <c r="F23" s="2">
        <v>1.5</v>
      </c>
      <c r="G23" s="101"/>
      <c r="H23" s="104"/>
      <c r="I23" s="107"/>
      <c r="J23" s="2">
        <f t="shared" si="18"/>
        <v>705.31299999999999</v>
      </c>
      <c r="K23" s="2">
        <f t="shared" si="19"/>
        <v>590.31299999999999</v>
      </c>
      <c r="L23" s="30">
        <f t="shared" si="15"/>
        <v>1057.9694999999999</v>
      </c>
      <c r="M23" s="20">
        <f t="shared" si="16"/>
        <v>885.46949999999993</v>
      </c>
      <c r="N23" s="15" t="s">
        <v>18</v>
      </c>
      <c r="O23" s="20">
        <f t="shared" si="14"/>
        <v>3.231565000000046</v>
      </c>
      <c r="P23" s="15" t="s">
        <v>18</v>
      </c>
      <c r="Q23" s="20">
        <f t="shared" si="17"/>
        <v>7.5398156789548434</v>
      </c>
      <c r="S23" s="2" t="s">
        <v>16</v>
      </c>
      <c r="T23" s="107"/>
      <c r="U23" s="15">
        <v>90</v>
      </c>
      <c r="V23" s="46">
        <f t="shared" si="20"/>
        <v>0</v>
      </c>
      <c r="W23" s="19">
        <f t="shared" si="21"/>
        <v>0</v>
      </c>
      <c r="X23" s="30">
        <f t="shared" si="22"/>
        <v>0</v>
      </c>
    </row>
    <row r="24" spans="2:24" ht="17.25" thickBot="1" x14ac:dyDescent="0.35">
      <c r="B24" s="2" t="s">
        <v>18</v>
      </c>
      <c r="C24" s="110"/>
      <c r="D24" s="2" t="s">
        <v>26</v>
      </c>
      <c r="E24" s="2">
        <v>122</v>
      </c>
      <c r="F24" s="2">
        <v>1.5</v>
      </c>
      <c r="G24" s="101"/>
      <c r="H24" s="104"/>
      <c r="I24" s="107"/>
      <c r="J24" s="2">
        <f t="shared" si="18"/>
        <v>646.31299999999999</v>
      </c>
      <c r="K24" s="2">
        <f t="shared" si="19"/>
        <v>531.31299999999999</v>
      </c>
      <c r="L24" s="30">
        <f t="shared" si="15"/>
        <v>969.46949999999993</v>
      </c>
      <c r="M24" s="20">
        <f t="shared" si="16"/>
        <v>796.96949999999993</v>
      </c>
      <c r="N24" s="16" t="s">
        <v>19</v>
      </c>
      <c r="O24" s="21">
        <f t="shared" si="14"/>
        <v>3.0265650000000051</v>
      </c>
      <c r="P24" s="16" t="s">
        <v>19</v>
      </c>
      <c r="Q24" s="21">
        <f t="shared" si="17"/>
        <v>7.0615142323845195</v>
      </c>
      <c r="S24" s="2" t="s">
        <v>17</v>
      </c>
      <c r="T24" s="107"/>
      <c r="U24" s="15">
        <v>70</v>
      </c>
      <c r="V24" s="46">
        <f t="shared" si="20"/>
        <v>0</v>
      </c>
      <c r="W24" s="19">
        <f t="shared" si="21"/>
        <v>0</v>
      </c>
      <c r="X24" s="30">
        <f t="shared" si="22"/>
        <v>0</v>
      </c>
    </row>
    <row r="25" spans="2:24" ht="17.25" thickBot="1" x14ac:dyDescent="0.35">
      <c r="B25" s="3" t="s">
        <v>19</v>
      </c>
      <c r="C25" s="111"/>
      <c r="D25" s="3" t="s">
        <v>27</v>
      </c>
      <c r="E25" s="3">
        <v>81</v>
      </c>
      <c r="F25" s="3">
        <v>1.5</v>
      </c>
      <c r="G25" s="102"/>
      <c r="H25" s="105"/>
      <c r="I25" s="108"/>
      <c r="J25" s="3">
        <f t="shared" si="18"/>
        <v>605.31299999999999</v>
      </c>
      <c r="K25" s="3">
        <f t="shared" si="19"/>
        <v>490.31299999999999</v>
      </c>
      <c r="L25" s="31">
        <f t="shared" si="15"/>
        <v>907.96949999999993</v>
      </c>
      <c r="M25" s="21">
        <f t="shared" si="16"/>
        <v>735.46949999999993</v>
      </c>
      <c r="N25" s="123" t="s">
        <v>38</v>
      </c>
      <c r="O25" s="125"/>
      <c r="P25" s="120" t="s">
        <v>36</v>
      </c>
      <c r="Q25" s="152"/>
      <c r="S25" s="2" t="s">
        <v>18</v>
      </c>
      <c r="T25" s="107"/>
      <c r="U25" s="15">
        <v>50</v>
      </c>
      <c r="V25" s="46">
        <f t="shared" si="20"/>
        <v>0</v>
      </c>
      <c r="W25" s="19">
        <f t="shared" si="21"/>
        <v>0</v>
      </c>
      <c r="X25" s="30">
        <f t="shared" si="22"/>
        <v>0</v>
      </c>
    </row>
    <row r="26" spans="2:24" ht="17.25" thickBot="1" x14ac:dyDescent="0.35">
      <c r="B26" s="1" t="s">
        <v>20</v>
      </c>
      <c r="C26" s="109" t="s">
        <v>39</v>
      </c>
      <c r="D26" s="1" t="s">
        <v>10</v>
      </c>
      <c r="E26" s="1">
        <v>1504</v>
      </c>
      <c r="F26" s="1">
        <v>2.5</v>
      </c>
      <c r="G26" s="100">
        <v>0.71419999999999995</v>
      </c>
      <c r="H26" s="103">
        <f>$C$30*$G$11</f>
        <v>682.06099999999992</v>
      </c>
      <c r="I26" s="106">
        <v>400</v>
      </c>
      <c r="J26" s="1">
        <f>E26+$H$26+$I$11</f>
        <v>2586.0609999999997</v>
      </c>
      <c r="K26" s="24">
        <f>E26+$H$26</f>
        <v>2186.0609999999997</v>
      </c>
      <c r="L26" s="29">
        <f t="shared" si="15"/>
        <v>3879.0914999999995</v>
      </c>
      <c r="M26" s="19">
        <f t="shared" si="16"/>
        <v>3279.0914999999995</v>
      </c>
      <c r="N26" s="14" t="s">
        <v>20</v>
      </c>
      <c r="O26" s="19">
        <f>(J26*0.99+L26*0.01)-J26</f>
        <v>12.930304999999862</v>
      </c>
      <c r="P26" s="14" t="s">
        <v>20</v>
      </c>
      <c r="Q26" s="19">
        <f>(O26*100/71.42)</f>
        <v>18.104599551946041</v>
      </c>
      <c r="S26" s="3" t="s">
        <v>19</v>
      </c>
      <c r="T26" s="108"/>
      <c r="U26" s="16">
        <v>35</v>
      </c>
      <c r="V26" s="46">
        <f t="shared" si="20"/>
        <v>0</v>
      </c>
      <c r="W26" s="19">
        <f t="shared" si="21"/>
        <v>0</v>
      </c>
      <c r="X26" s="50">
        <f t="shared" si="22"/>
        <v>0</v>
      </c>
    </row>
    <row r="27" spans="2:24" ht="17.25" thickBot="1" x14ac:dyDescent="0.35">
      <c r="B27" s="2" t="s">
        <v>21</v>
      </c>
      <c r="C27" s="110"/>
      <c r="D27" s="2" t="s">
        <v>11</v>
      </c>
      <c r="E27" s="2">
        <v>1145</v>
      </c>
      <c r="F27" s="2">
        <v>2.5</v>
      </c>
      <c r="G27" s="101"/>
      <c r="H27" s="104"/>
      <c r="I27" s="107"/>
      <c r="J27" s="2">
        <f t="shared" ref="J27:J29" si="23">E27+$H$26+$I$11</f>
        <v>2227.0609999999997</v>
      </c>
      <c r="K27" s="2">
        <f>E27+$H$26</f>
        <v>1827.0609999999999</v>
      </c>
      <c r="L27" s="30">
        <f t="shared" si="15"/>
        <v>3340.5914999999995</v>
      </c>
      <c r="M27" s="20">
        <f t="shared" si="16"/>
        <v>2740.5915</v>
      </c>
      <c r="N27" s="15" t="s">
        <v>21</v>
      </c>
      <c r="O27" s="20">
        <f>(J27*0.99+L27*0.01)-J27</f>
        <v>11.135304999999789</v>
      </c>
      <c r="P27" s="15" t="s">
        <v>21</v>
      </c>
      <c r="Q27" s="20">
        <f t="shared" ref="Q27:Q29" si="24">(O27*100/71.42)</f>
        <v>15.591297955754396</v>
      </c>
      <c r="S27" s="1" t="s">
        <v>20</v>
      </c>
      <c r="T27" s="106" t="s">
        <v>39</v>
      </c>
      <c r="U27" s="14">
        <v>580</v>
      </c>
      <c r="V27" s="46">
        <f>U27*$T$31*$T$32/250</f>
        <v>0</v>
      </c>
      <c r="W27" s="19">
        <f>U27/(2.5*100)*$T$32</f>
        <v>0</v>
      </c>
      <c r="X27" s="29">
        <f t="shared" si="22"/>
        <v>0</v>
      </c>
    </row>
    <row r="28" spans="2:24" ht="17.25" thickBot="1" x14ac:dyDescent="0.35">
      <c r="B28" s="2" t="s">
        <v>14</v>
      </c>
      <c r="C28" s="110"/>
      <c r="D28" s="2" t="s">
        <v>12</v>
      </c>
      <c r="E28" s="2">
        <v>849</v>
      </c>
      <c r="F28" s="2">
        <v>2.5</v>
      </c>
      <c r="G28" s="101"/>
      <c r="H28" s="104"/>
      <c r="I28" s="107"/>
      <c r="J28" s="2">
        <f t="shared" si="23"/>
        <v>1931.0609999999999</v>
      </c>
      <c r="K28" s="2">
        <f>E28+$H$26</f>
        <v>1531.0609999999999</v>
      </c>
      <c r="L28" s="30">
        <f t="shared" si="15"/>
        <v>2896.5915</v>
      </c>
      <c r="M28" s="20">
        <f t="shared" si="16"/>
        <v>2296.5915</v>
      </c>
      <c r="N28" s="15" t="s">
        <v>14</v>
      </c>
      <c r="O28" s="20">
        <f>(J28*0.99+L28*0.01)-J28</f>
        <v>9.6553049999999985</v>
      </c>
      <c r="P28" s="15" t="s">
        <v>14</v>
      </c>
      <c r="Q28" s="20">
        <f t="shared" si="24"/>
        <v>13.519049285914308</v>
      </c>
      <c r="S28" s="2" t="s">
        <v>21</v>
      </c>
      <c r="T28" s="107"/>
      <c r="U28" s="15">
        <v>465</v>
      </c>
      <c r="V28" s="46">
        <f t="shared" ref="V28:V30" si="25">U28*$T$31*$T$32/250</f>
        <v>0</v>
      </c>
      <c r="W28" s="19">
        <f t="shared" ref="W28:W30" si="26">U28/(2.5*100)*$T$32</f>
        <v>0</v>
      </c>
      <c r="X28" s="30">
        <f t="shared" si="22"/>
        <v>0</v>
      </c>
    </row>
    <row r="29" spans="2:24" ht="17.25" thickBot="1" x14ac:dyDescent="0.35">
      <c r="B29" s="3" t="s">
        <v>15</v>
      </c>
      <c r="C29" s="111"/>
      <c r="D29" s="3" t="s">
        <v>13</v>
      </c>
      <c r="E29" s="3">
        <v>602</v>
      </c>
      <c r="F29" s="3">
        <v>2.5</v>
      </c>
      <c r="G29" s="102"/>
      <c r="H29" s="105"/>
      <c r="I29" s="108"/>
      <c r="J29" s="3">
        <f t="shared" si="23"/>
        <v>1684.0609999999999</v>
      </c>
      <c r="K29" s="3">
        <f>E29+$H$26</f>
        <v>1284.0609999999999</v>
      </c>
      <c r="L29" s="31">
        <f t="shared" si="15"/>
        <v>2526.0915</v>
      </c>
      <c r="M29" s="21">
        <f t="shared" si="16"/>
        <v>1926.0915</v>
      </c>
      <c r="N29" s="16" t="s">
        <v>15</v>
      </c>
      <c r="O29" s="21">
        <f>(J29*0.99+L29*0.01)-J29</f>
        <v>8.4203050000000985</v>
      </c>
      <c r="P29" s="16" t="s">
        <v>15</v>
      </c>
      <c r="Q29" s="21">
        <f t="shared" si="24"/>
        <v>11.789841781013859</v>
      </c>
      <c r="S29" s="2" t="s">
        <v>14</v>
      </c>
      <c r="T29" s="107"/>
      <c r="U29" s="15">
        <v>365</v>
      </c>
      <c r="V29" s="46">
        <f t="shared" si="25"/>
        <v>0</v>
      </c>
      <c r="W29" s="19">
        <f t="shared" si="26"/>
        <v>0</v>
      </c>
      <c r="X29" s="30">
        <f t="shared" si="22"/>
        <v>0</v>
      </c>
    </row>
    <row r="30" spans="2:24" ht="17.25" thickBot="1" x14ac:dyDescent="0.35">
      <c r="B30" s="41" t="s">
        <v>28</v>
      </c>
      <c r="C30" s="25">
        <f>Sheet1!L44+Sheet1!N35</f>
        <v>955</v>
      </c>
      <c r="S30" s="3" t="s">
        <v>15</v>
      </c>
      <c r="T30" s="108"/>
      <c r="U30" s="16">
        <v>275</v>
      </c>
      <c r="V30" s="46">
        <f t="shared" si="25"/>
        <v>0</v>
      </c>
      <c r="W30" s="19">
        <f t="shared" si="26"/>
        <v>0</v>
      </c>
      <c r="X30" s="31">
        <f t="shared" si="22"/>
        <v>0</v>
      </c>
    </row>
    <row r="31" spans="2:24" ht="27.75" thickBot="1" x14ac:dyDescent="0.35">
      <c r="S31" s="40" t="s">
        <v>44</v>
      </c>
      <c r="T31" s="25">
        <f>Sheet1!L45</f>
        <v>60</v>
      </c>
    </row>
    <row r="32" spans="2:24" ht="27.75" thickBot="1" x14ac:dyDescent="0.35">
      <c r="B32" s="60" t="s">
        <v>55</v>
      </c>
      <c r="C32" s="7"/>
      <c r="N32" s="112" t="s">
        <v>31</v>
      </c>
      <c r="O32" s="113"/>
      <c r="P32" s="112" t="s">
        <v>31</v>
      </c>
      <c r="Q32" s="113"/>
      <c r="S32" s="40" t="s">
        <v>42</v>
      </c>
      <c r="T32" s="25">
        <f>Sheet1!N36</f>
        <v>0</v>
      </c>
    </row>
    <row r="33" spans="2:24" ht="17.25" thickBot="1" x14ac:dyDescent="0.35">
      <c r="B33" s="117" t="s">
        <v>47</v>
      </c>
      <c r="C33" s="118"/>
      <c r="D33" s="118"/>
      <c r="E33" s="118"/>
      <c r="F33" s="118"/>
      <c r="G33" s="118"/>
      <c r="H33" s="118"/>
      <c r="I33" s="118"/>
      <c r="J33" s="118"/>
      <c r="K33" s="119"/>
      <c r="L33" s="26" t="s">
        <v>31</v>
      </c>
      <c r="M33" s="5" t="s">
        <v>8</v>
      </c>
      <c r="N33" s="123" t="s">
        <v>37</v>
      </c>
      <c r="O33" s="124"/>
      <c r="P33" s="120" t="s">
        <v>35</v>
      </c>
      <c r="Q33" s="121"/>
    </row>
    <row r="34" spans="2:24" ht="17.25" thickBot="1" x14ac:dyDescent="0.35">
      <c r="B34" s="4" t="s">
        <v>0</v>
      </c>
      <c r="C34" s="4" t="s">
        <v>1</v>
      </c>
      <c r="D34" s="4" t="s">
        <v>2</v>
      </c>
      <c r="E34" s="4" t="s">
        <v>3</v>
      </c>
      <c r="F34" s="4" t="s">
        <v>4</v>
      </c>
      <c r="G34" s="4" t="s">
        <v>5</v>
      </c>
      <c r="H34" s="4" t="s">
        <v>6</v>
      </c>
      <c r="I34" s="4" t="s">
        <v>7</v>
      </c>
      <c r="J34" s="8" t="s">
        <v>29</v>
      </c>
      <c r="K34" s="8" t="s">
        <v>34</v>
      </c>
      <c r="L34" s="27" t="s">
        <v>33</v>
      </c>
      <c r="M34" s="18" t="s">
        <v>32</v>
      </c>
      <c r="N34" s="14" t="s">
        <v>14</v>
      </c>
      <c r="O34" s="19">
        <f t="shared" ref="O34:O39" si="27">(J35*0.99+L35*0.01)-J35</f>
        <v>4.6322760000000471</v>
      </c>
      <c r="P34" s="14" t="s">
        <v>14</v>
      </c>
      <c r="Q34" s="19">
        <f>O34*100/42.86</f>
        <v>10.807923471768659</v>
      </c>
      <c r="S34" s="60" t="s">
        <v>55</v>
      </c>
    </row>
    <row r="35" spans="2:24" ht="17.25" thickBot="1" x14ac:dyDescent="0.35">
      <c r="B35" s="1" t="s">
        <v>14</v>
      </c>
      <c r="C35" s="109" t="s">
        <v>40</v>
      </c>
      <c r="D35" s="1" t="s">
        <v>22</v>
      </c>
      <c r="E35" s="1">
        <v>412</v>
      </c>
      <c r="F35" s="1">
        <v>1.5</v>
      </c>
      <c r="G35" s="100">
        <v>0.42859999999999998</v>
      </c>
      <c r="H35" s="103">
        <f>$G$20*$C$45</f>
        <v>399.45519999999999</v>
      </c>
      <c r="I35" s="106">
        <v>115</v>
      </c>
      <c r="J35" s="19">
        <f>E35+$H$35+$I$5</f>
        <v>926.45519999999999</v>
      </c>
      <c r="K35" s="9">
        <f>E35+$H$20</f>
        <v>821.31299999999999</v>
      </c>
      <c r="L35" s="29">
        <f t="shared" ref="L35:L44" si="28">J35*1.5</f>
        <v>1389.6828</v>
      </c>
      <c r="M35" s="19">
        <f t="shared" ref="M35:M44" si="29">K35*1.5</f>
        <v>1231.9694999999999</v>
      </c>
      <c r="N35" s="15" t="s">
        <v>15</v>
      </c>
      <c r="O35" s="20">
        <f t="shared" si="27"/>
        <v>4.2172759999999698</v>
      </c>
      <c r="P35" s="15" t="s">
        <v>15</v>
      </c>
      <c r="Q35" s="20">
        <f t="shared" ref="Q35:Q39" si="30">O35*100/42.86</f>
        <v>9.8396546896872845</v>
      </c>
      <c r="S35" s="131" t="s">
        <v>56</v>
      </c>
      <c r="T35" s="132"/>
      <c r="U35" s="132"/>
      <c r="V35" s="132"/>
      <c r="W35" s="132"/>
      <c r="X35" s="133"/>
    </row>
    <row r="36" spans="2:24" ht="17.25" thickBot="1" x14ac:dyDescent="0.35">
      <c r="B36" s="2" t="s">
        <v>15</v>
      </c>
      <c r="C36" s="110"/>
      <c r="D36" s="2" t="s">
        <v>23</v>
      </c>
      <c r="E36" s="2">
        <v>329</v>
      </c>
      <c r="F36" s="2">
        <v>1.5</v>
      </c>
      <c r="G36" s="101"/>
      <c r="H36" s="104"/>
      <c r="I36" s="107"/>
      <c r="J36" s="20">
        <f t="shared" ref="J36:J40" si="31">E36+$H$35+$I$5</f>
        <v>843.45519999999999</v>
      </c>
      <c r="K36" s="10">
        <f t="shared" ref="K36:K40" si="32">E36+$H$20</f>
        <v>738.31299999999999</v>
      </c>
      <c r="L36" s="30">
        <f t="shared" si="28"/>
        <v>1265.1828</v>
      </c>
      <c r="M36" s="20">
        <f t="shared" si="29"/>
        <v>1107.4694999999999</v>
      </c>
      <c r="N36" s="15" t="s">
        <v>16</v>
      </c>
      <c r="O36" s="20">
        <f t="shared" si="27"/>
        <v>3.7972760000000108</v>
      </c>
      <c r="P36" s="15" t="s">
        <v>16</v>
      </c>
      <c r="Q36" s="20">
        <f t="shared" si="30"/>
        <v>8.8597200186654472</v>
      </c>
      <c r="S36" s="4" t="s">
        <v>0</v>
      </c>
      <c r="T36" s="12" t="s">
        <v>1</v>
      </c>
      <c r="U36" s="4" t="s">
        <v>41</v>
      </c>
      <c r="V36" s="18" t="s">
        <v>43</v>
      </c>
      <c r="W36" s="44" t="s">
        <v>45</v>
      </c>
      <c r="X36" s="45" t="s">
        <v>46</v>
      </c>
    </row>
    <row r="37" spans="2:24" ht="17.25" thickBot="1" x14ac:dyDescent="0.35">
      <c r="B37" s="2" t="s">
        <v>16</v>
      </c>
      <c r="C37" s="110"/>
      <c r="D37" s="2" t="s">
        <v>24</v>
      </c>
      <c r="E37" s="2">
        <v>245</v>
      </c>
      <c r="F37" s="2">
        <v>1.5</v>
      </c>
      <c r="G37" s="101"/>
      <c r="H37" s="104"/>
      <c r="I37" s="107"/>
      <c r="J37" s="20">
        <f t="shared" si="31"/>
        <v>759.45519999999999</v>
      </c>
      <c r="K37" s="10">
        <f t="shared" si="32"/>
        <v>654.31299999999999</v>
      </c>
      <c r="L37" s="30">
        <f t="shared" si="28"/>
        <v>1139.1828</v>
      </c>
      <c r="M37" s="20">
        <f t="shared" si="29"/>
        <v>981.46949999999993</v>
      </c>
      <c r="N37" s="15" t="s">
        <v>17</v>
      </c>
      <c r="O37" s="20">
        <f t="shared" si="27"/>
        <v>3.4772759999999607</v>
      </c>
      <c r="P37" s="15" t="s">
        <v>17</v>
      </c>
      <c r="Q37" s="20">
        <f t="shared" si="30"/>
        <v>8.1131031264581441</v>
      </c>
      <c r="S37" s="1" t="s">
        <v>14</v>
      </c>
      <c r="T37" s="130" t="s">
        <v>40</v>
      </c>
      <c r="U37" s="43">
        <v>140</v>
      </c>
      <c r="V37" s="46">
        <f>U37*$T$47*$T$48/150</f>
        <v>0</v>
      </c>
      <c r="W37" s="19">
        <f>U37/(1.5*100)*$T$48</f>
        <v>0</v>
      </c>
      <c r="X37" s="29">
        <f>W37*5</f>
        <v>0</v>
      </c>
    </row>
    <row r="38" spans="2:24" ht="17.25" thickBot="1" x14ac:dyDescent="0.35">
      <c r="B38" s="2" t="s">
        <v>17</v>
      </c>
      <c r="C38" s="110"/>
      <c r="D38" s="2" t="s">
        <v>25</v>
      </c>
      <c r="E38" s="2">
        <v>181</v>
      </c>
      <c r="F38" s="2">
        <v>1.5</v>
      </c>
      <c r="G38" s="101"/>
      <c r="H38" s="104"/>
      <c r="I38" s="107"/>
      <c r="J38" s="20">
        <f t="shared" si="31"/>
        <v>695.45519999999999</v>
      </c>
      <c r="K38" s="10">
        <f t="shared" si="32"/>
        <v>590.31299999999999</v>
      </c>
      <c r="L38" s="30">
        <f t="shared" si="28"/>
        <v>1043.1828</v>
      </c>
      <c r="M38" s="20">
        <f t="shared" si="29"/>
        <v>885.46949999999993</v>
      </c>
      <c r="N38" s="15" t="s">
        <v>18</v>
      </c>
      <c r="O38" s="20">
        <f t="shared" si="27"/>
        <v>3.1822760000000017</v>
      </c>
      <c r="P38" s="15" t="s">
        <v>18</v>
      </c>
      <c r="Q38" s="20">
        <f t="shared" si="30"/>
        <v>7.4248156789547402</v>
      </c>
      <c r="S38" s="2" t="s">
        <v>15</v>
      </c>
      <c r="T38" s="107"/>
      <c r="U38" s="15">
        <v>115</v>
      </c>
      <c r="V38" s="46">
        <f t="shared" ref="V38:V42" si="33">U38*$T$47*$T$48/150</f>
        <v>0</v>
      </c>
      <c r="W38" s="19">
        <f t="shared" ref="W38:W42" si="34">U38/(1.5*100)*$T$48</f>
        <v>0</v>
      </c>
      <c r="X38" s="30">
        <f t="shared" ref="X38:X46" si="35">W38*5</f>
        <v>0</v>
      </c>
    </row>
    <row r="39" spans="2:24" ht="17.25" thickBot="1" x14ac:dyDescent="0.35">
      <c r="B39" s="2" t="s">
        <v>18</v>
      </c>
      <c r="C39" s="110"/>
      <c r="D39" s="2" t="s">
        <v>26</v>
      </c>
      <c r="E39" s="2">
        <v>122</v>
      </c>
      <c r="F39" s="2">
        <v>1.5</v>
      </c>
      <c r="G39" s="101"/>
      <c r="H39" s="104"/>
      <c r="I39" s="107"/>
      <c r="J39" s="20">
        <f t="shared" si="31"/>
        <v>636.45519999999999</v>
      </c>
      <c r="K39" s="10">
        <f t="shared" si="32"/>
        <v>531.31299999999999</v>
      </c>
      <c r="L39" s="30">
        <f t="shared" si="28"/>
        <v>954.68280000000004</v>
      </c>
      <c r="M39" s="20">
        <f t="shared" si="29"/>
        <v>796.96949999999993</v>
      </c>
      <c r="N39" s="16" t="s">
        <v>19</v>
      </c>
      <c r="O39" s="21">
        <f t="shared" si="27"/>
        <v>2.9772759999999607</v>
      </c>
      <c r="P39" s="16" t="s">
        <v>19</v>
      </c>
      <c r="Q39" s="21">
        <f t="shared" si="30"/>
        <v>6.9465142323844162</v>
      </c>
      <c r="S39" s="2" t="s">
        <v>16</v>
      </c>
      <c r="T39" s="107"/>
      <c r="U39" s="15">
        <v>90</v>
      </c>
      <c r="V39" s="46">
        <f t="shared" si="33"/>
        <v>0</v>
      </c>
      <c r="W39" s="19">
        <f t="shared" si="34"/>
        <v>0</v>
      </c>
      <c r="X39" s="30">
        <f t="shared" si="35"/>
        <v>0</v>
      </c>
    </row>
    <row r="40" spans="2:24" ht="17.25" thickBot="1" x14ac:dyDescent="0.35">
      <c r="B40" s="3" t="s">
        <v>19</v>
      </c>
      <c r="C40" s="111"/>
      <c r="D40" s="3" t="s">
        <v>27</v>
      </c>
      <c r="E40" s="3">
        <v>81</v>
      </c>
      <c r="F40" s="3">
        <v>1.5</v>
      </c>
      <c r="G40" s="102"/>
      <c r="H40" s="105"/>
      <c r="I40" s="108"/>
      <c r="J40" s="28">
        <f t="shared" si="31"/>
        <v>595.45519999999999</v>
      </c>
      <c r="K40" s="11">
        <f t="shared" si="32"/>
        <v>490.31299999999999</v>
      </c>
      <c r="L40" s="31">
        <f t="shared" si="28"/>
        <v>893.18280000000004</v>
      </c>
      <c r="M40" s="21">
        <f t="shared" si="29"/>
        <v>735.46949999999993</v>
      </c>
      <c r="N40" s="123" t="s">
        <v>38</v>
      </c>
      <c r="O40" s="125"/>
      <c r="P40" s="120" t="s">
        <v>36</v>
      </c>
      <c r="Q40" s="152"/>
      <c r="S40" s="2" t="s">
        <v>17</v>
      </c>
      <c r="T40" s="107"/>
      <c r="U40" s="15">
        <v>70</v>
      </c>
      <c r="V40" s="46">
        <f t="shared" si="33"/>
        <v>0</v>
      </c>
      <c r="W40" s="19">
        <f t="shared" si="34"/>
        <v>0</v>
      </c>
      <c r="X40" s="30">
        <f t="shared" si="35"/>
        <v>0</v>
      </c>
    </row>
    <row r="41" spans="2:24" ht="17.25" thickBot="1" x14ac:dyDescent="0.35">
      <c r="B41" s="1" t="s">
        <v>20</v>
      </c>
      <c r="C41" s="109" t="s">
        <v>39</v>
      </c>
      <c r="D41" s="1" t="s">
        <v>10</v>
      </c>
      <c r="E41" s="1">
        <v>1504</v>
      </c>
      <c r="F41" s="1">
        <v>2.5</v>
      </c>
      <c r="G41" s="100">
        <v>0.71419999999999995</v>
      </c>
      <c r="H41" s="103">
        <f>$C$45*$G$41</f>
        <v>665.63439999999991</v>
      </c>
      <c r="I41" s="106">
        <v>400</v>
      </c>
      <c r="J41" s="19">
        <f>E41+$H$41+$I$11</f>
        <v>2569.6343999999999</v>
      </c>
      <c r="K41" s="52">
        <f>E41+$H$26</f>
        <v>2186.0609999999997</v>
      </c>
      <c r="L41" s="29">
        <f t="shared" si="28"/>
        <v>3854.4515999999999</v>
      </c>
      <c r="M41" s="19">
        <f t="shared" si="29"/>
        <v>3279.0914999999995</v>
      </c>
      <c r="N41" s="14" t="s">
        <v>20</v>
      </c>
      <c r="O41" s="19">
        <f>(J41*0.99+L41*0.01)-J41</f>
        <v>12.848171999999977</v>
      </c>
      <c r="P41" s="14" t="s">
        <v>20</v>
      </c>
      <c r="Q41" s="19">
        <f>(O41*100/71.42)</f>
        <v>17.989599551946199</v>
      </c>
      <c r="S41" s="2" t="s">
        <v>18</v>
      </c>
      <c r="T41" s="107"/>
      <c r="U41" s="15">
        <v>50</v>
      </c>
      <c r="V41" s="46">
        <f t="shared" si="33"/>
        <v>0</v>
      </c>
      <c r="W41" s="19">
        <f t="shared" si="34"/>
        <v>0</v>
      </c>
      <c r="X41" s="30">
        <f t="shared" si="35"/>
        <v>0</v>
      </c>
    </row>
    <row r="42" spans="2:24" ht="17.25" thickBot="1" x14ac:dyDescent="0.35">
      <c r="B42" s="2" t="s">
        <v>21</v>
      </c>
      <c r="C42" s="110"/>
      <c r="D42" s="2" t="s">
        <v>11</v>
      </c>
      <c r="E42" s="2">
        <v>1145</v>
      </c>
      <c r="F42" s="2">
        <v>2.5</v>
      </c>
      <c r="G42" s="101"/>
      <c r="H42" s="104"/>
      <c r="I42" s="107"/>
      <c r="J42" s="20">
        <f t="shared" ref="J42:J44" si="36">E42+$H$41+$I$11</f>
        <v>2210.6343999999999</v>
      </c>
      <c r="K42" s="10">
        <f>E42+$H$26</f>
        <v>1827.0609999999999</v>
      </c>
      <c r="L42" s="30">
        <f t="shared" si="28"/>
        <v>3315.9515999999999</v>
      </c>
      <c r="M42" s="20">
        <f t="shared" si="29"/>
        <v>2740.5915</v>
      </c>
      <c r="N42" s="15" t="s">
        <v>21</v>
      </c>
      <c r="O42" s="20">
        <f>(J42*0.99+L42*0.01)-J42</f>
        <v>11.053172000000359</v>
      </c>
      <c r="P42" s="15" t="s">
        <v>21</v>
      </c>
      <c r="Q42" s="20">
        <f t="shared" ref="Q42:Q44" si="37">(O42*100/71.42)</f>
        <v>15.476297955755193</v>
      </c>
      <c r="S42" s="3" t="s">
        <v>19</v>
      </c>
      <c r="T42" s="108"/>
      <c r="U42" s="16">
        <v>35</v>
      </c>
      <c r="V42" s="46">
        <f t="shared" si="33"/>
        <v>0</v>
      </c>
      <c r="W42" s="19">
        <f t="shared" si="34"/>
        <v>0</v>
      </c>
      <c r="X42" s="50">
        <f t="shared" si="35"/>
        <v>0</v>
      </c>
    </row>
    <row r="43" spans="2:24" ht="17.25" thickBot="1" x14ac:dyDescent="0.35">
      <c r="B43" s="2" t="s">
        <v>14</v>
      </c>
      <c r="C43" s="110"/>
      <c r="D43" s="2" t="s">
        <v>12</v>
      </c>
      <c r="E43" s="2">
        <v>849</v>
      </c>
      <c r="F43" s="2">
        <v>2.5</v>
      </c>
      <c r="G43" s="101"/>
      <c r="H43" s="104"/>
      <c r="I43" s="107"/>
      <c r="J43" s="20">
        <f t="shared" si="36"/>
        <v>1914.6343999999999</v>
      </c>
      <c r="K43" s="10">
        <f>E43+$H$26</f>
        <v>1531.0609999999999</v>
      </c>
      <c r="L43" s="30">
        <f t="shared" si="28"/>
        <v>2871.9515999999999</v>
      </c>
      <c r="M43" s="20">
        <f t="shared" si="29"/>
        <v>2296.5915</v>
      </c>
      <c r="N43" s="15" t="s">
        <v>14</v>
      </c>
      <c r="O43" s="20">
        <f>(J43*0.99+L43*0.01)-J43</f>
        <v>9.5731719999998859</v>
      </c>
      <c r="P43" s="15" t="s">
        <v>14</v>
      </c>
      <c r="Q43" s="20">
        <f t="shared" si="37"/>
        <v>13.40404928591415</v>
      </c>
      <c r="S43" s="1" t="s">
        <v>20</v>
      </c>
      <c r="T43" s="106" t="s">
        <v>39</v>
      </c>
      <c r="U43" s="14">
        <v>580</v>
      </c>
      <c r="V43" s="46">
        <f>U43*$T$47*$T$48/250</f>
        <v>0</v>
      </c>
      <c r="W43" s="19">
        <f>U43/(2.5*100)*$T$48</f>
        <v>0</v>
      </c>
      <c r="X43" s="29">
        <f t="shared" si="35"/>
        <v>0</v>
      </c>
    </row>
    <row r="44" spans="2:24" ht="17.25" thickBot="1" x14ac:dyDescent="0.35">
      <c r="B44" s="3" t="s">
        <v>15</v>
      </c>
      <c r="C44" s="111"/>
      <c r="D44" s="3" t="s">
        <v>13</v>
      </c>
      <c r="E44" s="3">
        <v>602</v>
      </c>
      <c r="F44" s="3">
        <v>2.5</v>
      </c>
      <c r="G44" s="102"/>
      <c r="H44" s="105"/>
      <c r="I44" s="108"/>
      <c r="J44" s="21">
        <f t="shared" si="36"/>
        <v>1667.6343999999999</v>
      </c>
      <c r="K44" s="11">
        <f>E44+$H$26</f>
        <v>1284.0609999999999</v>
      </c>
      <c r="L44" s="31">
        <f t="shared" si="28"/>
        <v>2501.4515999999999</v>
      </c>
      <c r="M44" s="21">
        <f t="shared" si="29"/>
        <v>1926.0915</v>
      </c>
      <c r="N44" s="16" t="s">
        <v>15</v>
      </c>
      <c r="O44" s="21">
        <f>(J44*0.99+L44*0.01)-J44</f>
        <v>8.3381719999999859</v>
      </c>
      <c r="P44" s="16" t="s">
        <v>15</v>
      </c>
      <c r="Q44" s="21">
        <f t="shared" si="37"/>
        <v>11.674841781013702</v>
      </c>
      <c r="S44" s="2" t="s">
        <v>21</v>
      </c>
      <c r="T44" s="107"/>
      <c r="U44" s="15">
        <v>465</v>
      </c>
      <c r="V44" s="46">
        <f t="shared" ref="V44:V46" si="38">U44*$T$47*$T$48/250</f>
        <v>0</v>
      </c>
      <c r="W44" s="19">
        <f t="shared" ref="W44:W46" si="39">U44/(2.5*100)*$T$48</f>
        <v>0</v>
      </c>
      <c r="X44" s="30">
        <f t="shared" si="35"/>
        <v>0</v>
      </c>
    </row>
    <row r="45" spans="2:24" ht="17.25" thickBot="1" x14ac:dyDescent="0.35">
      <c r="B45" s="41" t="s">
        <v>28</v>
      </c>
      <c r="C45" s="25">
        <f>Sheet1!L44+Sheet1!J40</f>
        <v>932</v>
      </c>
      <c r="S45" s="2" t="s">
        <v>14</v>
      </c>
      <c r="T45" s="107"/>
      <c r="U45" s="15">
        <v>365</v>
      </c>
      <c r="V45" s="46">
        <f t="shared" si="38"/>
        <v>0</v>
      </c>
      <c r="W45" s="19">
        <f t="shared" si="39"/>
        <v>0</v>
      </c>
      <c r="X45" s="30">
        <f t="shared" si="35"/>
        <v>0</v>
      </c>
    </row>
    <row r="46" spans="2:24" ht="17.25" thickBot="1" x14ac:dyDescent="0.35">
      <c r="S46" s="3" t="s">
        <v>15</v>
      </c>
      <c r="T46" s="108"/>
      <c r="U46" s="16">
        <v>275</v>
      </c>
      <c r="V46" s="46">
        <f t="shared" si="38"/>
        <v>0</v>
      </c>
      <c r="W46" s="19">
        <f t="shared" si="39"/>
        <v>0</v>
      </c>
      <c r="X46" s="31">
        <f t="shared" si="35"/>
        <v>0</v>
      </c>
    </row>
    <row r="47" spans="2:24" ht="27.75" thickBot="1" x14ac:dyDescent="0.35">
      <c r="B47" s="59" t="s">
        <v>54</v>
      </c>
      <c r="C47" s="7"/>
      <c r="N47" s="112" t="s">
        <v>31</v>
      </c>
      <c r="O47" s="113"/>
      <c r="P47" s="112" t="s">
        <v>31</v>
      </c>
      <c r="Q47" s="113"/>
      <c r="S47" s="40" t="s">
        <v>44</v>
      </c>
      <c r="T47" s="25">
        <f>Sheet1!L45</f>
        <v>60</v>
      </c>
    </row>
    <row r="48" spans="2:24" ht="27.75" thickBot="1" x14ac:dyDescent="0.35">
      <c r="B48" s="117" t="s">
        <v>47</v>
      </c>
      <c r="C48" s="118"/>
      <c r="D48" s="118"/>
      <c r="E48" s="118"/>
      <c r="F48" s="118"/>
      <c r="G48" s="118"/>
      <c r="H48" s="118"/>
      <c r="I48" s="118"/>
      <c r="J48" s="118"/>
      <c r="K48" s="119"/>
      <c r="L48" s="26" t="s">
        <v>31</v>
      </c>
      <c r="M48" s="5" t="s">
        <v>8</v>
      </c>
      <c r="N48" s="123" t="s">
        <v>37</v>
      </c>
      <c r="O48" s="124"/>
      <c r="P48" s="120" t="s">
        <v>35</v>
      </c>
      <c r="Q48" s="121"/>
      <c r="S48" s="40" t="s">
        <v>42</v>
      </c>
      <c r="T48" s="25">
        <f>Sheet1!J41</f>
        <v>0</v>
      </c>
    </row>
    <row r="49" spans="2:24" ht="17.25" thickBot="1" x14ac:dyDescent="0.35">
      <c r="B49" s="4" t="s">
        <v>0</v>
      </c>
      <c r="C49" s="4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4" t="s">
        <v>7</v>
      </c>
      <c r="J49" s="8" t="s">
        <v>29</v>
      </c>
      <c r="K49" s="8" t="s">
        <v>34</v>
      </c>
      <c r="L49" s="27" t="s">
        <v>33</v>
      </c>
      <c r="M49" s="18" t="s">
        <v>32</v>
      </c>
      <c r="N49" s="14" t="s">
        <v>14</v>
      </c>
      <c r="O49" s="19">
        <f t="shared" ref="O49:O54" si="40">(J50*0.99+L50*0.01)-J50</f>
        <v>4.638704999999959</v>
      </c>
      <c r="P49" s="14" t="s">
        <v>14</v>
      </c>
      <c r="Q49" s="19">
        <f>O49*100/42.86</f>
        <v>10.822923471768453</v>
      </c>
    </row>
    <row r="50" spans="2:24" ht="17.25" thickBot="1" x14ac:dyDescent="0.35">
      <c r="B50" s="1" t="s">
        <v>14</v>
      </c>
      <c r="C50" s="109" t="s">
        <v>40</v>
      </c>
      <c r="D50" s="1" t="s">
        <v>22</v>
      </c>
      <c r="E50" s="1">
        <v>412</v>
      </c>
      <c r="F50" s="1">
        <v>1.5</v>
      </c>
      <c r="G50" s="100">
        <v>0.42859999999999998</v>
      </c>
      <c r="H50" s="103">
        <f>$C$60*$G$50</f>
        <v>400.74099999999999</v>
      </c>
      <c r="I50" s="106">
        <v>115</v>
      </c>
      <c r="J50" s="19">
        <f>E50+$H$50+$I$5</f>
        <v>927.74099999999999</v>
      </c>
      <c r="K50" s="1">
        <f>E50+$H$20</f>
        <v>821.31299999999999</v>
      </c>
      <c r="L50" s="29">
        <f t="shared" ref="L50:L59" si="41">J50*1.5</f>
        <v>1391.6115</v>
      </c>
      <c r="M50" s="19">
        <f t="shared" ref="M50:M59" si="42">K50*1.5</f>
        <v>1231.9694999999999</v>
      </c>
      <c r="N50" s="15" t="s">
        <v>15</v>
      </c>
      <c r="O50" s="20">
        <f t="shared" si="40"/>
        <v>4.2237049999999954</v>
      </c>
      <c r="P50" s="15" t="s">
        <v>15</v>
      </c>
      <c r="Q50" s="20">
        <f t="shared" ref="Q50:Q54" si="43">O50*100/42.86</f>
        <v>9.8546546896873437</v>
      </c>
      <c r="S50" s="59" t="s">
        <v>54</v>
      </c>
    </row>
    <row r="51" spans="2:24" ht="17.25" thickBot="1" x14ac:dyDescent="0.35">
      <c r="B51" s="2" t="s">
        <v>15</v>
      </c>
      <c r="C51" s="110"/>
      <c r="D51" s="2" t="s">
        <v>23</v>
      </c>
      <c r="E51" s="2">
        <v>329</v>
      </c>
      <c r="F51" s="2">
        <v>1.5</v>
      </c>
      <c r="G51" s="101"/>
      <c r="H51" s="104"/>
      <c r="I51" s="107"/>
      <c r="J51" s="19">
        <f t="shared" ref="J51:J55" si="44">E51+$H$50+$I$5</f>
        <v>844.74099999999999</v>
      </c>
      <c r="K51" s="2">
        <f t="shared" ref="K51:K55" si="45">E51+$H$20</f>
        <v>738.31299999999999</v>
      </c>
      <c r="L51" s="30">
        <f t="shared" si="41"/>
        <v>1267.1115</v>
      </c>
      <c r="M51" s="20">
        <f t="shared" si="42"/>
        <v>1107.4694999999999</v>
      </c>
      <c r="N51" s="15" t="s">
        <v>16</v>
      </c>
      <c r="O51" s="20">
        <f t="shared" si="40"/>
        <v>3.8037050000000363</v>
      </c>
      <c r="P51" s="15" t="s">
        <v>16</v>
      </c>
      <c r="Q51" s="20">
        <f t="shared" si="43"/>
        <v>8.8747200186655064</v>
      </c>
      <c r="S51" s="131" t="s">
        <v>56</v>
      </c>
      <c r="T51" s="132"/>
      <c r="U51" s="132"/>
      <c r="V51" s="132"/>
      <c r="W51" s="132"/>
      <c r="X51" s="133"/>
    </row>
    <row r="52" spans="2:24" ht="17.25" thickBot="1" x14ac:dyDescent="0.35">
      <c r="B52" s="2" t="s">
        <v>16</v>
      </c>
      <c r="C52" s="110"/>
      <c r="D52" s="2" t="s">
        <v>24</v>
      </c>
      <c r="E52" s="2">
        <v>245</v>
      </c>
      <c r="F52" s="2">
        <v>1.5</v>
      </c>
      <c r="G52" s="101"/>
      <c r="H52" s="104"/>
      <c r="I52" s="107"/>
      <c r="J52" s="19">
        <f t="shared" si="44"/>
        <v>760.74099999999999</v>
      </c>
      <c r="K52" s="2">
        <f t="shared" si="45"/>
        <v>654.31299999999999</v>
      </c>
      <c r="L52" s="30">
        <f t="shared" si="41"/>
        <v>1141.1115</v>
      </c>
      <c r="M52" s="20">
        <f t="shared" si="42"/>
        <v>981.46949999999993</v>
      </c>
      <c r="N52" s="15" t="s">
        <v>17</v>
      </c>
      <c r="O52" s="20">
        <f t="shared" si="40"/>
        <v>3.4837049999999863</v>
      </c>
      <c r="P52" s="15" t="s">
        <v>17</v>
      </c>
      <c r="Q52" s="20">
        <f t="shared" si="43"/>
        <v>8.1281031264582051</v>
      </c>
      <c r="S52" s="4" t="s">
        <v>0</v>
      </c>
      <c r="T52" s="12" t="s">
        <v>1</v>
      </c>
      <c r="U52" s="4" t="s">
        <v>41</v>
      </c>
      <c r="V52" s="18" t="s">
        <v>43</v>
      </c>
      <c r="W52" s="44" t="s">
        <v>45</v>
      </c>
      <c r="X52" s="45" t="s">
        <v>46</v>
      </c>
    </row>
    <row r="53" spans="2:24" ht="17.25" thickBot="1" x14ac:dyDescent="0.35">
      <c r="B53" s="2" t="s">
        <v>17</v>
      </c>
      <c r="C53" s="110"/>
      <c r="D53" s="2" t="s">
        <v>25</v>
      </c>
      <c r="E53" s="2">
        <v>181</v>
      </c>
      <c r="F53" s="2">
        <v>1.5</v>
      </c>
      <c r="G53" s="101"/>
      <c r="H53" s="104"/>
      <c r="I53" s="107"/>
      <c r="J53" s="19">
        <f t="shared" si="44"/>
        <v>696.74099999999999</v>
      </c>
      <c r="K53" s="2">
        <f t="shared" si="45"/>
        <v>590.31299999999999</v>
      </c>
      <c r="L53" s="30">
        <f t="shared" si="41"/>
        <v>1045.1115</v>
      </c>
      <c r="M53" s="20">
        <f t="shared" si="42"/>
        <v>885.46949999999993</v>
      </c>
      <c r="N53" s="15" t="s">
        <v>18</v>
      </c>
      <c r="O53" s="20">
        <f t="shared" si="40"/>
        <v>3.1887049999999135</v>
      </c>
      <c r="P53" s="15" t="s">
        <v>18</v>
      </c>
      <c r="Q53" s="20">
        <f t="shared" si="43"/>
        <v>7.4398156789545347</v>
      </c>
      <c r="S53" s="1" t="s">
        <v>14</v>
      </c>
      <c r="T53" s="130" t="s">
        <v>40</v>
      </c>
      <c r="U53" s="43">
        <v>140</v>
      </c>
      <c r="V53" s="46">
        <f>U53*$T$63*$T$64/150</f>
        <v>56</v>
      </c>
      <c r="W53" s="19">
        <f>U53/(1.5*100)*$T$64</f>
        <v>0.93333333333333335</v>
      </c>
      <c r="X53" s="29">
        <f>W53*5</f>
        <v>4.666666666666667</v>
      </c>
    </row>
    <row r="54" spans="2:24" ht="17.25" thickBot="1" x14ac:dyDescent="0.35">
      <c r="B54" s="2" t="s">
        <v>18</v>
      </c>
      <c r="C54" s="110"/>
      <c r="D54" s="2" t="s">
        <v>26</v>
      </c>
      <c r="E54" s="2">
        <v>122</v>
      </c>
      <c r="F54" s="2">
        <v>1.5</v>
      </c>
      <c r="G54" s="101"/>
      <c r="H54" s="104"/>
      <c r="I54" s="107"/>
      <c r="J54" s="19">
        <f t="shared" si="44"/>
        <v>637.74099999999999</v>
      </c>
      <c r="K54" s="2">
        <f t="shared" si="45"/>
        <v>531.31299999999999</v>
      </c>
      <c r="L54" s="30">
        <f t="shared" si="41"/>
        <v>956.61149999999998</v>
      </c>
      <c r="M54" s="20">
        <f t="shared" si="42"/>
        <v>796.96949999999993</v>
      </c>
      <c r="N54" s="16" t="s">
        <v>19</v>
      </c>
      <c r="O54" s="21">
        <f t="shared" si="40"/>
        <v>2.9837049999999863</v>
      </c>
      <c r="P54" s="16" t="s">
        <v>19</v>
      </c>
      <c r="Q54" s="21">
        <f t="shared" si="43"/>
        <v>6.9615142323844754</v>
      </c>
      <c r="S54" s="2" t="s">
        <v>15</v>
      </c>
      <c r="T54" s="107"/>
      <c r="U54" s="15">
        <v>115</v>
      </c>
      <c r="V54" s="46">
        <f t="shared" ref="V54:V58" si="46">U54*$T$63*$T$64/150</f>
        <v>46</v>
      </c>
      <c r="W54" s="19">
        <f t="shared" ref="W54:W58" si="47">U54/(1.5*100)*$T$64</f>
        <v>0.76666666666666672</v>
      </c>
      <c r="X54" s="30">
        <f t="shared" ref="X54:X62" si="48">W54*5</f>
        <v>3.8333333333333335</v>
      </c>
    </row>
    <row r="55" spans="2:24" ht="17.25" thickBot="1" x14ac:dyDescent="0.35">
      <c r="B55" s="3" t="s">
        <v>19</v>
      </c>
      <c r="C55" s="111"/>
      <c r="D55" s="3" t="s">
        <v>27</v>
      </c>
      <c r="E55" s="3">
        <v>81</v>
      </c>
      <c r="F55" s="3">
        <v>1.5</v>
      </c>
      <c r="G55" s="102"/>
      <c r="H55" s="105"/>
      <c r="I55" s="108"/>
      <c r="J55" s="19">
        <f t="shared" si="44"/>
        <v>596.74099999999999</v>
      </c>
      <c r="K55" s="3">
        <f t="shared" si="45"/>
        <v>490.31299999999999</v>
      </c>
      <c r="L55" s="31">
        <f t="shared" si="41"/>
        <v>895.11149999999998</v>
      </c>
      <c r="M55" s="21">
        <f t="shared" si="42"/>
        <v>735.46949999999993</v>
      </c>
      <c r="N55" s="123" t="s">
        <v>38</v>
      </c>
      <c r="O55" s="125"/>
      <c r="P55" s="120" t="s">
        <v>36</v>
      </c>
      <c r="Q55" s="152"/>
      <c r="S55" s="2" t="s">
        <v>16</v>
      </c>
      <c r="T55" s="107"/>
      <c r="U55" s="15">
        <v>90</v>
      </c>
      <c r="V55" s="46">
        <f t="shared" si="46"/>
        <v>36</v>
      </c>
      <c r="W55" s="19">
        <f t="shared" si="47"/>
        <v>0.6</v>
      </c>
      <c r="X55" s="30">
        <f t="shared" si="48"/>
        <v>3</v>
      </c>
    </row>
    <row r="56" spans="2:24" ht="17.25" thickBot="1" x14ac:dyDescent="0.35">
      <c r="B56" s="1" t="s">
        <v>20</v>
      </c>
      <c r="C56" s="109" t="s">
        <v>39</v>
      </c>
      <c r="D56" s="1" t="s">
        <v>10</v>
      </c>
      <c r="E56" s="1">
        <v>1504</v>
      </c>
      <c r="F56" s="1">
        <v>2.5</v>
      </c>
      <c r="G56" s="100">
        <v>0.71419999999999995</v>
      </c>
      <c r="H56" s="103">
        <f>$C$60*$G$56</f>
        <v>667.77699999999993</v>
      </c>
      <c r="I56" s="106">
        <v>400</v>
      </c>
      <c r="J56" s="19">
        <f>E56+$H$50+$I$11</f>
        <v>2304.741</v>
      </c>
      <c r="K56" s="24">
        <f>E56+$H$26</f>
        <v>2186.0609999999997</v>
      </c>
      <c r="L56" s="29">
        <f t="shared" si="41"/>
        <v>3457.1115</v>
      </c>
      <c r="M56" s="19">
        <f t="shared" si="42"/>
        <v>3279.0914999999995</v>
      </c>
      <c r="N56" s="14" t="s">
        <v>20</v>
      </c>
      <c r="O56" s="19">
        <f>(J56*0.99+L56*0.01)-J56</f>
        <v>11.523705000000064</v>
      </c>
      <c r="P56" s="14" t="s">
        <v>20</v>
      </c>
      <c r="Q56" s="19">
        <f>(O56*100/71.42)</f>
        <v>16.135123214785864</v>
      </c>
      <c r="S56" s="2" t="s">
        <v>17</v>
      </c>
      <c r="T56" s="107"/>
      <c r="U56" s="15">
        <v>70</v>
      </c>
      <c r="V56" s="46">
        <f t="shared" si="46"/>
        <v>28</v>
      </c>
      <c r="W56" s="19">
        <f t="shared" si="47"/>
        <v>0.46666666666666667</v>
      </c>
      <c r="X56" s="30">
        <f t="shared" si="48"/>
        <v>2.3333333333333335</v>
      </c>
    </row>
    <row r="57" spans="2:24" ht="17.25" thickBot="1" x14ac:dyDescent="0.35">
      <c r="B57" s="2" t="s">
        <v>21</v>
      </c>
      <c r="C57" s="110"/>
      <c r="D57" s="2" t="s">
        <v>11</v>
      </c>
      <c r="E57" s="2">
        <v>1145</v>
      </c>
      <c r="F57" s="2">
        <v>2.5</v>
      </c>
      <c r="G57" s="101"/>
      <c r="H57" s="104"/>
      <c r="I57" s="107"/>
      <c r="J57" s="19">
        <f t="shared" ref="J57:J59" si="49">E57+$H$50+$I$11</f>
        <v>1945.741</v>
      </c>
      <c r="K57" s="2">
        <f>E57+$H$26</f>
        <v>1827.0609999999999</v>
      </c>
      <c r="L57" s="30">
        <f t="shared" si="41"/>
        <v>2918.6115</v>
      </c>
      <c r="M57" s="20">
        <f t="shared" si="42"/>
        <v>2740.5915</v>
      </c>
      <c r="N57" s="15" t="s">
        <v>21</v>
      </c>
      <c r="O57" s="20">
        <f>(J57*0.99+L57*0.01)-J57</f>
        <v>9.7287049999999908</v>
      </c>
      <c r="P57" s="15" t="s">
        <v>21</v>
      </c>
      <c r="Q57" s="20">
        <f t="shared" ref="Q57:Q59" si="50">(O57*100/71.42)</f>
        <v>13.621821618594218</v>
      </c>
      <c r="S57" s="2" t="s">
        <v>18</v>
      </c>
      <c r="T57" s="107"/>
      <c r="U57" s="15">
        <v>50</v>
      </c>
      <c r="V57" s="46">
        <f t="shared" si="46"/>
        <v>20</v>
      </c>
      <c r="W57" s="19">
        <f t="shared" si="47"/>
        <v>0.33333333333333331</v>
      </c>
      <c r="X57" s="30">
        <f t="shared" si="48"/>
        <v>1.6666666666666665</v>
      </c>
    </row>
    <row r="58" spans="2:24" ht="17.25" thickBot="1" x14ac:dyDescent="0.35">
      <c r="B58" s="2" t="s">
        <v>14</v>
      </c>
      <c r="C58" s="110"/>
      <c r="D58" s="2" t="s">
        <v>12</v>
      </c>
      <c r="E58" s="2">
        <v>849</v>
      </c>
      <c r="F58" s="2">
        <v>2.5</v>
      </c>
      <c r="G58" s="101"/>
      <c r="H58" s="104"/>
      <c r="I58" s="107"/>
      <c r="J58" s="19">
        <f t="shared" si="49"/>
        <v>1649.741</v>
      </c>
      <c r="K58" s="2">
        <f>E58+$H$26</f>
        <v>1531.0609999999999</v>
      </c>
      <c r="L58" s="30">
        <f t="shared" si="41"/>
        <v>2474.6115</v>
      </c>
      <c r="M58" s="20">
        <f t="shared" si="42"/>
        <v>2296.5915</v>
      </c>
      <c r="N58" s="15" t="s">
        <v>14</v>
      </c>
      <c r="O58" s="20">
        <f>(J58*0.99+L58*0.01)-J58</f>
        <v>8.2487049999999726</v>
      </c>
      <c r="P58" s="15" t="s">
        <v>14</v>
      </c>
      <c r="Q58" s="20">
        <f t="shared" si="50"/>
        <v>11.549572948753811</v>
      </c>
      <c r="S58" s="3" t="s">
        <v>19</v>
      </c>
      <c r="T58" s="108"/>
      <c r="U58" s="16">
        <v>35</v>
      </c>
      <c r="V58" s="46">
        <f t="shared" si="46"/>
        <v>14</v>
      </c>
      <c r="W58" s="19">
        <f t="shared" si="47"/>
        <v>0.23333333333333334</v>
      </c>
      <c r="X58" s="50">
        <f t="shared" si="48"/>
        <v>1.1666666666666667</v>
      </c>
    </row>
    <row r="59" spans="2:24" ht="17.25" thickBot="1" x14ac:dyDescent="0.35">
      <c r="B59" s="3" t="s">
        <v>15</v>
      </c>
      <c r="C59" s="111"/>
      <c r="D59" s="3" t="s">
        <v>13</v>
      </c>
      <c r="E59" s="3">
        <v>602</v>
      </c>
      <c r="F59" s="3">
        <v>2.5</v>
      </c>
      <c r="G59" s="102"/>
      <c r="H59" s="105"/>
      <c r="I59" s="108"/>
      <c r="J59" s="19">
        <f t="shared" si="49"/>
        <v>1402.741</v>
      </c>
      <c r="K59" s="3">
        <f>E59+$H$26</f>
        <v>1284.0609999999999</v>
      </c>
      <c r="L59" s="31">
        <f t="shared" si="41"/>
        <v>2104.1115</v>
      </c>
      <c r="M59" s="21">
        <f t="shared" si="42"/>
        <v>1926.0915</v>
      </c>
      <c r="N59" s="16" t="s">
        <v>15</v>
      </c>
      <c r="O59" s="21">
        <f>(J59*0.99+L59*0.01)-J59</f>
        <v>7.0137050000000727</v>
      </c>
      <c r="P59" s="16" t="s">
        <v>15</v>
      </c>
      <c r="Q59" s="21">
        <f t="shared" si="50"/>
        <v>9.8203654438533636</v>
      </c>
      <c r="S59" s="1" t="s">
        <v>20</v>
      </c>
      <c r="T59" s="106" t="s">
        <v>39</v>
      </c>
      <c r="U59" s="14">
        <v>580</v>
      </c>
      <c r="V59" s="46">
        <f>U59*$T$63*$T$64/250</f>
        <v>139.19999999999999</v>
      </c>
      <c r="W59" s="19">
        <f>U59/(2.5*100)*$T$64</f>
        <v>2.3199999999999998</v>
      </c>
      <c r="X59" s="29">
        <f t="shared" si="48"/>
        <v>11.6</v>
      </c>
    </row>
    <row r="60" spans="2:24" ht="17.25" thickBot="1" x14ac:dyDescent="0.35">
      <c r="B60" s="41" t="s">
        <v>28</v>
      </c>
      <c r="C60" s="25">
        <f>Sheet1!L44+Sheet1!N40</f>
        <v>935</v>
      </c>
      <c r="S60" s="2" t="s">
        <v>21</v>
      </c>
      <c r="T60" s="107"/>
      <c r="U60" s="15">
        <v>465</v>
      </c>
      <c r="V60" s="46">
        <f t="shared" ref="V60:V62" si="51">U60*$T$63*$T$64/250</f>
        <v>111.6</v>
      </c>
      <c r="W60" s="19">
        <f t="shared" ref="W60:W62" si="52">U60/(2.5*100)*$T$64</f>
        <v>1.86</v>
      </c>
      <c r="X60" s="30">
        <f t="shared" si="48"/>
        <v>9.3000000000000007</v>
      </c>
    </row>
    <row r="61" spans="2:24" ht="17.25" thickBot="1" x14ac:dyDescent="0.35">
      <c r="S61" s="2" t="s">
        <v>14</v>
      </c>
      <c r="T61" s="107"/>
      <c r="U61" s="15">
        <v>365</v>
      </c>
      <c r="V61" s="46">
        <f t="shared" si="51"/>
        <v>87.6</v>
      </c>
      <c r="W61" s="19">
        <f t="shared" si="52"/>
        <v>1.46</v>
      </c>
      <c r="X61" s="30">
        <f t="shared" si="48"/>
        <v>7.3</v>
      </c>
    </row>
    <row r="62" spans="2:24" ht="17.25" thickBot="1" x14ac:dyDescent="0.35">
      <c r="S62" s="3" t="s">
        <v>15</v>
      </c>
      <c r="T62" s="108"/>
      <c r="U62" s="16">
        <v>275</v>
      </c>
      <c r="V62" s="46">
        <f t="shared" si="51"/>
        <v>66</v>
      </c>
      <c r="W62" s="19">
        <f t="shared" si="52"/>
        <v>1.1000000000000001</v>
      </c>
      <c r="X62" s="31">
        <f t="shared" si="48"/>
        <v>5.5</v>
      </c>
    </row>
    <row r="63" spans="2:24" ht="27.75" thickBot="1" x14ac:dyDescent="0.35">
      <c r="S63" s="40" t="s">
        <v>44</v>
      </c>
      <c r="T63" s="25">
        <f>Sheet1!L45</f>
        <v>60</v>
      </c>
    </row>
    <row r="64" spans="2:24" ht="27.75" thickBot="1" x14ac:dyDescent="0.35">
      <c r="S64" s="40" t="s">
        <v>42</v>
      </c>
      <c r="T64" s="25">
        <f>Sheet1!N41</f>
        <v>1</v>
      </c>
    </row>
    <row r="65" spans="2:18" ht="17.25" thickBot="1" x14ac:dyDescent="0.35"/>
    <row r="66" spans="2:18" ht="18" thickBot="1" x14ac:dyDescent="0.35">
      <c r="B66" s="39">
        <v>2</v>
      </c>
      <c r="C66" s="7"/>
      <c r="N66" s="112" t="s">
        <v>31</v>
      </c>
      <c r="O66" s="113"/>
      <c r="P66" s="112" t="s">
        <v>31</v>
      </c>
      <c r="Q66" s="113"/>
      <c r="R66" s="22" t="s">
        <v>9</v>
      </c>
    </row>
    <row r="67" spans="2:18" ht="17.25" thickBot="1" x14ac:dyDescent="0.35">
      <c r="B67" s="117" t="s">
        <v>47</v>
      </c>
      <c r="C67" s="118"/>
      <c r="D67" s="118"/>
      <c r="E67" s="118"/>
      <c r="F67" s="118"/>
      <c r="G67" s="118"/>
      <c r="H67" s="118"/>
      <c r="I67" s="118"/>
      <c r="J67" s="118"/>
      <c r="K67" s="119"/>
      <c r="L67" s="26" t="s">
        <v>31</v>
      </c>
      <c r="M67" s="91" t="s">
        <v>8</v>
      </c>
      <c r="N67" s="123" t="s">
        <v>37</v>
      </c>
      <c r="O67" s="124"/>
      <c r="P67" s="120" t="s">
        <v>35</v>
      </c>
      <c r="Q67" s="121"/>
      <c r="R67" s="95" t="s">
        <v>69</v>
      </c>
    </row>
    <row r="68" spans="2:18" ht="17.25" thickBot="1" x14ac:dyDescent="0.35">
      <c r="B68" s="4" t="s">
        <v>0</v>
      </c>
      <c r="C68" s="4" t="s">
        <v>1</v>
      </c>
      <c r="D68" s="4" t="s">
        <v>2</v>
      </c>
      <c r="E68" s="4" t="s">
        <v>3</v>
      </c>
      <c r="F68" s="4" t="s">
        <v>4</v>
      </c>
      <c r="G68" s="4" t="s">
        <v>5</v>
      </c>
      <c r="H68" s="4" t="s">
        <v>6</v>
      </c>
      <c r="I68" s="4" t="s">
        <v>7</v>
      </c>
      <c r="J68" s="92" t="s">
        <v>29</v>
      </c>
      <c r="K68" s="92" t="s">
        <v>34</v>
      </c>
      <c r="L68" s="27" t="s">
        <v>33</v>
      </c>
      <c r="M68" s="18" t="s">
        <v>32</v>
      </c>
      <c r="N68" s="85" t="s">
        <v>14</v>
      </c>
      <c r="O68" s="82">
        <f>((J69*0.99+L69*0.01)-J69)*$E$79</f>
        <v>84.268170000001646</v>
      </c>
      <c r="P68" s="80" t="s">
        <v>14</v>
      </c>
      <c r="Q68" s="46">
        <f>O68*100/42.86</f>
        <v>196.61262249183773</v>
      </c>
      <c r="R68" s="82">
        <f>SUM(J69+O68)/1.5</f>
        <v>680.38744666666776</v>
      </c>
    </row>
    <row r="69" spans="2:18" x14ac:dyDescent="0.3">
      <c r="B69" s="88" t="s">
        <v>14</v>
      </c>
      <c r="C69" s="109" t="s">
        <v>40</v>
      </c>
      <c r="D69" s="88" t="s">
        <v>22</v>
      </c>
      <c r="E69" s="88">
        <v>412</v>
      </c>
      <c r="F69" s="88">
        <v>1.5</v>
      </c>
      <c r="G69" s="100">
        <v>0.42859999999999998</v>
      </c>
      <c r="H69" s="103">
        <f>C79*G69</f>
        <v>409.31299999999999</v>
      </c>
      <c r="I69" s="106">
        <v>115</v>
      </c>
      <c r="J69" s="82">
        <f>E69+$H$69+$I$69</f>
        <v>936.31299999999999</v>
      </c>
      <c r="K69" s="9">
        <f>E69+$H$20</f>
        <v>821.31299999999999</v>
      </c>
      <c r="L69" s="29">
        <f t="shared" ref="L69:M78" si="53">J69*1.5</f>
        <v>1404.4694999999999</v>
      </c>
      <c r="M69" s="82">
        <f t="shared" si="53"/>
        <v>1231.9694999999999</v>
      </c>
      <c r="N69" s="86" t="s">
        <v>15</v>
      </c>
      <c r="O69" s="83">
        <f t="shared" ref="O69:O73" si="54">((J70*0.99+L70*0.01)-J70)*$E$79</f>
        <v>76.798170000000255</v>
      </c>
      <c r="P69" s="17" t="s">
        <v>15</v>
      </c>
      <c r="Q69" s="47">
        <f t="shared" ref="Q69:Q73" si="55">O69*100/42.86</f>
        <v>179.18378441437298</v>
      </c>
      <c r="R69" s="83">
        <f t="shared" ref="R69:R73" si="56">SUM(J70+O69)/1.5</f>
        <v>620.07411333333346</v>
      </c>
    </row>
    <row r="70" spans="2:18" x14ac:dyDescent="0.3">
      <c r="B70" s="89" t="s">
        <v>15</v>
      </c>
      <c r="C70" s="110"/>
      <c r="D70" s="89" t="s">
        <v>23</v>
      </c>
      <c r="E70" s="89">
        <v>329</v>
      </c>
      <c r="F70" s="89">
        <v>1.5</v>
      </c>
      <c r="G70" s="101"/>
      <c r="H70" s="104"/>
      <c r="I70" s="107"/>
      <c r="J70" s="83">
        <f t="shared" ref="J70:J74" si="57">E70+$H$69+$I$69</f>
        <v>853.31299999999999</v>
      </c>
      <c r="K70" s="10">
        <f t="shared" ref="K70:K74" si="58">E70+$H$20</f>
        <v>738.31299999999999</v>
      </c>
      <c r="L70" s="30">
        <f t="shared" si="53"/>
        <v>1279.9694999999999</v>
      </c>
      <c r="M70" s="83">
        <f t="shared" si="53"/>
        <v>1107.4694999999999</v>
      </c>
      <c r="N70" s="86" t="s">
        <v>16</v>
      </c>
      <c r="O70" s="83">
        <f t="shared" si="54"/>
        <v>69.238170000000991</v>
      </c>
      <c r="P70" s="17" t="s">
        <v>16</v>
      </c>
      <c r="Q70" s="47">
        <f t="shared" si="55"/>
        <v>161.54496033597991</v>
      </c>
      <c r="R70" s="83">
        <f t="shared" si="56"/>
        <v>559.03411333333395</v>
      </c>
    </row>
    <row r="71" spans="2:18" x14ac:dyDescent="0.3">
      <c r="B71" s="89" t="s">
        <v>16</v>
      </c>
      <c r="C71" s="110"/>
      <c r="D71" s="89" t="s">
        <v>24</v>
      </c>
      <c r="E71" s="89">
        <v>245</v>
      </c>
      <c r="F71" s="89">
        <v>1.5</v>
      </c>
      <c r="G71" s="101"/>
      <c r="H71" s="104"/>
      <c r="I71" s="107"/>
      <c r="J71" s="83">
        <f t="shared" si="57"/>
        <v>769.31299999999999</v>
      </c>
      <c r="K71" s="10">
        <f t="shared" si="58"/>
        <v>654.31299999999999</v>
      </c>
      <c r="L71" s="30">
        <f t="shared" si="53"/>
        <v>1153.9694999999999</v>
      </c>
      <c r="M71" s="83">
        <f t="shared" si="53"/>
        <v>981.46949999999993</v>
      </c>
      <c r="N71" s="86" t="s">
        <v>17</v>
      </c>
      <c r="O71" s="83">
        <f t="shared" si="54"/>
        <v>63.478170000000091</v>
      </c>
      <c r="P71" s="17" t="s">
        <v>17</v>
      </c>
      <c r="Q71" s="47">
        <f>O71*100/42.86</f>
        <v>148.10585627624846</v>
      </c>
      <c r="R71" s="83">
        <f t="shared" si="56"/>
        <v>512.52744666666672</v>
      </c>
    </row>
    <row r="72" spans="2:18" x14ac:dyDescent="0.3">
      <c r="B72" s="89" t="s">
        <v>17</v>
      </c>
      <c r="C72" s="110"/>
      <c r="D72" s="89" t="s">
        <v>25</v>
      </c>
      <c r="E72" s="89">
        <v>181</v>
      </c>
      <c r="F72" s="89">
        <v>1.5</v>
      </c>
      <c r="G72" s="101"/>
      <c r="H72" s="104"/>
      <c r="I72" s="107"/>
      <c r="J72" s="83">
        <f t="shared" si="57"/>
        <v>705.31299999999999</v>
      </c>
      <c r="K72" s="10">
        <f t="shared" si="58"/>
        <v>590.31299999999999</v>
      </c>
      <c r="L72" s="30">
        <f t="shared" si="53"/>
        <v>1057.9694999999999</v>
      </c>
      <c r="M72" s="83">
        <f t="shared" si="53"/>
        <v>885.46949999999993</v>
      </c>
      <c r="N72" s="86" t="s">
        <v>18</v>
      </c>
      <c r="O72" s="83">
        <f t="shared" si="54"/>
        <v>58.168170000000828</v>
      </c>
      <c r="P72" s="17" t="s">
        <v>18</v>
      </c>
      <c r="Q72" s="47">
        <f t="shared" si="55"/>
        <v>135.7166822211872</v>
      </c>
      <c r="R72" s="83">
        <f t="shared" si="56"/>
        <v>469.6541133333339</v>
      </c>
    </row>
    <row r="73" spans="2:18" ht="17.25" thickBot="1" x14ac:dyDescent="0.35">
      <c r="B73" s="89" t="s">
        <v>18</v>
      </c>
      <c r="C73" s="110"/>
      <c r="D73" s="89" t="s">
        <v>26</v>
      </c>
      <c r="E73" s="89">
        <v>122</v>
      </c>
      <c r="F73" s="89">
        <v>1.5</v>
      </c>
      <c r="G73" s="101"/>
      <c r="H73" s="104"/>
      <c r="I73" s="107"/>
      <c r="J73" s="83">
        <f t="shared" si="57"/>
        <v>646.31299999999999</v>
      </c>
      <c r="K73" s="10">
        <f t="shared" si="58"/>
        <v>531.31299999999999</v>
      </c>
      <c r="L73" s="30">
        <f t="shared" si="53"/>
        <v>969.46949999999993</v>
      </c>
      <c r="M73" s="83">
        <f t="shared" si="53"/>
        <v>796.96949999999993</v>
      </c>
      <c r="N73" s="87" t="s">
        <v>19</v>
      </c>
      <c r="O73" s="84">
        <f t="shared" si="54"/>
        <v>54.478170000000091</v>
      </c>
      <c r="P73" s="81" t="s">
        <v>19</v>
      </c>
      <c r="Q73" s="49">
        <f t="shared" si="55"/>
        <v>127.10725618292135</v>
      </c>
      <c r="R73" s="84">
        <f t="shared" si="56"/>
        <v>439.86078000000003</v>
      </c>
    </row>
    <row r="74" spans="2:18" ht="17.25" thickBot="1" x14ac:dyDescent="0.35">
      <c r="B74" s="90" t="s">
        <v>19</v>
      </c>
      <c r="C74" s="111"/>
      <c r="D74" s="90" t="s">
        <v>27</v>
      </c>
      <c r="E74" s="90">
        <v>81</v>
      </c>
      <c r="F74" s="90">
        <v>1.5</v>
      </c>
      <c r="G74" s="102"/>
      <c r="H74" s="105"/>
      <c r="I74" s="108"/>
      <c r="J74" s="28">
        <f t="shared" si="57"/>
        <v>605.31299999999999</v>
      </c>
      <c r="K74" s="11">
        <f t="shared" si="58"/>
        <v>490.31299999999999</v>
      </c>
      <c r="L74" s="31">
        <f t="shared" si="53"/>
        <v>907.96949999999993</v>
      </c>
      <c r="M74" s="84">
        <f t="shared" si="53"/>
        <v>735.46949999999993</v>
      </c>
      <c r="N74" s="123" t="s">
        <v>38</v>
      </c>
      <c r="O74" s="125"/>
      <c r="P74" s="120" t="s">
        <v>36</v>
      </c>
      <c r="Q74" s="122"/>
      <c r="R74" s="96" t="s">
        <v>70</v>
      </c>
    </row>
    <row r="75" spans="2:18" x14ac:dyDescent="0.3">
      <c r="B75" s="88" t="s">
        <v>20</v>
      </c>
      <c r="C75" s="109" t="s">
        <v>39</v>
      </c>
      <c r="D75" s="88" t="s">
        <v>10</v>
      </c>
      <c r="E75" s="88">
        <v>1504</v>
      </c>
      <c r="F75" s="88">
        <v>2.5</v>
      </c>
      <c r="G75" s="100">
        <v>0.71419999999999995</v>
      </c>
      <c r="H75" s="103">
        <f>C79*G75</f>
        <v>682.06099999999992</v>
      </c>
      <c r="I75" s="106">
        <v>400</v>
      </c>
      <c r="J75" s="82">
        <f>E75+$H$75+$I$75</f>
        <v>2586.0609999999997</v>
      </c>
      <c r="K75" s="52">
        <f>E75+$H$26</f>
        <v>2186.0609999999997</v>
      </c>
      <c r="L75" s="29">
        <f t="shared" si="53"/>
        <v>3879.0914999999995</v>
      </c>
      <c r="M75" s="82">
        <f t="shared" si="53"/>
        <v>3279.0914999999995</v>
      </c>
      <c r="N75" s="85" t="s">
        <v>20</v>
      </c>
      <c r="O75" s="82">
        <f>((J75*0.99+L75*0.01)-J75)*$E$79</f>
        <v>232.74548999999752</v>
      </c>
      <c r="P75" s="80" t="s">
        <v>20</v>
      </c>
      <c r="Q75" s="46">
        <f>(O75*100/71.42)</f>
        <v>325.88279193502871</v>
      </c>
      <c r="R75" s="82">
        <f>SUM(J75+O75)/1.5</f>
        <v>1879.2043266666649</v>
      </c>
    </row>
    <row r="76" spans="2:18" x14ac:dyDescent="0.3">
      <c r="B76" s="89" t="s">
        <v>21</v>
      </c>
      <c r="C76" s="110"/>
      <c r="D76" s="89" t="s">
        <v>11</v>
      </c>
      <c r="E76" s="89">
        <v>1145</v>
      </c>
      <c r="F76" s="89">
        <v>2.5</v>
      </c>
      <c r="G76" s="101"/>
      <c r="H76" s="104"/>
      <c r="I76" s="107"/>
      <c r="J76" s="83">
        <f t="shared" ref="J76:J78" si="59">E76+$H$75+$I$75</f>
        <v>2227.0609999999997</v>
      </c>
      <c r="K76" s="10">
        <f>E76+$H$26</f>
        <v>1827.0609999999999</v>
      </c>
      <c r="L76" s="30">
        <f t="shared" si="53"/>
        <v>3340.5914999999995</v>
      </c>
      <c r="M76" s="83">
        <f t="shared" si="53"/>
        <v>2740.5915</v>
      </c>
      <c r="N76" s="86" t="s">
        <v>21</v>
      </c>
      <c r="O76" s="83">
        <f t="shared" ref="O76:O78" si="60">((J76*0.99+L76*0.01)-J76)*$E$79</f>
        <v>200.43548999999621</v>
      </c>
      <c r="P76" s="17" t="s">
        <v>21</v>
      </c>
      <c r="Q76" s="47">
        <f t="shared" ref="Q76:Q78" si="61">(O76*100/71.42)</f>
        <v>280.6433632035791</v>
      </c>
      <c r="R76" s="83">
        <f t="shared" ref="R76:R78" si="62">SUM(J76+O76)/1.5</f>
        <v>1618.3309933333305</v>
      </c>
    </row>
    <row r="77" spans="2:18" x14ac:dyDescent="0.3">
      <c r="B77" s="89" t="s">
        <v>14</v>
      </c>
      <c r="C77" s="110"/>
      <c r="D77" s="89" t="s">
        <v>12</v>
      </c>
      <c r="E77" s="89">
        <v>849</v>
      </c>
      <c r="F77" s="89">
        <v>2.5</v>
      </c>
      <c r="G77" s="101"/>
      <c r="H77" s="104"/>
      <c r="I77" s="107"/>
      <c r="J77" s="83">
        <f t="shared" si="59"/>
        <v>1931.0609999999999</v>
      </c>
      <c r="K77" s="10">
        <f>E77+$H$26</f>
        <v>1531.0609999999999</v>
      </c>
      <c r="L77" s="30">
        <f t="shared" si="53"/>
        <v>2896.5915</v>
      </c>
      <c r="M77" s="83">
        <f t="shared" si="53"/>
        <v>2296.5915</v>
      </c>
      <c r="N77" s="86" t="s">
        <v>14</v>
      </c>
      <c r="O77" s="83">
        <f t="shared" si="60"/>
        <v>173.79548999999997</v>
      </c>
      <c r="P77" s="17" t="s">
        <v>14</v>
      </c>
      <c r="Q77" s="47">
        <f t="shared" si="61"/>
        <v>243.34288714645754</v>
      </c>
      <c r="R77" s="83">
        <f t="shared" si="62"/>
        <v>1403.23766</v>
      </c>
    </row>
    <row r="78" spans="2:18" ht="17.25" thickBot="1" x14ac:dyDescent="0.35">
      <c r="B78" s="90" t="s">
        <v>15</v>
      </c>
      <c r="C78" s="111"/>
      <c r="D78" s="90" t="s">
        <v>13</v>
      </c>
      <c r="E78" s="90">
        <v>602</v>
      </c>
      <c r="F78" s="90">
        <v>2.5</v>
      </c>
      <c r="G78" s="102"/>
      <c r="H78" s="105"/>
      <c r="I78" s="108"/>
      <c r="J78" s="84">
        <f t="shared" si="59"/>
        <v>1684.0609999999999</v>
      </c>
      <c r="K78" s="11">
        <f>E78+$H$26</f>
        <v>1284.0609999999999</v>
      </c>
      <c r="L78" s="31">
        <f t="shared" si="53"/>
        <v>2526.0915</v>
      </c>
      <c r="M78" s="84">
        <f t="shared" si="53"/>
        <v>1926.0915</v>
      </c>
      <c r="N78" s="87" t="s">
        <v>15</v>
      </c>
      <c r="O78" s="84">
        <f t="shared" si="60"/>
        <v>151.56549000000177</v>
      </c>
      <c r="P78" s="81" t="s">
        <v>15</v>
      </c>
      <c r="Q78" s="49">
        <f t="shared" si="61"/>
        <v>212.21715205824947</v>
      </c>
      <c r="R78" s="84">
        <f t="shared" si="62"/>
        <v>1223.7509933333345</v>
      </c>
    </row>
    <row r="79" spans="2:18" ht="17.25" thickBot="1" x14ac:dyDescent="0.35">
      <c r="B79" s="93" t="s">
        <v>28</v>
      </c>
      <c r="C79" s="79">
        <f>Sheet1!H30</f>
        <v>955</v>
      </c>
      <c r="D79" s="78" t="s">
        <v>68</v>
      </c>
      <c r="E79" s="79">
        <f>Sheet1!J30</f>
        <v>18</v>
      </c>
    </row>
  </sheetData>
  <mergeCells count="87">
    <mergeCell ref="S51:X51"/>
    <mergeCell ref="T53:T58"/>
    <mergeCell ref="T59:T62"/>
    <mergeCell ref="C56:C59"/>
    <mergeCell ref="G56:G59"/>
    <mergeCell ref="H56:H59"/>
    <mergeCell ref="I56:I59"/>
    <mergeCell ref="S3:X3"/>
    <mergeCell ref="T5:T10"/>
    <mergeCell ref="T11:T14"/>
    <mergeCell ref="S19:X19"/>
    <mergeCell ref="T21:T26"/>
    <mergeCell ref="P55:Q55"/>
    <mergeCell ref="C41:C44"/>
    <mergeCell ref="G41:G44"/>
    <mergeCell ref="H41:H44"/>
    <mergeCell ref="I41:I44"/>
    <mergeCell ref="N47:O47"/>
    <mergeCell ref="P47:Q47"/>
    <mergeCell ref="C50:C55"/>
    <mergeCell ref="G50:G55"/>
    <mergeCell ref="H50:H55"/>
    <mergeCell ref="I50:I55"/>
    <mergeCell ref="N55:O55"/>
    <mergeCell ref="I35:I40"/>
    <mergeCell ref="N40:O40"/>
    <mergeCell ref="P40:Q40"/>
    <mergeCell ref="T27:T30"/>
    <mergeCell ref="B48:K48"/>
    <mergeCell ref="N48:O48"/>
    <mergeCell ref="P48:Q48"/>
    <mergeCell ref="S35:X35"/>
    <mergeCell ref="T37:T42"/>
    <mergeCell ref="T43:T46"/>
    <mergeCell ref="P10:Q10"/>
    <mergeCell ref="P25:Q25"/>
    <mergeCell ref="C26:C29"/>
    <mergeCell ref="G26:G29"/>
    <mergeCell ref="H26:H29"/>
    <mergeCell ref="I26:I29"/>
    <mergeCell ref="N17:O17"/>
    <mergeCell ref="P17:Q17"/>
    <mergeCell ref="B18:K18"/>
    <mergeCell ref="N18:O18"/>
    <mergeCell ref="C11:C14"/>
    <mergeCell ref="G11:G14"/>
    <mergeCell ref="H11:H14"/>
    <mergeCell ref="I11:I14"/>
    <mergeCell ref="C5:C10"/>
    <mergeCell ref="G5:G10"/>
    <mergeCell ref="H5:H10"/>
    <mergeCell ref="I5:I10"/>
    <mergeCell ref="N10:O10"/>
    <mergeCell ref="N2:O2"/>
    <mergeCell ref="P2:Q2"/>
    <mergeCell ref="B3:K3"/>
    <mergeCell ref="N3:O3"/>
    <mergeCell ref="P3:Q3"/>
    <mergeCell ref="P66:Q66"/>
    <mergeCell ref="P67:Q67"/>
    <mergeCell ref="P18:Q18"/>
    <mergeCell ref="C20:C25"/>
    <mergeCell ref="G20:G25"/>
    <mergeCell ref="H20:H25"/>
    <mergeCell ref="I20:I25"/>
    <mergeCell ref="N25:O25"/>
    <mergeCell ref="P32:Q32"/>
    <mergeCell ref="N32:O32"/>
    <mergeCell ref="B33:K33"/>
    <mergeCell ref="N33:O33"/>
    <mergeCell ref="P33:Q33"/>
    <mergeCell ref="C35:C40"/>
    <mergeCell ref="G35:G40"/>
    <mergeCell ref="H35:H40"/>
    <mergeCell ref="N66:O66"/>
    <mergeCell ref="B67:K67"/>
    <mergeCell ref="N67:O67"/>
    <mergeCell ref="C69:C74"/>
    <mergeCell ref="G69:G74"/>
    <mergeCell ref="H69:H74"/>
    <mergeCell ref="I69:I74"/>
    <mergeCell ref="N74:O74"/>
    <mergeCell ref="P74:Q74"/>
    <mergeCell ref="C75:C78"/>
    <mergeCell ref="G75:G78"/>
    <mergeCell ref="H75:H78"/>
    <mergeCell ref="I75:I7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Melam</dc:creator>
  <cp:lastModifiedBy>Melam</cp:lastModifiedBy>
  <dcterms:created xsi:type="dcterms:W3CDTF">2020-04-29T11:24:24Z</dcterms:created>
  <dcterms:modified xsi:type="dcterms:W3CDTF">2020-05-02T18:39:45Z</dcterms:modified>
</cp:coreProperties>
</file>