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nfqj\Desktop\"/>
    </mc:Choice>
  </mc:AlternateContent>
  <bookViews>
    <workbookView xWindow="0" yWindow="0" windowWidth="5940" windowHeight="4725" firstSheet="1" activeTab="1"/>
  </bookViews>
  <sheets>
    <sheet name="코인 수급 계획" sheetId="2" r:id="rId1"/>
    <sheet name="비급 수련" sheetId="3" r:id="rId2"/>
    <sheet name="주화상점, 치장상점, 메소상점, 죽순상점" sheetId="4" r:id="rId3"/>
  </sheets>
  <calcPr calcId="152511"/>
</workbook>
</file>

<file path=xl/calcChain.xml><?xml version="1.0" encoding="utf-8"?>
<calcChain xmlns="http://schemas.openxmlformats.org/spreadsheetml/2006/main">
  <c r="M111" i="4" l="1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L111" i="4"/>
  <c r="H35" i="3" l="1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CB46" i="2" l="1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A8" i="2"/>
  <c r="CA46" i="2"/>
  <c r="CA45" i="2"/>
  <c r="CA44" i="2"/>
  <c r="CA43" i="2"/>
  <c r="CA42" i="2"/>
  <c r="CA41" i="2"/>
  <c r="CA40" i="2"/>
  <c r="CA39" i="2"/>
  <c r="CA38" i="2"/>
  <c r="CA37" i="2"/>
  <c r="CA36" i="2"/>
  <c r="CA35" i="2"/>
  <c r="CA34" i="2"/>
  <c r="CA33" i="2"/>
  <c r="CA32" i="2"/>
  <c r="CA31" i="2"/>
  <c r="CA29" i="2"/>
  <c r="CA28" i="2"/>
  <c r="CA27" i="2"/>
  <c r="CA26" i="2"/>
  <c r="CA25" i="2"/>
  <c r="CA24" i="2"/>
  <c r="CA23" i="2"/>
  <c r="CA22" i="2"/>
  <c r="CA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M49" i="4"/>
  <c r="K47" i="2" l="1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M112" i="4" l="1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L112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L109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L91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L64" i="4"/>
  <c r="D62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L49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18" i="4"/>
  <c r="J19" i="4"/>
  <c r="J20" i="4"/>
  <c r="J21" i="4"/>
  <c r="J22" i="4"/>
  <c r="J23" i="4"/>
  <c r="J24" i="4"/>
  <c r="J25" i="4"/>
  <c r="J26" i="4"/>
  <c r="J27" i="4"/>
  <c r="J28" i="4"/>
  <c r="CB30" i="2" l="1"/>
  <c r="CA30" i="2"/>
  <c r="H19" i="3"/>
  <c r="H18" i="3"/>
  <c r="H21" i="3"/>
  <c r="H20" i="3"/>
  <c r="H16" i="3"/>
  <c r="H17" i="3"/>
  <c r="CB7" i="2" l="1"/>
  <c r="CA7" i="2"/>
  <c r="J88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J108" i="4"/>
  <c r="J107" i="4"/>
  <c r="J106" i="4"/>
  <c r="J105" i="4"/>
  <c r="J104" i="4"/>
  <c r="J103" i="4"/>
  <c r="D103" i="4"/>
  <c r="J102" i="4"/>
  <c r="D102" i="4"/>
  <c r="J101" i="4"/>
  <c r="D101" i="4"/>
  <c r="J100" i="4"/>
  <c r="D100" i="4"/>
  <c r="J99" i="4"/>
  <c r="J98" i="4"/>
  <c r="J97" i="4"/>
  <c r="D97" i="4"/>
  <c r="J96" i="4"/>
  <c r="J95" i="4"/>
  <c r="J90" i="4"/>
  <c r="J89" i="4"/>
  <c r="D77" i="4"/>
  <c r="D76" i="4"/>
  <c r="D75" i="4"/>
  <c r="J74" i="4"/>
  <c r="D74" i="4"/>
  <c r="J73" i="4"/>
  <c r="J72" i="4"/>
  <c r="J71" i="4"/>
  <c r="D71" i="4"/>
  <c r="J70" i="4"/>
  <c r="J69" i="4"/>
  <c r="J63" i="4"/>
  <c r="J62" i="4"/>
  <c r="J61" i="4"/>
  <c r="D61" i="4"/>
  <c r="J60" i="4"/>
  <c r="D60" i="4"/>
  <c r="J59" i="4"/>
  <c r="D59" i="4"/>
  <c r="J58" i="4"/>
  <c r="J57" i="4"/>
  <c r="J56" i="4"/>
  <c r="D56" i="4"/>
  <c r="J55" i="4"/>
  <c r="J54" i="4"/>
  <c r="J48" i="4"/>
  <c r="J47" i="4"/>
  <c r="J46" i="4"/>
  <c r="J45" i="4"/>
  <c r="J44" i="4"/>
  <c r="J43" i="4"/>
  <c r="J42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G77" i="3"/>
  <c r="H76" i="3"/>
  <c r="H75" i="3"/>
  <c r="H74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15" i="3"/>
  <c r="D15" i="3"/>
  <c r="D12" i="4" s="1"/>
  <c r="H14" i="3"/>
  <c r="D14" i="3"/>
  <c r="D11" i="4" s="1"/>
  <c r="H13" i="3"/>
  <c r="D13" i="3"/>
  <c r="D10" i="4" s="1"/>
  <c r="H12" i="3"/>
  <c r="D12" i="3"/>
  <c r="D9" i="4" s="1"/>
  <c r="H11" i="3"/>
  <c r="H10" i="3"/>
  <c r="H9" i="3"/>
  <c r="D9" i="3"/>
  <c r="D6" i="4" s="1"/>
  <c r="H8" i="3"/>
  <c r="H7" i="3"/>
  <c r="J47" i="2"/>
  <c r="I47" i="2"/>
  <c r="H47" i="2"/>
  <c r="BZ46" i="2"/>
  <c r="BZ45" i="2"/>
  <c r="BZ44" i="2"/>
  <c r="BZ43" i="2"/>
  <c r="BZ42" i="2"/>
  <c r="BZ41" i="2"/>
  <c r="BZ40" i="2"/>
  <c r="BZ39" i="2"/>
  <c r="BZ38" i="2"/>
  <c r="BZ37" i="2"/>
  <c r="BZ36" i="2"/>
  <c r="BZ35" i="2"/>
  <c r="BZ34" i="2"/>
  <c r="BZ33" i="2"/>
  <c r="BZ32" i="2"/>
  <c r="BZ31" i="2"/>
  <c r="BZ30" i="2"/>
  <c r="BZ29" i="2"/>
  <c r="BZ28" i="2"/>
  <c r="BZ27" i="2"/>
  <c r="BZ26" i="2"/>
  <c r="BZ25" i="2"/>
  <c r="BZ24" i="2"/>
  <c r="BZ23" i="2"/>
  <c r="BZ22" i="2"/>
  <c r="BZ21" i="2"/>
  <c r="BZ20" i="2"/>
  <c r="BZ19" i="2"/>
  <c r="BZ18" i="2"/>
  <c r="BZ17" i="2"/>
  <c r="BZ16" i="2"/>
  <c r="BZ15" i="2"/>
  <c r="BZ14" i="2"/>
  <c r="BZ13" i="2"/>
  <c r="BZ12" i="2"/>
  <c r="BZ11" i="2"/>
  <c r="BZ10" i="2"/>
  <c r="BZ9" i="2"/>
  <c r="BZ8" i="2"/>
  <c r="BZ7" i="2"/>
  <c r="C12" i="2" l="1"/>
  <c r="C13" i="2"/>
  <c r="CD20" i="2"/>
  <c r="CD12" i="2"/>
  <c r="CD10" i="2"/>
  <c r="CD14" i="2"/>
  <c r="CC18" i="2"/>
  <c r="CC22" i="2"/>
  <c r="CC26" i="2"/>
  <c r="CC30" i="2"/>
  <c r="CC34" i="2"/>
  <c r="CC38" i="2"/>
  <c r="CC42" i="2"/>
  <c r="CC46" i="2"/>
  <c r="CC11" i="2"/>
  <c r="CC15" i="2"/>
  <c r="CC19" i="2"/>
  <c r="CD23" i="2"/>
  <c r="CC27" i="2"/>
  <c r="CD31" i="2"/>
  <c r="CC35" i="2"/>
  <c r="CD39" i="2"/>
  <c r="CD43" i="2"/>
  <c r="CD42" i="2"/>
  <c r="BZ47" i="2"/>
  <c r="C74" i="4" l="1"/>
  <c r="C100" i="4"/>
  <c r="C9" i="4"/>
  <c r="C59" i="4"/>
  <c r="C12" i="3"/>
  <c r="CC7" i="2"/>
  <c r="CD7" i="2"/>
  <c r="CD8" i="2"/>
  <c r="CD18" i="2"/>
  <c r="CD22" i="2"/>
  <c r="CC12" i="2"/>
  <c r="CD26" i="2"/>
  <c r="CD11" i="2"/>
  <c r="CD38" i="2"/>
  <c r="CC8" i="2"/>
  <c r="C10" i="4"/>
  <c r="C13" i="3"/>
  <c r="C75" i="4"/>
  <c r="C14" i="2"/>
  <c r="C60" i="4"/>
  <c r="C101" i="4"/>
  <c r="CC10" i="2"/>
  <c r="CD46" i="2"/>
  <c r="CC14" i="2"/>
  <c r="CD34" i="2"/>
  <c r="C15" i="2"/>
  <c r="CC20" i="2"/>
  <c r="CD30" i="2"/>
  <c r="CC16" i="2"/>
  <c r="CD16" i="2"/>
  <c r="CC31" i="2"/>
  <c r="CD15" i="2"/>
  <c r="CC39" i="2"/>
  <c r="CC23" i="2"/>
  <c r="CD27" i="2"/>
  <c r="CD35" i="2"/>
  <c r="CD19" i="2"/>
  <c r="CC43" i="2"/>
  <c r="CD17" i="2"/>
  <c r="CC17" i="2"/>
  <c r="CC28" i="2"/>
  <c r="CD28" i="2"/>
  <c r="CC37" i="2"/>
  <c r="CD37" i="2"/>
  <c r="CD21" i="2"/>
  <c r="CC21" i="2"/>
  <c r="CC32" i="2"/>
  <c r="CD32" i="2"/>
  <c r="C9" i="2"/>
  <c r="CC45" i="2"/>
  <c r="CD45" i="2"/>
  <c r="CD29" i="2"/>
  <c r="CC29" i="2"/>
  <c r="CD13" i="2"/>
  <c r="CC13" i="2"/>
  <c r="CD40" i="2"/>
  <c r="CC40" i="2"/>
  <c r="CC24" i="2"/>
  <c r="CD24" i="2"/>
  <c r="CD33" i="2"/>
  <c r="CC33" i="2"/>
  <c r="CD44" i="2"/>
  <c r="CC44" i="2"/>
  <c r="CC41" i="2"/>
  <c r="CD41" i="2"/>
  <c r="CD25" i="2"/>
  <c r="CC25" i="2"/>
  <c r="CD36" i="2"/>
  <c r="CC36" i="2"/>
  <c r="C102" i="4" l="1"/>
  <c r="C77" i="4"/>
  <c r="C62" i="4"/>
  <c r="C76" i="4"/>
  <c r="C11" i="4"/>
  <c r="C61" i="4"/>
  <c r="C14" i="3"/>
  <c r="C15" i="3"/>
  <c r="C12" i="4"/>
  <c r="C103" i="4"/>
  <c r="CD9" i="2"/>
  <c r="CB47" i="2"/>
  <c r="CC9" i="2"/>
  <c r="CA47" i="2"/>
  <c r="C97" i="4"/>
  <c r="C9" i="3"/>
  <c r="C71" i="4"/>
  <c r="C6" i="4"/>
  <c r="C56" i="4"/>
  <c r="C10" i="2" l="1"/>
  <c r="CC47" i="2"/>
  <c r="D10" i="2"/>
  <c r="CD47" i="2"/>
  <c r="D98" i="4" l="1"/>
  <c r="D10" i="3"/>
  <c r="D7" i="4" s="1"/>
  <c r="D72" i="4"/>
  <c r="D57" i="4"/>
  <c r="D11" i="2"/>
  <c r="C72" i="4"/>
  <c r="C7" i="4"/>
  <c r="C98" i="4"/>
  <c r="C57" i="4"/>
  <c r="C10" i="3"/>
  <c r="C11" i="2"/>
  <c r="C58" i="4" l="1"/>
  <c r="C73" i="4"/>
  <c r="C8" i="4"/>
  <c r="C99" i="4"/>
  <c r="C11" i="3"/>
  <c r="D73" i="4"/>
  <c r="D99" i="4"/>
  <c r="D11" i="3"/>
  <c r="D8" i="4" s="1"/>
  <c r="D58" i="4"/>
</calcChain>
</file>

<file path=xl/sharedStrings.xml><?xml version="1.0" encoding="utf-8"?>
<sst xmlns="http://schemas.openxmlformats.org/spreadsheetml/2006/main" count="349" uniqueCount="171">
  <si>
    <t>기본</t>
  </si>
  <si>
    <t>30% 할인 시</t>
  </si>
  <si>
    <t>날짜</t>
  </si>
  <si>
    <t>수급 코인 개수</t>
  </si>
  <si>
    <t>번호</t>
  </si>
  <si>
    <t>캐릭터명</t>
  </si>
  <si>
    <t>전체 기간 중
수급 코인 개수</t>
  </si>
  <si>
    <t>사용 코인 개수
(기본)</t>
  </si>
  <si>
    <t>사용 코인 개수
(30% 할인 시)</t>
  </si>
  <si>
    <t>남은 코인 개수
(기본)</t>
  </si>
  <si>
    <t>남은 코인 개수
(30% 할인 시)</t>
  </si>
  <si>
    <t>목</t>
  </si>
  <si>
    <t>금</t>
  </si>
  <si>
    <t>토</t>
  </si>
  <si>
    <t>일</t>
  </si>
  <si>
    <t>월</t>
  </si>
  <si>
    <t>화</t>
  </si>
  <si>
    <t>사용 코인 개수</t>
  </si>
  <si>
    <t>수</t>
  </si>
  <si>
    <t>남은 코인 개수</t>
  </si>
  <si>
    <t>수급 쿠폰 개수</t>
  </si>
  <si>
    <t>사용 쿠폰 개수</t>
  </si>
  <si>
    <t>남은 쿠폰 개수</t>
  </si>
  <si>
    <t>사용 메소</t>
  </si>
  <si>
    <t>-</t>
  </si>
  <si>
    <t>등급</t>
  </si>
  <si>
    <t>아이템 명</t>
  </si>
  <si>
    <t>가격</t>
  </si>
  <si>
    <t>월드 내
구매 가능 개수</t>
  </si>
  <si>
    <t>구매 개수</t>
  </si>
  <si>
    <t>월드 내
교환 가능</t>
  </si>
  <si>
    <t>구매 캐릭터</t>
  </si>
  <si>
    <t>YES</t>
  </si>
  <si>
    <t>기간 중 수급되는 VIP 멤버십 SP</t>
  </si>
  <si>
    <t>∞</t>
  </si>
  <si>
    <t>캐릭터 당 
구매 가능 개수</t>
  </si>
  <si>
    <t>월드 내
교환 가능</t>
  </si>
  <si>
    <t>제한 없음</t>
  </si>
  <si>
    <t>교환 가능</t>
  </si>
  <si>
    <t>총 사용 코인 개수</t>
  </si>
  <si>
    <t>총 사용 메소</t>
  </si>
  <si>
    <t>총 사용 쿠폰 개수</t>
  </si>
  <si>
    <t>합계</t>
  </si>
  <si>
    <t>백공 상점</t>
    <phoneticPr fontId="6" type="noConversion"/>
  </si>
  <si>
    <t>아케인심볼 : 소멸의 여로</t>
    <phoneticPr fontId="6" type="noConversion"/>
  </si>
  <si>
    <t>아케인심볼 : 츄츄 아일랜드</t>
    <phoneticPr fontId="6" type="noConversion"/>
  </si>
  <si>
    <t>아케인심볼 : 레헬른</t>
    <phoneticPr fontId="6" type="noConversion"/>
  </si>
  <si>
    <t>아케인심볼 : 아르카나</t>
    <phoneticPr fontId="6" type="noConversion"/>
  </si>
  <si>
    <t>아케인심볼 : 모라스</t>
    <phoneticPr fontId="6" type="noConversion"/>
  </si>
  <si>
    <t>아케인심볼 : 에스페라</t>
    <phoneticPr fontId="6" type="noConversion"/>
  </si>
  <si>
    <t>스페셜 명예의 훈장</t>
    <phoneticPr fontId="6" type="noConversion"/>
  </si>
  <si>
    <t>의문의 스페셜 명예의 훈장 상자</t>
    <phoneticPr fontId="6" type="noConversion"/>
  </si>
  <si>
    <t>코어 젬스톤</t>
    <phoneticPr fontId="6" type="noConversion"/>
  </si>
  <si>
    <t>의문의 코어 젬스톤 상자</t>
    <phoneticPr fontId="6" type="noConversion"/>
  </si>
  <si>
    <t>미라클 서큘레이터 교환권</t>
    <phoneticPr fontId="6" type="noConversion"/>
  </si>
  <si>
    <t>성향 성장의 비약</t>
    <phoneticPr fontId="6" type="noConversion"/>
  </si>
  <si>
    <t>선택 슬롯 8칸 확장권</t>
    <phoneticPr fontId="6" type="noConversion"/>
  </si>
  <si>
    <t>캐릭터 슬롯 증가 쿠폰</t>
    <phoneticPr fontId="6" type="noConversion"/>
  </si>
  <si>
    <t>SP 초기화 주문서</t>
    <phoneticPr fontId="6" type="noConversion"/>
  </si>
  <si>
    <t>AP 초기화 주문서</t>
    <phoneticPr fontId="6" type="noConversion"/>
  </si>
  <si>
    <t>마스터리 북 20</t>
    <phoneticPr fontId="6" type="noConversion"/>
  </si>
  <si>
    <t>마스터리 북 30</t>
    <phoneticPr fontId="6" type="noConversion"/>
  </si>
  <si>
    <t>의문의 모몽</t>
    <phoneticPr fontId="6" type="noConversion"/>
  </si>
  <si>
    <t>자유전직 코인</t>
    <phoneticPr fontId="6" type="noConversion"/>
  </si>
  <si>
    <t>이벤트 링 전용 명장의 큐브</t>
    <phoneticPr fontId="6" type="noConversion"/>
  </si>
  <si>
    <t>리부트 메소 주머니 10개 교환권</t>
    <phoneticPr fontId="6" type="noConversion"/>
  </si>
  <si>
    <t>에픽 잠재능력 부여 주문서 100%</t>
    <phoneticPr fontId="6" type="noConversion"/>
  </si>
  <si>
    <t>금빛 각인의 인장</t>
    <phoneticPr fontId="6" type="noConversion"/>
  </si>
  <si>
    <t>장인의 큐브</t>
    <phoneticPr fontId="6" type="noConversion"/>
  </si>
  <si>
    <t>명장의 큐브</t>
    <phoneticPr fontId="6" type="noConversion"/>
  </si>
  <si>
    <t>카르마 영원한 환생의 불꽃</t>
    <phoneticPr fontId="6" type="noConversion"/>
  </si>
  <si>
    <t>카르마 강력한 환생의 불꽃</t>
    <phoneticPr fontId="6" type="noConversion"/>
  </si>
  <si>
    <t>카르마 명장의 큐브</t>
    <phoneticPr fontId="6" type="noConversion"/>
  </si>
  <si>
    <t>천공 상점</t>
    <phoneticPr fontId="6" type="noConversion"/>
  </si>
  <si>
    <t>YES</t>
    <phoneticPr fontId="6" type="noConversion"/>
  </si>
  <si>
    <t>YES</t>
    <phoneticPr fontId="6" type="noConversion"/>
  </si>
  <si>
    <t>YES</t>
    <phoneticPr fontId="6" type="noConversion"/>
  </si>
  <si>
    <t>경험의 코어 젬스톤</t>
    <phoneticPr fontId="6" type="noConversion"/>
  </si>
  <si>
    <t>카오스 서큘레이터</t>
    <phoneticPr fontId="6" type="noConversion"/>
  </si>
  <si>
    <t>검은 환생의 불꽃</t>
    <phoneticPr fontId="6" type="noConversion"/>
  </si>
  <si>
    <t>아케인심볼 : 소멸의 여로 10개 패키지</t>
    <phoneticPr fontId="6" type="noConversion"/>
  </si>
  <si>
    <t>아케인심볼 : 츄츄 아일랜드 10개 패키지</t>
    <phoneticPr fontId="6" type="noConversion"/>
  </si>
  <si>
    <t>아케인심볼 : 레헬른 10개 패키지</t>
    <phoneticPr fontId="6" type="noConversion"/>
  </si>
  <si>
    <t>아케인심볼 : 아르카나 10개 패키지</t>
    <phoneticPr fontId="6" type="noConversion"/>
  </si>
  <si>
    <t>아케인심볼 : 모라스 10개 패키지</t>
    <phoneticPr fontId="6" type="noConversion"/>
  </si>
  <si>
    <t>아케인심볼 : 에스페라 10개 패키지</t>
    <phoneticPr fontId="6" type="noConversion"/>
  </si>
  <si>
    <t>스페셜 명예의 훈장 10개 패키지</t>
    <phoneticPr fontId="6" type="noConversion"/>
  </si>
  <si>
    <t>코어 젬스톤 10개 패키지</t>
    <phoneticPr fontId="6" type="noConversion"/>
  </si>
  <si>
    <t>카르마 영원한 환생의 불꽃 10개 패키지</t>
    <phoneticPr fontId="6" type="noConversion"/>
  </si>
  <si>
    <t>카르마 강력한 환생의 불꽃 10개 패키지</t>
    <phoneticPr fontId="6" type="noConversion"/>
  </si>
  <si>
    <t>YES</t>
    <phoneticPr fontId="6" type="noConversion"/>
  </si>
  <si>
    <t>레드 큐브 5개 패키지</t>
    <phoneticPr fontId="6" type="noConversion"/>
  </si>
  <si>
    <t>블랙 큐브 5개 패키지</t>
    <phoneticPr fontId="6" type="noConversion"/>
  </si>
  <si>
    <t>유니크 잠재능력 부여 주문서</t>
    <phoneticPr fontId="6" type="noConversion"/>
  </si>
  <si>
    <t>만공 상점</t>
    <phoneticPr fontId="6" type="noConversion"/>
  </si>
  <si>
    <t>치장상점</t>
    <phoneticPr fontId="6" type="noConversion"/>
  </si>
  <si>
    <t>주화상점</t>
    <phoneticPr fontId="6" type="noConversion"/>
  </si>
  <si>
    <t>각성의 티켓 : 돌정령로이드</t>
    <phoneticPr fontId="6" type="noConversion"/>
  </si>
  <si>
    <t>완성품만 가능</t>
    <phoneticPr fontId="6" type="noConversion"/>
  </si>
  <si>
    <t>각성의 티켓 : AWAKE 데미지 스킨(유닛)</t>
    <phoneticPr fontId="6" type="noConversion"/>
  </si>
  <si>
    <t>1일 1개 / 70개</t>
    <phoneticPr fontId="6" type="noConversion"/>
  </si>
  <si>
    <t>각성의 티켓 : 신선 놀음 의상세트</t>
    <phoneticPr fontId="6" type="noConversion"/>
  </si>
  <si>
    <t>여름 휴양 마사지 의자</t>
    <phoneticPr fontId="6" type="noConversion"/>
  </si>
  <si>
    <t>루어 웨일 라이딩 (영구) 교환권</t>
    <phoneticPr fontId="6" type="noConversion"/>
  </si>
  <si>
    <t>랜덤 데미지 스킨 상자</t>
    <phoneticPr fontId="6" type="noConversion"/>
  </si>
  <si>
    <t>선택형 직업 데미지 스킨 상자</t>
    <phoneticPr fontId="6" type="noConversion"/>
  </si>
  <si>
    <t>데미지 스킨 저장 슬롯 1칸 확장권</t>
    <phoneticPr fontId="6" type="noConversion"/>
  </si>
  <si>
    <t>의자 40칸 가방</t>
    <phoneticPr fontId="6" type="noConversion"/>
  </si>
  <si>
    <t>1개</t>
    <phoneticPr fontId="6" type="noConversion"/>
  </si>
  <si>
    <t>3개</t>
    <phoneticPr fontId="6" type="noConversion"/>
  </si>
  <si>
    <t>캔디 클라우드 의상 선택권</t>
    <phoneticPr fontId="6" type="noConversion"/>
  </si>
  <si>
    <t>메소상점</t>
    <phoneticPr fontId="6" type="noConversion"/>
  </si>
  <si>
    <t>페어리로이드 선택권</t>
    <phoneticPr fontId="6" type="noConversion"/>
  </si>
  <si>
    <t>신나는 발걸음 라이딩 (영구) 교환권</t>
    <phoneticPr fontId="6" type="noConversion"/>
  </si>
  <si>
    <t>귤끼리 라이딩 (영구) 교환권</t>
    <phoneticPr fontId="6" type="noConversion"/>
  </si>
  <si>
    <t>봄바람 튤립 라이딩 (영구) 교환권</t>
    <phoneticPr fontId="6" type="noConversion"/>
  </si>
  <si>
    <t>톡 쏘는 에이드 의자</t>
    <phoneticPr fontId="6" type="noConversion"/>
  </si>
  <si>
    <t>중2병 의자</t>
    <phoneticPr fontId="6" type="noConversion"/>
  </si>
  <si>
    <t>총총 사막여우 라이딩 (영구) 교환권</t>
    <phoneticPr fontId="6" type="noConversion"/>
  </si>
  <si>
    <t>슈퍼 히어로 라이딩 (영구) 교환권</t>
    <phoneticPr fontId="6" type="noConversion"/>
  </si>
  <si>
    <t>오로라 밤비니 라이딩 (영구) 교환권</t>
    <phoneticPr fontId="6" type="noConversion"/>
  </si>
  <si>
    <t>개구리 워터 슬라이드 의자 선택권</t>
    <phoneticPr fontId="6" type="noConversion"/>
  </si>
  <si>
    <t>샤크 후룸라이드 의자</t>
    <phoneticPr fontId="6" type="noConversion"/>
  </si>
  <si>
    <t>수상한 큐브</t>
    <phoneticPr fontId="6" type="noConversion"/>
  </si>
  <si>
    <t>아케인리버 물방울석</t>
    <phoneticPr fontId="6" type="noConversion"/>
  </si>
  <si>
    <t>YES</t>
    <phoneticPr fontId="6" type="noConversion"/>
  </si>
  <si>
    <t>태초의 물방울석</t>
    <phoneticPr fontId="6" type="noConversion"/>
  </si>
  <si>
    <t>금서방</t>
    <phoneticPr fontId="6" type="noConversion"/>
  </si>
  <si>
    <t>카르마 스타포스 15성 강화권</t>
    <phoneticPr fontId="6" type="noConversion"/>
  </si>
  <si>
    <t>YES</t>
    <phoneticPr fontId="6" type="noConversion"/>
  </si>
  <si>
    <t>페어리 하트</t>
    <phoneticPr fontId="6" type="noConversion"/>
  </si>
  <si>
    <t>안드로이드 이어센서 클립</t>
    <phoneticPr fontId="6" type="noConversion"/>
  </si>
  <si>
    <t>홍조 꽃잎 스킨 안드로이드 변경권</t>
    <phoneticPr fontId="6" type="noConversion"/>
  </si>
  <si>
    <t>뽀송 꽃잎 스킨 안드로이드 변경권</t>
    <phoneticPr fontId="6" type="noConversion"/>
  </si>
  <si>
    <t>용용 아이스 머리띠 교환권</t>
    <phoneticPr fontId="6" type="noConversion"/>
  </si>
  <si>
    <t>프레피 멜빵 교환권</t>
    <phoneticPr fontId="6" type="noConversion"/>
  </si>
  <si>
    <t>천희</t>
    <phoneticPr fontId="6" type="noConversion"/>
  </si>
  <si>
    <t>월드 내 
구매 가능 개수</t>
    <phoneticPr fontId="6" type="noConversion"/>
  </si>
  <si>
    <t>신선의 영약 : 신체 강화</t>
    <phoneticPr fontId="6" type="noConversion"/>
  </si>
  <si>
    <t>신선의 영약 : 경험치</t>
    <phoneticPr fontId="6" type="noConversion"/>
  </si>
  <si>
    <t>신선의 영약 : 스타포스</t>
    <phoneticPr fontId="6" type="noConversion"/>
  </si>
  <si>
    <t>신선의 영약 : 아케인포스</t>
    <phoneticPr fontId="6" type="noConversion"/>
  </si>
  <si>
    <t>신선의 영약 : 몬스터컬렉션</t>
    <phoneticPr fontId="6" type="noConversion"/>
  </si>
  <si>
    <t>몬스터파크 REBORN 무료 이용권 2장 교환권</t>
    <phoneticPr fontId="6" type="noConversion"/>
  </si>
  <si>
    <t>텔레포트 월드맵(1일) 교환권</t>
    <phoneticPr fontId="6" type="noConversion"/>
  </si>
  <si>
    <t>폴로와 프리토 입장권 2장 교환권</t>
    <phoneticPr fontId="6" type="noConversion"/>
  </si>
  <si>
    <t>무한의 피로회복제 3개 교환권</t>
    <phoneticPr fontId="6" type="noConversion"/>
  </si>
  <si>
    <t>파워 엘릭서 500개 교환권</t>
    <phoneticPr fontId="6" type="noConversion"/>
  </si>
  <si>
    <t>아케인심볼 : 소멸의 여로 3개 교환권</t>
    <phoneticPr fontId="6" type="noConversion"/>
  </si>
  <si>
    <t>YES</t>
    <phoneticPr fontId="6" type="noConversion"/>
  </si>
  <si>
    <t>아케인심볼 : 츄츄 아일랜드 3개 교환권</t>
    <phoneticPr fontId="6" type="noConversion"/>
  </si>
  <si>
    <t>아케인심볼 : 레헬른 3개 교환권</t>
    <phoneticPr fontId="6" type="noConversion"/>
  </si>
  <si>
    <t>죽순상점</t>
    <phoneticPr fontId="6" type="noConversion"/>
  </si>
  <si>
    <t>포인트 획득에 필요한
200주화을 지불할 캐릭터</t>
    <phoneticPr fontId="6" type="noConversion"/>
  </si>
  <si>
    <t>비급 수련</t>
    <phoneticPr fontId="6" type="noConversion"/>
  </si>
  <si>
    <t>수급 죽순 개수</t>
    <phoneticPr fontId="6" type="noConversion"/>
  </si>
  <si>
    <t>사용 죽순 개수</t>
    <phoneticPr fontId="6" type="noConversion"/>
  </si>
  <si>
    <t>남은 죽순 개수</t>
    <phoneticPr fontId="6" type="noConversion"/>
  </si>
  <si>
    <t>수급 주화 개수</t>
    <phoneticPr fontId="6" type="noConversion"/>
  </si>
  <si>
    <t>사용 주화 개수</t>
    <phoneticPr fontId="6" type="noConversion"/>
  </si>
  <si>
    <t>남은 주화 개수</t>
    <phoneticPr fontId="6" type="noConversion"/>
  </si>
  <si>
    <t>주화 수급</t>
    <phoneticPr fontId="6" type="noConversion"/>
  </si>
  <si>
    <t>내용물만 가능</t>
    <phoneticPr fontId="6" type="noConversion"/>
  </si>
  <si>
    <t>내용물만 가능</t>
    <phoneticPr fontId="6" type="noConversion"/>
  </si>
  <si>
    <t>수급 죽순 개수</t>
    <phoneticPr fontId="6" type="noConversion"/>
  </si>
  <si>
    <t>사용 죽순 개수</t>
    <phoneticPr fontId="6" type="noConversion"/>
  </si>
  <si>
    <t>남은 죽순 개수</t>
    <phoneticPr fontId="6" type="noConversion"/>
  </si>
  <si>
    <t>EDITTED BY 리부트2 NeGuY</t>
    <phoneticPr fontId="6" type="noConversion"/>
  </si>
  <si>
    <t>네긔</t>
    <phoneticPr fontId="6" type="noConversion"/>
  </si>
  <si>
    <t>1일 1개 / 46개</t>
    <phoneticPr fontId="6" type="noConversion"/>
  </si>
  <si>
    <t>빨간색으로 표시된 부분에 "코인 수급 계획" 의 캐릭터에 해당하는 번호를 입력
포인트 구매 시 죽순을 얻을 수 있습니다.
 (최대 46개)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</si>
</sst>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m&quot;. &quot;dd"/>
    <numFmt numFmtId="177" formatCode="[$₩-412]#,##0"/>
    <numFmt numFmtId="178" formatCode="#,##0_ "/>
  </numFmts>
  <fonts count="7">
    <font>
      <sz val="10"/>
      <color rgb="FF000000"/>
      <name val="Arial"/>
    </font>
    <font>
      <sz val="10"/>
      <name val="Malgun Gothic"/>
      <family val="3"/>
      <charset val="129"/>
    </font>
    <font>
      <b/>
      <sz val="20"/>
      <color theme="1"/>
      <name val="Malgun Gothic"/>
      <family val="3"/>
      <charset val="129"/>
    </font>
    <font>
      <sz val="10"/>
      <name val="Arial"/>
      <family val="2"/>
    </font>
    <font>
      <sz val="10"/>
      <color theme="1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 style="thin">
        <color rgb="FFCCCCCC"/>
      </right>
      <top style="medium">
        <color rgb="FF000000"/>
      </top>
      <bottom style="thin">
        <color rgb="FFCCCC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CCCCC"/>
      </left>
      <right style="thin">
        <color rgb="FFCCCCCC"/>
      </right>
      <top style="medium">
        <color rgb="FF000000"/>
      </top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 style="medium">
        <color rgb="FF000000"/>
      </top>
      <bottom/>
      <diagonal/>
    </border>
    <border>
      <left style="thin">
        <color rgb="FFCCCCCC"/>
      </left>
      <right style="medium">
        <color rgb="FF000000"/>
      </right>
      <top style="medium">
        <color rgb="FF000000"/>
      </top>
      <bottom style="thin">
        <color rgb="FFCCCCCC"/>
      </bottom>
      <diagonal/>
    </border>
    <border>
      <left style="thin">
        <color rgb="FFCCCCCC"/>
      </left>
      <right/>
      <top style="medium">
        <color rgb="FF00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CCCCCC"/>
      </right>
      <top/>
      <bottom style="thin">
        <color rgb="FFCCCCCC"/>
      </bottom>
      <diagonal/>
    </border>
    <border>
      <left/>
      <right style="medium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000000"/>
      </right>
      <top/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000000"/>
      </right>
      <top style="thin">
        <color rgb="FFCCCCCC"/>
      </top>
      <bottom/>
      <diagonal/>
    </border>
    <border>
      <left style="medium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000000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medium">
        <color rgb="FF000000"/>
      </right>
      <top style="thin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rgb="FFCCCCCC"/>
      </right>
      <top/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/>
      <bottom style="medium">
        <color rgb="FF000000"/>
      </bottom>
      <diagonal/>
    </border>
    <border>
      <left style="thin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CCCCCC"/>
      </left>
      <right/>
      <top style="medium">
        <color rgb="FF000000"/>
      </top>
      <bottom style="thin">
        <color rgb="FFCCCCCC"/>
      </bottom>
      <diagonal/>
    </border>
    <border>
      <left/>
      <right style="medium">
        <color rgb="FF000000"/>
      </right>
      <top style="medium">
        <color rgb="FF000000"/>
      </top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/>
      <bottom/>
      <diagonal/>
    </border>
    <border>
      <left/>
      <right/>
      <top style="medium">
        <color rgb="FF000000"/>
      </top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 style="medium">
        <color rgb="FF000000"/>
      </bottom>
      <diagonal/>
    </border>
    <border>
      <left/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/>
      <right style="medium">
        <color rgb="FF000000"/>
      </right>
      <top style="thin">
        <color rgb="FFCCCCCC"/>
      </top>
      <bottom style="medium">
        <color rgb="FF000000"/>
      </bottom>
      <diagonal/>
    </border>
    <border>
      <left/>
      <right style="thin">
        <color rgb="FFCCCCCC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CCCCCC"/>
      </right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CCCCCC"/>
      </bottom>
      <diagonal/>
    </border>
    <border>
      <left/>
      <right style="thin">
        <color rgb="FFCCCCCC"/>
      </right>
      <top style="medium">
        <color rgb="FF000000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medium">
        <color theme="1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medium">
        <color theme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CCCCC"/>
      </right>
      <top style="thin">
        <color theme="0" tint="-0.14996795556505021"/>
      </top>
      <bottom/>
      <diagonal/>
    </border>
    <border>
      <left style="medium">
        <color rgb="FF000000"/>
      </left>
      <right style="thin">
        <color rgb="FFCCCCCC"/>
      </right>
      <top/>
      <bottom style="thin">
        <color theme="0" tint="-0.1499679555650502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auto="1"/>
      </bottom>
      <diagonal/>
    </border>
    <border>
      <left style="thin">
        <color rgb="FFCCCCCC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CCCCCC"/>
      </bottom>
      <diagonal/>
    </border>
    <border>
      <left style="medium">
        <color rgb="FFFF0000"/>
      </left>
      <right style="medium">
        <color rgb="FFFF0000"/>
      </right>
      <top style="thin">
        <color rgb="FFCCCCCC"/>
      </top>
      <bottom style="thin">
        <color rgb="FFCCCCCC"/>
      </bottom>
      <diagonal/>
    </border>
    <border>
      <left style="medium">
        <color rgb="FFFF0000"/>
      </left>
      <right style="medium">
        <color rgb="FFFF0000"/>
      </right>
      <top style="thin">
        <color rgb="FFCCCCCC"/>
      </top>
      <bottom style="medium">
        <color rgb="FFFF0000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rgb="FFFF0000"/>
      </left>
      <right style="thin">
        <color rgb="FFCCCCCC"/>
      </right>
      <top style="medium">
        <color rgb="FFFF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FF0000"/>
      </top>
      <bottom style="thin">
        <color rgb="FFCCCCCC"/>
      </bottom>
      <diagonal/>
    </border>
    <border>
      <left style="thin">
        <color rgb="FFCCCCCC"/>
      </left>
      <right style="medium">
        <color rgb="FFFF0000"/>
      </right>
      <top style="medium">
        <color rgb="FFFF0000"/>
      </top>
      <bottom style="thin">
        <color rgb="FFCCCCCC"/>
      </bottom>
      <diagonal/>
    </border>
    <border>
      <left style="medium">
        <color rgb="FFFF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FF0000"/>
      </right>
      <top style="thin">
        <color rgb="FFCCCCCC"/>
      </top>
      <bottom style="thin">
        <color rgb="FFCCCCCC"/>
      </bottom>
      <diagonal/>
    </border>
    <border>
      <left style="medium">
        <color rgb="FFFF0000"/>
      </left>
      <right style="thin">
        <color rgb="FFCCCCCC"/>
      </right>
      <top style="thin">
        <color rgb="FFCCCCCC"/>
      </top>
      <bottom style="medium">
        <color rgb="FFFF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FF0000"/>
      </bottom>
      <diagonal/>
    </border>
    <border>
      <left style="thin">
        <color rgb="FFCCCCCC"/>
      </left>
      <right style="medium">
        <color rgb="FFFF0000"/>
      </right>
      <top style="thin">
        <color rgb="FFCCCCCC"/>
      </top>
      <bottom style="medium">
        <color rgb="FFFF0000"/>
      </bottom>
      <diagonal/>
    </border>
    <border>
      <left style="medium">
        <color rgb="FF000000"/>
      </left>
      <right style="thin">
        <color rgb="FFCCCCCC"/>
      </right>
      <top/>
      <bottom style="thin">
        <color theme="0" tint="-0.24994659260841701"/>
      </bottom>
      <diagonal/>
    </border>
    <border>
      <left style="medium">
        <color rgb="FF000000"/>
      </left>
      <right style="thin">
        <color rgb="FFCCCCCC"/>
      </right>
      <top style="thin">
        <color theme="0" tint="-0.24994659260841701"/>
      </top>
      <bottom/>
      <diagonal/>
    </border>
    <border>
      <left style="thin">
        <color rgb="FFCCCCCC"/>
      </left>
      <right style="medium">
        <color auto="1"/>
      </right>
      <top style="medium">
        <color rgb="FF000000"/>
      </top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176" fontId="1" fillId="3" borderId="14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4" fillId="2" borderId="26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177" fontId="4" fillId="2" borderId="38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3" fontId="4" fillId="3" borderId="2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177" fontId="4" fillId="2" borderId="3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177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177" fontId="4" fillId="0" borderId="38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177" fontId="1" fillId="2" borderId="35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77" fontId="4" fillId="0" borderId="21" xfId="0" applyNumberFormat="1" applyFont="1" applyBorder="1" applyAlignment="1">
      <alignment horizontal="center" vertical="center" wrapText="1"/>
    </xf>
    <xf numFmtId="3" fontId="4" fillId="3" borderId="35" xfId="0" applyNumberFormat="1" applyFont="1" applyFill="1" applyBorder="1" applyAlignment="1">
      <alignment horizontal="center" vertical="center" wrapText="1"/>
    </xf>
    <xf numFmtId="3" fontId="4" fillId="3" borderId="36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Border="1" applyAlignment="1">
      <alignment horizontal="center" vertical="center" wrapText="1"/>
    </xf>
    <xf numFmtId="177" fontId="4" fillId="0" borderId="57" xfId="0" applyNumberFormat="1" applyFont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3" fontId="4" fillId="7" borderId="21" xfId="0" applyNumberFormat="1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6" borderId="26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 wrapText="1"/>
    </xf>
    <xf numFmtId="3" fontId="1" fillId="5" borderId="21" xfId="0" applyNumberFormat="1" applyFont="1" applyFill="1" applyBorder="1" applyAlignment="1">
      <alignment horizontal="center" vertical="center" wrapText="1"/>
    </xf>
    <xf numFmtId="3" fontId="1" fillId="5" borderId="35" xfId="0" applyNumberFormat="1" applyFont="1" applyFill="1" applyBorder="1" applyAlignment="1">
      <alignment horizontal="center" vertical="center" wrapText="1"/>
    </xf>
    <xf numFmtId="177" fontId="1" fillId="5" borderId="21" xfId="0" applyNumberFormat="1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76" fontId="1" fillId="3" borderId="31" xfId="0" applyNumberFormat="1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3" fontId="4" fillId="3" borderId="32" xfId="0" applyNumberFormat="1" applyFont="1" applyFill="1" applyBorder="1" applyAlignment="1">
      <alignment horizontal="center" vertical="center" wrapText="1"/>
    </xf>
    <xf numFmtId="3" fontId="4" fillId="6" borderId="32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3" fontId="5" fillId="4" borderId="69" xfId="0" applyNumberFormat="1" applyFont="1" applyFill="1" applyBorder="1" applyAlignment="1">
      <alignment horizontal="center" vertical="center" wrapText="1"/>
    </xf>
    <xf numFmtId="3" fontId="4" fillId="0" borderId="69" xfId="0" applyNumberFormat="1" applyFont="1" applyBorder="1" applyAlignment="1">
      <alignment horizontal="center" vertical="center" wrapText="1"/>
    </xf>
    <xf numFmtId="3" fontId="4" fillId="0" borderId="70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3" fontId="4" fillId="0" borderId="72" xfId="0" applyNumberFormat="1" applyFont="1" applyBorder="1" applyAlignment="1">
      <alignment horizontal="center" vertical="center" wrapText="1"/>
    </xf>
    <xf numFmtId="0" fontId="1" fillId="7" borderId="71" xfId="0" applyFont="1" applyFill="1" applyBorder="1" applyAlignment="1">
      <alignment horizontal="center" vertical="center" wrapText="1"/>
    </xf>
    <xf numFmtId="3" fontId="4" fillId="7" borderId="72" xfId="0" applyNumberFormat="1" applyFont="1" applyFill="1" applyBorder="1" applyAlignment="1">
      <alignment horizontal="center" vertical="center" wrapText="1"/>
    </xf>
    <xf numFmtId="0" fontId="1" fillId="7" borderId="71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center" vertical="center" wrapText="1"/>
    </xf>
    <xf numFmtId="3" fontId="4" fillId="0" borderId="74" xfId="0" applyNumberFormat="1" applyFont="1" applyBorder="1" applyAlignment="1">
      <alignment horizontal="center" vertical="center" wrapText="1"/>
    </xf>
    <xf numFmtId="3" fontId="4" fillId="0" borderId="75" xfId="0" applyNumberFormat="1" applyFont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178" fontId="1" fillId="5" borderId="21" xfId="0" applyNumberFormat="1" applyFont="1" applyFill="1" applyBorder="1" applyAlignment="1">
      <alignment horizontal="center" vertical="center" wrapText="1"/>
    </xf>
    <xf numFmtId="178" fontId="1" fillId="2" borderId="60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177" fontId="4" fillId="0" borderId="79" xfId="0" applyNumberFormat="1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4" fillId="3" borderId="22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67" xfId="0" applyFont="1" applyBorder="1"/>
    <xf numFmtId="0" fontId="4" fillId="3" borderId="44" xfId="0" applyFont="1" applyFill="1" applyBorder="1" applyAlignment="1">
      <alignment horizontal="center" vertical="center" wrapText="1"/>
    </xf>
    <xf numFmtId="0" fontId="3" fillId="0" borderId="47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3" fillId="0" borderId="24" xfId="0" applyFont="1" applyBorder="1"/>
    <xf numFmtId="0" fontId="4" fillId="2" borderId="31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3" fillId="0" borderId="32" xfId="0" applyFont="1" applyBorder="1"/>
    <xf numFmtId="0" fontId="4" fillId="2" borderId="44" xfId="0" applyFont="1" applyFill="1" applyBorder="1" applyAlignment="1">
      <alignment horizontal="center" vertical="center" wrapText="1"/>
    </xf>
    <xf numFmtId="0" fontId="3" fillId="0" borderId="55" xfId="0" applyFont="1" applyBorder="1"/>
    <xf numFmtId="0" fontId="3" fillId="0" borderId="45" xfId="0" applyFont="1" applyBorder="1"/>
    <xf numFmtId="0" fontId="4" fillId="2" borderId="5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53" xfId="0" applyFont="1" applyBorder="1"/>
    <xf numFmtId="0" fontId="4" fillId="2" borderId="28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37" xfId="0" applyFont="1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3" fillId="0" borderId="50" xfId="0" applyFont="1" applyBorder="1"/>
    <xf numFmtId="0" fontId="4" fillId="2" borderId="40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CE48"/>
  <sheetViews>
    <sheetView workbookViewId="0">
      <pane xSplit="7" ySplit="6" topLeftCell="AQ7" activePane="bottomRight" state="frozen"/>
      <selection pane="topRight" activeCell="H1" sqref="H1"/>
      <selection pane="bottomLeft" activeCell="A7" sqref="A7"/>
      <selection pane="bottomRight" activeCell="BS15" sqref="BS15"/>
    </sheetView>
  </sheetViews>
  <sheetFormatPr defaultColWidth="14.42578125" defaultRowHeight="15.75" customHeight="1"/>
  <cols>
    <col min="1" max="1" width="1.5703125" customWidth="1"/>
    <col min="2" max="2" width="17.140625" customWidth="1"/>
    <col min="3" max="3" width="15.85546875" customWidth="1"/>
    <col min="4" max="4" width="11.7109375" customWidth="1"/>
    <col min="5" max="5" width="1.5703125" customWidth="1"/>
    <col min="6" max="6" width="4.85546875" customWidth="1"/>
    <col min="7" max="7" width="22.42578125" customWidth="1"/>
    <col min="8" max="25" width="6.28515625" customWidth="1"/>
    <col min="26" max="26" width="6.140625" customWidth="1"/>
    <col min="27" max="77" width="6.28515625" customWidth="1"/>
    <col min="78" max="81" width="13.5703125" customWidth="1"/>
    <col min="82" max="82" width="13.7109375" customWidth="1"/>
    <col min="83" max="83" width="1.5703125" customWidth="1"/>
  </cols>
  <sheetData>
    <row r="1" spans="1:83" ht="7.5" customHeight="1">
      <c r="A1" s="1"/>
      <c r="B1" s="2"/>
      <c r="C1" s="4"/>
      <c r="D1" s="4"/>
      <c r="E1" s="1"/>
      <c r="F1" s="1"/>
      <c r="G1" s="1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1"/>
      <c r="CA1" s="1"/>
      <c r="CB1" s="1"/>
      <c r="CC1" s="1"/>
      <c r="CD1" s="1"/>
      <c r="CE1" s="1"/>
    </row>
    <row r="2" spans="1:83" ht="13.5">
      <c r="A2" s="3"/>
      <c r="B2" s="137" t="s">
        <v>161</v>
      </c>
      <c r="C2" s="138"/>
      <c r="D2" s="139"/>
      <c r="E2" s="7"/>
      <c r="F2" s="1"/>
      <c r="G2" s="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1"/>
      <c r="CA2" s="1"/>
      <c r="CB2" s="1"/>
      <c r="CC2" s="1"/>
      <c r="CD2" s="1"/>
      <c r="CE2" s="1"/>
    </row>
    <row r="3" spans="1:83" ht="13.5">
      <c r="A3" s="3"/>
      <c r="B3" s="140"/>
      <c r="C3" s="141"/>
      <c r="D3" s="142"/>
      <c r="E3" s="7"/>
      <c r="F3" s="1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1"/>
      <c r="CA3" s="1"/>
      <c r="CB3" s="1"/>
      <c r="CC3" s="1"/>
      <c r="CD3" s="1"/>
      <c r="CE3" s="1"/>
    </row>
    <row r="4" spans="1:83" ht="7.5" customHeight="1" thickBot="1">
      <c r="A4" s="1"/>
      <c r="B4" s="12"/>
      <c r="C4" s="12"/>
      <c r="D4" s="12"/>
      <c r="E4" s="1"/>
      <c r="F4" s="2"/>
      <c r="G4" s="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4"/>
      <c r="CA4" s="4"/>
      <c r="CB4" s="4"/>
      <c r="CC4" s="4"/>
      <c r="CD4" s="4"/>
      <c r="CE4" s="19"/>
    </row>
    <row r="5" spans="1:83" ht="13.5">
      <c r="A5" s="1"/>
      <c r="B5" s="145" t="s">
        <v>167</v>
      </c>
      <c r="C5" s="146"/>
      <c r="D5" s="1"/>
      <c r="E5" s="3"/>
      <c r="F5" s="143" t="s">
        <v>4</v>
      </c>
      <c r="G5" s="130" t="s">
        <v>5</v>
      </c>
      <c r="H5" s="23">
        <v>44007</v>
      </c>
      <c r="I5" s="23">
        <v>44008</v>
      </c>
      <c r="J5" s="23">
        <v>44009</v>
      </c>
      <c r="K5" s="23">
        <v>44010</v>
      </c>
      <c r="L5" s="23">
        <v>44011</v>
      </c>
      <c r="M5" s="23">
        <v>44012</v>
      </c>
      <c r="N5" s="23">
        <v>44013</v>
      </c>
      <c r="O5" s="23">
        <v>44014</v>
      </c>
      <c r="P5" s="23">
        <v>44015</v>
      </c>
      <c r="Q5" s="23">
        <v>44016</v>
      </c>
      <c r="R5" s="23">
        <v>44017</v>
      </c>
      <c r="S5" s="23">
        <v>44018</v>
      </c>
      <c r="T5" s="23">
        <v>44019</v>
      </c>
      <c r="U5" s="23">
        <v>44020</v>
      </c>
      <c r="V5" s="23">
        <v>44021</v>
      </c>
      <c r="W5" s="23">
        <v>44022</v>
      </c>
      <c r="X5" s="23">
        <v>44023</v>
      </c>
      <c r="Y5" s="23">
        <v>44024</v>
      </c>
      <c r="Z5" s="23">
        <v>44025</v>
      </c>
      <c r="AA5" s="23">
        <v>44026</v>
      </c>
      <c r="AB5" s="23">
        <v>44027</v>
      </c>
      <c r="AC5" s="23">
        <v>44028</v>
      </c>
      <c r="AD5" s="23">
        <v>44029</v>
      </c>
      <c r="AE5" s="23">
        <v>44030</v>
      </c>
      <c r="AF5" s="23">
        <v>44031</v>
      </c>
      <c r="AG5" s="23">
        <v>44032</v>
      </c>
      <c r="AH5" s="23">
        <v>44033</v>
      </c>
      <c r="AI5" s="23">
        <v>44034</v>
      </c>
      <c r="AJ5" s="23">
        <v>44035</v>
      </c>
      <c r="AK5" s="23">
        <v>44036</v>
      </c>
      <c r="AL5" s="23">
        <v>44037</v>
      </c>
      <c r="AM5" s="23">
        <v>44038</v>
      </c>
      <c r="AN5" s="23">
        <v>44039</v>
      </c>
      <c r="AO5" s="23">
        <v>44040</v>
      </c>
      <c r="AP5" s="23">
        <v>44041</v>
      </c>
      <c r="AQ5" s="23">
        <v>44042</v>
      </c>
      <c r="AR5" s="23">
        <v>44043</v>
      </c>
      <c r="AS5" s="23">
        <v>44044</v>
      </c>
      <c r="AT5" s="23">
        <v>44045</v>
      </c>
      <c r="AU5" s="23">
        <v>44046</v>
      </c>
      <c r="AV5" s="23">
        <v>44047</v>
      </c>
      <c r="AW5" s="23">
        <v>44048</v>
      </c>
      <c r="AX5" s="23">
        <v>44049</v>
      </c>
      <c r="AY5" s="23">
        <v>44050</v>
      </c>
      <c r="AZ5" s="23">
        <v>44051</v>
      </c>
      <c r="BA5" s="23">
        <v>44052</v>
      </c>
      <c r="BB5" s="23">
        <v>44053</v>
      </c>
      <c r="BC5" s="23">
        <v>44054</v>
      </c>
      <c r="BD5" s="23">
        <v>44055</v>
      </c>
      <c r="BE5" s="23">
        <v>44056</v>
      </c>
      <c r="BF5" s="23">
        <v>44057</v>
      </c>
      <c r="BG5" s="23">
        <v>44058</v>
      </c>
      <c r="BH5" s="23">
        <v>44059</v>
      </c>
      <c r="BI5" s="23">
        <v>44060</v>
      </c>
      <c r="BJ5" s="23">
        <v>44061</v>
      </c>
      <c r="BK5" s="23">
        <v>44062</v>
      </c>
      <c r="BL5" s="23">
        <v>44063</v>
      </c>
      <c r="BM5" s="23">
        <v>44064</v>
      </c>
      <c r="BN5" s="23">
        <v>44065</v>
      </c>
      <c r="BO5" s="23">
        <v>44066</v>
      </c>
      <c r="BP5" s="23">
        <v>44067</v>
      </c>
      <c r="BQ5" s="23">
        <v>44068</v>
      </c>
      <c r="BR5" s="23">
        <v>44069</v>
      </c>
      <c r="BS5" s="23">
        <v>44070</v>
      </c>
      <c r="BT5" s="23">
        <v>44071</v>
      </c>
      <c r="BU5" s="23">
        <v>44072</v>
      </c>
      <c r="BV5" s="23">
        <v>44073</v>
      </c>
      <c r="BW5" s="23">
        <v>44074</v>
      </c>
      <c r="BX5" s="23">
        <v>44075</v>
      </c>
      <c r="BY5" s="23">
        <v>44076</v>
      </c>
      <c r="BZ5" s="130" t="s">
        <v>6</v>
      </c>
      <c r="CA5" s="130" t="s">
        <v>7</v>
      </c>
      <c r="CB5" s="130" t="s">
        <v>8</v>
      </c>
      <c r="CC5" s="130" t="s">
        <v>9</v>
      </c>
      <c r="CD5" s="132" t="s">
        <v>10</v>
      </c>
      <c r="CE5" s="24"/>
    </row>
    <row r="6" spans="1:83" ht="14.25" thickBot="1">
      <c r="A6" s="1"/>
      <c r="B6" s="1"/>
      <c r="C6" s="1"/>
      <c r="D6" s="1"/>
      <c r="E6" s="3"/>
      <c r="F6" s="144"/>
      <c r="G6" s="134"/>
      <c r="H6" s="110" t="s">
        <v>11</v>
      </c>
      <c r="I6" s="110" t="s">
        <v>12</v>
      </c>
      <c r="J6" s="110" t="s">
        <v>13</v>
      </c>
      <c r="K6" s="110" t="s">
        <v>14</v>
      </c>
      <c r="L6" s="110" t="s">
        <v>15</v>
      </c>
      <c r="M6" s="110" t="s">
        <v>16</v>
      </c>
      <c r="N6" s="110" t="s">
        <v>18</v>
      </c>
      <c r="O6" s="110" t="s">
        <v>11</v>
      </c>
      <c r="P6" s="110" t="s">
        <v>12</v>
      </c>
      <c r="Q6" s="110" t="s">
        <v>13</v>
      </c>
      <c r="R6" s="110" t="s">
        <v>14</v>
      </c>
      <c r="S6" s="110" t="s">
        <v>15</v>
      </c>
      <c r="T6" s="110" t="s">
        <v>16</v>
      </c>
      <c r="U6" s="110" t="s">
        <v>18</v>
      </c>
      <c r="V6" s="110" t="s">
        <v>11</v>
      </c>
      <c r="W6" s="110" t="s">
        <v>12</v>
      </c>
      <c r="X6" s="110" t="s">
        <v>13</v>
      </c>
      <c r="Y6" s="110" t="s">
        <v>14</v>
      </c>
      <c r="Z6" s="110" t="s">
        <v>15</v>
      </c>
      <c r="AA6" s="110" t="s">
        <v>16</v>
      </c>
      <c r="AB6" s="110" t="s">
        <v>18</v>
      </c>
      <c r="AC6" s="110" t="s">
        <v>11</v>
      </c>
      <c r="AD6" s="110" t="s">
        <v>12</v>
      </c>
      <c r="AE6" s="110" t="s">
        <v>13</v>
      </c>
      <c r="AF6" s="110" t="s">
        <v>14</v>
      </c>
      <c r="AG6" s="110" t="s">
        <v>15</v>
      </c>
      <c r="AH6" s="110" t="s">
        <v>16</v>
      </c>
      <c r="AI6" s="110" t="s">
        <v>18</v>
      </c>
      <c r="AJ6" s="110" t="s">
        <v>11</v>
      </c>
      <c r="AK6" s="110" t="s">
        <v>12</v>
      </c>
      <c r="AL6" s="110" t="s">
        <v>13</v>
      </c>
      <c r="AM6" s="110" t="s">
        <v>14</v>
      </c>
      <c r="AN6" s="110" t="s">
        <v>15</v>
      </c>
      <c r="AO6" s="110" t="s">
        <v>16</v>
      </c>
      <c r="AP6" s="110" t="s">
        <v>18</v>
      </c>
      <c r="AQ6" s="110" t="s">
        <v>11</v>
      </c>
      <c r="AR6" s="110" t="s">
        <v>12</v>
      </c>
      <c r="AS6" s="110" t="s">
        <v>13</v>
      </c>
      <c r="AT6" s="110" t="s">
        <v>14</v>
      </c>
      <c r="AU6" s="110" t="s">
        <v>15</v>
      </c>
      <c r="AV6" s="110" t="s">
        <v>16</v>
      </c>
      <c r="AW6" s="110" t="s">
        <v>18</v>
      </c>
      <c r="AX6" s="110" t="s">
        <v>11</v>
      </c>
      <c r="AY6" s="110" t="s">
        <v>12</v>
      </c>
      <c r="AZ6" s="110" t="s">
        <v>13</v>
      </c>
      <c r="BA6" s="110" t="s">
        <v>14</v>
      </c>
      <c r="BB6" s="110" t="s">
        <v>15</v>
      </c>
      <c r="BC6" s="110" t="s">
        <v>16</v>
      </c>
      <c r="BD6" s="110" t="s">
        <v>18</v>
      </c>
      <c r="BE6" s="110" t="s">
        <v>11</v>
      </c>
      <c r="BF6" s="110" t="s">
        <v>12</v>
      </c>
      <c r="BG6" s="110" t="s">
        <v>13</v>
      </c>
      <c r="BH6" s="110" t="s">
        <v>14</v>
      </c>
      <c r="BI6" s="110" t="s">
        <v>15</v>
      </c>
      <c r="BJ6" s="110" t="s">
        <v>16</v>
      </c>
      <c r="BK6" s="110" t="s">
        <v>18</v>
      </c>
      <c r="BL6" s="110" t="s">
        <v>11</v>
      </c>
      <c r="BM6" s="110" t="s">
        <v>12</v>
      </c>
      <c r="BN6" s="110" t="s">
        <v>13</v>
      </c>
      <c r="BO6" s="110" t="s">
        <v>14</v>
      </c>
      <c r="BP6" s="110" t="s">
        <v>15</v>
      </c>
      <c r="BQ6" s="110" t="s">
        <v>16</v>
      </c>
      <c r="BR6" s="110" t="s">
        <v>18</v>
      </c>
      <c r="BS6" s="110" t="s">
        <v>11</v>
      </c>
      <c r="BT6" s="110" t="s">
        <v>12</v>
      </c>
      <c r="BU6" s="110" t="s">
        <v>13</v>
      </c>
      <c r="BV6" s="110" t="s">
        <v>14</v>
      </c>
      <c r="BW6" s="110" t="s">
        <v>15</v>
      </c>
      <c r="BX6" s="110" t="s">
        <v>16</v>
      </c>
      <c r="BY6" s="110" t="s">
        <v>18</v>
      </c>
      <c r="BZ6" s="131"/>
      <c r="CA6" s="131"/>
      <c r="CB6" s="131"/>
      <c r="CC6" s="131"/>
      <c r="CD6" s="133"/>
      <c r="CE6" s="24"/>
    </row>
    <row r="7" spans="1:83" ht="14.25" thickBot="1">
      <c r="A7" s="1"/>
      <c r="B7" s="2"/>
      <c r="C7" s="2"/>
      <c r="D7" s="2"/>
      <c r="E7" s="3"/>
      <c r="F7" s="107">
        <v>1</v>
      </c>
      <c r="G7" s="112"/>
      <c r="H7" s="113"/>
      <c r="I7" s="114"/>
      <c r="J7" s="113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5"/>
      <c r="BZ7" s="108">
        <f t="shared" ref="BZ7:BZ46" si="0">SUM(H7:BY7)</f>
        <v>0</v>
      </c>
      <c r="CA7" s="39">
        <f>COUNTIF('비급 수련'!$G$7:$G$76,F7)*200+'주화상점, 치장상점, 메소상점, 죽순상점'!L$111</f>
        <v>1000</v>
      </c>
      <c r="CB7" s="39">
        <f>COUNTIF('비급 수련'!$G$7:$G$76,F7)*200+'주화상점, 치장상점, 메소상점, 죽순상점'!L$111*0.7</f>
        <v>700</v>
      </c>
      <c r="CC7" s="39">
        <f t="shared" ref="CC7:CC47" si="1">BZ7-CA7</f>
        <v>-1000</v>
      </c>
      <c r="CD7" s="43">
        <f t="shared" ref="CD7:CD47" si="2">BZ7-CB7</f>
        <v>-700</v>
      </c>
      <c r="CE7" s="44"/>
    </row>
    <row r="8" spans="1:83" ht="13.5">
      <c r="A8" s="3"/>
      <c r="B8" s="10"/>
      <c r="C8" s="15" t="s">
        <v>0</v>
      </c>
      <c r="D8" s="18" t="s">
        <v>1</v>
      </c>
      <c r="E8" s="20"/>
      <c r="F8" s="107">
        <v>2</v>
      </c>
      <c r="G8" s="116" t="s">
        <v>168</v>
      </c>
      <c r="H8" s="49">
        <v>430</v>
      </c>
      <c r="I8" s="49">
        <v>430</v>
      </c>
      <c r="J8" s="49">
        <v>430</v>
      </c>
      <c r="K8" s="49">
        <v>430</v>
      </c>
      <c r="L8" s="49"/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>
        <v>430</v>
      </c>
      <c r="BW8" s="49">
        <v>430</v>
      </c>
      <c r="BX8" s="49"/>
      <c r="BY8" s="117"/>
      <c r="BZ8" s="108">
        <f t="shared" si="0"/>
        <v>2580</v>
      </c>
      <c r="CA8" s="39">
        <f>COUNTIF('비급 수련'!$G$7:$G$76,F8)*200+'주화상점, 치장상점, 메소상점, 죽순상점'!$M$111</f>
        <v>840</v>
      </c>
      <c r="CB8" s="39">
        <f>COUNTIF('비급 수련'!$G$7:$G$76,F8)*200+'주화상점, 치장상점, 메소상점, 죽순상점'!M$111*0.7</f>
        <v>648</v>
      </c>
      <c r="CC8" s="39">
        <f t="shared" si="1"/>
        <v>1740</v>
      </c>
      <c r="CD8" s="43">
        <f t="shared" si="2"/>
        <v>1932</v>
      </c>
      <c r="CE8" s="44"/>
    </row>
    <row r="9" spans="1:83" ht="13.5">
      <c r="A9" s="3"/>
      <c r="B9" s="21" t="s">
        <v>158</v>
      </c>
      <c r="C9" s="22">
        <f>BZ47</f>
        <v>2580</v>
      </c>
      <c r="D9" s="48" t="s">
        <v>24</v>
      </c>
      <c r="E9" s="20"/>
      <c r="F9" s="107">
        <v>3</v>
      </c>
      <c r="G9" s="116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17"/>
      <c r="BZ9" s="108">
        <f t="shared" si="0"/>
        <v>0</v>
      </c>
      <c r="CA9" s="39">
        <f>COUNTIF('비급 수련'!$G$7:$G$76,F9)*200+'주화상점, 치장상점, 메소상점, 죽순상점'!N$111</f>
        <v>0</v>
      </c>
      <c r="CB9" s="39">
        <f>COUNTIF('비급 수련'!$G$7:$G$76,F9)*200+'주화상점, 치장상점, 메소상점, 죽순상점'!N$111*0.7</f>
        <v>0</v>
      </c>
      <c r="CC9" s="39">
        <f t="shared" si="1"/>
        <v>0</v>
      </c>
      <c r="CD9" s="43">
        <f t="shared" si="2"/>
        <v>0</v>
      </c>
      <c r="CE9" s="44"/>
    </row>
    <row r="10" spans="1:83" ht="13.5">
      <c r="A10" s="3"/>
      <c r="B10" s="21" t="s">
        <v>159</v>
      </c>
      <c r="C10" s="22">
        <f t="shared" ref="C10:D10" si="3">CA47</f>
        <v>4340</v>
      </c>
      <c r="D10" s="27">
        <f t="shared" si="3"/>
        <v>3098</v>
      </c>
      <c r="E10" s="20"/>
      <c r="F10" s="107">
        <v>4</v>
      </c>
      <c r="G10" s="118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119"/>
      <c r="BZ10" s="109">
        <f t="shared" si="0"/>
        <v>0</v>
      </c>
      <c r="CA10" s="39">
        <f>COUNTIF('비급 수련'!$G$7:$G$76,F10)*200+'주화상점, 치장상점, 메소상점, 죽순상점'!O$111</f>
        <v>0</v>
      </c>
      <c r="CB10" s="39">
        <f>COUNTIF('비급 수련'!$G$7:$G$76,F10)*200+'주화상점, 치장상점, 메소상점, 죽순상점'!O$111*0.7</f>
        <v>0</v>
      </c>
      <c r="CC10" s="84">
        <f t="shared" si="1"/>
        <v>0</v>
      </c>
      <c r="CD10" s="85">
        <f t="shared" si="2"/>
        <v>0</v>
      </c>
      <c r="CE10" s="44"/>
    </row>
    <row r="11" spans="1:83" ht="14.25" thickBot="1">
      <c r="A11" s="3"/>
      <c r="B11" s="28" t="s">
        <v>160</v>
      </c>
      <c r="C11" s="29">
        <f>C9-C10</f>
        <v>-1760</v>
      </c>
      <c r="D11" s="30">
        <f>C9-D10</f>
        <v>-518</v>
      </c>
      <c r="E11" s="20"/>
      <c r="F11" s="107">
        <v>5</v>
      </c>
      <c r="G11" s="120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119"/>
      <c r="BZ11" s="109">
        <f t="shared" si="0"/>
        <v>0</v>
      </c>
      <c r="CA11" s="39">
        <f>COUNTIF('비급 수련'!$G$7:$G$76,F11)*200+'주화상점, 치장상점, 메소상점, 죽순상점'!P$111</f>
        <v>0</v>
      </c>
      <c r="CB11" s="39">
        <f>COUNTIF('비급 수련'!$G$7:$G$76,F11)*200+'주화상점, 치장상점, 메소상점, 죽순상점'!P$111*0.7</f>
        <v>0</v>
      </c>
      <c r="CC11" s="84">
        <f t="shared" si="1"/>
        <v>0</v>
      </c>
      <c r="CD11" s="85">
        <f t="shared" si="2"/>
        <v>0</v>
      </c>
      <c r="CE11" s="44"/>
    </row>
    <row r="12" spans="1:83" ht="13.5">
      <c r="A12" s="3"/>
      <c r="B12" s="31" t="s">
        <v>155</v>
      </c>
      <c r="C12" s="32">
        <f>'비급 수련'!G77</f>
        <v>1</v>
      </c>
      <c r="D12" s="56" t="s">
        <v>24</v>
      </c>
      <c r="E12" s="20"/>
      <c r="F12" s="107">
        <v>6</v>
      </c>
      <c r="G12" s="118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119"/>
      <c r="BZ12" s="109">
        <f t="shared" si="0"/>
        <v>0</v>
      </c>
      <c r="CA12" s="39">
        <f>COUNTIF('비급 수련'!$G$7:$G$76,F12)*200+'주화상점, 치장상점, 메소상점, 죽순상점'!Q$111</f>
        <v>0</v>
      </c>
      <c r="CB12" s="39">
        <f>COUNTIF('비급 수련'!$G$7:$G$76,F12)*200+'주화상점, 치장상점, 메소상점, 죽순상점'!Q$111*0.7</f>
        <v>0</v>
      </c>
      <c r="CC12" s="84">
        <f t="shared" si="1"/>
        <v>0</v>
      </c>
      <c r="CD12" s="85">
        <f t="shared" si="2"/>
        <v>0</v>
      </c>
      <c r="CE12" s="44"/>
    </row>
    <row r="13" spans="1:83" ht="13.5">
      <c r="A13" s="3"/>
      <c r="B13" s="21" t="s">
        <v>156</v>
      </c>
      <c r="C13" s="34">
        <f>SUM('주화상점, 치장상점, 메소상점, 죽순상점'!L113:'주화상점, 치장상점, 메소상점, 죽순상점'!AY113)</f>
        <v>1</v>
      </c>
      <c r="D13" s="48" t="s">
        <v>24</v>
      </c>
      <c r="E13" s="20"/>
      <c r="F13" s="107">
        <v>7</v>
      </c>
      <c r="G13" s="118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119"/>
      <c r="BZ13" s="109">
        <f t="shared" si="0"/>
        <v>0</v>
      </c>
      <c r="CA13" s="39">
        <f>COUNTIF('비급 수련'!$G$7:$G$76,F13)*200+'주화상점, 치장상점, 메소상점, 죽순상점'!R$111</f>
        <v>0</v>
      </c>
      <c r="CB13" s="39">
        <f>COUNTIF('비급 수련'!$G$7:$G$76,F13)*200+'주화상점, 치장상점, 메소상점, 죽순상점'!R$111*0.7</f>
        <v>0</v>
      </c>
      <c r="CC13" s="84">
        <f t="shared" si="1"/>
        <v>0</v>
      </c>
      <c r="CD13" s="85">
        <f t="shared" si="2"/>
        <v>0</v>
      </c>
      <c r="CE13" s="44"/>
    </row>
    <row r="14" spans="1:83" ht="14.25" thickBot="1">
      <c r="A14" s="3"/>
      <c r="B14" s="35" t="s">
        <v>157</v>
      </c>
      <c r="C14" s="37">
        <f>C12-C13</f>
        <v>0</v>
      </c>
      <c r="D14" s="62" t="s">
        <v>24</v>
      </c>
      <c r="E14" s="20"/>
      <c r="F14" s="107">
        <v>8</v>
      </c>
      <c r="G14" s="118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119"/>
      <c r="BZ14" s="109">
        <f t="shared" si="0"/>
        <v>0</v>
      </c>
      <c r="CA14" s="39">
        <f>COUNTIF('비급 수련'!$G$7:$G$76,F14)*200+'주화상점, 치장상점, 메소상점, 죽순상점'!S$111</f>
        <v>0</v>
      </c>
      <c r="CB14" s="39">
        <f>COUNTIF('비급 수련'!$G$7:$G$76,F14)*200+'주화상점, 치장상점, 메소상점, 죽순상점'!S$111*0.7</f>
        <v>0</v>
      </c>
      <c r="CC14" s="84">
        <f t="shared" si="1"/>
        <v>0</v>
      </c>
      <c r="CD14" s="85">
        <f t="shared" si="2"/>
        <v>0</v>
      </c>
      <c r="CE14" s="44"/>
    </row>
    <row r="15" spans="1:83" ht="14.25" thickBot="1">
      <c r="A15" s="3"/>
      <c r="B15" s="40" t="s">
        <v>23</v>
      </c>
      <c r="C15" s="41">
        <f>SUM('주화상점, 치장상점, 메소상점, 죽순상점'!L112:'주화상점, 치장상점, 메소상점, 죽순상점'!AY112)</f>
        <v>0</v>
      </c>
      <c r="D15" s="63" t="s">
        <v>24</v>
      </c>
      <c r="E15" s="20"/>
      <c r="F15" s="107">
        <v>9</v>
      </c>
      <c r="G15" s="118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119"/>
      <c r="BZ15" s="109">
        <f t="shared" si="0"/>
        <v>0</v>
      </c>
      <c r="CA15" s="39">
        <f>COUNTIF('비급 수련'!$G$7:$G$76,F15)*200+'주화상점, 치장상점, 메소상점, 죽순상점'!T$111</f>
        <v>0</v>
      </c>
      <c r="CB15" s="39">
        <f>COUNTIF('비급 수련'!$G$7:$G$76,F15)*200+'주화상점, 치장상점, 메소상점, 죽순상점'!T$111*0.7</f>
        <v>0</v>
      </c>
      <c r="CC15" s="84">
        <f t="shared" si="1"/>
        <v>0</v>
      </c>
      <c r="CD15" s="85">
        <f t="shared" si="2"/>
        <v>0</v>
      </c>
      <c r="CE15" s="44"/>
    </row>
    <row r="16" spans="1:83" ht="13.5">
      <c r="A16" s="1"/>
      <c r="B16" s="12"/>
      <c r="C16" s="12"/>
      <c r="D16" s="12"/>
      <c r="E16" s="3"/>
      <c r="F16" s="107">
        <v>10</v>
      </c>
      <c r="G16" s="118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119"/>
      <c r="BZ16" s="109">
        <f t="shared" si="0"/>
        <v>0</v>
      </c>
      <c r="CA16" s="39">
        <f>COUNTIF('비급 수련'!$G$7:$G$76,F16)*200+'주화상점, 치장상점, 메소상점, 죽순상점'!U$111</f>
        <v>0</v>
      </c>
      <c r="CB16" s="39">
        <f>COUNTIF('비급 수련'!$G$7:$G$76,F16)*200+'주화상점, 치장상점, 메소상점, 죽순상점'!U$111*0.7</f>
        <v>0</v>
      </c>
      <c r="CC16" s="84">
        <f t="shared" si="1"/>
        <v>0</v>
      </c>
      <c r="CD16" s="85">
        <f t="shared" si="2"/>
        <v>0</v>
      </c>
      <c r="CE16" s="44"/>
    </row>
    <row r="17" spans="1:83" ht="13.5">
      <c r="A17" s="1"/>
      <c r="B17" s="1"/>
      <c r="C17" s="1"/>
      <c r="D17" s="1"/>
      <c r="E17" s="3"/>
      <c r="F17" s="107">
        <v>11</v>
      </c>
      <c r="G17" s="118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119"/>
      <c r="BZ17" s="109">
        <f t="shared" si="0"/>
        <v>0</v>
      </c>
      <c r="CA17" s="39">
        <f>COUNTIF('비급 수련'!$G$7:$G$76,F17)*200+'주화상점, 치장상점, 메소상점, 죽순상점'!V$111</f>
        <v>0</v>
      </c>
      <c r="CB17" s="39">
        <f>COUNTIF('비급 수련'!$G$7:$G$76,F17)*200+'주화상점, 치장상점, 메소상점, 죽순상점'!V$111*0.7</f>
        <v>0</v>
      </c>
      <c r="CC17" s="84">
        <f t="shared" si="1"/>
        <v>0</v>
      </c>
      <c r="CD17" s="85">
        <f t="shared" si="2"/>
        <v>0</v>
      </c>
      <c r="CE17" s="44"/>
    </row>
    <row r="18" spans="1:83" ht="13.5">
      <c r="A18" s="1"/>
      <c r="B18" s="1"/>
      <c r="C18" s="1"/>
      <c r="D18" s="1"/>
      <c r="E18" s="3"/>
      <c r="F18" s="107">
        <v>12</v>
      </c>
      <c r="G18" s="120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119"/>
      <c r="BZ18" s="109">
        <f t="shared" si="0"/>
        <v>0</v>
      </c>
      <c r="CA18" s="39">
        <f>COUNTIF('비급 수련'!$G$7:$G$76,F18)*200+'주화상점, 치장상점, 메소상점, 죽순상점'!W$111</f>
        <v>0</v>
      </c>
      <c r="CB18" s="39">
        <f>COUNTIF('비급 수련'!$G$7:$G$76,F18)*200+'주화상점, 치장상점, 메소상점, 죽순상점'!W$111*0.7</f>
        <v>0</v>
      </c>
      <c r="CC18" s="84">
        <f t="shared" si="1"/>
        <v>0</v>
      </c>
      <c r="CD18" s="85">
        <f t="shared" si="2"/>
        <v>0</v>
      </c>
      <c r="CE18" s="44"/>
    </row>
    <row r="19" spans="1:83" ht="13.5">
      <c r="A19" s="1"/>
      <c r="B19" s="1"/>
      <c r="C19" s="1"/>
      <c r="D19" s="1"/>
      <c r="E19" s="3"/>
      <c r="F19" s="107">
        <v>13</v>
      </c>
      <c r="G19" s="116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117"/>
      <c r="BZ19" s="108">
        <f t="shared" si="0"/>
        <v>0</v>
      </c>
      <c r="CA19" s="39">
        <f>COUNTIF('비급 수련'!$G$7:$G$76,F19)*200+'주화상점, 치장상점, 메소상점, 죽순상점'!X$111</f>
        <v>0</v>
      </c>
      <c r="CB19" s="39">
        <f>COUNTIF('비급 수련'!$G$7:$G$76,F19)*200+'주화상점, 치장상점, 메소상점, 죽순상점'!X$111*0.7</f>
        <v>0</v>
      </c>
      <c r="CC19" s="39">
        <f t="shared" si="1"/>
        <v>0</v>
      </c>
      <c r="CD19" s="43">
        <f t="shared" si="2"/>
        <v>0</v>
      </c>
      <c r="CE19" s="44"/>
    </row>
    <row r="20" spans="1:83" ht="13.5">
      <c r="A20" s="1"/>
      <c r="B20" s="1"/>
      <c r="C20" s="1"/>
      <c r="D20" s="1"/>
      <c r="E20" s="3"/>
      <c r="F20" s="107">
        <v>14</v>
      </c>
      <c r="G20" s="116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117"/>
      <c r="BZ20" s="108">
        <f t="shared" si="0"/>
        <v>0</v>
      </c>
      <c r="CA20" s="39">
        <f>COUNTIF('비급 수련'!$G$7:$G$76,F20)*200+'주화상점, 치장상점, 메소상점, 죽순상점'!Y$111</f>
        <v>0</v>
      </c>
      <c r="CB20" s="39">
        <f>COUNTIF('비급 수련'!$G$7:$G$76,F20)*200+'주화상점, 치장상점, 메소상점, 죽순상점'!Y$111*0.7</f>
        <v>0</v>
      </c>
      <c r="CC20" s="39">
        <f t="shared" si="1"/>
        <v>0</v>
      </c>
      <c r="CD20" s="43">
        <f t="shared" si="2"/>
        <v>0</v>
      </c>
      <c r="CE20" s="44"/>
    </row>
    <row r="21" spans="1:83" ht="13.5">
      <c r="A21" s="1"/>
      <c r="B21" s="1"/>
      <c r="C21" s="1"/>
      <c r="D21" s="1"/>
      <c r="E21" s="3"/>
      <c r="F21" s="107">
        <v>15</v>
      </c>
      <c r="G21" s="116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117"/>
      <c r="BZ21" s="108">
        <f t="shared" si="0"/>
        <v>0</v>
      </c>
      <c r="CA21" s="39">
        <f>COUNTIF('비급 수련'!$G$7:$G$76,F21)*200+'주화상점, 치장상점, 메소상점, 죽순상점'!Z$111</f>
        <v>0</v>
      </c>
      <c r="CB21" s="39">
        <f>COUNTIF('비급 수련'!$G$7:$G$76,F21)*200+'주화상점, 치장상점, 메소상점, 죽순상점'!Z$111*0.7</f>
        <v>0</v>
      </c>
      <c r="CC21" s="39">
        <f t="shared" si="1"/>
        <v>0</v>
      </c>
      <c r="CD21" s="43">
        <f t="shared" si="2"/>
        <v>0</v>
      </c>
      <c r="CE21" s="44"/>
    </row>
    <row r="22" spans="1:83" ht="13.5">
      <c r="A22" s="1"/>
      <c r="B22" s="1"/>
      <c r="C22" s="1"/>
      <c r="D22" s="1"/>
      <c r="E22" s="3"/>
      <c r="F22" s="107">
        <v>16</v>
      </c>
      <c r="G22" s="116"/>
      <c r="H22" s="49"/>
      <c r="I22" s="68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117"/>
      <c r="BZ22" s="108">
        <f t="shared" si="0"/>
        <v>0</v>
      </c>
      <c r="CA22" s="39">
        <f>COUNTIF('비급 수련'!$G$7:$G$76,F22)*200+'주화상점, 치장상점, 메소상점, 죽순상점'!AA$111</f>
        <v>0</v>
      </c>
      <c r="CB22" s="39">
        <f>COUNTIF('비급 수련'!$G$7:$G$76,F22)*200+'주화상점, 치장상점, 메소상점, 죽순상점'!AA$111*0.7</f>
        <v>0</v>
      </c>
      <c r="CC22" s="39">
        <f t="shared" si="1"/>
        <v>0</v>
      </c>
      <c r="CD22" s="43">
        <f t="shared" si="2"/>
        <v>0</v>
      </c>
      <c r="CE22" s="44"/>
    </row>
    <row r="23" spans="1:83" ht="13.5">
      <c r="A23" s="1"/>
      <c r="B23" s="1"/>
      <c r="C23" s="1"/>
      <c r="D23" s="1"/>
      <c r="E23" s="3"/>
      <c r="F23" s="107">
        <v>17</v>
      </c>
      <c r="G23" s="116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117"/>
      <c r="BZ23" s="108">
        <f t="shared" si="0"/>
        <v>0</v>
      </c>
      <c r="CA23" s="39">
        <f>COUNTIF('비급 수련'!$G$7:$G$76,F23)*200+'주화상점, 치장상점, 메소상점, 죽순상점'!AB$111</f>
        <v>0</v>
      </c>
      <c r="CB23" s="39">
        <f>COUNTIF('비급 수련'!$G$7:$G$76,F23)*200+'주화상점, 치장상점, 메소상점, 죽순상점'!AB$111*0.7</f>
        <v>0</v>
      </c>
      <c r="CC23" s="39">
        <f t="shared" si="1"/>
        <v>0</v>
      </c>
      <c r="CD23" s="43">
        <f t="shared" si="2"/>
        <v>0</v>
      </c>
      <c r="CE23" s="44"/>
    </row>
    <row r="24" spans="1:83" ht="13.5">
      <c r="A24" s="1"/>
      <c r="B24" s="1"/>
      <c r="C24" s="1"/>
      <c r="D24" s="1"/>
      <c r="E24" s="3"/>
      <c r="F24" s="107">
        <v>18</v>
      </c>
      <c r="G24" s="116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117"/>
      <c r="BZ24" s="108">
        <f t="shared" si="0"/>
        <v>0</v>
      </c>
      <c r="CA24" s="39">
        <f>COUNTIF('비급 수련'!$G$7:$G$76,F24)*200+'주화상점, 치장상점, 메소상점, 죽순상점'!AC$111</f>
        <v>0</v>
      </c>
      <c r="CB24" s="39">
        <f>COUNTIF('비급 수련'!$G$7:$G$76,F24)*200+'주화상점, 치장상점, 메소상점, 죽순상점'!AC$111*0.7</f>
        <v>0</v>
      </c>
      <c r="CC24" s="39">
        <f t="shared" si="1"/>
        <v>0</v>
      </c>
      <c r="CD24" s="43">
        <f t="shared" si="2"/>
        <v>0</v>
      </c>
      <c r="CE24" s="44"/>
    </row>
    <row r="25" spans="1:83" ht="13.5">
      <c r="A25" s="1"/>
      <c r="B25" s="1"/>
      <c r="C25" s="1"/>
      <c r="D25" s="1"/>
      <c r="E25" s="3"/>
      <c r="F25" s="107">
        <v>19</v>
      </c>
      <c r="G25" s="11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117"/>
      <c r="BZ25" s="108">
        <f t="shared" si="0"/>
        <v>0</v>
      </c>
      <c r="CA25" s="39">
        <f>COUNTIF('비급 수련'!$G$7:$G$76,F25)*200+'주화상점, 치장상점, 메소상점, 죽순상점'!AD$111</f>
        <v>0</v>
      </c>
      <c r="CB25" s="39">
        <f>COUNTIF('비급 수련'!$G$7:$G$76,F25)*200+'주화상점, 치장상점, 메소상점, 죽순상점'!AD$111*0.7</f>
        <v>0</v>
      </c>
      <c r="CC25" s="39">
        <f t="shared" si="1"/>
        <v>0</v>
      </c>
      <c r="CD25" s="43">
        <f t="shared" si="2"/>
        <v>0</v>
      </c>
      <c r="CE25" s="44"/>
    </row>
    <row r="26" spans="1:83" ht="13.5">
      <c r="A26" s="1"/>
      <c r="B26" s="1"/>
      <c r="C26" s="1"/>
      <c r="D26" s="1"/>
      <c r="E26" s="3"/>
      <c r="F26" s="107">
        <v>20</v>
      </c>
      <c r="G26" s="11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117"/>
      <c r="BZ26" s="108">
        <f t="shared" si="0"/>
        <v>0</v>
      </c>
      <c r="CA26" s="39">
        <f>COUNTIF('비급 수련'!$G$7:$G$76,F26)*200+'주화상점, 치장상점, 메소상점, 죽순상점'!AE$111</f>
        <v>0</v>
      </c>
      <c r="CB26" s="39">
        <f>COUNTIF('비급 수련'!$G$7:$G$76,F26)*200+'주화상점, 치장상점, 메소상점, 죽순상점'!AE$111*0.7</f>
        <v>0</v>
      </c>
      <c r="CC26" s="39">
        <f t="shared" si="1"/>
        <v>0</v>
      </c>
      <c r="CD26" s="43">
        <f t="shared" si="2"/>
        <v>0</v>
      </c>
      <c r="CE26" s="44"/>
    </row>
    <row r="27" spans="1:83" ht="13.5">
      <c r="A27" s="1"/>
      <c r="B27" s="1"/>
      <c r="C27" s="1"/>
      <c r="D27" s="1"/>
      <c r="E27" s="3"/>
      <c r="F27" s="107">
        <v>21</v>
      </c>
      <c r="G27" s="1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117"/>
      <c r="BZ27" s="108">
        <f t="shared" si="0"/>
        <v>0</v>
      </c>
      <c r="CA27" s="39">
        <f>COUNTIF('비급 수련'!$G$7:$G$76,F27)*200+'주화상점, 치장상점, 메소상점, 죽순상점'!AF$111</f>
        <v>0</v>
      </c>
      <c r="CB27" s="39">
        <f>COUNTIF('비급 수련'!$G$7:$G$76,F27)*200+'주화상점, 치장상점, 메소상점, 죽순상점'!AF$111*0.7</f>
        <v>0</v>
      </c>
      <c r="CC27" s="39">
        <f t="shared" si="1"/>
        <v>0</v>
      </c>
      <c r="CD27" s="43">
        <f t="shared" si="2"/>
        <v>0</v>
      </c>
      <c r="CE27" s="44"/>
    </row>
    <row r="28" spans="1:83" ht="13.5">
      <c r="A28" s="1"/>
      <c r="B28" s="1"/>
      <c r="C28" s="1"/>
      <c r="D28" s="1"/>
      <c r="E28" s="3"/>
      <c r="F28" s="107">
        <v>22</v>
      </c>
      <c r="G28" s="1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117"/>
      <c r="BZ28" s="108">
        <f t="shared" si="0"/>
        <v>0</v>
      </c>
      <c r="CA28" s="39">
        <f>COUNTIF('비급 수련'!$G$7:$G$76,F28)*200+'주화상점, 치장상점, 메소상점, 죽순상점'!AG$111</f>
        <v>0</v>
      </c>
      <c r="CB28" s="39">
        <f>COUNTIF('비급 수련'!$G$7:$G$76,F28)*200+'주화상점, 치장상점, 메소상점, 죽순상점'!AG$111*0.7</f>
        <v>0</v>
      </c>
      <c r="CC28" s="39">
        <f t="shared" si="1"/>
        <v>0</v>
      </c>
      <c r="CD28" s="43">
        <f t="shared" si="2"/>
        <v>0</v>
      </c>
      <c r="CE28" s="44"/>
    </row>
    <row r="29" spans="1:83" ht="13.5">
      <c r="A29" s="1"/>
      <c r="B29" s="1"/>
      <c r="C29" s="1"/>
      <c r="D29" s="1"/>
      <c r="E29" s="3"/>
      <c r="F29" s="107">
        <v>23</v>
      </c>
      <c r="G29" s="116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117"/>
      <c r="BZ29" s="108">
        <f t="shared" si="0"/>
        <v>0</v>
      </c>
      <c r="CA29" s="39">
        <f>COUNTIF('비급 수련'!$G$7:$G$76,F29)*200+'주화상점, 치장상점, 메소상점, 죽순상점'!AH$111</f>
        <v>0</v>
      </c>
      <c r="CB29" s="39">
        <f>COUNTIF('비급 수련'!$G$7:$G$76,F29)*200+'주화상점, 치장상점, 메소상점, 죽순상점'!AH$111*0.7</f>
        <v>0</v>
      </c>
      <c r="CC29" s="39">
        <f t="shared" si="1"/>
        <v>0</v>
      </c>
      <c r="CD29" s="43">
        <f t="shared" si="2"/>
        <v>0</v>
      </c>
      <c r="CE29" s="44"/>
    </row>
    <row r="30" spans="1:83" ht="13.5">
      <c r="A30" s="1"/>
      <c r="B30" s="1"/>
      <c r="C30" s="1"/>
      <c r="D30" s="1"/>
      <c r="E30" s="3"/>
      <c r="F30" s="107">
        <v>24</v>
      </c>
      <c r="G30" s="1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117"/>
      <c r="BZ30" s="108">
        <f t="shared" si="0"/>
        <v>0</v>
      </c>
      <c r="CA30" s="39">
        <f>COUNTIF('비급 수련'!$G$7:$G$76,F30)*200+'주화상점, 치장상점, 메소상점, 죽순상점'!AI$111</f>
        <v>2500</v>
      </c>
      <c r="CB30" s="39">
        <f>COUNTIF('비급 수련'!$G$7:$G$76,F30)*200+'주화상점, 치장상점, 메소상점, 죽순상점'!AI$111*0.7</f>
        <v>1750</v>
      </c>
      <c r="CC30" s="39">
        <f t="shared" si="1"/>
        <v>-2500</v>
      </c>
      <c r="CD30" s="43">
        <f t="shared" si="2"/>
        <v>-1750</v>
      </c>
      <c r="CE30" s="44"/>
    </row>
    <row r="31" spans="1:83" ht="13.5">
      <c r="A31" s="1"/>
      <c r="B31" s="1"/>
      <c r="C31" s="1"/>
      <c r="D31" s="1"/>
      <c r="E31" s="3"/>
      <c r="F31" s="107">
        <v>25</v>
      </c>
      <c r="G31" s="11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117"/>
      <c r="BZ31" s="108">
        <f t="shared" si="0"/>
        <v>0</v>
      </c>
      <c r="CA31" s="39">
        <f>COUNTIF('비급 수련'!$G$7:$G$76,F31)*200+'주화상점, 치장상점, 메소상점, 죽순상점'!AJ$111</f>
        <v>0</v>
      </c>
      <c r="CB31" s="39">
        <f>COUNTIF('비급 수련'!$G$7:$G$76,F31)*200+'주화상점, 치장상점, 메소상점, 죽순상점'!AJ$111*0.7</f>
        <v>0</v>
      </c>
      <c r="CC31" s="39">
        <f t="shared" si="1"/>
        <v>0</v>
      </c>
      <c r="CD31" s="43">
        <f t="shared" si="2"/>
        <v>0</v>
      </c>
      <c r="CE31" s="44"/>
    </row>
    <row r="32" spans="1:83" ht="13.5">
      <c r="A32" s="1"/>
      <c r="B32" s="1"/>
      <c r="C32" s="1"/>
      <c r="D32" s="1"/>
      <c r="E32" s="3"/>
      <c r="F32" s="107">
        <v>26</v>
      </c>
      <c r="G32" s="11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117"/>
      <c r="BZ32" s="108">
        <f t="shared" si="0"/>
        <v>0</v>
      </c>
      <c r="CA32" s="39">
        <f>COUNTIF('비급 수련'!$G$7:$G$76,F32)*200+'주화상점, 치장상점, 메소상점, 죽순상점'!AK$111</f>
        <v>0</v>
      </c>
      <c r="CB32" s="39">
        <f>COUNTIF('비급 수련'!$G$7:$G$76,F32)*200+'주화상점, 치장상점, 메소상점, 죽순상점'!AK$111*0.7</f>
        <v>0</v>
      </c>
      <c r="CC32" s="39">
        <f t="shared" si="1"/>
        <v>0</v>
      </c>
      <c r="CD32" s="43">
        <f t="shared" si="2"/>
        <v>0</v>
      </c>
      <c r="CE32" s="44"/>
    </row>
    <row r="33" spans="1:83" ht="13.5">
      <c r="A33" s="1"/>
      <c r="B33" s="1"/>
      <c r="C33" s="1"/>
      <c r="D33" s="1"/>
      <c r="E33" s="3"/>
      <c r="F33" s="107">
        <v>27</v>
      </c>
      <c r="G33" s="116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117"/>
      <c r="BZ33" s="108">
        <f t="shared" si="0"/>
        <v>0</v>
      </c>
      <c r="CA33" s="39">
        <f>COUNTIF('비급 수련'!$G$7:$G$76,F33)*200+'주화상점, 치장상점, 메소상점, 죽순상점'!AL$111</f>
        <v>0</v>
      </c>
      <c r="CB33" s="39">
        <f>COUNTIF('비급 수련'!$G$7:$G$76,F33)*200+'주화상점, 치장상점, 메소상점, 죽순상점'!AL$111*0.7</f>
        <v>0</v>
      </c>
      <c r="CC33" s="39">
        <f t="shared" si="1"/>
        <v>0</v>
      </c>
      <c r="CD33" s="43">
        <f t="shared" si="2"/>
        <v>0</v>
      </c>
      <c r="CE33" s="44"/>
    </row>
    <row r="34" spans="1:83" ht="13.5">
      <c r="A34" s="1"/>
      <c r="B34" s="1"/>
      <c r="C34" s="1"/>
      <c r="D34" s="1"/>
      <c r="E34" s="3"/>
      <c r="F34" s="107">
        <v>28</v>
      </c>
      <c r="G34" s="116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117"/>
      <c r="BZ34" s="108">
        <f t="shared" si="0"/>
        <v>0</v>
      </c>
      <c r="CA34" s="39">
        <f>COUNTIF('비급 수련'!$G$7:$G$76,F34)*200+'주화상점, 치장상점, 메소상점, 죽순상점'!AM$111</f>
        <v>0</v>
      </c>
      <c r="CB34" s="39">
        <f>COUNTIF('비급 수련'!$G$7:$G$76,F34)*200+'주화상점, 치장상점, 메소상점, 죽순상점'!AM$111*0.7</f>
        <v>0</v>
      </c>
      <c r="CC34" s="39">
        <f t="shared" si="1"/>
        <v>0</v>
      </c>
      <c r="CD34" s="43">
        <f t="shared" si="2"/>
        <v>0</v>
      </c>
      <c r="CE34" s="44"/>
    </row>
    <row r="35" spans="1:83" ht="13.5">
      <c r="A35" s="1"/>
      <c r="B35" s="1"/>
      <c r="C35" s="1"/>
      <c r="D35" s="1"/>
      <c r="E35" s="3"/>
      <c r="F35" s="107">
        <v>29</v>
      </c>
      <c r="G35" s="11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117"/>
      <c r="BZ35" s="108">
        <f t="shared" si="0"/>
        <v>0</v>
      </c>
      <c r="CA35" s="39">
        <f>COUNTIF('비급 수련'!$G$7:$G$76,F35)*200+'주화상점, 치장상점, 메소상점, 죽순상점'!AN$111</f>
        <v>0</v>
      </c>
      <c r="CB35" s="39">
        <f>COUNTIF('비급 수련'!$G$7:$G$76,F35)*200+'주화상점, 치장상점, 메소상점, 죽순상점'!AN$111*0.7</f>
        <v>0</v>
      </c>
      <c r="CC35" s="39">
        <f t="shared" si="1"/>
        <v>0</v>
      </c>
      <c r="CD35" s="43">
        <f t="shared" si="2"/>
        <v>0</v>
      </c>
      <c r="CE35" s="44"/>
    </row>
    <row r="36" spans="1:83" ht="13.5">
      <c r="A36" s="1"/>
      <c r="B36" s="1"/>
      <c r="C36" s="1"/>
      <c r="D36" s="1"/>
      <c r="E36" s="3"/>
      <c r="F36" s="107">
        <v>30</v>
      </c>
      <c r="G36" s="11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117"/>
      <c r="BZ36" s="108">
        <f t="shared" si="0"/>
        <v>0</v>
      </c>
      <c r="CA36" s="39">
        <f>COUNTIF('비급 수련'!$G$7:$G$76,F36)*200+'주화상점, 치장상점, 메소상점, 죽순상점'!AO$111</f>
        <v>0</v>
      </c>
      <c r="CB36" s="39">
        <f>COUNTIF('비급 수련'!$G$7:$G$76,F36)*200+'주화상점, 치장상점, 메소상점, 죽순상점'!AO$111*0.7</f>
        <v>0</v>
      </c>
      <c r="CC36" s="39">
        <f t="shared" si="1"/>
        <v>0</v>
      </c>
      <c r="CD36" s="43">
        <f t="shared" si="2"/>
        <v>0</v>
      </c>
      <c r="CE36" s="44"/>
    </row>
    <row r="37" spans="1:83" ht="13.5">
      <c r="A37" s="1"/>
      <c r="B37" s="1"/>
      <c r="C37" s="1"/>
      <c r="D37" s="1"/>
      <c r="E37" s="3"/>
      <c r="F37" s="107">
        <v>31</v>
      </c>
      <c r="G37" s="116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117"/>
      <c r="BZ37" s="108">
        <f t="shared" si="0"/>
        <v>0</v>
      </c>
      <c r="CA37" s="39">
        <f>COUNTIF('비급 수련'!$G$7:$G$76,F37)*200+'주화상점, 치장상점, 메소상점, 죽순상점'!AP$111</f>
        <v>0</v>
      </c>
      <c r="CB37" s="39">
        <f>COUNTIF('비급 수련'!$G$7:$G$76,F37)*200+'주화상점, 치장상점, 메소상점, 죽순상점'!AP$111*0.7</f>
        <v>0</v>
      </c>
      <c r="CC37" s="39">
        <f t="shared" si="1"/>
        <v>0</v>
      </c>
      <c r="CD37" s="43">
        <f t="shared" si="2"/>
        <v>0</v>
      </c>
      <c r="CE37" s="44"/>
    </row>
    <row r="38" spans="1:83" ht="13.5">
      <c r="A38" s="1"/>
      <c r="B38" s="1"/>
      <c r="C38" s="1"/>
      <c r="D38" s="1"/>
      <c r="E38" s="3"/>
      <c r="F38" s="107">
        <v>32</v>
      </c>
      <c r="G38" s="1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117"/>
      <c r="BZ38" s="108">
        <f t="shared" si="0"/>
        <v>0</v>
      </c>
      <c r="CA38" s="39">
        <f>COUNTIF('비급 수련'!$G$7:$G$76,F38)*200+'주화상점, 치장상점, 메소상점, 죽순상점'!AQ$111</f>
        <v>0</v>
      </c>
      <c r="CB38" s="39">
        <f>COUNTIF('비급 수련'!$G$7:$G$76,F38)*200+'주화상점, 치장상점, 메소상점, 죽순상점'!AQ$111*0.7</f>
        <v>0</v>
      </c>
      <c r="CC38" s="39">
        <f t="shared" si="1"/>
        <v>0</v>
      </c>
      <c r="CD38" s="43">
        <f t="shared" si="2"/>
        <v>0</v>
      </c>
      <c r="CE38" s="44"/>
    </row>
    <row r="39" spans="1:83" ht="13.5">
      <c r="A39" s="1"/>
      <c r="B39" s="1"/>
      <c r="C39" s="1"/>
      <c r="D39" s="1"/>
      <c r="E39" s="3"/>
      <c r="F39" s="107">
        <v>33</v>
      </c>
      <c r="G39" s="1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117"/>
      <c r="BZ39" s="108">
        <f t="shared" si="0"/>
        <v>0</v>
      </c>
      <c r="CA39" s="39">
        <f>COUNTIF('비급 수련'!$G$7:$G$76,F39)*200+'주화상점, 치장상점, 메소상점, 죽순상점'!AR$111</f>
        <v>0</v>
      </c>
      <c r="CB39" s="39">
        <f>COUNTIF('비급 수련'!$G$7:$G$76,F39)*200+'주화상점, 치장상점, 메소상점, 죽순상점'!AR$111*0.7</f>
        <v>0</v>
      </c>
      <c r="CC39" s="39">
        <f t="shared" si="1"/>
        <v>0</v>
      </c>
      <c r="CD39" s="43">
        <f t="shared" si="2"/>
        <v>0</v>
      </c>
      <c r="CE39" s="44"/>
    </row>
    <row r="40" spans="1:83" ht="13.5">
      <c r="A40" s="1"/>
      <c r="B40" s="1"/>
      <c r="C40" s="1"/>
      <c r="D40" s="1"/>
      <c r="E40" s="3"/>
      <c r="F40" s="107">
        <v>34</v>
      </c>
      <c r="G40" s="1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117"/>
      <c r="BZ40" s="108">
        <f t="shared" si="0"/>
        <v>0</v>
      </c>
      <c r="CA40" s="39">
        <f>COUNTIF('비급 수련'!$G$7:$G$76,F40)*200+'주화상점, 치장상점, 메소상점, 죽순상점'!AS$111</f>
        <v>0</v>
      </c>
      <c r="CB40" s="39">
        <f>COUNTIF('비급 수련'!$G$7:$G$76,F40)*200+'주화상점, 치장상점, 메소상점, 죽순상점'!AS$111*0.7</f>
        <v>0</v>
      </c>
      <c r="CC40" s="39">
        <f t="shared" si="1"/>
        <v>0</v>
      </c>
      <c r="CD40" s="43">
        <f t="shared" si="2"/>
        <v>0</v>
      </c>
      <c r="CE40" s="44"/>
    </row>
    <row r="41" spans="1:83" ht="13.5">
      <c r="A41" s="1"/>
      <c r="B41" s="1"/>
      <c r="C41" s="1"/>
      <c r="D41" s="1"/>
      <c r="E41" s="3"/>
      <c r="F41" s="107">
        <v>35</v>
      </c>
      <c r="G41" s="1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117"/>
      <c r="BZ41" s="108">
        <f t="shared" si="0"/>
        <v>0</v>
      </c>
      <c r="CA41" s="39">
        <f>COUNTIF('비급 수련'!$G$7:$G$76,F41)*200+'주화상점, 치장상점, 메소상점, 죽순상점'!AT$111</f>
        <v>0</v>
      </c>
      <c r="CB41" s="39">
        <f>COUNTIF('비급 수련'!$G$7:$G$76,F41)*200+'주화상점, 치장상점, 메소상점, 죽순상점'!AT$111*0.7</f>
        <v>0</v>
      </c>
      <c r="CC41" s="39">
        <f t="shared" si="1"/>
        <v>0</v>
      </c>
      <c r="CD41" s="43">
        <f t="shared" si="2"/>
        <v>0</v>
      </c>
      <c r="CE41" s="44"/>
    </row>
    <row r="42" spans="1:83" ht="13.5">
      <c r="A42" s="1"/>
      <c r="B42" s="1"/>
      <c r="C42" s="1"/>
      <c r="D42" s="1"/>
      <c r="E42" s="3"/>
      <c r="F42" s="107">
        <v>36</v>
      </c>
      <c r="G42" s="116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117"/>
      <c r="BZ42" s="108">
        <f t="shared" si="0"/>
        <v>0</v>
      </c>
      <c r="CA42" s="39">
        <f>COUNTIF('비급 수련'!$G$7:$G$76,F42)*200+'주화상점, 치장상점, 메소상점, 죽순상점'!AU$111</f>
        <v>0</v>
      </c>
      <c r="CB42" s="39">
        <f>COUNTIF('비급 수련'!$G$7:$G$76,F42)*200+'주화상점, 치장상점, 메소상점, 죽순상점'!AU$111*0.7</f>
        <v>0</v>
      </c>
      <c r="CC42" s="39">
        <f t="shared" si="1"/>
        <v>0</v>
      </c>
      <c r="CD42" s="43">
        <f t="shared" si="2"/>
        <v>0</v>
      </c>
      <c r="CE42" s="44"/>
    </row>
    <row r="43" spans="1:83" ht="13.5">
      <c r="A43" s="1"/>
      <c r="B43" s="1"/>
      <c r="C43" s="1"/>
      <c r="D43" s="1"/>
      <c r="E43" s="3"/>
      <c r="F43" s="107">
        <v>37</v>
      </c>
      <c r="G43" s="116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117"/>
      <c r="BZ43" s="108">
        <f t="shared" si="0"/>
        <v>0</v>
      </c>
      <c r="CA43" s="39">
        <f>COUNTIF('비급 수련'!$G$7:$G$76,F43)*200+'주화상점, 치장상점, 메소상점, 죽순상점'!AV$111</f>
        <v>0</v>
      </c>
      <c r="CB43" s="39">
        <f>COUNTIF('비급 수련'!$G$7:$G$76,F43)*200+'주화상점, 치장상점, 메소상점, 죽순상점'!AV$111*0.7</f>
        <v>0</v>
      </c>
      <c r="CC43" s="39">
        <f t="shared" si="1"/>
        <v>0</v>
      </c>
      <c r="CD43" s="43">
        <f>BZ43-CB43</f>
        <v>0</v>
      </c>
      <c r="CE43" s="44"/>
    </row>
    <row r="44" spans="1:83" ht="13.5">
      <c r="A44" s="1"/>
      <c r="B44" s="1"/>
      <c r="C44" s="1"/>
      <c r="D44" s="1"/>
      <c r="E44" s="3"/>
      <c r="F44" s="107">
        <v>38</v>
      </c>
      <c r="G44" s="1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117"/>
      <c r="BZ44" s="108">
        <f t="shared" si="0"/>
        <v>0</v>
      </c>
      <c r="CA44" s="39">
        <f>COUNTIF('비급 수련'!$G$7:$G$76,F44)*200+'주화상점, 치장상점, 메소상점, 죽순상점'!AW$111</f>
        <v>0</v>
      </c>
      <c r="CB44" s="39">
        <f>COUNTIF('비급 수련'!$G$7:$G$76,F44)*200+'주화상점, 치장상점, 메소상점, 죽순상점'!AW$111*0.7</f>
        <v>0</v>
      </c>
      <c r="CC44" s="39">
        <f t="shared" si="1"/>
        <v>0</v>
      </c>
      <c r="CD44" s="43">
        <f t="shared" si="2"/>
        <v>0</v>
      </c>
      <c r="CE44" s="44"/>
    </row>
    <row r="45" spans="1:83" ht="13.5">
      <c r="A45" s="1"/>
      <c r="B45" s="1"/>
      <c r="C45" s="1"/>
      <c r="D45" s="1"/>
      <c r="E45" s="3"/>
      <c r="F45" s="107">
        <v>39</v>
      </c>
      <c r="G45" s="116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117"/>
      <c r="BZ45" s="108">
        <f t="shared" si="0"/>
        <v>0</v>
      </c>
      <c r="CA45" s="39">
        <f>COUNTIF('비급 수련'!$G$7:$G$76,F45)*200+'주화상점, 치장상점, 메소상점, 죽순상점'!AX$111</f>
        <v>0</v>
      </c>
      <c r="CB45" s="39">
        <f>COUNTIF('비급 수련'!$G$7:$G$76,F45)*200+'주화상점, 치장상점, 메소상점, 죽순상점'!AX$111*0.7</f>
        <v>0</v>
      </c>
      <c r="CC45" s="39">
        <f t="shared" si="1"/>
        <v>0</v>
      </c>
      <c r="CD45" s="43">
        <f t="shared" si="2"/>
        <v>0</v>
      </c>
      <c r="CE45" s="44"/>
    </row>
    <row r="46" spans="1:83" ht="14.25" thickBot="1">
      <c r="A46" s="1"/>
      <c r="B46" s="1"/>
      <c r="C46" s="1"/>
      <c r="D46" s="1"/>
      <c r="E46" s="3"/>
      <c r="F46" s="107">
        <v>40</v>
      </c>
      <c r="G46" s="121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3"/>
      <c r="BZ46" s="108">
        <f t="shared" si="0"/>
        <v>0</v>
      </c>
      <c r="CA46" s="39">
        <f>COUNTIF('비급 수련'!$G$7:$G$76,F46)*200+'주화상점, 치장상점, 메소상점, 죽순상점'!AY$111</f>
        <v>0</v>
      </c>
      <c r="CB46" s="39">
        <f>COUNTIF('비급 수련'!$G$7:$G$76,F46)*200+'주화상점, 치장상점, 메소상점, 죽순상점'!AY$111*0.7</f>
        <v>0</v>
      </c>
      <c r="CC46" s="39">
        <f t="shared" si="1"/>
        <v>0</v>
      </c>
      <c r="CD46" s="43">
        <f t="shared" si="2"/>
        <v>0</v>
      </c>
      <c r="CE46" s="44"/>
    </row>
    <row r="47" spans="1:83" ht="14.25" thickBot="1">
      <c r="A47" s="1"/>
      <c r="B47" s="1"/>
      <c r="C47" s="1"/>
      <c r="D47" s="1"/>
      <c r="E47" s="16"/>
      <c r="F47" s="135" t="s">
        <v>42</v>
      </c>
      <c r="G47" s="136"/>
      <c r="H47" s="111">
        <f t="shared" ref="H47:CB47" si="4">SUM(H7:H46)</f>
        <v>430</v>
      </c>
      <c r="I47" s="111">
        <f t="shared" si="4"/>
        <v>430</v>
      </c>
      <c r="J47" s="111">
        <f t="shared" si="4"/>
        <v>430</v>
      </c>
      <c r="K47" s="111">
        <f t="shared" si="4"/>
        <v>430</v>
      </c>
      <c r="L47" s="111">
        <f t="shared" si="4"/>
        <v>0</v>
      </c>
      <c r="M47" s="111">
        <f t="shared" si="4"/>
        <v>0</v>
      </c>
      <c r="N47" s="111">
        <f t="shared" si="4"/>
        <v>0</v>
      </c>
      <c r="O47" s="111">
        <f t="shared" si="4"/>
        <v>0</v>
      </c>
      <c r="P47" s="111">
        <f t="shared" si="4"/>
        <v>0</v>
      </c>
      <c r="Q47" s="111">
        <f t="shared" si="4"/>
        <v>0</v>
      </c>
      <c r="R47" s="111">
        <f t="shared" si="4"/>
        <v>0</v>
      </c>
      <c r="S47" s="111">
        <f t="shared" si="4"/>
        <v>0</v>
      </c>
      <c r="T47" s="111">
        <f t="shared" si="4"/>
        <v>0</v>
      </c>
      <c r="U47" s="111">
        <f t="shared" si="4"/>
        <v>0</v>
      </c>
      <c r="V47" s="111">
        <f t="shared" si="4"/>
        <v>0</v>
      </c>
      <c r="W47" s="111">
        <f t="shared" si="4"/>
        <v>0</v>
      </c>
      <c r="X47" s="111">
        <f t="shared" si="4"/>
        <v>0</v>
      </c>
      <c r="Y47" s="111">
        <f t="shared" si="4"/>
        <v>0</v>
      </c>
      <c r="Z47" s="111">
        <f t="shared" si="4"/>
        <v>0</v>
      </c>
      <c r="AA47" s="111">
        <f t="shared" si="4"/>
        <v>0</v>
      </c>
      <c r="AB47" s="111">
        <f t="shared" si="4"/>
        <v>0</v>
      </c>
      <c r="AC47" s="111">
        <f t="shared" si="4"/>
        <v>0</v>
      </c>
      <c r="AD47" s="111">
        <f t="shared" si="4"/>
        <v>0</v>
      </c>
      <c r="AE47" s="111">
        <f t="shared" si="4"/>
        <v>0</v>
      </c>
      <c r="AF47" s="111">
        <f t="shared" si="4"/>
        <v>0</v>
      </c>
      <c r="AG47" s="111">
        <f t="shared" si="4"/>
        <v>0</v>
      </c>
      <c r="AH47" s="111">
        <f t="shared" si="4"/>
        <v>0</v>
      </c>
      <c r="AI47" s="111">
        <f t="shared" si="4"/>
        <v>0</v>
      </c>
      <c r="AJ47" s="111">
        <f t="shared" si="4"/>
        <v>0</v>
      </c>
      <c r="AK47" s="111">
        <f t="shared" si="4"/>
        <v>0</v>
      </c>
      <c r="AL47" s="111">
        <f t="shared" si="4"/>
        <v>0</v>
      </c>
      <c r="AM47" s="111">
        <f t="shared" si="4"/>
        <v>0</v>
      </c>
      <c r="AN47" s="111">
        <f t="shared" si="4"/>
        <v>0</v>
      </c>
      <c r="AO47" s="111">
        <f t="shared" si="4"/>
        <v>0</v>
      </c>
      <c r="AP47" s="111">
        <f t="shared" si="4"/>
        <v>0</v>
      </c>
      <c r="AQ47" s="111">
        <f t="shared" si="4"/>
        <v>0</v>
      </c>
      <c r="AR47" s="111">
        <f t="shared" si="4"/>
        <v>0</v>
      </c>
      <c r="AS47" s="111">
        <f t="shared" si="4"/>
        <v>0</v>
      </c>
      <c r="AT47" s="111">
        <f t="shared" si="4"/>
        <v>0</v>
      </c>
      <c r="AU47" s="111">
        <f t="shared" si="4"/>
        <v>0</v>
      </c>
      <c r="AV47" s="111">
        <f t="shared" si="4"/>
        <v>0</v>
      </c>
      <c r="AW47" s="111">
        <f t="shared" si="4"/>
        <v>0</v>
      </c>
      <c r="AX47" s="111">
        <f t="shared" si="4"/>
        <v>0</v>
      </c>
      <c r="AY47" s="111">
        <f t="shared" si="4"/>
        <v>0</v>
      </c>
      <c r="AZ47" s="111">
        <f t="shared" si="4"/>
        <v>0</v>
      </c>
      <c r="BA47" s="111">
        <f t="shared" si="4"/>
        <v>0</v>
      </c>
      <c r="BB47" s="111">
        <f t="shared" si="4"/>
        <v>0</v>
      </c>
      <c r="BC47" s="111">
        <f t="shared" si="4"/>
        <v>0</v>
      </c>
      <c r="BD47" s="111">
        <f t="shared" si="4"/>
        <v>0</v>
      </c>
      <c r="BE47" s="111">
        <f t="shared" si="4"/>
        <v>0</v>
      </c>
      <c r="BF47" s="111">
        <f t="shared" si="4"/>
        <v>0</v>
      </c>
      <c r="BG47" s="111">
        <f t="shared" si="4"/>
        <v>0</v>
      </c>
      <c r="BH47" s="111">
        <f t="shared" si="4"/>
        <v>0</v>
      </c>
      <c r="BI47" s="111">
        <f t="shared" si="4"/>
        <v>0</v>
      </c>
      <c r="BJ47" s="111">
        <f t="shared" si="4"/>
        <v>0</v>
      </c>
      <c r="BK47" s="111">
        <f t="shared" si="4"/>
        <v>0</v>
      </c>
      <c r="BL47" s="111">
        <f t="shared" si="4"/>
        <v>0</v>
      </c>
      <c r="BM47" s="111">
        <f t="shared" si="4"/>
        <v>0</v>
      </c>
      <c r="BN47" s="111">
        <f t="shared" si="4"/>
        <v>0</v>
      </c>
      <c r="BO47" s="111">
        <f t="shared" si="4"/>
        <v>0</v>
      </c>
      <c r="BP47" s="111">
        <f t="shared" si="4"/>
        <v>0</v>
      </c>
      <c r="BQ47" s="111">
        <f t="shared" si="4"/>
        <v>0</v>
      </c>
      <c r="BR47" s="111">
        <f t="shared" si="4"/>
        <v>0</v>
      </c>
      <c r="BS47" s="111">
        <f t="shared" si="4"/>
        <v>0</v>
      </c>
      <c r="BT47" s="111">
        <f t="shared" si="4"/>
        <v>0</v>
      </c>
      <c r="BU47" s="111">
        <f t="shared" si="4"/>
        <v>0</v>
      </c>
      <c r="BV47" s="111">
        <f t="shared" si="4"/>
        <v>430</v>
      </c>
      <c r="BW47" s="111">
        <f t="shared" si="4"/>
        <v>430</v>
      </c>
      <c r="BX47" s="111">
        <f t="shared" si="4"/>
        <v>0</v>
      </c>
      <c r="BY47" s="111">
        <f t="shared" si="4"/>
        <v>0</v>
      </c>
      <c r="BZ47" s="77">
        <f t="shared" si="4"/>
        <v>2580</v>
      </c>
      <c r="CA47" s="77">
        <f t="shared" si="4"/>
        <v>4340</v>
      </c>
      <c r="CB47" s="77">
        <f t="shared" si="4"/>
        <v>3098</v>
      </c>
      <c r="CC47" s="77">
        <f t="shared" si="1"/>
        <v>-1760</v>
      </c>
      <c r="CD47" s="78">
        <f t="shared" si="2"/>
        <v>-518</v>
      </c>
      <c r="CE47" s="44"/>
    </row>
    <row r="48" spans="1:83" ht="7.5" customHeight="1">
      <c r="A48" s="1"/>
      <c r="B48" s="1"/>
      <c r="C48" s="1"/>
      <c r="D48" s="1"/>
      <c r="E48" s="1"/>
      <c r="F48" s="12"/>
      <c r="G48" s="12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12"/>
      <c r="CA48" s="12"/>
      <c r="CB48" s="12"/>
      <c r="CC48" s="12"/>
      <c r="CD48" s="12"/>
      <c r="CE48" s="1"/>
    </row>
  </sheetData>
  <mergeCells count="10">
    <mergeCell ref="CC5:CC6"/>
    <mergeCell ref="CD5:CD6"/>
    <mergeCell ref="G5:G6"/>
    <mergeCell ref="F47:G47"/>
    <mergeCell ref="B2:D3"/>
    <mergeCell ref="F5:F6"/>
    <mergeCell ref="BZ5:BZ6"/>
    <mergeCell ref="CA5:CA6"/>
    <mergeCell ref="CB5:CB6"/>
    <mergeCell ref="B5:C5"/>
  </mergeCells>
  <phoneticPr fontId="6" type="noConversion"/>
  <dataValidations count="2">
    <dataValidation type="decimal" allowBlank="1" showDropDown="1" sqref="H7:J21 H22 J22 H23:J46 L7:Q46 S7:X46 Z7:AE46 AG7:AL46 AU12:AZ46 BB12:BY46 BB7:BY10 AU7:AZ10 AN7:AN46 AO7:AS10 AO12:AS46 AO11 AQ11:AR11 AT11:AU11 AW11:AX11 AZ11:BA11 BX11:BY11">
      <formula1>0</formula1>
      <formula2>420</formula2>
    </dataValidation>
    <dataValidation type="decimal" allowBlank="1" showDropDown="1" sqref="K7:K46 R7:R46 Y7:Y46 AF7:AF46 AM7:AM46 BA12:BA46 BA7:BA10 AT7:AT10 AT12:AT46 AP11 AS11 AV11 AY11 BB11:BW11">
      <formula1>0</formula1>
      <formula2>720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</sheetPr>
  <dimension ref="A1:N78"/>
  <sheetViews>
    <sheetView tabSelected="1" workbookViewId="0">
      <pane ySplit="6" topLeftCell="A7" activePane="bottomLeft" state="frozen"/>
      <selection pane="bottomLeft" activeCell="H9" sqref="H9"/>
    </sheetView>
  </sheetViews>
  <sheetFormatPr defaultColWidth="14.42578125" defaultRowHeight="15.75" customHeight="1"/>
  <cols>
    <col min="1" max="1" width="1.5703125" customWidth="1"/>
    <col min="2" max="2" width="17.140625" customWidth="1"/>
    <col min="3" max="3" width="15.85546875" customWidth="1"/>
    <col min="4" max="4" width="11.7109375" customWidth="1"/>
    <col min="5" max="5" width="1.5703125" customWidth="1"/>
    <col min="6" max="6" width="12.140625" customWidth="1"/>
    <col min="7" max="7" width="3.28515625" customWidth="1"/>
    <col min="8" max="8" width="22.5703125" customWidth="1"/>
    <col min="9" max="9" width="1.5703125" customWidth="1"/>
    <col min="10" max="10" width="11" customWidth="1"/>
    <col min="11" max="11" width="13" customWidth="1"/>
    <col min="12" max="12" width="8.85546875" customWidth="1"/>
    <col min="13" max="13" width="11.140625" customWidth="1"/>
    <col min="14" max="14" width="1.5703125" customWidth="1"/>
  </cols>
  <sheetData>
    <row r="1" spans="1:14" ht="7.5" customHeight="1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>
      <c r="A2" s="3"/>
      <c r="B2" s="158" t="s">
        <v>154</v>
      </c>
      <c r="C2" s="138"/>
      <c r="D2" s="139"/>
      <c r="E2" s="5"/>
      <c r="F2" s="6"/>
      <c r="G2" s="6"/>
      <c r="H2" s="6"/>
      <c r="I2" s="1"/>
      <c r="J2" s="1"/>
      <c r="K2" s="1"/>
      <c r="L2" s="1"/>
      <c r="M2" s="1"/>
      <c r="N2" s="1"/>
    </row>
    <row r="3" spans="1:14" ht="13.5">
      <c r="A3" s="3"/>
      <c r="B3" s="140"/>
      <c r="C3" s="141"/>
      <c r="D3" s="142"/>
      <c r="E3" s="5"/>
      <c r="F3" s="6"/>
      <c r="G3" s="6"/>
      <c r="H3" s="6"/>
      <c r="I3" s="1"/>
      <c r="J3" s="1"/>
      <c r="K3" s="1"/>
      <c r="L3" s="1"/>
      <c r="M3" s="1"/>
      <c r="N3" s="1"/>
    </row>
    <row r="4" spans="1:14" ht="7.5" customHeight="1" thickBot="1">
      <c r="A4" s="1"/>
      <c r="B4" s="11"/>
      <c r="C4" s="11"/>
      <c r="D4" s="11"/>
      <c r="E4" s="13"/>
      <c r="F4" s="14"/>
      <c r="G4" s="14"/>
      <c r="H4" s="14"/>
      <c r="I4" s="1"/>
      <c r="J4" s="2"/>
      <c r="K4" s="2"/>
      <c r="L4" s="2"/>
      <c r="M4" s="2"/>
      <c r="N4" s="1"/>
    </row>
    <row r="5" spans="1:14" ht="13.5" customHeight="1">
      <c r="A5" s="1"/>
      <c r="B5" s="145" t="s">
        <v>167</v>
      </c>
      <c r="C5" s="146"/>
      <c r="D5" s="13"/>
      <c r="E5" s="16"/>
      <c r="F5" s="159" t="s">
        <v>2</v>
      </c>
      <c r="G5" s="160" t="s">
        <v>153</v>
      </c>
      <c r="H5" s="139"/>
      <c r="I5" s="20"/>
      <c r="J5" s="149" t="s">
        <v>170</v>
      </c>
      <c r="K5" s="150"/>
      <c r="L5" s="150"/>
      <c r="M5" s="151"/>
      <c r="N5" s="7"/>
    </row>
    <row r="6" spans="1:14" ht="14.25" thickBot="1">
      <c r="A6" s="1"/>
      <c r="B6" s="13"/>
      <c r="C6" s="13"/>
      <c r="D6" s="13"/>
      <c r="E6" s="16"/>
      <c r="F6" s="144"/>
      <c r="G6" s="161"/>
      <c r="H6" s="162"/>
      <c r="I6" s="20"/>
      <c r="J6" s="152"/>
      <c r="K6" s="153"/>
      <c r="L6" s="153"/>
      <c r="M6" s="154"/>
      <c r="N6" s="7"/>
    </row>
    <row r="7" spans="1:14" ht="14.25" thickBot="1">
      <c r="A7" s="1"/>
      <c r="B7" s="26"/>
      <c r="C7" s="26"/>
      <c r="D7" s="26"/>
      <c r="E7" s="16"/>
      <c r="F7" s="101">
        <v>44007</v>
      </c>
      <c r="G7" s="104">
        <v>2</v>
      </c>
      <c r="H7" s="102" t="str">
        <f>IF(G7&gt;0, VLOOKUP(G7,'코인 수급 계획'!$F$7:$G$46,2),"")</f>
        <v>네긔</v>
      </c>
      <c r="I7" s="20"/>
      <c r="J7" s="152"/>
      <c r="K7" s="153"/>
      <c r="L7" s="153"/>
      <c r="M7" s="154"/>
      <c r="N7" s="7"/>
    </row>
    <row r="8" spans="1:14" ht="13.5">
      <c r="A8" s="3"/>
      <c r="B8" s="10"/>
      <c r="C8" s="15" t="s">
        <v>0</v>
      </c>
      <c r="D8" s="18" t="s">
        <v>1</v>
      </c>
      <c r="E8" s="36"/>
      <c r="F8" s="101">
        <v>44008</v>
      </c>
      <c r="G8" s="105"/>
      <c r="H8" s="102" t="str">
        <f>IF(G8&gt;0, VLOOKUP(G8,'코인 수급 계획'!$F$7:$G$46,2),"")</f>
        <v/>
      </c>
      <c r="I8" s="20"/>
      <c r="J8" s="152"/>
      <c r="K8" s="153"/>
      <c r="L8" s="153"/>
      <c r="M8" s="154"/>
      <c r="N8" s="7"/>
    </row>
    <row r="9" spans="1:14" ht="13.5">
      <c r="A9" s="3"/>
      <c r="B9" s="21" t="s">
        <v>3</v>
      </c>
      <c r="C9" s="22">
        <f>'코인 수급 계획'!C9</f>
        <v>2580</v>
      </c>
      <c r="D9" s="25" t="str">
        <f>'코인 수급 계획'!D9</f>
        <v>-</v>
      </c>
      <c r="E9" s="36"/>
      <c r="F9" s="101">
        <v>44009</v>
      </c>
      <c r="G9" s="105"/>
      <c r="H9" s="102" t="str">
        <f>IF(G9&gt;0, VLOOKUP(G9,'코인 수급 계획'!$F$7:$G$46,2),"")</f>
        <v/>
      </c>
      <c r="I9" s="20"/>
      <c r="J9" s="152"/>
      <c r="K9" s="153"/>
      <c r="L9" s="153"/>
      <c r="M9" s="154"/>
      <c r="N9" s="7"/>
    </row>
    <row r="10" spans="1:14" ht="13.5">
      <c r="A10" s="3"/>
      <c r="B10" s="21" t="s">
        <v>17</v>
      </c>
      <c r="C10" s="22">
        <f>'코인 수급 계획'!C10</f>
        <v>4340</v>
      </c>
      <c r="D10" s="27">
        <f>'코인 수급 계획'!D10</f>
        <v>3098</v>
      </c>
      <c r="E10" s="36"/>
      <c r="F10" s="101">
        <v>44010</v>
      </c>
      <c r="G10" s="105"/>
      <c r="H10" s="102" t="str">
        <f>IF(G10&gt;0, VLOOKUP(G10,'코인 수급 계획'!$F$7:$G$46,2),"")</f>
        <v/>
      </c>
      <c r="I10" s="20"/>
      <c r="J10" s="152"/>
      <c r="K10" s="153"/>
      <c r="L10" s="153"/>
      <c r="M10" s="154"/>
      <c r="N10" s="7"/>
    </row>
    <row r="11" spans="1:14" ht="14.25" thickBot="1">
      <c r="A11" s="3"/>
      <c r="B11" s="28" t="s">
        <v>19</v>
      </c>
      <c r="C11" s="29">
        <f>'코인 수급 계획'!C11</f>
        <v>-1760</v>
      </c>
      <c r="D11" s="30">
        <f>'코인 수급 계획'!D11</f>
        <v>-518</v>
      </c>
      <c r="E11" s="36"/>
      <c r="F11" s="101">
        <v>44011</v>
      </c>
      <c r="G11" s="105"/>
      <c r="H11" s="102" t="str">
        <f>IF(G11&gt;0, VLOOKUP(G11,'코인 수급 계획'!$F$7:$G$46,2),"")</f>
        <v/>
      </c>
      <c r="I11" s="20"/>
      <c r="J11" s="152"/>
      <c r="K11" s="153"/>
      <c r="L11" s="153"/>
      <c r="M11" s="154"/>
      <c r="N11" s="7"/>
    </row>
    <row r="12" spans="1:14" ht="13.5">
      <c r="A12" s="3"/>
      <c r="B12" s="31" t="s">
        <v>164</v>
      </c>
      <c r="C12" s="32">
        <f>'코인 수급 계획'!C12</f>
        <v>1</v>
      </c>
      <c r="D12" s="33" t="str">
        <f>'코인 수급 계획'!D12</f>
        <v>-</v>
      </c>
      <c r="E12" s="36"/>
      <c r="F12" s="101">
        <v>44012</v>
      </c>
      <c r="G12" s="105"/>
      <c r="H12" s="102" t="str">
        <f>IF(G12&gt;0, VLOOKUP(G12,'코인 수급 계획'!$F$7:$G$46,2),"")</f>
        <v/>
      </c>
      <c r="I12" s="20"/>
      <c r="J12" s="152"/>
      <c r="K12" s="153"/>
      <c r="L12" s="153"/>
      <c r="M12" s="154"/>
      <c r="N12" s="7"/>
    </row>
    <row r="13" spans="1:14" ht="13.5">
      <c r="A13" s="1"/>
      <c r="B13" s="21" t="s">
        <v>165</v>
      </c>
      <c r="C13" s="34">
        <f>'코인 수급 계획'!C13</f>
        <v>1</v>
      </c>
      <c r="D13" s="25" t="str">
        <f>'코인 수급 계획'!D13</f>
        <v>-</v>
      </c>
      <c r="E13" s="16"/>
      <c r="F13" s="101">
        <v>44013</v>
      </c>
      <c r="G13" s="105"/>
      <c r="H13" s="102" t="str">
        <f>IF(G13&gt;0, VLOOKUP(G13,'코인 수급 계획'!$F$7:$G$46,2),"")</f>
        <v/>
      </c>
      <c r="I13" s="20"/>
      <c r="J13" s="152"/>
      <c r="K13" s="153"/>
      <c r="L13" s="153"/>
      <c r="M13" s="154"/>
      <c r="N13" s="7"/>
    </row>
    <row r="14" spans="1:14" ht="14.25" thickBot="1">
      <c r="A14" s="1"/>
      <c r="B14" s="35" t="s">
        <v>166</v>
      </c>
      <c r="C14" s="37">
        <f>'코인 수급 계획'!C14</f>
        <v>0</v>
      </c>
      <c r="D14" s="38" t="str">
        <f>'코인 수급 계획'!D14</f>
        <v>-</v>
      </c>
      <c r="E14" s="16"/>
      <c r="F14" s="101">
        <v>44014</v>
      </c>
      <c r="G14" s="105"/>
      <c r="H14" s="102" t="str">
        <f>IF(G14&gt;0, VLOOKUP(G14,'코인 수급 계획'!$F$7:$G$46,2),"")</f>
        <v/>
      </c>
      <c r="I14" s="20"/>
      <c r="J14" s="152"/>
      <c r="K14" s="153"/>
      <c r="L14" s="153"/>
      <c r="M14" s="154"/>
      <c r="N14" s="7"/>
    </row>
    <row r="15" spans="1:14" ht="14.25" thickBot="1">
      <c r="A15" s="1"/>
      <c r="B15" s="40" t="s">
        <v>23</v>
      </c>
      <c r="C15" s="41">
        <f>'코인 수급 계획'!C15</f>
        <v>0</v>
      </c>
      <c r="D15" s="42" t="str">
        <f>'코인 수급 계획'!D15</f>
        <v>-</v>
      </c>
      <c r="E15" s="16"/>
      <c r="F15" s="101">
        <v>44015</v>
      </c>
      <c r="G15" s="105"/>
      <c r="H15" s="102" t="str">
        <f>IF(G15&gt;0, VLOOKUP(G15,'코인 수급 계획'!$F$7:$G$46,2),"")</f>
        <v/>
      </c>
      <c r="I15" s="20"/>
      <c r="J15" s="152"/>
      <c r="K15" s="153"/>
      <c r="L15" s="153"/>
      <c r="M15" s="154"/>
      <c r="N15" s="7"/>
    </row>
    <row r="16" spans="1:14" ht="13.5">
      <c r="A16" s="1"/>
      <c r="B16" s="13"/>
      <c r="C16" s="13"/>
      <c r="D16" s="13"/>
      <c r="E16" s="16"/>
      <c r="F16" s="101">
        <v>44016</v>
      </c>
      <c r="G16" s="105"/>
      <c r="H16" s="102" t="str">
        <f>IF(G16&gt;0, VLOOKUP(G16,'코인 수급 계획'!$F$7:$G$46,2),"")</f>
        <v/>
      </c>
      <c r="I16" s="20"/>
      <c r="J16" s="152"/>
      <c r="K16" s="153"/>
      <c r="L16" s="153"/>
      <c r="M16" s="154"/>
      <c r="N16" s="7"/>
    </row>
    <row r="17" spans="1:14" ht="14.25" thickBot="1">
      <c r="A17" s="1"/>
      <c r="B17" s="13"/>
      <c r="C17" s="13"/>
      <c r="D17" s="13"/>
      <c r="E17" s="16"/>
      <c r="F17" s="101">
        <v>44017</v>
      </c>
      <c r="G17" s="105"/>
      <c r="H17" s="102" t="str">
        <f>IF(G17&gt;0, VLOOKUP(G17,'코인 수급 계획'!$F$7:$G$46,2),"")</f>
        <v/>
      </c>
      <c r="I17" s="20"/>
      <c r="J17" s="155"/>
      <c r="K17" s="156"/>
      <c r="L17" s="156"/>
      <c r="M17" s="157"/>
      <c r="N17" s="7"/>
    </row>
    <row r="18" spans="1:14" ht="13.5">
      <c r="A18" s="1"/>
      <c r="B18" s="13"/>
      <c r="C18" s="13"/>
      <c r="D18" s="13"/>
      <c r="E18" s="16"/>
      <c r="F18" s="101">
        <v>44018</v>
      </c>
      <c r="G18" s="105"/>
      <c r="H18" s="102" t="str">
        <f>IF(G18&gt;0, VLOOKUP(G18,'코인 수급 계획'!$F$7:$G$46,2),"")</f>
        <v/>
      </c>
      <c r="I18" s="7"/>
      <c r="J18" s="12"/>
      <c r="K18" s="12"/>
      <c r="L18" s="11"/>
      <c r="M18" s="12"/>
      <c r="N18" s="1"/>
    </row>
    <row r="19" spans="1:14" ht="13.5">
      <c r="A19" s="1"/>
      <c r="B19" s="13"/>
      <c r="C19" s="13"/>
      <c r="D19" s="13"/>
      <c r="E19" s="16"/>
      <c r="F19" s="101">
        <v>44019</v>
      </c>
      <c r="G19" s="105"/>
      <c r="H19" s="102" t="str">
        <f>IF(G19&gt;0, VLOOKUP(G19,'코인 수급 계획'!$F$7:$G$46,2),"")</f>
        <v/>
      </c>
      <c r="I19" s="7"/>
      <c r="J19" s="1"/>
      <c r="K19" s="1"/>
      <c r="L19" s="13"/>
      <c r="M19" s="1"/>
      <c r="N19" s="1"/>
    </row>
    <row r="20" spans="1:14" ht="13.5">
      <c r="A20" s="1"/>
      <c r="B20" s="13"/>
      <c r="C20" s="13"/>
      <c r="D20" s="13"/>
      <c r="E20" s="16"/>
      <c r="F20" s="101">
        <v>44020</v>
      </c>
      <c r="G20" s="105"/>
      <c r="H20" s="102" t="str">
        <f>IF(G20&gt;0, VLOOKUP(G20,'코인 수급 계획'!$F$7:$G$46,2),"")</f>
        <v/>
      </c>
      <c r="I20" s="7"/>
      <c r="J20" s="1"/>
      <c r="K20" s="1"/>
      <c r="L20" s="13"/>
      <c r="M20" s="1"/>
      <c r="N20" s="1"/>
    </row>
    <row r="21" spans="1:14" ht="13.5">
      <c r="A21" s="1"/>
      <c r="B21" s="13"/>
      <c r="C21" s="13"/>
      <c r="D21" s="13"/>
      <c r="E21" s="16"/>
      <c r="F21" s="101">
        <v>44021</v>
      </c>
      <c r="G21" s="105"/>
      <c r="H21" s="102" t="str">
        <f>IF(G21&gt;0, VLOOKUP(G21,'코인 수급 계획'!$F$7:$G$46,2),"")</f>
        <v/>
      </c>
      <c r="I21" s="7"/>
      <c r="J21" s="1"/>
      <c r="K21" s="1"/>
      <c r="L21" s="13"/>
      <c r="M21" s="1"/>
      <c r="N21" s="1"/>
    </row>
    <row r="22" spans="1:14" ht="13.5">
      <c r="A22" s="1"/>
      <c r="B22" s="13"/>
      <c r="C22" s="13"/>
      <c r="D22" s="13"/>
      <c r="E22" s="16"/>
      <c r="F22" s="101">
        <v>44022</v>
      </c>
      <c r="G22" s="105"/>
      <c r="H22" s="102" t="str">
        <f>IF(G22&gt;0, VLOOKUP(G22,'코인 수급 계획'!$F$7:$G$46,2),"")</f>
        <v/>
      </c>
      <c r="I22" s="7"/>
      <c r="J22" s="1"/>
      <c r="K22" s="1"/>
      <c r="L22" s="13"/>
      <c r="M22" s="1"/>
      <c r="N22" s="1"/>
    </row>
    <row r="23" spans="1:14" ht="13.5">
      <c r="A23" s="1"/>
      <c r="B23" s="13"/>
      <c r="C23" s="13"/>
      <c r="D23" s="13"/>
      <c r="E23" s="16"/>
      <c r="F23" s="101">
        <v>44023</v>
      </c>
      <c r="G23" s="105"/>
      <c r="H23" s="102" t="str">
        <f>IF(G23&gt;0, VLOOKUP(G23,'코인 수급 계획'!$F$7:$G$46,2),"")</f>
        <v/>
      </c>
      <c r="I23" s="7"/>
      <c r="J23" s="1"/>
      <c r="K23" s="1"/>
      <c r="L23" s="13"/>
      <c r="M23" s="1"/>
      <c r="N23" s="1"/>
    </row>
    <row r="24" spans="1:14" ht="13.5">
      <c r="A24" s="1"/>
      <c r="B24" s="13"/>
      <c r="C24" s="13"/>
      <c r="D24" s="13"/>
      <c r="E24" s="16"/>
      <c r="F24" s="101">
        <v>44024</v>
      </c>
      <c r="G24" s="105"/>
      <c r="H24" s="102" t="str">
        <f>IF(G24&gt;0, VLOOKUP(G24,'코인 수급 계획'!$F$7:$G$46,2),"")</f>
        <v/>
      </c>
      <c r="I24" s="7"/>
      <c r="J24" s="1"/>
      <c r="K24" s="1"/>
      <c r="L24" s="13"/>
      <c r="M24" s="1"/>
      <c r="N24" s="1"/>
    </row>
    <row r="25" spans="1:14" ht="13.5">
      <c r="A25" s="1"/>
      <c r="B25" s="13"/>
      <c r="C25" s="13"/>
      <c r="D25" s="13"/>
      <c r="E25" s="16"/>
      <c r="F25" s="101">
        <v>44025</v>
      </c>
      <c r="G25" s="105"/>
      <c r="H25" s="102" t="str">
        <f>IF(G25&gt;0, VLOOKUP(G25,'코인 수급 계획'!$F$7:$G$46,2),"")</f>
        <v/>
      </c>
      <c r="I25" s="7"/>
      <c r="J25" s="1"/>
      <c r="K25" s="1"/>
      <c r="L25" s="13"/>
      <c r="M25" s="1"/>
      <c r="N25" s="1"/>
    </row>
    <row r="26" spans="1:14" ht="13.5">
      <c r="A26" s="1"/>
      <c r="B26" s="13"/>
      <c r="C26" s="13"/>
      <c r="D26" s="13"/>
      <c r="E26" s="16"/>
      <c r="F26" s="101">
        <v>44026</v>
      </c>
      <c r="G26" s="105"/>
      <c r="H26" s="102" t="str">
        <f>IF(G26&gt;0, VLOOKUP(G26,'코인 수급 계획'!$F$7:$G$46,2),"")</f>
        <v/>
      </c>
      <c r="I26" s="7"/>
      <c r="J26" s="1"/>
      <c r="K26" s="1"/>
      <c r="L26" s="1"/>
      <c r="M26" s="1"/>
      <c r="N26" s="1"/>
    </row>
    <row r="27" spans="1:14" ht="13.5">
      <c r="A27" s="1"/>
      <c r="B27" s="13"/>
      <c r="C27" s="13"/>
      <c r="D27" s="13"/>
      <c r="E27" s="16"/>
      <c r="F27" s="101">
        <v>44027</v>
      </c>
      <c r="G27" s="105"/>
      <c r="H27" s="102" t="str">
        <f>IF(G27&gt;0, VLOOKUP(G27,'코인 수급 계획'!$F$7:$G$46,2),"")</f>
        <v/>
      </c>
      <c r="I27" s="7"/>
      <c r="J27" s="1"/>
      <c r="K27" s="1"/>
      <c r="L27" s="1"/>
      <c r="M27" s="1"/>
      <c r="N27" s="1"/>
    </row>
    <row r="28" spans="1:14" ht="13.5">
      <c r="A28" s="1"/>
      <c r="B28" s="13"/>
      <c r="C28" s="13"/>
      <c r="D28" s="13"/>
      <c r="E28" s="16"/>
      <c r="F28" s="101">
        <v>44028</v>
      </c>
      <c r="G28" s="105"/>
      <c r="H28" s="102" t="str">
        <f>IF(G28&gt;0, VLOOKUP(G28,'코인 수급 계획'!$F$7:$G$46,2),"")</f>
        <v/>
      </c>
      <c r="I28" s="7"/>
      <c r="J28" s="1"/>
      <c r="K28" s="1"/>
      <c r="L28" s="1"/>
      <c r="M28" s="1"/>
      <c r="N28" s="1"/>
    </row>
    <row r="29" spans="1:14" ht="13.5">
      <c r="A29" s="1"/>
      <c r="B29" s="13"/>
      <c r="C29" s="13"/>
      <c r="D29" s="13"/>
      <c r="E29" s="16"/>
      <c r="F29" s="101">
        <v>44029</v>
      </c>
      <c r="G29" s="105"/>
      <c r="H29" s="102" t="str">
        <f>IF(G29&gt;0, VLOOKUP(G29,'코인 수급 계획'!$F$7:$G$46,2),"")</f>
        <v/>
      </c>
      <c r="I29" s="7"/>
      <c r="J29" s="1"/>
      <c r="K29" s="1"/>
      <c r="L29" s="1"/>
      <c r="M29" s="1"/>
      <c r="N29" s="1"/>
    </row>
    <row r="30" spans="1:14" ht="13.5">
      <c r="A30" s="1"/>
      <c r="B30" s="13"/>
      <c r="C30" s="13"/>
      <c r="D30" s="13"/>
      <c r="E30" s="16"/>
      <c r="F30" s="101">
        <v>44030</v>
      </c>
      <c r="G30" s="105"/>
      <c r="H30" s="102" t="str">
        <f>IF(G30&gt;0, VLOOKUP(G30,'코인 수급 계획'!$F$7:$G$46,2),"")</f>
        <v/>
      </c>
      <c r="I30" s="7"/>
      <c r="J30" s="1"/>
      <c r="K30" s="1"/>
      <c r="L30" s="1"/>
      <c r="M30" s="1"/>
      <c r="N30" s="1"/>
    </row>
    <row r="31" spans="1:14" ht="13.5">
      <c r="A31" s="1"/>
      <c r="B31" s="13"/>
      <c r="C31" s="13"/>
      <c r="D31" s="13"/>
      <c r="E31" s="16"/>
      <c r="F31" s="101">
        <v>44031</v>
      </c>
      <c r="G31" s="105"/>
      <c r="H31" s="102" t="str">
        <f>IF(G31&gt;0, VLOOKUP(G31,'코인 수급 계획'!$F$7:$G$46,2),"")</f>
        <v/>
      </c>
      <c r="I31" s="7"/>
      <c r="J31" s="1"/>
      <c r="K31" s="1"/>
      <c r="L31" s="1"/>
      <c r="M31" s="1"/>
      <c r="N31" s="1"/>
    </row>
    <row r="32" spans="1:14" ht="13.5">
      <c r="A32" s="1"/>
      <c r="B32" s="13"/>
      <c r="C32" s="13"/>
      <c r="D32" s="13"/>
      <c r="E32" s="16"/>
      <c r="F32" s="101">
        <v>44032</v>
      </c>
      <c r="G32" s="105"/>
      <c r="H32" s="102" t="str">
        <f>IF(G32&gt;0, VLOOKUP(G32,'코인 수급 계획'!$F$7:$G$46,2),"")</f>
        <v/>
      </c>
      <c r="I32" s="7"/>
      <c r="J32" s="1"/>
      <c r="K32" s="1"/>
      <c r="L32" s="1"/>
      <c r="M32" s="1"/>
      <c r="N32" s="1"/>
    </row>
    <row r="33" spans="1:14" ht="13.5">
      <c r="A33" s="1"/>
      <c r="B33" s="13"/>
      <c r="C33" s="13"/>
      <c r="D33" s="13"/>
      <c r="E33" s="16"/>
      <c r="F33" s="101">
        <v>44033</v>
      </c>
      <c r="G33" s="105"/>
      <c r="H33" s="102" t="str">
        <f>IF(G33&gt;0, VLOOKUP(G33,'코인 수급 계획'!$F$7:$G$46,2),"")</f>
        <v/>
      </c>
      <c r="I33" s="7"/>
      <c r="J33" s="1"/>
      <c r="K33" s="1"/>
      <c r="L33" s="1"/>
      <c r="M33" s="1"/>
      <c r="N33" s="1"/>
    </row>
    <row r="34" spans="1:14" ht="13.5">
      <c r="A34" s="1"/>
      <c r="B34" s="13"/>
      <c r="C34" s="13"/>
      <c r="D34" s="13"/>
      <c r="E34" s="16"/>
      <c r="F34" s="101">
        <v>44034</v>
      </c>
      <c r="G34" s="105"/>
      <c r="H34" s="102" t="str">
        <f>IF(G34&gt;0, VLOOKUP(G34,'코인 수급 계획'!$F$7:$G$46,2),"")</f>
        <v/>
      </c>
      <c r="I34" s="7"/>
      <c r="J34" s="1"/>
      <c r="K34" s="1"/>
      <c r="L34" s="1"/>
      <c r="M34" s="1"/>
      <c r="N34" s="1"/>
    </row>
    <row r="35" spans="1:14" ht="13.5">
      <c r="A35" s="1"/>
      <c r="B35" s="13"/>
      <c r="C35" s="13"/>
      <c r="D35" s="13"/>
      <c r="E35" s="16"/>
      <c r="F35" s="101">
        <v>44035</v>
      </c>
      <c r="G35" s="105"/>
      <c r="H35" s="102" t="str">
        <f>IF(G35&gt;0, VLOOKUP(G35,'코인 수급 계획'!$F$7:$G$46,2),"")</f>
        <v/>
      </c>
      <c r="I35" s="7"/>
      <c r="J35" s="1"/>
      <c r="K35" s="1"/>
      <c r="L35" s="1"/>
      <c r="M35" s="1"/>
      <c r="N35" s="1"/>
    </row>
    <row r="36" spans="1:14" ht="13.5">
      <c r="A36" s="1"/>
      <c r="B36" s="13"/>
      <c r="C36" s="13"/>
      <c r="D36" s="13"/>
      <c r="E36" s="16"/>
      <c r="F36" s="101">
        <v>44036</v>
      </c>
      <c r="G36" s="105"/>
      <c r="H36" s="102" t="str">
        <f>IF(G36&gt;0, VLOOKUP(G36,'코인 수급 계획'!$F$7:$G$46,2),"")</f>
        <v/>
      </c>
      <c r="I36" s="7"/>
      <c r="J36" s="1"/>
      <c r="K36" s="1"/>
      <c r="L36" s="1"/>
      <c r="M36" s="1"/>
      <c r="N36" s="1"/>
    </row>
    <row r="37" spans="1:14" ht="13.5">
      <c r="A37" s="1"/>
      <c r="B37" s="13"/>
      <c r="C37" s="13"/>
      <c r="D37" s="13"/>
      <c r="E37" s="16"/>
      <c r="F37" s="101">
        <v>44037</v>
      </c>
      <c r="G37" s="105"/>
      <c r="H37" s="102" t="str">
        <f>IF(G37&gt;0, VLOOKUP(G37,'코인 수급 계획'!$F$7:$G$46,2),"")</f>
        <v/>
      </c>
      <c r="I37" s="7"/>
      <c r="J37" s="1"/>
      <c r="K37" s="1"/>
      <c r="L37" s="1"/>
      <c r="M37" s="1"/>
      <c r="N37" s="1"/>
    </row>
    <row r="38" spans="1:14" ht="13.5">
      <c r="A38" s="1"/>
      <c r="B38" s="13"/>
      <c r="C38" s="13"/>
      <c r="D38" s="13"/>
      <c r="E38" s="16"/>
      <c r="F38" s="101">
        <v>44038</v>
      </c>
      <c r="G38" s="105"/>
      <c r="H38" s="102" t="str">
        <f>IF(G38&gt;0, VLOOKUP(G38,'코인 수급 계획'!$F$7:$G$46,2),"")</f>
        <v/>
      </c>
      <c r="I38" s="7"/>
      <c r="J38" s="1"/>
      <c r="K38" s="1"/>
      <c r="L38" s="1"/>
      <c r="M38" s="1"/>
      <c r="N38" s="1"/>
    </row>
    <row r="39" spans="1:14" ht="13.5">
      <c r="A39" s="1"/>
      <c r="B39" s="13"/>
      <c r="C39" s="13"/>
      <c r="D39" s="13"/>
      <c r="E39" s="16"/>
      <c r="F39" s="101">
        <v>44039</v>
      </c>
      <c r="G39" s="105"/>
      <c r="H39" s="102" t="str">
        <f>IF(G39&gt;0, VLOOKUP(G39,'코인 수급 계획'!$F$7:$G$46,2),"")</f>
        <v/>
      </c>
      <c r="I39" s="7"/>
      <c r="J39" s="1"/>
      <c r="K39" s="1"/>
      <c r="L39" s="1"/>
      <c r="M39" s="1"/>
      <c r="N39" s="1"/>
    </row>
    <row r="40" spans="1:14" ht="13.5">
      <c r="A40" s="1"/>
      <c r="B40" s="13"/>
      <c r="C40" s="13"/>
      <c r="D40" s="13"/>
      <c r="E40" s="16"/>
      <c r="F40" s="101">
        <v>44040</v>
      </c>
      <c r="G40" s="105"/>
      <c r="H40" s="102" t="str">
        <f>IF(G40&gt;0, VLOOKUP(G40,'코인 수급 계획'!$F$7:$G$46,2),"")</f>
        <v/>
      </c>
      <c r="I40" s="7"/>
      <c r="J40" s="1"/>
      <c r="K40" s="1"/>
      <c r="L40" s="1"/>
      <c r="M40" s="1"/>
      <c r="N40" s="1"/>
    </row>
    <row r="41" spans="1:14" ht="13.5">
      <c r="A41" s="1"/>
      <c r="B41" s="13"/>
      <c r="C41" s="13"/>
      <c r="D41" s="13"/>
      <c r="E41" s="16"/>
      <c r="F41" s="101">
        <v>44041</v>
      </c>
      <c r="G41" s="105"/>
      <c r="H41" s="102" t="str">
        <f>IF(G41&gt;0, VLOOKUP(G41,'코인 수급 계획'!$F$7:$G$46,2),"")</f>
        <v/>
      </c>
      <c r="I41" s="7"/>
      <c r="J41" s="1"/>
      <c r="K41" s="1"/>
      <c r="L41" s="1"/>
      <c r="M41" s="1"/>
      <c r="N41" s="1"/>
    </row>
    <row r="42" spans="1:14" ht="13.5">
      <c r="A42" s="1"/>
      <c r="B42" s="13"/>
      <c r="C42" s="13"/>
      <c r="D42" s="13"/>
      <c r="E42" s="16"/>
      <c r="F42" s="101">
        <v>44042</v>
      </c>
      <c r="G42" s="105"/>
      <c r="H42" s="102" t="str">
        <f>IF(G42&gt;0, VLOOKUP(G42,'코인 수급 계획'!$F$7:$G$46,2),"")</f>
        <v/>
      </c>
      <c r="I42" s="7"/>
      <c r="J42" s="1"/>
      <c r="K42" s="1"/>
      <c r="L42" s="1"/>
      <c r="M42" s="1"/>
      <c r="N42" s="1"/>
    </row>
    <row r="43" spans="1:14" ht="13.5">
      <c r="A43" s="1"/>
      <c r="B43" s="13"/>
      <c r="C43" s="13"/>
      <c r="D43" s="13"/>
      <c r="E43" s="16"/>
      <c r="F43" s="101">
        <v>44043</v>
      </c>
      <c r="G43" s="105"/>
      <c r="H43" s="102" t="str">
        <f>IF(G43&gt;0, VLOOKUP(G43,'코인 수급 계획'!$F$7:$G$46,2),"")</f>
        <v/>
      </c>
      <c r="I43" s="7"/>
      <c r="J43" s="1"/>
      <c r="K43" s="1"/>
      <c r="L43" s="1"/>
      <c r="M43" s="1"/>
      <c r="N43" s="1"/>
    </row>
    <row r="44" spans="1:14" ht="13.5">
      <c r="A44" s="1"/>
      <c r="B44" s="13"/>
      <c r="C44" s="13"/>
      <c r="D44" s="13"/>
      <c r="E44" s="16"/>
      <c r="F44" s="101">
        <v>44044</v>
      </c>
      <c r="G44" s="105"/>
      <c r="H44" s="102" t="str">
        <f>IF(G44&gt;0, VLOOKUP(G44,'코인 수급 계획'!$F$7:$G$46,2),"")</f>
        <v/>
      </c>
      <c r="I44" s="7"/>
      <c r="J44" s="1"/>
      <c r="K44" s="1"/>
      <c r="L44" s="1"/>
      <c r="M44" s="1"/>
      <c r="N44" s="1"/>
    </row>
    <row r="45" spans="1:14" ht="13.5">
      <c r="A45" s="1"/>
      <c r="B45" s="13"/>
      <c r="C45" s="13"/>
      <c r="D45" s="13"/>
      <c r="E45" s="16"/>
      <c r="F45" s="101">
        <v>44045</v>
      </c>
      <c r="G45" s="105"/>
      <c r="H45" s="102" t="str">
        <f>IF(G45&gt;0, VLOOKUP(G45,'코인 수급 계획'!$F$7:$G$46,2),"")</f>
        <v/>
      </c>
      <c r="I45" s="7"/>
      <c r="J45" s="1"/>
      <c r="K45" s="1"/>
      <c r="L45" s="1"/>
      <c r="M45" s="1"/>
      <c r="N45" s="1"/>
    </row>
    <row r="46" spans="1:14" ht="13.5">
      <c r="A46" s="1"/>
      <c r="B46" s="13"/>
      <c r="C46" s="13"/>
      <c r="D46" s="13"/>
      <c r="E46" s="16"/>
      <c r="F46" s="101">
        <v>44046</v>
      </c>
      <c r="G46" s="105"/>
      <c r="H46" s="102" t="str">
        <f>IF(G46&gt;0, VLOOKUP(G46,'코인 수급 계획'!$F$7:$G$46,2),"")</f>
        <v/>
      </c>
      <c r="I46" s="7"/>
      <c r="J46" s="1"/>
      <c r="K46" s="1"/>
      <c r="L46" s="1"/>
      <c r="M46" s="1"/>
      <c r="N46" s="1"/>
    </row>
    <row r="47" spans="1:14" ht="13.5">
      <c r="A47" s="1"/>
      <c r="B47" s="13"/>
      <c r="C47" s="13"/>
      <c r="D47" s="13"/>
      <c r="E47" s="16"/>
      <c r="F47" s="101">
        <v>44047</v>
      </c>
      <c r="G47" s="105"/>
      <c r="H47" s="102" t="str">
        <f>IF(G47&gt;0, VLOOKUP(G47,'코인 수급 계획'!$F$7:$G$46,2),"")</f>
        <v/>
      </c>
      <c r="I47" s="7"/>
      <c r="J47" s="1"/>
      <c r="K47" s="1"/>
      <c r="L47" s="1"/>
      <c r="M47" s="1"/>
      <c r="N47" s="1"/>
    </row>
    <row r="48" spans="1:14" ht="13.5">
      <c r="A48" s="1"/>
      <c r="B48" s="13"/>
      <c r="C48" s="13"/>
      <c r="D48" s="13"/>
      <c r="E48" s="16"/>
      <c r="F48" s="101">
        <v>44048</v>
      </c>
      <c r="G48" s="105"/>
      <c r="H48" s="102" t="str">
        <f>IF(G48&gt;0, VLOOKUP(G48,'코인 수급 계획'!$F$7:$G$46,2),"")</f>
        <v/>
      </c>
      <c r="I48" s="7"/>
      <c r="J48" s="1"/>
      <c r="K48" s="1"/>
      <c r="L48" s="1"/>
      <c r="M48" s="1"/>
      <c r="N48" s="1"/>
    </row>
    <row r="49" spans="1:14" ht="13.5">
      <c r="A49" s="19"/>
      <c r="B49" s="13"/>
      <c r="C49" s="13"/>
      <c r="D49" s="13"/>
      <c r="E49" s="16"/>
      <c r="F49" s="101">
        <v>44049</v>
      </c>
      <c r="G49" s="105"/>
      <c r="H49" s="102" t="str">
        <f>IF(G49&gt;0, VLOOKUP(G49,'코인 수급 계획'!$F$7:$G$46,2),"")</f>
        <v/>
      </c>
      <c r="I49" s="24"/>
      <c r="J49" s="19"/>
      <c r="K49" s="19"/>
      <c r="L49" s="19"/>
      <c r="M49" s="19"/>
      <c r="N49" s="19"/>
    </row>
    <row r="50" spans="1:14" ht="13.5">
      <c r="A50" s="19"/>
      <c r="B50" s="13"/>
      <c r="C50" s="13"/>
      <c r="D50" s="13"/>
      <c r="E50" s="16"/>
      <c r="F50" s="101">
        <v>44050</v>
      </c>
      <c r="G50" s="105"/>
      <c r="H50" s="102" t="str">
        <f>IF(G50&gt;0, VLOOKUP(G50,'코인 수급 계획'!$F$7:$G$46,2),"")</f>
        <v/>
      </c>
      <c r="I50" s="24"/>
      <c r="J50" s="19"/>
      <c r="K50" s="19"/>
      <c r="L50" s="19"/>
      <c r="M50" s="19"/>
      <c r="N50" s="19"/>
    </row>
    <row r="51" spans="1:14" ht="13.5">
      <c r="A51" s="19"/>
      <c r="B51" s="13"/>
      <c r="C51" s="13"/>
      <c r="D51" s="13"/>
      <c r="E51" s="16"/>
      <c r="F51" s="101">
        <v>44051</v>
      </c>
      <c r="G51" s="105"/>
      <c r="H51" s="102" t="str">
        <f>IF(G51&gt;0, VLOOKUP(G51,'코인 수급 계획'!$F$7:$G$46,2),"")</f>
        <v/>
      </c>
      <c r="I51" s="24"/>
      <c r="J51" s="19"/>
      <c r="K51" s="19"/>
      <c r="L51" s="19"/>
      <c r="M51" s="19"/>
      <c r="N51" s="19"/>
    </row>
    <row r="52" spans="1:14" ht="13.5">
      <c r="A52" s="19"/>
      <c r="B52" s="13"/>
      <c r="C52" s="13"/>
      <c r="D52" s="13"/>
      <c r="E52" s="16"/>
      <c r="F52" s="101">
        <v>44052</v>
      </c>
      <c r="G52" s="105"/>
      <c r="H52" s="102" t="str">
        <f>IF(G52&gt;0, VLOOKUP(G52,'코인 수급 계획'!$F$7:$G$46,2),"")</f>
        <v/>
      </c>
      <c r="I52" s="24"/>
      <c r="J52" s="19"/>
      <c r="K52" s="19"/>
      <c r="L52" s="19"/>
      <c r="M52" s="19"/>
      <c r="N52" s="19"/>
    </row>
    <row r="53" spans="1:14" ht="13.5">
      <c r="A53" s="19"/>
      <c r="B53" s="13"/>
      <c r="C53" s="13"/>
      <c r="D53" s="13"/>
      <c r="E53" s="16"/>
      <c r="F53" s="101">
        <v>44053</v>
      </c>
      <c r="G53" s="105"/>
      <c r="H53" s="102" t="str">
        <f>IF(G53&gt;0, VLOOKUP(G53,'코인 수급 계획'!$F$7:$G$46,2),"")</f>
        <v/>
      </c>
      <c r="I53" s="24"/>
      <c r="J53" s="19"/>
      <c r="K53" s="19"/>
      <c r="L53" s="19"/>
      <c r="M53" s="19"/>
      <c r="N53" s="19"/>
    </row>
    <row r="54" spans="1:14" ht="13.5">
      <c r="A54" s="19"/>
      <c r="B54" s="13"/>
      <c r="C54" s="13"/>
      <c r="D54" s="13"/>
      <c r="E54" s="16"/>
      <c r="F54" s="101">
        <v>44054</v>
      </c>
      <c r="G54" s="105"/>
      <c r="H54" s="102" t="str">
        <f>IF(G54&gt;0, VLOOKUP(G54,'코인 수급 계획'!$F$7:$G$46,2),"")</f>
        <v/>
      </c>
      <c r="I54" s="24"/>
      <c r="J54" s="19"/>
      <c r="K54" s="19"/>
      <c r="L54" s="19"/>
      <c r="M54" s="19"/>
      <c r="N54" s="19"/>
    </row>
    <row r="55" spans="1:14" ht="13.5">
      <c r="A55" s="19"/>
      <c r="B55" s="13"/>
      <c r="C55" s="13"/>
      <c r="D55" s="13"/>
      <c r="E55" s="16"/>
      <c r="F55" s="101">
        <v>44055</v>
      </c>
      <c r="G55" s="105"/>
      <c r="H55" s="102" t="str">
        <f>IF(G55&gt;0, VLOOKUP(G55,'코인 수급 계획'!$F$7:$G$46,2),"")</f>
        <v/>
      </c>
      <c r="I55" s="24"/>
      <c r="J55" s="19"/>
      <c r="K55" s="19"/>
      <c r="L55" s="19"/>
      <c r="M55" s="19"/>
      <c r="N55" s="19"/>
    </row>
    <row r="56" spans="1:14" ht="13.5">
      <c r="A56" s="19"/>
      <c r="B56" s="13"/>
      <c r="C56" s="13"/>
      <c r="D56" s="13"/>
      <c r="E56" s="16"/>
      <c r="F56" s="101">
        <v>44056</v>
      </c>
      <c r="G56" s="105"/>
      <c r="H56" s="102" t="str">
        <f>IF(G56&gt;0, VLOOKUP(G56,'코인 수급 계획'!$F$7:$G$46,2),"")</f>
        <v/>
      </c>
      <c r="I56" s="24"/>
      <c r="J56" s="19"/>
      <c r="K56" s="19"/>
      <c r="L56" s="19"/>
      <c r="M56" s="19"/>
      <c r="N56" s="19"/>
    </row>
    <row r="57" spans="1:14" ht="13.5">
      <c r="A57" s="19"/>
      <c r="B57" s="13"/>
      <c r="C57" s="13"/>
      <c r="D57" s="13"/>
      <c r="E57" s="16"/>
      <c r="F57" s="101">
        <v>44057</v>
      </c>
      <c r="G57" s="105"/>
      <c r="H57" s="102" t="str">
        <f>IF(G57&gt;0, VLOOKUP(G57,'코인 수급 계획'!$F$7:$G$46,2),"")</f>
        <v/>
      </c>
      <c r="I57" s="24"/>
      <c r="J57" s="19"/>
      <c r="K57" s="19"/>
      <c r="L57" s="19"/>
      <c r="M57" s="19"/>
      <c r="N57" s="19"/>
    </row>
    <row r="58" spans="1:14" ht="13.5">
      <c r="A58" s="19"/>
      <c r="B58" s="13"/>
      <c r="C58" s="13"/>
      <c r="D58" s="13"/>
      <c r="E58" s="16"/>
      <c r="F58" s="101">
        <v>44058</v>
      </c>
      <c r="G58" s="105"/>
      <c r="H58" s="102" t="str">
        <f>IF(G58&gt;0, VLOOKUP(G58,'코인 수급 계획'!$F$7:$G$46,2),"")</f>
        <v/>
      </c>
      <c r="I58" s="24"/>
      <c r="J58" s="19"/>
      <c r="K58" s="19"/>
      <c r="L58" s="19"/>
      <c r="M58" s="19"/>
      <c r="N58" s="19"/>
    </row>
    <row r="59" spans="1:14" ht="13.5">
      <c r="A59" s="19"/>
      <c r="B59" s="13"/>
      <c r="C59" s="13"/>
      <c r="D59" s="13"/>
      <c r="E59" s="16"/>
      <c r="F59" s="101">
        <v>44059</v>
      </c>
      <c r="G59" s="105"/>
      <c r="H59" s="102" t="str">
        <f>IF(G59&gt;0, VLOOKUP(G59,'코인 수급 계획'!$F$7:$G$46,2),"")</f>
        <v/>
      </c>
      <c r="I59" s="24"/>
      <c r="J59" s="19"/>
      <c r="K59" s="19"/>
      <c r="L59" s="19"/>
      <c r="M59" s="19"/>
      <c r="N59" s="19"/>
    </row>
    <row r="60" spans="1:14" ht="13.5">
      <c r="A60" s="19"/>
      <c r="B60" s="13"/>
      <c r="C60" s="13"/>
      <c r="D60" s="13"/>
      <c r="E60" s="16"/>
      <c r="F60" s="101">
        <v>44060</v>
      </c>
      <c r="G60" s="105"/>
      <c r="H60" s="102" t="str">
        <f>IF(G60&gt;0, VLOOKUP(G60,'코인 수급 계획'!$F$7:$G$46,2),"")</f>
        <v/>
      </c>
      <c r="I60" s="24"/>
      <c r="J60" s="19"/>
      <c r="K60" s="19"/>
      <c r="L60" s="19"/>
      <c r="M60" s="19"/>
      <c r="N60" s="19"/>
    </row>
    <row r="61" spans="1:14" ht="13.5">
      <c r="A61" s="19"/>
      <c r="B61" s="13"/>
      <c r="C61" s="13"/>
      <c r="D61" s="13"/>
      <c r="E61" s="16"/>
      <c r="F61" s="101">
        <v>44061</v>
      </c>
      <c r="G61" s="105"/>
      <c r="H61" s="102" t="str">
        <f>IF(G61&gt;0, VLOOKUP(G61,'코인 수급 계획'!$F$7:$G$46,2),"")</f>
        <v/>
      </c>
      <c r="I61" s="24"/>
      <c r="J61" s="19"/>
      <c r="K61" s="19"/>
      <c r="L61" s="19"/>
      <c r="M61" s="19"/>
      <c r="N61" s="19"/>
    </row>
    <row r="62" spans="1:14" ht="13.5">
      <c r="A62" s="19"/>
      <c r="B62" s="13"/>
      <c r="C62" s="13"/>
      <c r="D62" s="13"/>
      <c r="E62" s="16"/>
      <c r="F62" s="101">
        <v>44062</v>
      </c>
      <c r="G62" s="105"/>
      <c r="H62" s="102" t="str">
        <f>IF(G62&gt;0, VLOOKUP(G62,'코인 수급 계획'!$F$7:$G$46,2),"")</f>
        <v/>
      </c>
      <c r="I62" s="24"/>
      <c r="J62" s="19"/>
      <c r="K62" s="19"/>
      <c r="L62" s="19"/>
      <c r="M62" s="19"/>
      <c r="N62" s="19"/>
    </row>
    <row r="63" spans="1:14" ht="13.5">
      <c r="A63" s="19"/>
      <c r="B63" s="13"/>
      <c r="C63" s="13"/>
      <c r="D63" s="13"/>
      <c r="E63" s="16"/>
      <c r="F63" s="101">
        <v>44063</v>
      </c>
      <c r="G63" s="105"/>
      <c r="H63" s="102" t="str">
        <f>IF(G63&gt;0, VLOOKUP(G63,'코인 수급 계획'!$F$7:$G$46,2),"")</f>
        <v/>
      </c>
      <c r="I63" s="24"/>
      <c r="J63" s="19"/>
      <c r="K63" s="19"/>
      <c r="L63" s="19"/>
      <c r="M63" s="19"/>
      <c r="N63" s="19"/>
    </row>
    <row r="64" spans="1:14" ht="13.5">
      <c r="A64" s="19"/>
      <c r="B64" s="13"/>
      <c r="C64" s="13"/>
      <c r="D64" s="13"/>
      <c r="E64" s="16"/>
      <c r="F64" s="101">
        <v>44064</v>
      </c>
      <c r="G64" s="105"/>
      <c r="H64" s="102" t="str">
        <f>IF(G64&gt;0, VLOOKUP(G64,'코인 수급 계획'!$F$7:$G$46,2),"")</f>
        <v/>
      </c>
      <c r="I64" s="24"/>
      <c r="J64" s="19"/>
      <c r="K64" s="19"/>
      <c r="L64" s="19"/>
      <c r="M64" s="19"/>
      <c r="N64" s="19"/>
    </row>
    <row r="65" spans="1:14" ht="13.5">
      <c r="A65" s="19"/>
      <c r="B65" s="13"/>
      <c r="C65" s="13"/>
      <c r="D65" s="13"/>
      <c r="E65" s="16"/>
      <c r="F65" s="101">
        <v>44065</v>
      </c>
      <c r="G65" s="105"/>
      <c r="H65" s="102" t="str">
        <f>IF(G65&gt;0, VLOOKUP(G65,'코인 수급 계획'!$F$7:$G$46,2),"")</f>
        <v/>
      </c>
      <c r="I65" s="24"/>
      <c r="J65" s="19"/>
      <c r="K65" s="19"/>
      <c r="L65" s="19"/>
      <c r="M65" s="19"/>
      <c r="N65" s="19"/>
    </row>
    <row r="66" spans="1:14" ht="13.5">
      <c r="A66" s="19"/>
      <c r="B66" s="13"/>
      <c r="C66" s="13"/>
      <c r="D66" s="13"/>
      <c r="E66" s="16"/>
      <c r="F66" s="101">
        <v>44066</v>
      </c>
      <c r="G66" s="105"/>
      <c r="H66" s="102" t="str">
        <f>IF(G66&gt;0, VLOOKUP(G66,'코인 수급 계획'!$F$7:$G$46,2),"")</f>
        <v/>
      </c>
      <c r="I66" s="24"/>
      <c r="J66" s="19"/>
      <c r="K66" s="19"/>
      <c r="L66" s="19"/>
      <c r="M66" s="19"/>
      <c r="N66" s="19"/>
    </row>
    <row r="67" spans="1:14" ht="13.5">
      <c r="A67" s="19"/>
      <c r="B67" s="13"/>
      <c r="C67" s="13"/>
      <c r="D67" s="13"/>
      <c r="E67" s="16"/>
      <c r="F67" s="101">
        <v>44067</v>
      </c>
      <c r="G67" s="105"/>
      <c r="H67" s="102" t="str">
        <f>IF(G67&gt;0, VLOOKUP(G67,'코인 수급 계획'!$F$7:$G$46,2),"")</f>
        <v/>
      </c>
      <c r="I67" s="24"/>
      <c r="J67" s="19"/>
      <c r="K67" s="19"/>
      <c r="L67" s="19"/>
      <c r="M67" s="19"/>
      <c r="N67" s="19"/>
    </row>
    <row r="68" spans="1:14" ht="13.5">
      <c r="A68" s="19"/>
      <c r="B68" s="13"/>
      <c r="C68" s="13"/>
      <c r="D68" s="13"/>
      <c r="E68" s="16"/>
      <c r="F68" s="101">
        <v>44068</v>
      </c>
      <c r="G68" s="105"/>
      <c r="H68" s="102" t="str">
        <f>IF(G68&gt;0, VLOOKUP(G68,'코인 수급 계획'!$F$7:$G$46,2),"")</f>
        <v/>
      </c>
      <c r="I68" s="24"/>
      <c r="J68" s="19"/>
      <c r="K68" s="19"/>
      <c r="L68" s="19"/>
      <c r="M68" s="19"/>
      <c r="N68" s="19"/>
    </row>
    <row r="69" spans="1:14" ht="13.5">
      <c r="A69" s="19"/>
      <c r="B69" s="13"/>
      <c r="C69" s="13"/>
      <c r="D69" s="13"/>
      <c r="E69" s="16"/>
      <c r="F69" s="101">
        <v>44069</v>
      </c>
      <c r="G69" s="105"/>
      <c r="H69" s="102" t="str">
        <f>IF(G69&gt;0, VLOOKUP(G69,'코인 수급 계획'!$F$7:$G$46,2),"")</f>
        <v/>
      </c>
      <c r="I69" s="24"/>
      <c r="J69" s="19"/>
      <c r="K69" s="19"/>
      <c r="L69" s="19"/>
      <c r="M69" s="19"/>
      <c r="N69" s="19"/>
    </row>
    <row r="70" spans="1:14" ht="13.5">
      <c r="A70" s="1"/>
      <c r="B70" s="13"/>
      <c r="C70" s="13"/>
      <c r="D70" s="13"/>
      <c r="E70" s="16"/>
      <c r="F70" s="101">
        <v>44070</v>
      </c>
      <c r="G70" s="105"/>
      <c r="H70" s="102" t="str">
        <f>IF(G70&gt;0, VLOOKUP(G70,'코인 수급 계획'!$F$7:$G$46,2),"")</f>
        <v/>
      </c>
      <c r="I70" s="7"/>
      <c r="J70" s="1"/>
      <c r="K70" s="1"/>
      <c r="L70" s="1"/>
      <c r="M70" s="1"/>
      <c r="N70" s="1"/>
    </row>
    <row r="71" spans="1:14" ht="13.5">
      <c r="A71" s="1"/>
      <c r="B71" s="13"/>
      <c r="C71" s="13"/>
      <c r="D71" s="13"/>
      <c r="E71" s="16"/>
      <c r="F71" s="101">
        <v>44071</v>
      </c>
      <c r="G71" s="105"/>
      <c r="H71" s="102" t="str">
        <f>IF(G71&gt;0, VLOOKUP(G71,'코인 수급 계획'!$F$7:$G$46,2),"")</f>
        <v/>
      </c>
      <c r="I71" s="7"/>
      <c r="J71" s="1"/>
      <c r="K71" s="1"/>
      <c r="L71" s="1"/>
      <c r="M71" s="1"/>
      <c r="N71" s="1"/>
    </row>
    <row r="72" spans="1:14" ht="13.5">
      <c r="A72" s="1"/>
      <c r="B72" s="13"/>
      <c r="C72" s="13"/>
      <c r="D72" s="13"/>
      <c r="E72" s="16"/>
      <c r="F72" s="101">
        <v>44072</v>
      </c>
      <c r="G72" s="105"/>
      <c r="H72" s="102" t="str">
        <f>IF(G72&gt;0, VLOOKUP(G72,'코인 수급 계획'!$F$7:$G$46,2),"")</f>
        <v/>
      </c>
      <c r="I72" s="7"/>
      <c r="J72" s="1"/>
      <c r="K72" s="1"/>
      <c r="L72" s="1"/>
      <c r="M72" s="1"/>
      <c r="N72" s="1"/>
    </row>
    <row r="73" spans="1:14" ht="13.5">
      <c r="A73" s="1"/>
      <c r="B73" s="1"/>
      <c r="C73" s="1"/>
      <c r="D73" s="1"/>
      <c r="E73" s="3"/>
      <c r="F73" s="101">
        <v>44073</v>
      </c>
      <c r="G73" s="105"/>
      <c r="H73" s="102" t="str">
        <f>IF(G73&gt;0, VLOOKUP(G73,'코인 수급 계획'!$F$7:$G$46,2),"")</f>
        <v/>
      </c>
      <c r="I73" s="7"/>
      <c r="J73" s="1"/>
      <c r="K73" s="1"/>
      <c r="L73" s="1"/>
      <c r="M73" s="1"/>
      <c r="N73" s="1"/>
    </row>
    <row r="74" spans="1:14" ht="13.5">
      <c r="A74" s="1"/>
      <c r="B74" s="1"/>
      <c r="C74" s="1"/>
      <c r="D74" s="13"/>
      <c r="E74" s="3"/>
      <c r="F74" s="101">
        <v>44074</v>
      </c>
      <c r="G74" s="105"/>
      <c r="H74" s="103" t="str">
        <f>IF(G74&gt;0, VLOOKUP(G74,'코인 수급 계획'!$F$7:$G$46,2),"")</f>
        <v/>
      </c>
      <c r="I74" s="7"/>
      <c r="J74" s="1"/>
      <c r="K74" s="1"/>
      <c r="L74" s="1"/>
      <c r="M74" s="1"/>
      <c r="N74" s="1"/>
    </row>
    <row r="75" spans="1:14" ht="13.5">
      <c r="A75" s="1"/>
      <c r="B75" s="1"/>
      <c r="C75" s="1"/>
      <c r="D75" s="1"/>
      <c r="E75" s="3"/>
      <c r="F75" s="101">
        <v>44075</v>
      </c>
      <c r="G75" s="105"/>
      <c r="H75" s="103" t="str">
        <f>IF(G75&gt;0, VLOOKUP(G75,'코인 수급 계획'!$F$7:$G$46,2),"")</f>
        <v/>
      </c>
      <c r="I75" s="7"/>
      <c r="J75" s="1"/>
      <c r="K75" s="1"/>
      <c r="L75" s="1"/>
      <c r="M75" s="1"/>
      <c r="N75" s="1"/>
    </row>
    <row r="76" spans="1:14" ht="14.25" thickBot="1">
      <c r="A76" s="1"/>
      <c r="B76" s="1"/>
      <c r="C76" s="1"/>
      <c r="D76" s="1"/>
      <c r="E76" s="3"/>
      <c r="F76" s="101">
        <v>44076</v>
      </c>
      <c r="G76" s="106"/>
      <c r="H76" s="103" t="str">
        <f>IF(G76&gt;0, VLOOKUP(G76,'코인 수급 계획'!$F$7:$G$46,2),"")</f>
        <v/>
      </c>
      <c r="I76" s="7"/>
      <c r="J76" s="1"/>
      <c r="K76" s="1"/>
      <c r="L76" s="1"/>
      <c r="M76" s="1"/>
      <c r="N76" s="1"/>
    </row>
    <row r="77" spans="1:14" ht="41.25" thickBot="1">
      <c r="A77" s="1"/>
      <c r="B77" s="1"/>
      <c r="C77" s="1"/>
      <c r="D77" s="1"/>
      <c r="E77" s="3"/>
      <c r="F77" s="60" t="s">
        <v>33</v>
      </c>
      <c r="G77" s="147">
        <f>COUNTIF(G7:G76, "&gt;0")</f>
        <v>1</v>
      </c>
      <c r="H77" s="148"/>
      <c r="I77" s="7"/>
      <c r="J77" s="1"/>
      <c r="K77" s="1"/>
      <c r="L77" s="1"/>
      <c r="M77" s="1"/>
      <c r="N77" s="1"/>
    </row>
    <row r="78" spans="1:14" ht="7.5" customHeight="1">
      <c r="A78" s="1"/>
      <c r="B78" s="1"/>
      <c r="C78" s="1"/>
      <c r="D78" s="1"/>
      <c r="E78" s="1"/>
      <c r="F78" s="12"/>
      <c r="G78" s="12"/>
      <c r="H78" s="12"/>
      <c r="I78" s="1"/>
      <c r="J78" s="1"/>
      <c r="K78" s="1"/>
      <c r="L78" s="1"/>
      <c r="M78" s="1"/>
      <c r="N78" s="1"/>
    </row>
  </sheetData>
  <mergeCells count="6">
    <mergeCell ref="G77:H77"/>
    <mergeCell ref="J5:M17"/>
    <mergeCell ref="B2:D3"/>
    <mergeCell ref="F5:F6"/>
    <mergeCell ref="G5:H6"/>
    <mergeCell ref="B5:C5"/>
  </mergeCells>
  <phoneticPr fontId="6" type="noConversion"/>
  <dataValidations count="1">
    <dataValidation type="decimal" allowBlank="1" showDropDown="1" sqref="G7:G76">
      <formula1>1</formula1>
      <formula2>40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AZ113"/>
  <sheetViews>
    <sheetView topLeftCell="A24" workbookViewId="0">
      <selection activeCell="Q106" sqref="Q106"/>
    </sheetView>
  </sheetViews>
  <sheetFormatPr defaultColWidth="14.42578125" defaultRowHeight="15.75" customHeight="1"/>
  <cols>
    <col min="1" max="1" width="1.5703125" customWidth="1"/>
    <col min="2" max="2" width="17.140625" customWidth="1"/>
    <col min="3" max="3" width="15.85546875" customWidth="1"/>
    <col min="4" max="4" width="11.7109375" customWidth="1"/>
    <col min="5" max="5" width="1.5703125" customWidth="1"/>
    <col min="6" max="6" width="9.5703125" customWidth="1"/>
    <col min="7" max="7" width="38.7109375" bestFit="1" customWidth="1"/>
    <col min="8" max="8" width="15" bestFit="1" customWidth="1"/>
    <col min="9" max="9" width="13.5703125" customWidth="1"/>
    <col min="10" max="10" width="9.28515625" customWidth="1"/>
    <col min="11" max="11" width="13" customWidth="1"/>
    <col min="12" max="51" width="3.28515625" customWidth="1"/>
    <col min="52" max="52" width="1.5703125" customWidth="1"/>
  </cols>
  <sheetData>
    <row r="1" spans="1:52" ht="7.5" customHeight="1">
      <c r="A1" s="1"/>
      <c r="B1" s="14"/>
      <c r="C1" s="14"/>
      <c r="D1" s="14"/>
      <c r="E1" s="1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/>
    </row>
    <row r="2" spans="1:52" ht="13.5">
      <c r="A2" s="3"/>
      <c r="B2" s="158" t="s">
        <v>96</v>
      </c>
      <c r="C2" s="138"/>
      <c r="D2" s="139"/>
      <c r="E2" s="36"/>
      <c r="F2" s="182" t="s">
        <v>25</v>
      </c>
      <c r="G2" s="175" t="s">
        <v>26</v>
      </c>
      <c r="H2" s="175" t="s">
        <v>27</v>
      </c>
      <c r="I2" s="175" t="s">
        <v>28</v>
      </c>
      <c r="J2" s="175" t="s">
        <v>29</v>
      </c>
      <c r="K2" s="175" t="s">
        <v>30</v>
      </c>
      <c r="L2" s="179" t="s">
        <v>31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80"/>
      <c r="AZ2" s="24"/>
    </row>
    <row r="3" spans="1:52" ht="14.25" thickBot="1">
      <c r="A3" s="3"/>
      <c r="B3" s="140"/>
      <c r="C3" s="141"/>
      <c r="D3" s="142"/>
      <c r="E3" s="36"/>
      <c r="F3" s="173"/>
      <c r="G3" s="131"/>
      <c r="H3" s="131"/>
      <c r="I3" s="131"/>
      <c r="J3" s="131"/>
      <c r="K3" s="131"/>
      <c r="L3" s="45">
        <v>1</v>
      </c>
      <c r="M3" s="45">
        <v>2</v>
      </c>
      <c r="N3" s="45">
        <v>3</v>
      </c>
      <c r="O3" s="45">
        <v>4</v>
      </c>
      <c r="P3" s="45">
        <v>5</v>
      </c>
      <c r="Q3" s="45">
        <v>6</v>
      </c>
      <c r="R3" s="45">
        <v>7</v>
      </c>
      <c r="S3" s="45">
        <v>8</v>
      </c>
      <c r="T3" s="45">
        <v>9</v>
      </c>
      <c r="U3" s="45">
        <v>10</v>
      </c>
      <c r="V3" s="45">
        <v>11</v>
      </c>
      <c r="W3" s="45">
        <v>12</v>
      </c>
      <c r="X3" s="45">
        <v>13</v>
      </c>
      <c r="Y3" s="45">
        <v>14</v>
      </c>
      <c r="Z3" s="45">
        <v>15</v>
      </c>
      <c r="AA3" s="45">
        <v>16</v>
      </c>
      <c r="AB3" s="45">
        <v>17</v>
      </c>
      <c r="AC3" s="45">
        <v>18</v>
      </c>
      <c r="AD3" s="45">
        <v>19</v>
      </c>
      <c r="AE3" s="45">
        <v>20</v>
      </c>
      <c r="AF3" s="45">
        <v>21</v>
      </c>
      <c r="AG3" s="45">
        <v>22</v>
      </c>
      <c r="AH3" s="45">
        <v>23</v>
      </c>
      <c r="AI3" s="45">
        <v>24</v>
      </c>
      <c r="AJ3" s="45">
        <v>25</v>
      </c>
      <c r="AK3" s="45">
        <v>26</v>
      </c>
      <c r="AL3" s="45">
        <v>27</v>
      </c>
      <c r="AM3" s="45">
        <v>28</v>
      </c>
      <c r="AN3" s="45">
        <v>29</v>
      </c>
      <c r="AO3" s="45">
        <v>30</v>
      </c>
      <c r="AP3" s="45">
        <v>31</v>
      </c>
      <c r="AQ3" s="45">
        <v>32</v>
      </c>
      <c r="AR3" s="45">
        <v>33</v>
      </c>
      <c r="AS3" s="45">
        <v>34</v>
      </c>
      <c r="AT3" s="45">
        <v>35</v>
      </c>
      <c r="AU3" s="45">
        <v>36</v>
      </c>
      <c r="AV3" s="45">
        <v>37</v>
      </c>
      <c r="AW3" s="45">
        <v>38</v>
      </c>
      <c r="AX3" s="45">
        <v>39</v>
      </c>
      <c r="AY3" s="48">
        <v>40</v>
      </c>
      <c r="AZ3" s="24"/>
    </row>
    <row r="4" spans="1:52" ht="14.25" thickBot="1">
      <c r="A4" s="1"/>
      <c r="B4" s="51"/>
      <c r="C4" s="51"/>
      <c r="D4" s="51"/>
      <c r="E4" s="16"/>
      <c r="F4" s="188" t="s">
        <v>43</v>
      </c>
      <c r="G4" s="86" t="s">
        <v>44</v>
      </c>
      <c r="H4" s="125">
        <v>30</v>
      </c>
      <c r="I4" s="86">
        <v>50</v>
      </c>
      <c r="J4" s="87">
        <f t="shared" ref="J4:J48" si="0">SUM(L4:AY4)</f>
        <v>0</v>
      </c>
      <c r="K4" s="86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8"/>
      <c r="AZ4" s="7"/>
    </row>
    <row r="5" spans="1:52" ht="13.5">
      <c r="A5" s="3"/>
      <c r="B5" s="10"/>
      <c r="C5" s="15" t="s">
        <v>0</v>
      </c>
      <c r="D5" s="18" t="s">
        <v>1</v>
      </c>
      <c r="E5" s="36"/>
      <c r="F5" s="183"/>
      <c r="G5" s="86" t="s">
        <v>45</v>
      </c>
      <c r="H5" s="125">
        <v>30</v>
      </c>
      <c r="I5" s="86">
        <v>50</v>
      </c>
      <c r="J5" s="87">
        <f t="shared" si="0"/>
        <v>0</v>
      </c>
      <c r="K5" s="86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8"/>
      <c r="AZ5" s="7"/>
    </row>
    <row r="6" spans="1:52" ht="13.5">
      <c r="A6" s="3"/>
      <c r="B6" s="21" t="s">
        <v>3</v>
      </c>
      <c r="C6" s="22">
        <f>'코인 수급 계획'!C9</f>
        <v>2580</v>
      </c>
      <c r="D6" s="25" t="str">
        <f>'비급 수련'!D9</f>
        <v>-</v>
      </c>
      <c r="E6" s="36"/>
      <c r="F6" s="183"/>
      <c r="G6" s="86" t="s">
        <v>46</v>
      </c>
      <c r="H6" s="125">
        <v>50</v>
      </c>
      <c r="I6" s="86">
        <v>50</v>
      </c>
      <c r="J6" s="87">
        <f t="shared" si="0"/>
        <v>0</v>
      </c>
      <c r="K6" s="86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8"/>
      <c r="AZ6" s="7"/>
    </row>
    <row r="7" spans="1:52" ht="13.5">
      <c r="A7" s="3"/>
      <c r="B7" s="21" t="s">
        <v>17</v>
      </c>
      <c r="C7" s="22">
        <f>'코인 수급 계획'!C10</f>
        <v>4340</v>
      </c>
      <c r="D7" s="52">
        <f>'비급 수련'!D10</f>
        <v>3098</v>
      </c>
      <c r="E7" s="36"/>
      <c r="F7" s="183"/>
      <c r="G7" s="86" t="s">
        <v>47</v>
      </c>
      <c r="H7" s="125">
        <v>50</v>
      </c>
      <c r="I7" s="86">
        <v>50</v>
      </c>
      <c r="J7" s="87">
        <f t="shared" si="0"/>
        <v>0</v>
      </c>
      <c r="K7" s="86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8"/>
      <c r="AZ7" s="7"/>
    </row>
    <row r="8" spans="1:52" ht="13.5">
      <c r="A8" s="3"/>
      <c r="B8" s="21" t="s">
        <v>19</v>
      </c>
      <c r="C8" s="22">
        <f>'코인 수급 계획'!C11</f>
        <v>-1760</v>
      </c>
      <c r="D8" s="52">
        <f>'비급 수련'!D11</f>
        <v>-518</v>
      </c>
      <c r="E8" s="36"/>
      <c r="F8" s="183"/>
      <c r="G8" s="86" t="s">
        <v>48</v>
      </c>
      <c r="H8" s="125">
        <v>70</v>
      </c>
      <c r="I8" s="86">
        <v>50</v>
      </c>
      <c r="J8" s="87">
        <f t="shared" si="0"/>
        <v>0</v>
      </c>
      <c r="K8" s="86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8"/>
      <c r="AZ8" s="7"/>
    </row>
    <row r="9" spans="1:52" ht="13.5">
      <c r="A9" s="3"/>
      <c r="B9" s="53" t="s">
        <v>20</v>
      </c>
      <c r="C9" s="54">
        <f>'코인 수급 계획'!C12</f>
        <v>1</v>
      </c>
      <c r="D9" s="25" t="str">
        <f>'비급 수련'!D12</f>
        <v>-</v>
      </c>
      <c r="E9" s="36"/>
      <c r="F9" s="183"/>
      <c r="G9" s="86" t="s">
        <v>49</v>
      </c>
      <c r="H9" s="125">
        <v>70</v>
      </c>
      <c r="I9" s="86">
        <v>50</v>
      </c>
      <c r="J9" s="87">
        <f t="shared" si="0"/>
        <v>0</v>
      </c>
      <c r="K9" s="86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8"/>
      <c r="AZ9" s="7"/>
    </row>
    <row r="10" spans="1:52" ht="13.5">
      <c r="A10" s="3"/>
      <c r="B10" s="21" t="s">
        <v>21</v>
      </c>
      <c r="C10" s="54">
        <f>'코인 수급 계획'!C13</f>
        <v>1</v>
      </c>
      <c r="D10" s="25" t="str">
        <f>'비급 수련'!D13</f>
        <v>-</v>
      </c>
      <c r="E10" s="36"/>
      <c r="F10" s="183"/>
      <c r="G10" s="86" t="s">
        <v>50</v>
      </c>
      <c r="H10" s="125">
        <v>100</v>
      </c>
      <c r="I10" s="86">
        <v>10</v>
      </c>
      <c r="J10" s="87">
        <f t="shared" si="0"/>
        <v>0</v>
      </c>
      <c r="K10" s="86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8"/>
      <c r="AZ10" s="7"/>
    </row>
    <row r="11" spans="1:52" ht="13.5">
      <c r="A11" s="3"/>
      <c r="B11" s="21" t="s">
        <v>22</v>
      </c>
      <c r="C11" s="54">
        <f>'코인 수급 계획'!C14</f>
        <v>0</v>
      </c>
      <c r="D11" s="25" t="str">
        <f>'비급 수련'!D14</f>
        <v>-</v>
      </c>
      <c r="E11" s="36"/>
      <c r="F11" s="183"/>
      <c r="G11" s="86" t="s">
        <v>51</v>
      </c>
      <c r="H11" s="125">
        <v>320</v>
      </c>
      <c r="I11" s="86">
        <v>5</v>
      </c>
      <c r="J11" s="87">
        <f t="shared" si="0"/>
        <v>2</v>
      </c>
      <c r="K11" s="86"/>
      <c r="L11" s="82"/>
      <c r="M11" s="82">
        <v>2</v>
      </c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8"/>
      <c r="AZ11" s="7"/>
    </row>
    <row r="12" spans="1:52" ht="14.25" thickBot="1">
      <c r="A12" s="3"/>
      <c r="B12" s="35" t="s">
        <v>23</v>
      </c>
      <c r="C12" s="55">
        <f>'코인 수급 계획'!C15</f>
        <v>0</v>
      </c>
      <c r="D12" s="38" t="str">
        <f>'비급 수련'!D15</f>
        <v>-</v>
      </c>
      <c r="E12" s="36"/>
      <c r="F12" s="183"/>
      <c r="G12" s="86" t="s">
        <v>52</v>
      </c>
      <c r="H12" s="125">
        <v>70</v>
      </c>
      <c r="I12" s="86">
        <v>20</v>
      </c>
      <c r="J12" s="87">
        <f t="shared" si="0"/>
        <v>0</v>
      </c>
      <c r="K12" s="86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8"/>
      <c r="AZ12" s="7"/>
    </row>
    <row r="13" spans="1:52" ht="13.5">
      <c r="A13" s="1"/>
      <c r="B13" s="11"/>
      <c r="C13" s="11"/>
      <c r="D13" s="11"/>
      <c r="E13" s="16"/>
      <c r="F13" s="183"/>
      <c r="G13" s="86" t="s">
        <v>53</v>
      </c>
      <c r="H13" s="125">
        <v>230</v>
      </c>
      <c r="I13" s="86">
        <v>10</v>
      </c>
      <c r="J13" s="87">
        <f t="shared" si="0"/>
        <v>0</v>
      </c>
      <c r="K13" s="86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8"/>
      <c r="AZ13" s="7"/>
    </row>
    <row r="14" spans="1:52" ht="13.5" customHeight="1">
      <c r="A14" s="1"/>
      <c r="B14" s="145" t="s">
        <v>167</v>
      </c>
      <c r="C14" s="146"/>
      <c r="D14" s="13"/>
      <c r="E14" s="16"/>
      <c r="F14" s="183"/>
      <c r="G14" s="86" t="s">
        <v>54</v>
      </c>
      <c r="H14" s="125">
        <v>200</v>
      </c>
      <c r="I14" s="86">
        <v>15</v>
      </c>
      <c r="J14" s="87">
        <f t="shared" si="0"/>
        <v>0</v>
      </c>
      <c r="K14" s="86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8"/>
      <c r="AZ14" s="7"/>
    </row>
    <row r="15" spans="1:52" ht="13.5">
      <c r="A15" s="1"/>
      <c r="B15" s="13"/>
      <c r="C15" s="13"/>
      <c r="D15" s="13"/>
      <c r="E15" s="16"/>
      <c r="F15" s="183"/>
      <c r="G15" s="86" t="s">
        <v>55</v>
      </c>
      <c r="H15" s="125">
        <v>300</v>
      </c>
      <c r="I15" s="86">
        <v>5</v>
      </c>
      <c r="J15" s="87">
        <f t="shared" si="0"/>
        <v>0</v>
      </c>
      <c r="K15" s="86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8"/>
      <c r="AZ15" s="7"/>
    </row>
    <row r="16" spans="1:52" ht="13.5">
      <c r="A16" s="1"/>
      <c r="B16" s="13"/>
      <c r="C16" s="13"/>
      <c r="D16" s="13"/>
      <c r="E16" s="16"/>
      <c r="F16" s="183"/>
      <c r="G16" s="86" t="s">
        <v>56</v>
      </c>
      <c r="H16" s="125">
        <v>100</v>
      </c>
      <c r="I16" s="86">
        <v>12</v>
      </c>
      <c r="J16" s="87">
        <f t="shared" si="0"/>
        <v>0</v>
      </c>
      <c r="K16" s="86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8"/>
      <c r="AZ16" s="7"/>
    </row>
    <row r="17" spans="1:52" ht="13.5">
      <c r="A17" s="1"/>
      <c r="B17" s="13"/>
      <c r="C17" s="13"/>
      <c r="D17" s="13"/>
      <c r="E17" s="16"/>
      <c r="F17" s="183"/>
      <c r="G17" s="86" t="s">
        <v>57</v>
      </c>
      <c r="H17" s="125">
        <v>200</v>
      </c>
      <c r="I17" s="86">
        <v>5</v>
      </c>
      <c r="J17" s="87">
        <f t="shared" si="0"/>
        <v>0</v>
      </c>
      <c r="K17" s="86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8"/>
      <c r="AZ17" s="7"/>
    </row>
    <row r="18" spans="1:52" ht="13.5">
      <c r="A18" s="1"/>
      <c r="B18" s="13"/>
      <c r="C18" s="13"/>
      <c r="D18" s="13"/>
      <c r="E18" s="16"/>
      <c r="F18" s="183"/>
      <c r="G18" s="86" t="s">
        <v>58</v>
      </c>
      <c r="H18" s="125">
        <v>50</v>
      </c>
      <c r="I18" s="86">
        <v>3</v>
      </c>
      <c r="J18" s="87">
        <f t="shared" si="0"/>
        <v>0</v>
      </c>
      <c r="K18" s="86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8"/>
      <c r="AZ18" s="7"/>
    </row>
    <row r="19" spans="1:52" ht="13.5">
      <c r="A19" s="1"/>
      <c r="B19" s="13"/>
      <c r="C19" s="13"/>
      <c r="D19" s="13"/>
      <c r="E19" s="16"/>
      <c r="F19" s="183"/>
      <c r="G19" s="86" t="s">
        <v>59</v>
      </c>
      <c r="H19" s="125">
        <v>50</v>
      </c>
      <c r="I19" s="86">
        <v>3</v>
      </c>
      <c r="J19" s="87">
        <f t="shared" si="0"/>
        <v>0</v>
      </c>
      <c r="K19" s="86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8"/>
      <c r="AZ19" s="7"/>
    </row>
    <row r="20" spans="1:52" ht="13.5">
      <c r="A20" s="1"/>
      <c r="B20" s="13"/>
      <c r="C20" s="13"/>
      <c r="D20" s="13"/>
      <c r="E20" s="16"/>
      <c r="F20" s="183"/>
      <c r="G20" s="86" t="s">
        <v>60</v>
      </c>
      <c r="H20" s="125">
        <v>10</v>
      </c>
      <c r="I20" s="86">
        <v>10</v>
      </c>
      <c r="J20" s="87">
        <f t="shared" si="0"/>
        <v>0</v>
      </c>
      <c r="K20" s="86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8"/>
      <c r="AZ20" s="7"/>
    </row>
    <row r="21" spans="1:52" ht="13.5">
      <c r="A21" s="1"/>
      <c r="B21" s="13"/>
      <c r="C21" s="13"/>
      <c r="D21" s="13"/>
      <c r="E21" s="16"/>
      <c r="F21" s="183"/>
      <c r="G21" s="86" t="s">
        <v>61</v>
      </c>
      <c r="H21" s="125">
        <v>20</v>
      </c>
      <c r="I21" s="86">
        <v>10</v>
      </c>
      <c r="J21" s="87">
        <f t="shared" si="0"/>
        <v>0</v>
      </c>
      <c r="K21" s="86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8"/>
      <c r="AZ21" s="7"/>
    </row>
    <row r="22" spans="1:52" ht="13.5">
      <c r="A22" s="1"/>
      <c r="B22" s="13"/>
      <c r="C22" s="13"/>
      <c r="D22" s="13"/>
      <c r="E22" s="16"/>
      <c r="F22" s="183"/>
      <c r="G22" s="86" t="s">
        <v>62</v>
      </c>
      <c r="H22" s="125">
        <v>200</v>
      </c>
      <c r="I22" s="86">
        <v>3</v>
      </c>
      <c r="J22" s="87">
        <f t="shared" si="0"/>
        <v>0</v>
      </c>
      <c r="K22" s="86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8"/>
      <c r="AZ22" s="7"/>
    </row>
    <row r="23" spans="1:52" ht="13.5">
      <c r="A23" s="1"/>
      <c r="B23" s="13"/>
      <c r="C23" s="13"/>
      <c r="D23" s="13"/>
      <c r="E23" s="16"/>
      <c r="F23" s="189"/>
      <c r="G23" s="86" t="s">
        <v>63</v>
      </c>
      <c r="H23" s="125">
        <v>500</v>
      </c>
      <c r="I23" s="86">
        <v>3</v>
      </c>
      <c r="J23" s="87">
        <f t="shared" si="0"/>
        <v>5</v>
      </c>
      <c r="K23" s="86" t="s">
        <v>32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>
        <v>5</v>
      </c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8"/>
      <c r="AZ23" s="7"/>
    </row>
    <row r="24" spans="1:52" ht="13.5">
      <c r="A24" s="19"/>
      <c r="B24" s="13"/>
      <c r="C24" s="13"/>
      <c r="D24" s="13"/>
      <c r="E24" s="16"/>
      <c r="F24" s="188" t="s">
        <v>73</v>
      </c>
      <c r="G24" s="86" t="s">
        <v>64</v>
      </c>
      <c r="H24" s="125">
        <v>100</v>
      </c>
      <c r="I24" s="86">
        <v>50</v>
      </c>
      <c r="J24" s="87">
        <f t="shared" si="0"/>
        <v>0</v>
      </c>
      <c r="K24" s="86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8"/>
      <c r="AZ24" s="24"/>
    </row>
    <row r="25" spans="1:52" ht="13.5">
      <c r="A25" s="19"/>
      <c r="B25" s="13"/>
      <c r="C25" s="13"/>
      <c r="D25" s="13"/>
      <c r="E25" s="16"/>
      <c r="F25" s="183"/>
      <c r="G25" s="86" t="s">
        <v>65</v>
      </c>
      <c r="H25" s="125">
        <v>100</v>
      </c>
      <c r="I25" s="86">
        <v>10</v>
      </c>
      <c r="J25" s="87">
        <f t="shared" si="0"/>
        <v>0</v>
      </c>
      <c r="K25" s="86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8"/>
      <c r="AZ25" s="24"/>
    </row>
    <row r="26" spans="1:52" ht="13.5">
      <c r="A26" s="19"/>
      <c r="B26" s="13"/>
      <c r="C26" s="13"/>
      <c r="D26" s="13"/>
      <c r="E26" s="16"/>
      <c r="F26" s="183"/>
      <c r="G26" s="86" t="s">
        <v>66</v>
      </c>
      <c r="H26" s="125">
        <v>300</v>
      </c>
      <c r="I26" s="86">
        <v>5</v>
      </c>
      <c r="J26" s="87">
        <f t="shared" si="0"/>
        <v>0</v>
      </c>
      <c r="K26" s="86" t="s">
        <v>74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8"/>
      <c r="AZ26" s="24"/>
    </row>
    <row r="27" spans="1:52" ht="13.5">
      <c r="A27" s="19"/>
      <c r="B27" s="13"/>
      <c r="C27" s="13"/>
      <c r="D27" s="13"/>
      <c r="E27" s="16"/>
      <c r="F27" s="183"/>
      <c r="G27" s="86" t="s">
        <v>67</v>
      </c>
      <c r="H27" s="125">
        <v>20</v>
      </c>
      <c r="I27" s="86">
        <v>20</v>
      </c>
      <c r="J27" s="87">
        <f t="shared" si="0"/>
        <v>0</v>
      </c>
      <c r="K27" s="86" t="s">
        <v>75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8"/>
      <c r="AZ27" s="24"/>
    </row>
    <row r="28" spans="1:52" ht="13.5">
      <c r="A28" s="19"/>
      <c r="B28" s="13"/>
      <c r="C28" s="13"/>
      <c r="D28" s="13"/>
      <c r="E28" s="16"/>
      <c r="F28" s="183"/>
      <c r="G28" s="86" t="s">
        <v>68</v>
      </c>
      <c r="H28" s="125">
        <v>100</v>
      </c>
      <c r="I28" s="86">
        <v>15</v>
      </c>
      <c r="J28" s="87">
        <f t="shared" si="0"/>
        <v>0</v>
      </c>
      <c r="K28" s="86" t="s">
        <v>76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8"/>
      <c r="AZ28" s="24"/>
    </row>
    <row r="29" spans="1:52" ht="13.5">
      <c r="A29" s="19"/>
      <c r="B29" s="13"/>
      <c r="C29" s="13"/>
      <c r="D29" s="13"/>
      <c r="E29" s="16"/>
      <c r="F29" s="183"/>
      <c r="G29" s="86" t="s">
        <v>69</v>
      </c>
      <c r="H29" s="125">
        <v>150</v>
      </c>
      <c r="I29" s="86">
        <v>10</v>
      </c>
      <c r="J29" s="87">
        <f t="shared" si="0"/>
        <v>0</v>
      </c>
      <c r="K29" s="86" t="s">
        <v>75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8"/>
      <c r="AZ29" s="24"/>
    </row>
    <row r="30" spans="1:52" ht="13.5">
      <c r="A30" s="19"/>
      <c r="B30" s="13"/>
      <c r="C30" s="13"/>
      <c r="D30" s="13"/>
      <c r="E30" s="16"/>
      <c r="F30" s="183"/>
      <c r="G30" s="86" t="s">
        <v>70</v>
      </c>
      <c r="H30" s="125">
        <v>200</v>
      </c>
      <c r="I30" s="86">
        <v>40</v>
      </c>
      <c r="J30" s="87">
        <f t="shared" si="0"/>
        <v>0</v>
      </c>
      <c r="K30" s="86" t="s">
        <v>75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8"/>
      <c r="AZ30" s="24"/>
    </row>
    <row r="31" spans="1:52" ht="13.5">
      <c r="A31" s="19"/>
      <c r="B31" s="13"/>
      <c r="C31" s="13"/>
      <c r="D31" s="13"/>
      <c r="E31" s="16"/>
      <c r="F31" s="183"/>
      <c r="G31" s="86" t="s">
        <v>71</v>
      </c>
      <c r="H31" s="125">
        <v>70</v>
      </c>
      <c r="I31" s="86">
        <v>40</v>
      </c>
      <c r="J31" s="87">
        <f t="shared" si="0"/>
        <v>0</v>
      </c>
      <c r="K31" s="86" t="s">
        <v>75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8"/>
      <c r="AZ31" s="24"/>
    </row>
    <row r="32" spans="1:52" ht="13.5">
      <c r="A32" s="19"/>
      <c r="B32" s="13"/>
      <c r="C32" s="13"/>
      <c r="D32" s="13"/>
      <c r="E32" s="16"/>
      <c r="F32" s="189"/>
      <c r="G32" s="86" t="s">
        <v>72</v>
      </c>
      <c r="H32" s="125">
        <v>100</v>
      </c>
      <c r="I32" s="86">
        <v>20</v>
      </c>
      <c r="J32" s="87">
        <f t="shared" si="0"/>
        <v>0</v>
      </c>
      <c r="K32" s="86" t="s">
        <v>76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8"/>
      <c r="AZ32" s="24"/>
    </row>
    <row r="33" spans="1:52" ht="13.5">
      <c r="A33" s="19"/>
      <c r="B33" s="13"/>
      <c r="C33" s="13"/>
      <c r="D33" s="13"/>
      <c r="E33" s="16"/>
      <c r="F33" s="188" t="s">
        <v>94</v>
      </c>
      <c r="G33" s="86" t="s">
        <v>77</v>
      </c>
      <c r="H33" s="125">
        <v>1000</v>
      </c>
      <c r="I33" s="86">
        <v>3</v>
      </c>
      <c r="J33" s="87">
        <f t="shared" si="0"/>
        <v>1</v>
      </c>
      <c r="K33" s="86"/>
      <c r="L33" s="82">
        <v>1</v>
      </c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8"/>
      <c r="AZ33" s="24"/>
    </row>
    <row r="34" spans="1:52" ht="13.5">
      <c r="A34" s="19"/>
      <c r="B34" s="13"/>
      <c r="C34" s="13"/>
      <c r="D34" s="13"/>
      <c r="E34" s="16"/>
      <c r="F34" s="183"/>
      <c r="G34" s="86" t="s">
        <v>78</v>
      </c>
      <c r="H34" s="125">
        <v>1200</v>
      </c>
      <c r="I34" s="86">
        <v>3</v>
      </c>
      <c r="J34" s="87">
        <f t="shared" si="0"/>
        <v>0</v>
      </c>
      <c r="K34" s="86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8"/>
      <c r="AZ34" s="24"/>
    </row>
    <row r="35" spans="1:52" ht="13.5">
      <c r="A35" s="19"/>
      <c r="B35" s="13"/>
      <c r="C35" s="13"/>
      <c r="D35" s="13"/>
      <c r="E35" s="16"/>
      <c r="F35" s="183"/>
      <c r="G35" s="86" t="s">
        <v>79</v>
      </c>
      <c r="H35" s="125">
        <v>1000</v>
      </c>
      <c r="I35" s="86">
        <v>5</v>
      </c>
      <c r="J35" s="87">
        <f t="shared" si="0"/>
        <v>0</v>
      </c>
      <c r="K35" s="86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8"/>
      <c r="AZ35" s="24"/>
    </row>
    <row r="36" spans="1:52" ht="13.5">
      <c r="A36" s="19"/>
      <c r="B36" s="13"/>
      <c r="C36" s="13"/>
      <c r="D36" s="13"/>
      <c r="E36" s="16"/>
      <c r="F36" s="183"/>
      <c r="G36" s="86" t="s">
        <v>80</v>
      </c>
      <c r="H36" s="125">
        <v>300</v>
      </c>
      <c r="I36" s="86">
        <v>5</v>
      </c>
      <c r="J36" s="87">
        <f t="shared" si="0"/>
        <v>0</v>
      </c>
      <c r="K36" s="86" t="s">
        <v>76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8"/>
      <c r="AZ36" s="24"/>
    </row>
    <row r="37" spans="1:52" ht="13.5">
      <c r="A37" s="19"/>
      <c r="B37" s="13"/>
      <c r="C37" s="13"/>
      <c r="D37" s="13"/>
      <c r="E37" s="16"/>
      <c r="F37" s="183"/>
      <c r="G37" s="86" t="s">
        <v>81</v>
      </c>
      <c r="H37" s="125">
        <v>300</v>
      </c>
      <c r="I37" s="86">
        <v>5</v>
      </c>
      <c r="J37" s="87">
        <f t="shared" si="0"/>
        <v>0</v>
      </c>
      <c r="K37" s="86" t="s">
        <v>75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8"/>
      <c r="AZ37" s="24"/>
    </row>
    <row r="38" spans="1:52" ht="13.5">
      <c r="A38" s="19"/>
      <c r="B38" s="13"/>
      <c r="C38" s="13"/>
      <c r="D38" s="13"/>
      <c r="E38" s="16"/>
      <c r="F38" s="183"/>
      <c r="G38" s="86" t="s">
        <v>82</v>
      </c>
      <c r="H38" s="125">
        <v>500</v>
      </c>
      <c r="I38" s="86">
        <v>5</v>
      </c>
      <c r="J38" s="87">
        <f t="shared" si="0"/>
        <v>0</v>
      </c>
      <c r="K38" s="86" t="s">
        <v>76</v>
      </c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8"/>
      <c r="AZ38" s="24"/>
    </row>
    <row r="39" spans="1:52" ht="13.5">
      <c r="A39" s="19"/>
      <c r="B39" s="13"/>
      <c r="C39" s="13"/>
      <c r="D39" s="13"/>
      <c r="E39" s="16"/>
      <c r="F39" s="183"/>
      <c r="G39" s="86" t="s">
        <v>83</v>
      </c>
      <c r="H39" s="125">
        <v>500</v>
      </c>
      <c r="I39" s="86">
        <v>5</v>
      </c>
      <c r="J39" s="87">
        <f t="shared" si="0"/>
        <v>0</v>
      </c>
      <c r="K39" s="86" t="s">
        <v>75</v>
      </c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8"/>
      <c r="AZ39" s="24"/>
    </row>
    <row r="40" spans="1:52" ht="13.5">
      <c r="A40" s="19"/>
      <c r="B40" s="13"/>
      <c r="C40" s="13"/>
      <c r="D40" s="13"/>
      <c r="E40" s="16"/>
      <c r="F40" s="183"/>
      <c r="G40" s="86" t="s">
        <v>84</v>
      </c>
      <c r="H40" s="125">
        <v>700</v>
      </c>
      <c r="I40" s="86">
        <v>5</v>
      </c>
      <c r="J40" s="87">
        <f t="shared" si="0"/>
        <v>0</v>
      </c>
      <c r="K40" s="86" t="s">
        <v>76</v>
      </c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8"/>
      <c r="AZ40" s="24"/>
    </row>
    <row r="41" spans="1:52" ht="13.5">
      <c r="A41" s="19"/>
      <c r="B41" s="13"/>
      <c r="C41" s="13"/>
      <c r="D41" s="13"/>
      <c r="E41" s="16"/>
      <c r="F41" s="183"/>
      <c r="G41" s="86" t="s">
        <v>85</v>
      </c>
      <c r="H41" s="125">
        <v>700</v>
      </c>
      <c r="I41" s="86">
        <v>5</v>
      </c>
      <c r="J41" s="87">
        <f t="shared" si="0"/>
        <v>0</v>
      </c>
      <c r="K41" s="86" t="s">
        <v>75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8"/>
      <c r="AZ41" s="24"/>
    </row>
    <row r="42" spans="1:52" ht="13.5">
      <c r="A42" s="1"/>
      <c r="B42" s="13"/>
      <c r="C42" s="13"/>
      <c r="D42" s="13"/>
      <c r="E42" s="16"/>
      <c r="F42" s="183"/>
      <c r="G42" s="86" t="s">
        <v>86</v>
      </c>
      <c r="H42" s="125">
        <v>1000</v>
      </c>
      <c r="I42" s="86">
        <v>3</v>
      </c>
      <c r="J42" s="87">
        <f t="shared" si="0"/>
        <v>0</v>
      </c>
      <c r="K42" s="86" t="s">
        <v>75</v>
      </c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8"/>
      <c r="AZ42" s="7"/>
    </row>
    <row r="43" spans="1:52" ht="13.5">
      <c r="A43" s="1"/>
      <c r="B43" s="13"/>
      <c r="C43" s="13"/>
      <c r="D43" s="13"/>
      <c r="E43" s="16"/>
      <c r="F43" s="183"/>
      <c r="G43" s="86" t="s">
        <v>87</v>
      </c>
      <c r="H43" s="125">
        <v>700</v>
      </c>
      <c r="I43" s="86">
        <v>5</v>
      </c>
      <c r="J43" s="87">
        <f t="shared" si="0"/>
        <v>0</v>
      </c>
      <c r="K43" s="86" t="s">
        <v>75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8"/>
      <c r="AZ43" s="7"/>
    </row>
    <row r="44" spans="1:52" ht="13.5">
      <c r="A44" s="1"/>
      <c r="B44" s="13"/>
      <c r="C44" s="13"/>
      <c r="D44" s="13"/>
      <c r="E44" s="16"/>
      <c r="F44" s="183"/>
      <c r="G44" s="86" t="s">
        <v>88</v>
      </c>
      <c r="H44" s="125">
        <v>2000</v>
      </c>
      <c r="I44" s="86">
        <v>1</v>
      </c>
      <c r="J44" s="87">
        <f t="shared" si="0"/>
        <v>0</v>
      </c>
      <c r="K44" s="86" t="s">
        <v>76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8"/>
      <c r="AZ44" s="7"/>
    </row>
    <row r="45" spans="1:52" ht="13.5">
      <c r="A45" s="1"/>
      <c r="B45" s="13"/>
      <c r="C45" s="13"/>
      <c r="D45" s="13"/>
      <c r="E45" s="16"/>
      <c r="F45" s="183"/>
      <c r="G45" s="86" t="s">
        <v>89</v>
      </c>
      <c r="H45" s="125">
        <v>700</v>
      </c>
      <c r="I45" s="86">
        <v>1</v>
      </c>
      <c r="J45" s="87">
        <f t="shared" si="0"/>
        <v>0</v>
      </c>
      <c r="K45" s="86" t="s">
        <v>90</v>
      </c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8"/>
      <c r="AZ45" s="7"/>
    </row>
    <row r="46" spans="1:52" ht="13.5">
      <c r="A46" s="1"/>
      <c r="B46" s="13"/>
      <c r="C46" s="13"/>
      <c r="D46" s="13"/>
      <c r="E46" s="16"/>
      <c r="F46" s="183"/>
      <c r="G46" s="86" t="s">
        <v>91</v>
      </c>
      <c r="H46" s="125">
        <v>750</v>
      </c>
      <c r="I46" s="86">
        <v>1</v>
      </c>
      <c r="J46" s="87">
        <f t="shared" si="0"/>
        <v>0</v>
      </c>
      <c r="K46" s="86" t="s">
        <v>75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8"/>
      <c r="AZ46" s="7"/>
    </row>
    <row r="47" spans="1:52" ht="13.5">
      <c r="A47" s="1"/>
      <c r="B47" s="13"/>
      <c r="C47" s="13"/>
      <c r="D47" s="13"/>
      <c r="E47" s="16"/>
      <c r="F47" s="183"/>
      <c r="G47" s="86" t="s">
        <v>92</v>
      </c>
      <c r="H47" s="125">
        <v>1500</v>
      </c>
      <c r="I47" s="86">
        <v>1</v>
      </c>
      <c r="J47" s="87">
        <f t="shared" si="0"/>
        <v>0</v>
      </c>
      <c r="K47" s="86" t="s">
        <v>75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8"/>
      <c r="AZ47" s="7"/>
    </row>
    <row r="48" spans="1:52" ht="14.25" thickBot="1">
      <c r="A48" s="1"/>
      <c r="B48" s="13"/>
      <c r="C48" s="13"/>
      <c r="D48" s="13"/>
      <c r="E48" s="16"/>
      <c r="F48" s="184"/>
      <c r="G48" s="99" t="s">
        <v>93</v>
      </c>
      <c r="H48" s="126">
        <v>5000</v>
      </c>
      <c r="I48" s="99">
        <v>1</v>
      </c>
      <c r="J48" s="57">
        <f t="shared" si="0"/>
        <v>0</v>
      </c>
      <c r="K48" s="50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90"/>
      <c r="AZ48" s="7"/>
    </row>
    <row r="49" spans="1:52" ht="14.25" hidden="1" thickBot="1">
      <c r="A49" s="1"/>
      <c r="B49" s="13"/>
      <c r="C49" s="13"/>
      <c r="D49" s="13"/>
      <c r="E49" s="16"/>
      <c r="F49" s="185" t="s">
        <v>17</v>
      </c>
      <c r="G49" s="141"/>
      <c r="H49" s="141"/>
      <c r="I49" s="141"/>
      <c r="J49" s="141"/>
      <c r="K49" s="136"/>
      <c r="L49" s="61">
        <f>$H$4*L4+$H$5*L5+$H$6*L6+$H$7*L7+$H$8*L8+$H$9*L9+$H$10*L10+$H$11*L11+$H$12*L12+$H$13*L13+$H$14*L14+$H$15*L15+$H$16*L16+$H$17*L17+$H$18*L18+$H$19*L19+$H$20*L20+$H$21*L21+$H$22*L22+$H$23*L23+$H$24*L24+$H$25*L25+$H$26*L26+$H$27*L27+$H$28*L28+$H$29*L29+$H$30*L30+$H$31*L31+$H$32*L32+$H$33*L33+$H$34*L34+$H$35*L35+$H$36*L36+$H$37*L37+$H$38*L38+$H$39*L39+$H$40*L40+$H$41*L41+$H$42*L42+$H$43*L43+$H$44*L44+$H$45*L45+$H$46*L46+$H$47*L47+$H$48*L48</f>
        <v>1000</v>
      </c>
      <c r="M49" s="61">
        <f>$H$4*M4+$H$5*M5+$H$6*M6+$H$7*M7+$H$8*M8+$H$9*M9+$H$10*M10+$H$11*M11+$H$12*M12+$H$13*M13+$H$14*M14+$H$15*M15+$H$16*M16+$H$17*M17+$H$18*M18+$H$19*M19+$H$20*M20+$H$21*M21+$H$22*M22+$H$23*M23+$H$24*M24+$H$25*M25+$H$26*M26+$H$27*M27+$H$28*M28+$H$29*M29+$H$30*M30+$H$31*M31+$H$32*M32+$H$33*M33+$H$34*M34+$H$35*M35+$H$36*M36+$H$37*M37+$H$38*M38+$H$39*M39+$H$40*M40+$H$41*M41+$H$42*M42+$H$43*M43+$H$44*M44+$H$45*M45+$H$46*M46+$H$47*M47+$H$48*M48</f>
        <v>640</v>
      </c>
      <c r="N49" s="61">
        <f t="shared" ref="N49:AY49" si="1">$H$4*N4+$H$5*N5+$H$6*N6+$H$7*N7+$H$8*N8+$H$9*N9+$H$10*N10+$H$11*N11+$H$12*N12+$H$13*N13+$H$14*N14+$H$15*N15+$H$16*N16+$H$17*N17+$H$18*N18+$H$19*N19+$H$20*N20+$H$21*N21+$H$22*N22+$H$23*N23+$H$24*N24+$H$25*N25+$H$26*N26+$H$27*N27+$H$28*N28+$H$29*N29+$H$30*N30+$H$31*N31+$H$32*N32+$H$33*N33+$H$34*N34+$H$35*N35+$H$36*N36+$H$37*N37+$H$38*N38+$H$39*N39+$H$40*N40+$H$41*N41+$H$42*N42+$H$43*N43+$H$44*N44+$H$45*N45+$H$46*N46+$H$47*N47+$H$48*N48</f>
        <v>0</v>
      </c>
      <c r="O49" s="61">
        <f t="shared" si="1"/>
        <v>0</v>
      </c>
      <c r="P49" s="61">
        <f t="shared" si="1"/>
        <v>0</v>
      </c>
      <c r="Q49" s="61">
        <f t="shared" si="1"/>
        <v>0</v>
      </c>
      <c r="R49" s="61">
        <f t="shared" si="1"/>
        <v>0</v>
      </c>
      <c r="S49" s="61">
        <f t="shared" si="1"/>
        <v>0</v>
      </c>
      <c r="T49" s="61">
        <f t="shared" si="1"/>
        <v>0</v>
      </c>
      <c r="U49" s="61">
        <f t="shared" si="1"/>
        <v>0</v>
      </c>
      <c r="V49" s="61">
        <f t="shared" si="1"/>
        <v>0</v>
      </c>
      <c r="W49" s="61">
        <f t="shared" si="1"/>
        <v>0</v>
      </c>
      <c r="X49" s="61">
        <f t="shared" si="1"/>
        <v>0</v>
      </c>
      <c r="Y49" s="61">
        <f t="shared" si="1"/>
        <v>0</v>
      </c>
      <c r="Z49" s="61">
        <f t="shared" si="1"/>
        <v>0</v>
      </c>
      <c r="AA49" s="61">
        <f t="shared" si="1"/>
        <v>0</v>
      </c>
      <c r="AB49" s="61">
        <f t="shared" si="1"/>
        <v>0</v>
      </c>
      <c r="AC49" s="61">
        <f t="shared" si="1"/>
        <v>0</v>
      </c>
      <c r="AD49" s="61">
        <f t="shared" si="1"/>
        <v>0</v>
      </c>
      <c r="AE49" s="61">
        <f t="shared" si="1"/>
        <v>0</v>
      </c>
      <c r="AF49" s="61">
        <f t="shared" si="1"/>
        <v>0</v>
      </c>
      <c r="AG49" s="61">
        <f t="shared" si="1"/>
        <v>0</v>
      </c>
      <c r="AH49" s="61">
        <f t="shared" si="1"/>
        <v>0</v>
      </c>
      <c r="AI49" s="61">
        <f t="shared" si="1"/>
        <v>2500</v>
      </c>
      <c r="AJ49" s="61">
        <f t="shared" si="1"/>
        <v>0</v>
      </c>
      <c r="AK49" s="61">
        <f t="shared" si="1"/>
        <v>0</v>
      </c>
      <c r="AL49" s="61">
        <f t="shared" si="1"/>
        <v>0</v>
      </c>
      <c r="AM49" s="61">
        <f t="shared" si="1"/>
        <v>0</v>
      </c>
      <c r="AN49" s="61">
        <f t="shared" si="1"/>
        <v>0</v>
      </c>
      <c r="AO49" s="61">
        <f t="shared" si="1"/>
        <v>0</v>
      </c>
      <c r="AP49" s="61">
        <f t="shared" si="1"/>
        <v>0</v>
      </c>
      <c r="AQ49" s="61">
        <f t="shared" si="1"/>
        <v>0</v>
      </c>
      <c r="AR49" s="61">
        <f t="shared" si="1"/>
        <v>0</v>
      </c>
      <c r="AS49" s="61">
        <f t="shared" si="1"/>
        <v>0</v>
      </c>
      <c r="AT49" s="61">
        <f t="shared" si="1"/>
        <v>0</v>
      </c>
      <c r="AU49" s="61">
        <f t="shared" si="1"/>
        <v>0</v>
      </c>
      <c r="AV49" s="61">
        <f t="shared" si="1"/>
        <v>0</v>
      </c>
      <c r="AW49" s="61">
        <f t="shared" si="1"/>
        <v>0</v>
      </c>
      <c r="AX49" s="61">
        <f t="shared" si="1"/>
        <v>0</v>
      </c>
      <c r="AY49" s="100">
        <f t="shared" si="1"/>
        <v>0</v>
      </c>
      <c r="AZ49" s="7"/>
    </row>
    <row r="50" spans="1:52" ht="7.5" customHeight="1">
      <c r="A50" s="1"/>
      <c r="B50" s="14"/>
      <c r="C50" s="14"/>
      <c r="D50" s="14"/>
      <c r="E50" s="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1"/>
    </row>
    <row r="51" spans="1:52" ht="7.5" customHeight="1" thickBot="1">
      <c r="A51" s="1"/>
      <c r="B51" s="14"/>
      <c r="C51" s="14"/>
      <c r="D51" s="14"/>
      <c r="E51" s="13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1"/>
    </row>
    <row r="52" spans="1:52" ht="13.5">
      <c r="A52" s="3"/>
      <c r="B52" s="158" t="s">
        <v>95</v>
      </c>
      <c r="C52" s="138"/>
      <c r="D52" s="139"/>
      <c r="E52" s="36"/>
      <c r="F52" s="182" t="s">
        <v>25</v>
      </c>
      <c r="G52" s="175" t="s">
        <v>26</v>
      </c>
      <c r="H52" s="175" t="s">
        <v>27</v>
      </c>
      <c r="I52" s="175" t="s">
        <v>35</v>
      </c>
      <c r="J52" s="175" t="s">
        <v>29</v>
      </c>
      <c r="K52" s="175" t="s">
        <v>30</v>
      </c>
      <c r="L52" s="179" t="s">
        <v>31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80"/>
      <c r="AZ52" s="7"/>
    </row>
    <row r="53" spans="1:52" ht="14.25" thickBot="1">
      <c r="A53" s="3"/>
      <c r="B53" s="140"/>
      <c r="C53" s="141"/>
      <c r="D53" s="142"/>
      <c r="E53" s="36"/>
      <c r="F53" s="144"/>
      <c r="G53" s="131"/>
      <c r="H53" s="131"/>
      <c r="I53" s="131"/>
      <c r="J53" s="131"/>
      <c r="K53" s="131"/>
      <c r="L53" s="45">
        <v>1</v>
      </c>
      <c r="M53" s="45">
        <v>2</v>
      </c>
      <c r="N53" s="45">
        <v>3</v>
      </c>
      <c r="O53" s="45">
        <v>4</v>
      </c>
      <c r="P53" s="45">
        <v>5</v>
      </c>
      <c r="Q53" s="45">
        <v>6</v>
      </c>
      <c r="R53" s="45">
        <v>7</v>
      </c>
      <c r="S53" s="45">
        <v>8</v>
      </c>
      <c r="T53" s="45">
        <v>9</v>
      </c>
      <c r="U53" s="45">
        <v>10</v>
      </c>
      <c r="V53" s="45">
        <v>11</v>
      </c>
      <c r="W53" s="45">
        <v>12</v>
      </c>
      <c r="X53" s="45">
        <v>13</v>
      </c>
      <c r="Y53" s="45">
        <v>14</v>
      </c>
      <c r="Z53" s="45">
        <v>15</v>
      </c>
      <c r="AA53" s="45">
        <v>16</v>
      </c>
      <c r="AB53" s="45">
        <v>17</v>
      </c>
      <c r="AC53" s="45">
        <v>18</v>
      </c>
      <c r="AD53" s="45">
        <v>19</v>
      </c>
      <c r="AE53" s="45">
        <v>20</v>
      </c>
      <c r="AF53" s="45">
        <v>21</v>
      </c>
      <c r="AG53" s="45">
        <v>22</v>
      </c>
      <c r="AH53" s="45">
        <v>23</v>
      </c>
      <c r="AI53" s="45">
        <v>24</v>
      </c>
      <c r="AJ53" s="45">
        <v>25</v>
      </c>
      <c r="AK53" s="45">
        <v>26</v>
      </c>
      <c r="AL53" s="45">
        <v>27</v>
      </c>
      <c r="AM53" s="45">
        <v>28</v>
      </c>
      <c r="AN53" s="45">
        <v>29</v>
      </c>
      <c r="AO53" s="45">
        <v>30</v>
      </c>
      <c r="AP53" s="45">
        <v>31</v>
      </c>
      <c r="AQ53" s="45">
        <v>32</v>
      </c>
      <c r="AR53" s="45">
        <v>33</v>
      </c>
      <c r="AS53" s="45">
        <v>34</v>
      </c>
      <c r="AT53" s="45">
        <v>35</v>
      </c>
      <c r="AU53" s="45">
        <v>36</v>
      </c>
      <c r="AV53" s="45">
        <v>37</v>
      </c>
      <c r="AW53" s="45">
        <v>38</v>
      </c>
      <c r="AX53" s="45">
        <v>39</v>
      </c>
      <c r="AY53" s="48">
        <v>40</v>
      </c>
      <c r="AZ53" s="7"/>
    </row>
    <row r="54" spans="1:52" ht="14.25" thickBot="1">
      <c r="A54" s="1"/>
      <c r="B54" s="51"/>
      <c r="C54" s="51"/>
      <c r="D54" s="51"/>
      <c r="E54" s="16"/>
      <c r="F54" s="172"/>
      <c r="G54" s="67" t="s">
        <v>97</v>
      </c>
      <c r="H54" s="124">
        <v>200</v>
      </c>
      <c r="I54" s="67" t="s">
        <v>100</v>
      </c>
      <c r="J54" s="54">
        <f t="shared" ref="J54:J63" si="2">SUM(L54:AY54)</f>
        <v>0</v>
      </c>
      <c r="K54" s="67" t="s">
        <v>98</v>
      </c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8"/>
      <c r="AZ54" s="7"/>
    </row>
    <row r="55" spans="1:52" ht="13.5">
      <c r="A55" s="3"/>
      <c r="B55" s="10"/>
      <c r="C55" s="15" t="s">
        <v>0</v>
      </c>
      <c r="D55" s="18" t="s">
        <v>1</v>
      </c>
      <c r="E55" s="36"/>
      <c r="F55" s="183"/>
      <c r="G55" s="67" t="s">
        <v>99</v>
      </c>
      <c r="H55" s="124">
        <v>200</v>
      </c>
      <c r="I55" s="67" t="s">
        <v>100</v>
      </c>
      <c r="J55" s="54">
        <f t="shared" si="2"/>
        <v>0</v>
      </c>
      <c r="K55" s="67" t="s">
        <v>98</v>
      </c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8"/>
      <c r="AZ55" s="7"/>
    </row>
    <row r="56" spans="1:52" ht="13.5">
      <c r="A56" s="3"/>
      <c r="B56" s="21" t="s">
        <v>3</v>
      </c>
      <c r="C56" s="22">
        <f>'코인 수급 계획'!C9</f>
        <v>2580</v>
      </c>
      <c r="D56" s="25" t="str">
        <f>'코인 수급 계획'!D9</f>
        <v>-</v>
      </c>
      <c r="E56" s="36"/>
      <c r="F56" s="183"/>
      <c r="G56" s="67" t="s">
        <v>101</v>
      </c>
      <c r="H56" s="124">
        <v>300</v>
      </c>
      <c r="I56" s="67" t="s">
        <v>100</v>
      </c>
      <c r="J56" s="54">
        <f t="shared" si="2"/>
        <v>0</v>
      </c>
      <c r="K56" s="67" t="s">
        <v>98</v>
      </c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8"/>
      <c r="AZ56" s="7"/>
    </row>
    <row r="57" spans="1:52" ht="13.5">
      <c r="A57" s="3"/>
      <c r="B57" s="21" t="s">
        <v>17</v>
      </c>
      <c r="C57" s="22">
        <f>'코인 수급 계획'!C10</f>
        <v>4340</v>
      </c>
      <c r="D57" s="27">
        <f>'코인 수급 계획'!D10</f>
        <v>3098</v>
      </c>
      <c r="E57" s="36"/>
      <c r="F57" s="183"/>
      <c r="G57" s="67" t="s">
        <v>102</v>
      </c>
      <c r="H57" s="69">
        <v>1000</v>
      </c>
      <c r="I57" s="67" t="s">
        <v>108</v>
      </c>
      <c r="J57" s="54">
        <f t="shared" si="2"/>
        <v>0</v>
      </c>
      <c r="K57" s="67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8"/>
      <c r="AZ57" s="7"/>
    </row>
    <row r="58" spans="1:52" ht="13.5">
      <c r="A58" s="3"/>
      <c r="B58" s="21" t="s">
        <v>19</v>
      </c>
      <c r="C58" s="22">
        <f>'코인 수급 계획'!C11</f>
        <v>-1760</v>
      </c>
      <c r="D58" s="27">
        <f>'코인 수급 계획'!D11</f>
        <v>-518</v>
      </c>
      <c r="E58" s="36"/>
      <c r="F58" s="183"/>
      <c r="G58" s="67" t="s">
        <v>103</v>
      </c>
      <c r="H58" s="69">
        <v>1500</v>
      </c>
      <c r="I58" s="67" t="s">
        <v>108</v>
      </c>
      <c r="J58" s="54">
        <f t="shared" si="2"/>
        <v>0</v>
      </c>
      <c r="K58" s="67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8"/>
      <c r="AZ58" s="7"/>
    </row>
    <row r="59" spans="1:52" ht="13.5">
      <c r="A59" s="3"/>
      <c r="B59" s="53" t="s">
        <v>20</v>
      </c>
      <c r="C59" s="64">
        <f>'코인 수급 계획'!C12</f>
        <v>1</v>
      </c>
      <c r="D59" s="47" t="str">
        <f>'코인 수급 계획'!D12</f>
        <v>-</v>
      </c>
      <c r="E59" s="36"/>
      <c r="F59" s="183"/>
      <c r="G59" s="86" t="s">
        <v>104</v>
      </c>
      <c r="H59" s="96">
        <v>200</v>
      </c>
      <c r="I59" s="86" t="s">
        <v>34</v>
      </c>
      <c r="J59" s="87">
        <f t="shared" si="2"/>
        <v>0</v>
      </c>
      <c r="K59" s="86" t="s">
        <v>162</v>
      </c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8"/>
      <c r="AZ59" s="7"/>
    </row>
    <row r="60" spans="1:52" ht="13.5">
      <c r="A60" s="3"/>
      <c r="B60" s="21" t="s">
        <v>21</v>
      </c>
      <c r="C60" s="34">
        <f>'코인 수급 계획'!C13</f>
        <v>1</v>
      </c>
      <c r="D60" s="25" t="str">
        <f>'코인 수급 계획'!D13</f>
        <v>-</v>
      </c>
      <c r="E60" s="36"/>
      <c r="F60" s="183"/>
      <c r="G60" s="86" t="s">
        <v>105</v>
      </c>
      <c r="H60" s="96">
        <v>500</v>
      </c>
      <c r="I60" s="86" t="s">
        <v>34</v>
      </c>
      <c r="J60" s="87">
        <f t="shared" si="2"/>
        <v>0</v>
      </c>
      <c r="K60" s="86" t="s">
        <v>163</v>
      </c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8"/>
      <c r="AZ60" s="7"/>
    </row>
    <row r="61" spans="1:52" ht="13.5">
      <c r="A61" s="3"/>
      <c r="B61" s="21" t="s">
        <v>22</v>
      </c>
      <c r="C61" s="54">
        <f>'코인 수급 계획'!C14</f>
        <v>0</v>
      </c>
      <c r="D61" s="25" t="str">
        <f>'코인 수급 계획'!D14</f>
        <v>-</v>
      </c>
      <c r="E61" s="36"/>
      <c r="F61" s="183"/>
      <c r="G61" s="86" t="s">
        <v>106</v>
      </c>
      <c r="H61" s="96">
        <v>100</v>
      </c>
      <c r="I61" s="86" t="s">
        <v>109</v>
      </c>
      <c r="J61" s="87">
        <f t="shared" si="2"/>
        <v>0</v>
      </c>
      <c r="K61" s="86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8"/>
      <c r="AZ61" s="7"/>
    </row>
    <row r="62" spans="1:52" ht="14.25" thickBot="1">
      <c r="A62" s="3"/>
      <c r="B62" s="35" t="s">
        <v>23</v>
      </c>
      <c r="C62" s="55">
        <f>'코인 수급 계획'!C15</f>
        <v>0</v>
      </c>
      <c r="D62" s="38" t="str">
        <f>'코인 수급 계획'!D15</f>
        <v>-</v>
      </c>
      <c r="E62" s="36"/>
      <c r="F62" s="183"/>
      <c r="G62" s="86" t="s">
        <v>107</v>
      </c>
      <c r="H62" s="96">
        <v>500</v>
      </c>
      <c r="I62" s="94" t="s">
        <v>108</v>
      </c>
      <c r="J62" s="87">
        <f t="shared" si="2"/>
        <v>0</v>
      </c>
      <c r="K62" s="86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8"/>
      <c r="AZ62" s="7"/>
    </row>
    <row r="63" spans="1:52" ht="14.25" thickBot="1">
      <c r="A63" s="1"/>
      <c r="B63" s="11"/>
      <c r="C63" s="11"/>
      <c r="D63" s="11"/>
      <c r="E63" s="16"/>
      <c r="F63" s="184"/>
      <c r="G63" s="81" t="s">
        <v>110</v>
      </c>
      <c r="H63" s="97">
        <v>200</v>
      </c>
      <c r="I63" s="81" t="s">
        <v>34</v>
      </c>
      <c r="J63" s="95">
        <f t="shared" si="2"/>
        <v>0</v>
      </c>
      <c r="K63" s="8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2"/>
      <c r="AZ63" s="7"/>
    </row>
    <row r="64" spans="1:52" ht="14.25" hidden="1" thickBot="1">
      <c r="A64" s="1"/>
      <c r="B64" s="14"/>
      <c r="C64" s="14"/>
      <c r="D64" s="14"/>
      <c r="E64" s="16"/>
      <c r="F64" s="176" t="s">
        <v>17</v>
      </c>
      <c r="G64" s="177"/>
      <c r="H64" s="177"/>
      <c r="I64" s="177"/>
      <c r="J64" s="177"/>
      <c r="K64" s="178"/>
      <c r="L64" s="70">
        <f>$H$54*L54+$H$55*L55+$H$56*L56+$H$57*L57+$H$58*L58+$H$59*L59+$H$60*L60+$H$61*L61+$H$62*L62+$H$63*L63</f>
        <v>0</v>
      </c>
      <c r="M64" s="70">
        <f t="shared" ref="M64:AY64" si="3">$H$54*M54+$H$55*M55+$H$56*M56+$H$57*M57+$H$58*M58+$H$59*M59+$H$60*M60+$H$61*M61+$H$62*M62+$H$63*M63</f>
        <v>0</v>
      </c>
      <c r="N64" s="70">
        <f t="shared" si="3"/>
        <v>0</v>
      </c>
      <c r="O64" s="70">
        <f t="shared" si="3"/>
        <v>0</v>
      </c>
      <c r="P64" s="70">
        <f t="shared" si="3"/>
        <v>0</v>
      </c>
      <c r="Q64" s="70">
        <f t="shared" si="3"/>
        <v>0</v>
      </c>
      <c r="R64" s="70">
        <f t="shared" si="3"/>
        <v>0</v>
      </c>
      <c r="S64" s="70">
        <f t="shared" si="3"/>
        <v>0</v>
      </c>
      <c r="T64" s="70">
        <f t="shared" si="3"/>
        <v>0</v>
      </c>
      <c r="U64" s="70">
        <f t="shared" si="3"/>
        <v>0</v>
      </c>
      <c r="V64" s="70">
        <f t="shared" si="3"/>
        <v>0</v>
      </c>
      <c r="W64" s="70">
        <f t="shared" si="3"/>
        <v>0</v>
      </c>
      <c r="X64" s="70">
        <f t="shared" si="3"/>
        <v>0</v>
      </c>
      <c r="Y64" s="70">
        <f t="shared" si="3"/>
        <v>0</v>
      </c>
      <c r="Z64" s="70">
        <f t="shared" si="3"/>
        <v>0</v>
      </c>
      <c r="AA64" s="70">
        <f t="shared" si="3"/>
        <v>0</v>
      </c>
      <c r="AB64" s="70">
        <f t="shared" si="3"/>
        <v>0</v>
      </c>
      <c r="AC64" s="70">
        <f t="shared" si="3"/>
        <v>0</v>
      </c>
      <c r="AD64" s="70">
        <f t="shared" si="3"/>
        <v>0</v>
      </c>
      <c r="AE64" s="70">
        <f t="shared" si="3"/>
        <v>0</v>
      </c>
      <c r="AF64" s="70">
        <f t="shared" si="3"/>
        <v>0</v>
      </c>
      <c r="AG64" s="70">
        <f t="shared" si="3"/>
        <v>0</v>
      </c>
      <c r="AH64" s="70">
        <f t="shared" si="3"/>
        <v>0</v>
      </c>
      <c r="AI64" s="70">
        <f t="shared" si="3"/>
        <v>0</v>
      </c>
      <c r="AJ64" s="70">
        <f t="shared" si="3"/>
        <v>0</v>
      </c>
      <c r="AK64" s="70">
        <f t="shared" si="3"/>
        <v>0</v>
      </c>
      <c r="AL64" s="70">
        <f t="shared" si="3"/>
        <v>0</v>
      </c>
      <c r="AM64" s="70">
        <f t="shared" si="3"/>
        <v>0</v>
      </c>
      <c r="AN64" s="70">
        <f t="shared" si="3"/>
        <v>0</v>
      </c>
      <c r="AO64" s="70">
        <f t="shared" si="3"/>
        <v>0</v>
      </c>
      <c r="AP64" s="70">
        <f t="shared" si="3"/>
        <v>0</v>
      </c>
      <c r="AQ64" s="70">
        <f t="shared" si="3"/>
        <v>0</v>
      </c>
      <c r="AR64" s="70">
        <f t="shared" si="3"/>
        <v>0</v>
      </c>
      <c r="AS64" s="70">
        <f t="shared" si="3"/>
        <v>0</v>
      </c>
      <c r="AT64" s="70">
        <f t="shared" si="3"/>
        <v>0</v>
      </c>
      <c r="AU64" s="70">
        <f t="shared" si="3"/>
        <v>0</v>
      </c>
      <c r="AV64" s="70">
        <f t="shared" si="3"/>
        <v>0</v>
      </c>
      <c r="AW64" s="70">
        <f t="shared" si="3"/>
        <v>0</v>
      </c>
      <c r="AX64" s="70">
        <f t="shared" si="3"/>
        <v>0</v>
      </c>
      <c r="AY64" s="127">
        <f t="shared" si="3"/>
        <v>0</v>
      </c>
      <c r="AZ64" s="7"/>
    </row>
    <row r="65" spans="1:52" ht="7.5" hidden="1" customHeight="1">
      <c r="A65" s="1"/>
      <c r="B65" s="14"/>
      <c r="C65" s="14"/>
      <c r="D65" s="14"/>
      <c r="E65" s="13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1"/>
    </row>
    <row r="66" spans="1:52" ht="7.5" customHeight="1" thickBot="1">
      <c r="A66" s="1"/>
      <c r="B66" s="14"/>
      <c r="C66" s="14"/>
      <c r="D66" s="14"/>
      <c r="E66" s="1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1"/>
    </row>
    <row r="67" spans="1:52" ht="13.5">
      <c r="A67" s="3"/>
      <c r="B67" s="158" t="s">
        <v>111</v>
      </c>
      <c r="C67" s="138"/>
      <c r="D67" s="139"/>
      <c r="E67" s="36"/>
      <c r="F67" s="182" t="s">
        <v>25</v>
      </c>
      <c r="G67" s="175" t="s">
        <v>26</v>
      </c>
      <c r="H67" s="175" t="s">
        <v>27</v>
      </c>
      <c r="I67" s="175" t="s">
        <v>28</v>
      </c>
      <c r="J67" s="175" t="s">
        <v>29</v>
      </c>
      <c r="K67" s="181" t="s">
        <v>36</v>
      </c>
      <c r="L67" s="179" t="s">
        <v>31</v>
      </c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80"/>
      <c r="AZ67" s="7"/>
    </row>
    <row r="68" spans="1:52" ht="14.25" thickBot="1">
      <c r="A68" s="3"/>
      <c r="B68" s="140"/>
      <c r="C68" s="141"/>
      <c r="D68" s="142"/>
      <c r="E68" s="36"/>
      <c r="F68" s="144"/>
      <c r="G68" s="131"/>
      <c r="H68" s="131"/>
      <c r="I68" s="131"/>
      <c r="J68" s="131"/>
      <c r="K68" s="131"/>
      <c r="L68" s="45">
        <v>1</v>
      </c>
      <c r="M68" s="45">
        <v>2</v>
      </c>
      <c r="N68" s="45">
        <v>3</v>
      </c>
      <c r="O68" s="45">
        <v>4</v>
      </c>
      <c r="P68" s="45">
        <v>5</v>
      </c>
      <c r="Q68" s="45">
        <v>6</v>
      </c>
      <c r="R68" s="45">
        <v>7</v>
      </c>
      <c r="S68" s="45">
        <v>8</v>
      </c>
      <c r="T68" s="45">
        <v>9</v>
      </c>
      <c r="U68" s="45">
        <v>10</v>
      </c>
      <c r="V68" s="45">
        <v>11</v>
      </c>
      <c r="W68" s="45">
        <v>12</v>
      </c>
      <c r="X68" s="45">
        <v>13</v>
      </c>
      <c r="Y68" s="45">
        <v>14</v>
      </c>
      <c r="Z68" s="45">
        <v>15</v>
      </c>
      <c r="AA68" s="45">
        <v>16</v>
      </c>
      <c r="AB68" s="45">
        <v>17</v>
      </c>
      <c r="AC68" s="45">
        <v>18</v>
      </c>
      <c r="AD68" s="45">
        <v>19</v>
      </c>
      <c r="AE68" s="45">
        <v>20</v>
      </c>
      <c r="AF68" s="45">
        <v>21</v>
      </c>
      <c r="AG68" s="45">
        <v>22</v>
      </c>
      <c r="AH68" s="45">
        <v>23</v>
      </c>
      <c r="AI68" s="45">
        <v>24</v>
      </c>
      <c r="AJ68" s="45">
        <v>25</v>
      </c>
      <c r="AK68" s="45">
        <v>26</v>
      </c>
      <c r="AL68" s="45">
        <v>27</v>
      </c>
      <c r="AM68" s="45">
        <v>28</v>
      </c>
      <c r="AN68" s="45">
        <v>29</v>
      </c>
      <c r="AO68" s="45">
        <v>30</v>
      </c>
      <c r="AP68" s="45">
        <v>31</v>
      </c>
      <c r="AQ68" s="45">
        <v>32</v>
      </c>
      <c r="AR68" s="45">
        <v>33</v>
      </c>
      <c r="AS68" s="45">
        <v>34</v>
      </c>
      <c r="AT68" s="45">
        <v>35</v>
      </c>
      <c r="AU68" s="45">
        <v>36</v>
      </c>
      <c r="AV68" s="45">
        <v>37</v>
      </c>
      <c r="AW68" s="45">
        <v>38</v>
      </c>
      <c r="AX68" s="45">
        <v>39</v>
      </c>
      <c r="AY68" s="48">
        <v>40</v>
      </c>
      <c r="AZ68" s="7"/>
    </row>
    <row r="69" spans="1:52" ht="14.25" thickBot="1">
      <c r="A69" s="1"/>
      <c r="B69" s="51"/>
      <c r="C69" s="51"/>
      <c r="D69" s="51"/>
      <c r="E69" s="16"/>
      <c r="F69" s="172" t="s">
        <v>127</v>
      </c>
      <c r="G69" s="45" t="s">
        <v>70</v>
      </c>
      <c r="H69" s="66">
        <v>250000000</v>
      </c>
      <c r="I69" s="45">
        <v>40</v>
      </c>
      <c r="J69" s="54">
        <f t="shared" ref="J69:J90" si="4">SUM(L69:AY69)</f>
        <v>0</v>
      </c>
      <c r="K69" s="72" t="s">
        <v>75</v>
      </c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8"/>
      <c r="AZ69" s="7"/>
    </row>
    <row r="70" spans="1:52" ht="13.5">
      <c r="A70" s="3"/>
      <c r="B70" s="10"/>
      <c r="C70" s="15" t="s">
        <v>0</v>
      </c>
      <c r="D70" s="18" t="s">
        <v>1</v>
      </c>
      <c r="E70" s="36"/>
      <c r="F70" s="183"/>
      <c r="G70" s="45" t="s">
        <v>112</v>
      </c>
      <c r="H70" s="66">
        <v>300000000</v>
      </c>
      <c r="I70" s="45">
        <v>2</v>
      </c>
      <c r="J70" s="54">
        <f t="shared" si="4"/>
        <v>0</v>
      </c>
      <c r="K70" s="7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8"/>
      <c r="AZ70" s="7"/>
    </row>
    <row r="71" spans="1:52" ht="13.5">
      <c r="A71" s="3"/>
      <c r="B71" s="21" t="s">
        <v>3</v>
      </c>
      <c r="C71" s="22">
        <f>'코인 수급 계획'!C9</f>
        <v>2580</v>
      </c>
      <c r="D71" s="46" t="str">
        <f>'코인 수급 계획'!D9</f>
        <v>-</v>
      </c>
      <c r="E71" s="36"/>
      <c r="F71" s="183"/>
      <c r="G71" s="45" t="s">
        <v>113</v>
      </c>
      <c r="H71" s="66">
        <v>50000000</v>
      </c>
      <c r="I71" s="86" t="s">
        <v>34</v>
      </c>
      <c r="J71" s="54">
        <f t="shared" si="4"/>
        <v>0</v>
      </c>
      <c r="K71" s="7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8"/>
      <c r="AZ71" s="7"/>
    </row>
    <row r="72" spans="1:52" ht="13.5">
      <c r="A72" s="3"/>
      <c r="B72" s="21" t="s">
        <v>17</v>
      </c>
      <c r="C72" s="22">
        <f>'코인 수급 계획'!C10</f>
        <v>4340</v>
      </c>
      <c r="D72" s="27">
        <f>'코인 수급 계획'!D10</f>
        <v>3098</v>
      </c>
      <c r="E72" s="36"/>
      <c r="F72" s="183"/>
      <c r="G72" s="45" t="s">
        <v>114</v>
      </c>
      <c r="H72" s="66">
        <v>50000000</v>
      </c>
      <c r="I72" s="86" t="s">
        <v>34</v>
      </c>
      <c r="J72" s="54">
        <f t="shared" si="4"/>
        <v>0</v>
      </c>
      <c r="K72" s="7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8"/>
      <c r="AZ72" s="7"/>
    </row>
    <row r="73" spans="1:52" ht="13.5">
      <c r="A73" s="3"/>
      <c r="B73" s="21" t="s">
        <v>19</v>
      </c>
      <c r="C73" s="22">
        <f>'코인 수급 계획'!C11</f>
        <v>-1760</v>
      </c>
      <c r="D73" s="27">
        <f>'코인 수급 계획'!D11</f>
        <v>-518</v>
      </c>
      <c r="E73" s="36"/>
      <c r="F73" s="183"/>
      <c r="G73" s="45" t="s">
        <v>115</v>
      </c>
      <c r="H73" s="66">
        <v>50000000</v>
      </c>
      <c r="I73" s="86" t="s">
        <v>34</v>
      </c>
      <c r="J73" s="54">
        <f t="shared" si="4"/>
        <v>0</v>
      </c>
      <c r="K73" s="7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8"/>
      <c r="AZ73" s="7"/>
    </row>
    <row r="74" spans="1:52" ht="13.5">
      <c r="A74" s="3"/>
      <c r="B74" s="53" t="s">
        <v>20</v>
      </c>
      <c r="C74" s="54">
        <f>'코인 수급 계획'!C12</f>
        <v>1</v>
      </c>
      <c r="D74" s="46" t="str">
        <f>'코인 수급 계획'!D12</f>
        <v>-</v>
      </c>
      <c r="E74" s="36"/>
      <c r="F74" s="183"/>
      <c r="G74" s="86" t="s">
        <v>116</v>
      </c>
      <c r="H74" s="98">
        <v>50000000</v>
      </c>
      <c r="I74" s="86" t="s">
        <v>34</v>
      </c>
      <c r="J74" s="87">
        <f t="shared" si="4"/>
        <v>0</v>
      </c>
      <c r="K74" s="94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8"/>
      <c r="AZ74" s="7"/>
    </row>
    <row r="75" spans="1:52" ht="13.5">
      <c r="A75" s="3"/>
      <c r="B75" s="21" t="s">
        <v>21</v>
      </c>
      <c r="C75" s="54">
        <f>'코인 수급 계획'!C13</f>
        <v>1</v>
      </c>
      <c r="D75" s="46" t="str">
        <f>'코인 수급 계획'!D13</f>
        <v>-</v>
      </c>
      <c r="E75" s="36"/>
      <c r="F75" s="183"/>
      <c r="G75" s="86" t="s">
        <v>117</v>
      </c>
      <c r="H75" s="98">
        <v>50000000</v>
      </c>
      <c r="I75" s="86" t="s">
        <v>34</v>
      </c>
      <c r="J75" s="54">
        <f t="shared" si="4"/>
        <v>0</v>
      </c>
      <c r="K75" s="94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8"/>
      <c r="AZ75" s="7"/>
    </row>
    <row r="76" spans="1:52" ht="13.5">
      <c r="A76" s="3"/>
      <c r="B76" s="21" t="s">
        <v>22</v>
      </c>
      <c r="C76" s="54">
        <f>'코인 수급 계획'!C14</f>
        <v>0</v>
      </c>
      <c r="D76" s="46" t="str">
        <f>'코인 수급 계획'!D14</f>
        <v>-</v>
      </c>
      <c r="E76" s="36"/>
      <c r="F76" s="183"/>
      <c r="G76" s="45" t="s">
        <v>118</v>
      </c>
      <c r="H76" s="66">
        <v>200000000</v>
      </c>
      <c r="I76" s="86" t="s">
        <v>34</v>
      </c>
      <c r="J76" s="54">
        <f t="shared" si="4"/>
        <v>0</v>
      </c>
      <c r="K76" s="7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8"/>
      <c r="AZ76" s="7"/>
    </row>
    <row r="77" spans="1:52" ht="14.25" thickBot="1">
      <c r="A77" s="3"/>
      <c r="B77" s="35" t="s">
        <v>23</v>
      </c>
      <c r="C77" s="55">
        <f>'코인 수급 계획'!C15</f>
        <v>0</v>
      </c>
      <c r="D77" s="65" t="str">
        <f>'코인 수급 계획'!D15</f>
        <v>-</v>
      </c>
      <c r="E77" s="36"/>
      <c r="F77" s="183"/>
      <c r="G77" s="45" t="s">
        <v>119</v>
      </c>
      <c r="H77" s="66">
        <v>200000000</v>
      </c>
      <c r="I77" s="86" t="s">
        <v>34</v>
      </c>
      <c r="J77" s="54">
        <f t="shared" si="4"/>
        <v>0</v>
      </c>
      <c r="K77" s="7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8"/>
      <c r="AZ77" s="7"/>
    </row>
    <row r="78" spans="1:52" ht="13.5">
      <c r="A78" s="1"/>
      <c r="B78" s="11"/>
      <c r="C78" s="11"/>
      <c r="D78" s="11"/>
      <c r="E78" s="16"/>
      <c r="F78" s="183"/>
      <c r="G78" s="45" t="s">
        <v>120</v>
      </c>
      <c r="H78" s="66">
        <v>200000000</v>
      </c>
      <c r="I78" s="86" t="s">
        <v>34</v>
      </c>
      <c r="J78" s="54">
        <f t="shared" si="4"/>
        <v>0</v>
      </c>
      <c r="K78" s="7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8"/>
      <c r="AZ78" s="7"/>
    </row>
    <row r="79" spans="1:52" ht="13.5">
      <c r="A79" s="1"/>
      <c r="B79" s="13"/>
      <c r="C79" s="13"/>
      <c r="D79" s="13"/>
      <c r="E79" s="16"/>
      <c r="F79" s="183"/>
      <c r="G79" s="45" t="s">
        <v>121</v>
      </c>
      <c r="H79" s="66">
        <v>200000000</v>
      </c>
      <c r="I79" s="86" t="s">
        <v>34</v>
      </c>
      <c r="J79" s="54">
        <f t="shared" si="4"/>
        <v>0</v>
      </c>
      <c r="K79" s="7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8"/>
      <c r="AZ79" s="7"/>
    </row>
    <row r="80" spans="1:52" ht="13.5">
      <c r="A80" s="19"/>
      <c r="B80" s="13"/>
      <c r="C80" s="13"/>
      <c r="D80" s="13"/>
      <c r="E80" s="16"/>
      <c r="F80" s="183"/>
      <c r="G80" s="67" t="s">
        <v>122</v>
      </c>
      <c r="H80" s="66">
        <v>200000000</v>
      </c>
      <c r="I80" s="86" t="s">
        <v>34</v>
      </c>
      <c r="J80" s="87">
        <f t="shared" si="4"/>
        <v>0</v>
      </c>
      <c r="K80" s="7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8"/>
      <c r="AZ80" s="24"/>
    </row>
    <row r="81" spans="1:52" ht="13.5">
      <c r="A81" s="19"/>
      <c r="B81" s="13"/>
      <c r="C81" s="13"/>
      <c r="D81" s="13"/>
      <c r="E81" s="16"/>
      <c r="F81" s="183"/>
      <c r="G81" s="67" t="s">
        <v>123</v>
      </c>
      <c r="H81" s="66">
        <v>500000</v>
      </c>
      <c r="I81" s="67">
        <v>100</v>
      </c>
      <c r="J81" s="54">
        <f t="shared" si="4"/>
        <v>0</v>
      </c>
      <c r="K81" s="7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8"/>
      <c r="AZ81" s="24"/>
    </row>
    <row r="82" spans="1:52" ht="13.5">
      <c r="A82" s="19"/>
      <c r="B82" s="13"/>
      <c r="C82" s="13"/>
      <c r="D82" s="13"/>
      <c r="E82" s="16"/>
      <c r="F82" s="183"/>
      <c r="G82" s="67" t="s">
        <v>124</v>
      </c>
      <c r="H82" s="66">
        <v>50000000</v>
      </c>
      <c r="I82" s="67">
        <v>50</v>
      </c>
      <c r="J82" s="54">
        <f t="shared" si="4"/>
        <v>0</v>
      </c>
      <c r="K82" s="72" t="s">
        <v>125</v>
      </c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8"/>
      <c r="AZ82" s="24"/>
    </row>
    <row r="83" spans="1:52" ht="13.5">
      <c r="A83" s="19"/>
      <c r="B83" s="13"/>
      <c r="C83" s="13"/>
      <c r="D83" s="13"/>
      <c r="E83" s="16"/>
      <c r="F83" s="186"/>
      <c r="G83" s="67" t="s">
        <v>126</v>
      </c>
      <c r="H83" s="66">
        <v>50000000</v>
      </c>
      <c r="I83" s="67">
        <v>50</v>
      </c>
      <c r="J83" s="54">
        <f t="shared" si="4"/>
        <v>0</v>
      </c>
      <c r="K83" s="72" t="s">
        <v>75</v>
      </c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8"/>
      <c r="AZ83" s="24"/>
    </row>
    <row r="84" spans="1:52" ht="13.5">
      <c r="A84" s="19"/>
      <c r="B84" s="13"/>
      <c r="C84" s="13"/>
      <c r="D84" s="13"/>
      <c r="E84" s="16"/>
      <c r="F84" s="187" t="s">
        <v>136</v>
      </c>
      <c r="G84" s="67" t="s">
        <v>128</v>
      </c>
      <c r="H84" s="66">
        <v>600000000</v>
      </c>
      <c r="I84" s="67">
        <v>1</v>
      </c>
      <c r="J84" s="54">
        <f t="shared" si="4"/>
        <v>0</v>
      </c>
      <c r="K84" s="72" t="s">
        <v>129</v>
      </c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8"/>
      <c r="AZ84" s="24"/>
    </row>
    <row r="85" spans="1:52" ht="13.5">
      <c r="A85" s="19"/>
      <c r="B85" s="13"/>
      <c r="C85" s="13"/>
      <c r="D85" s="13"/>
      <c r="E85" s="16"/>
      <c r="F85" s="183"/>
      <c r="G85" s="67" t="s">
        <v>130</v>
      </c>
      <c r="H85" s="66">
        <v>2000000000</v>
      </c>
      <c r="I85" s="67">
        <v>1</v>
      </c>
      <c r="J85" s="54">
        <f t="shared" si="4"/>
        <v>0</v>
      </c>
      <c r="K85" s="7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8"/>
      <c r="AZ85" s="24"/>
    </row>
    <row r="86" spans="1:52" ht="13.5">
      <c r="A86" s="19"/>
      <c r="B86" s="13"/>
      <c r="C86" s="13"/>
      <c r="D86" s="13"/>
      <c r="E86" s="16"/>
      <c r="F86" s="183"/>
      <c r="G86" s="67" t="s">
        <v>131</v>
      </c>
      <c r="H86" s="66">
        <v>700000000</v>
      </c>
      <c r="I86" s="67">
        <v>1</v>
      </c>
      <c r="J86" s="87">
        <f t="shared" si="4"/>
        <v>0</v>
      </c>
      <c r="K86" s="7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8"/>
      <c r="AZ86" s="24"/>
    </row>
    <row r="87" spans="1:52" ht="13.5">
      <c r="A87" s="19"/>
      <c r="B87" s="13"/>
      <c r="C87" s="13"/>
      <c r="D87" s="13"/>
      <c r="E87" s="16"/>
      <c r="F87" s="183"/>
      <c r="G87" s="67" t="s">
        <v>132</v>
      </c>
      <c r="H87" s="66">
        <v>500000000</v>
      </c>
      <c r="I87" s="67">
        <v>1</v>
      </c>
      <c r="J87" s="54">
        <f t="shared" si="4"/>
        <v>0</v>
      </c>
      <c r="K87" s="7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8"/>
      <c r="AZ87" s="24"/>
    </row>
    <row r="88" spans="1:52" ht="13.5">
      <c r="A88" s="19"/>
      <c r="B88" s="13"/>
      <c r="C88" s="13"/>
      <c r="D88" s="13"/>
      <c r="E88" s="16"/>
      <c r="F88" s="183"/>
      <c r="G88" s="67" t="s">
        <v>133</v>
      </c>
      <c r="H88" s="66">
        <v>500000000</v>
      </c>
      <c r="I88" s="67">
        <v>1</v>
      </c>
      <c r="J88" s="54">
        <f t="shared" si="4"/>
        <v>0</v>
      </c>
      <c r="K88" s="7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8"/>
      <c r="AZ88" s="24"/>
    </row>
    <row r="89" spans="1:52" ht="13.5">
      <c r="A89" s="1"/>
      <c r="B89" s="13"/>
      <c r="C89" s="13"/>
      <c r="D89" s="13"/>
      <c r="E89" s="16"/>
      <c r="F89" s="183"/>
      <c r="G89" s="45" t="s">
        <v>134</v>
      </c>
      <c r="H89" s="66">
        <v>2000000000</v>
      </c>
      <c r="I89" s="45">
        <v>5</v>
      </c>
      <c r="J89" s="54">
        <f t="shared" si="4"/>
        <v>0</v>
      </c>
      <c r="K89" s="7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8"/>
      <c r="AZ89" s="7"/>
    </row>
    <row r="90" spans="1:52" ht="14.25" thickBot="1">
      <c r="A90" s="1"/>
      <c r="B90" s="13"/>
      <c r="C90" s="13"/>
      <c r="D90" s="13"/>
      <c r="E90" s="16"/>
      <c r="F90" s="184"/>
      <c r="G90" s="50" t="s">
        <v>135</v>
      </c>
      <c r="H90" s="73">
        <v>1000000000</v>
      </c>
      <c r="I90" s="50">
        <v>5</v>
      </c>
      <c r="J90" s="37">
        <f t="shared" si="4"/>
        <v>0</v>
      </c>
      <c r="K90" s="74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3"/>
      <c r="AZ90" s="7"/>
    </row>
    <row r="91" spans="1:52" ht="14.25" hidden="1" thickBot="1">
      <c r="A91" s="1"/>
      <c r="B91" s="14"/>
      <c r="C91" s="14"/>
      <c r="D91" s="14"/>
      <c r="E91" s="16"/>
      <c r="F91" s="185" t="s">
        <v>23</v>
      </c>
      <c r="G91" s="141"/>
      <c r="H91" s="141"/>
      <c r="I91" s="141"/>
      <c r="J91" s="141"/>
      <c r="K91" s="136"/>
      <c r="L91" s="71">
        <f>$H$69*L69+$H$70*L70+$H$71*L71+$H$72*L72+$H$73*L73+$H$74*L74+$H$75*L75+$H$76*L76+$H$77*L77+$H$78*L78+$H$79*L79+$H$80*L80+$H$81*L81+$H$82*L82+$H$83*L83+$H$84*L84+$H$85*L85+$H$86*L86+$H$87*L87+$H$89*L89+$H$90*L90+$H$88*L88</f>
        <v>0</v>
      </c>
      <c r="M91" s="71">
        <f t="shared" ref="M91:AY91" si="5">$H$69*M69+$H$70*M70+$H$71*M71+$H$72*M72+$H$73*M73+$H$74*M74+$H$75*M75+$H$76*M76+$H$77*M77+$H$78*M78+$H$79*M79+$H$80*M80+$H$81*M81+$H$82*M82+$H$83*M83+$H$84*M84+$H$85*M85+$H$86*M86+$H$87*M87+$H$89*M89+$H$90*M90+$H$88*M88</f>
        <v>0</v>
      </c>
      <c r="N91" s="71">
        <f t="shared" si="5"/>
        <v>0</v>
      </c>
      <c r="O91" s="71">
        <f t="shared" si="5"/>
        <v>0</v>
      </c>
      <c r="P91" s="71">
        <f t="shared" si="5"/>
        <v>0</v>
      </c>
      <c r="Q91" s="71">
        <f t="shared" si="5"/>
        <v>0</v>
      </c>
      <c r="R91" s="71">
        <f t="shared" si="5"/>
        <v>0</v>
      </c>
      <c r="S91" s="71">
        <f t="shared" si="5"/>
        <v>0</v>
      </c>
      <c r="T91" s="71">
        <f t="shared" si="5"/>
        <v>0</v>
      </c>
      <c r="U91" s="71">
        <f t="shared" si="5"/>
        <v>0</v>
      </c>
      <c r="V91" s="71">
        <f t="shared" si="5"/>
        <v>0</v>
      </c>
      <c r="W91" s="71">
        <f t="shared" si="5"/>
        <v>0</v>
      </c>
      <c r="X91" s="71">
        <f t="shared" si="5"/>
        <v>0</v>
      </c>
      <c r="Y91" s="71">
        <f t="shared" si="5"/>
        <v>0</v>
      </c>
      <c r="Z91" s="71">
        <f t="shared" si="5"/>
        <v>0</v>
      </c>
      <c r="AA91" s="71">
        <f t="shared" si="5"/>
        <v>0</v>
      </c>
      <c r="AB91" s="71">
        <f t="shared" si="5"/>
        <v>0</v>
      </c>
      <c r="AC91" s="71">
        <f t="shared" si="5"/>
        <v>0</v>
      </c>
      <c r="AD91" s="71">
        <f t="shared" si="5"/>
        <v>0</v>
      </c>
      <c r="AE91" s="71">
        <f t="shared" si="5"/>
        <v>0</v>
      </c>
      <c r="AF91" s="71">
        <f t="shared" si="5"/>
        <v>0</v>
      </c>
      <c r="AG91" s="71">
        <f t="shared" si="5"/>
        <v>0</v>
      </c>
      <c r="AH91" s="71">
        <f t="shared" si="5"/>
        <v>0</v>
      </c>
      <c r="AI91" s="71">
        <f t="shared" si="5"/>
        <v>0</v>
      </c>
      <c r="AJ91" s="71">
        <f t="shared" si="5"/>
        <v>0</v>
      </c>
      <c r="AK91" s="71">
        <f t="shared" si="5"/>
        <v>0</v>
      </c>
      <c r="AL91" s="71">
        <f t="shared" si="5"/>
        <v>0</v>
      </c>
      <c r="AM91" s="71">
        <f t="shared" si="5"/>
        <v>0</v>
      </c>
      <c r="AN91" s="71">
        <f t="shared" si="5"/>
        <v>0</v>
      </c>
      <c r="AO91" s="71">
        <f t="shared" si="5"/>
        <v>0</v>
      </c>
      <c r="AP91" s="71">
        <f t="shared" si="5"/>
        <v>0</v>
      </c>
      <c r="AQ91" s="71">
        <f t="shared" si="5"/>
        <v>0</v>
      </c>
      <c r="AR91" s="71">
        <f t="shared" si="5"/>
        <v>0</v>
      </c>
      <c r="AS91" s="71">
        <f t="shared" si="5"/>
        <v>0</v>
      </c>
      <c r="AT91" s="71">
        <f t="shared" si="5"/>
        <v>0</v>
      </c>
      <c r="AU91" s="71">
        <f t="shared" si="5"/>
        <v>0</v>
      </c>
      <c r="AV91" s="71">
        <f t="shared" si="5"/>
        <v>0</v>
      </c>
      <c r="AW91" s="71">
        <f t="shared" si="5"/>
        <v>0</v>
      </c>
      <c r="AX91" s="71">
        <f t="shared" si="5"/>
        <v>0</v>
      </c>
      <c r="AY91" s="80">
        <f t="shared" si="5"/>
        <v>0</v>
      </c>
      <c r="AZ91" s="7"/>
    </row>
    <row r="92" spans="1:52" ht="7.5" customHeight="1" thickBot="1">
      <c r="A92" s="1"/>
      <c r="B92" s="14"/>
      <c r="C92" s="14"/>
      <c r="D92" s="14"/>
      <c r="E92" s="13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1"/>
    </row>
    <row r="93" spans="1:52" ht="13.5">
      <c r="A93" s="3"/>
      <c r="B93" s="158" t="s">
        <v>152</v>
      </c>
      <c r="C93" s="138"/>
      <c r="D93" s="139"/>
      <c r="E93" s="36"/>
      <c r="F93" s="182" t="s">
        <v>25</v>
      </c>
      <c r="G93" s="175" t="s">
        <v>26</v>
      </c>
      <c r="H93" s="175" t="s">
        <v>27</v>
      </c>
      <c r="I93" s="175" t="s">
        <v>137</v>
      </c>
      <c r="J93" s="175" t="s">
        <v>29</v>
      </c>
      <c r="K93" s="175" t="s">
        <v>38</v>
      </c>
      <c r="L93" s="179" t="s">
        <v>31</v>
      </c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  <c r="AX93" s="170"/>
      <c r="AY93" s="180"/>
      <c r="AZ93" s="7"/>
    </row>
    <row r="94" spans="1:52" ht="14.25" thickBot="1">
      <c r="A94" s="3"/>
      <c r="B94" s="140"/>
      <c r="C94" s="141"/>
      <c r="D94" s="142"/>
      <c r="E94" s="36"/>
      <c r="F94" s="144"/>
      <c r="G94" s="131"/>
      <c r="H94" s="131"/>
      <c r="I94" s="131"/>
      <c r="J94" s="131"/>
      <c r="K94" s="131"/>
      <c r="L94" s="45">
        <v>1</v>
      </c>
      <c r="M94" s="45">
        <v>2</v>
      </c>
      <c r="N94" s="45">
        <v>3</v>
      </c>
      <c r="O94" s="45">
        <v>4</v>
      </c>
      <c r="P94" s="45">
        <v>5</v>
      </c>
      <c r="Q94" s="45">
        <v>6</v>
      </c>
      <c r="R94" s="45">
        <v>7</v>
      </c>
      <c r="S94" s="45">
        <v>8</v>
      </c>
      <c r="T94" s="45">
        <v>9</v>
      </c>
      <c r="U94" s="45">
        <v>10</v>
      </c>
      <c r="V94" s="45">
        <v>11</v>
      </c>
      <c r="W94" s="45">
        <v>12</v>
      </c>
      <c r="X94" s="45">
        <v>13</v>
      </c>
      <c r="Y94" s="45">
        <v>14</v>
      </c>
      <c r="Z94" s="45">
        <v>15</v>
      </c>
      <c r="AA94" s="45">
        <v>16</v>
      </c>
      <c r="AB94" s="45">
        <v>17</v>
      </c>
      <c r="AC94" s="45">
        <v>18</v>
      </c>
      <c r="AD94" s="45">
        <v>19</v>
      </c>
      <c r="AE94" s="45">
        <v>20</v>
      </c>
      <c r="AF94" s="45">
        <v>21</v>
      </c>
      <c r="AG94" s="45">
        <v>22</v>
      </c>
      <c r="AH94" s="45">
        <v>23</v>
      </c>
      <c r="AI94" s="45">
        <v>24</v>
      </c>
      <c r="AJ94" s="45">
        <v>25</v>
      </c>
      <c r="AK94" s="45">
        <v>26</v>
      </c>
      <c r="AL94" s="45">
        <v>27</v>
      </c>
      <c r="AM94" s="45">
        <v>28</v>
      </c>
      <c r="AN94" s="45">
        <v>29</v>
      </c>
      <c r="AO94" s="45">
        <v>30</v>
      </c>
      <c r="AP94" s="45">
        <v>31</v>
      </c>
      <c r="AQ94" s="45">
        <v>32</v>
      </c>
      <c r="AR94" s="45">
        <v>33</v>
      </c>
      <c r="AS94" s="45">
        <v>34</v>
      </c>
      <c r="AT94" s="45">
        <v>35</v>
      </c>
      <c r="AU94" s="45">
        <v>36</v>
      </c>
      <c r="AV94" s="45">
        <v>37</v>
      </c>
      <c r="AW94" s="45">
        <v>38</v>
      </c>
      <c r="AX94" s="45">
        <v>39</v>
      </c>
      <c r="AY94" s="48">
        <v>40</v>
      </c>
      <c r="AZ94" s="7"/>
    </row>
    <row r="95" spans="1:52" ht="14.25" thickBot="1">
      <c r="A95" s="1"/>
      <c r="B95" s="51"/>
      <c r="C95" s="51"/>
      <c r="D95" s="51"/>
      <c r="E95" s="16"/>
      <c r="F95" s="172" t="s">
        <v>37</v>
      </c>
      <c r="G95" s="86" t="s">
        <v>64</v>
      </c>
      <c r="H95" s="86">
        <v>1</v>
      </c>
      <c r="I95" s="86" t="s">
        <v>169</v>
      </c>
      <c r="J95" s="87">
        <f t="shared" ref="J95:J108" si="6">SUM(L95:AY95)</f>
        <v>0</v>
      </c>
      <c r="K95" s="86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8"/>
      <c r="AZ95" s="7"/>
    </row>
    <row r="96" spans="1:52" ht="13.5">
      <c r="A96" s="3"/>
      <c r="B96" s="10"/>
      <c r="C96" s="15" t="s">
        <v>0</v>
      </c>
      <c r="D96" s="18" t="s">
        <v>1</v>
      </c>
      <c r="E96" s="36"/>
      <c r="F96" s="173"/>
      <c r="G96" s="86" t="s">
        <v>138</v>
      </c>
      <c r="H96" s="86">
        <v>1</v>
      </c>
      <c r="I96" s="86" t="s">
        <v>169</v>
      </c>
      <c r="J96" s="87">
        <f t="shared" si="6"/>
        <v>0</v>
      </c>
      <c r="K96" s="86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8"/>
      <c r="AZ96" s="7"/>
    </row>
    <row r="97" spans="1:52" ht="13.5">
      <c r="A97" s="3"/>
      <c r="B97" s="21" t="s">
        <v>3</v>
      </c>
      <c r="C97" s="22">
        <f>'코인 수급 계획'!C9</f>
        <v>2580</v>
      </c>
      <c r="D97" s="46" t="str">
        <f>'코인 수급 계획'!D9</f>
        <v>-</v>
      </c>
      <c r="E97" s="36"/>
      <c r="F97" s="173"/>
      <c r="G97" s="86" t="s">
        <v>139</v>
      </c>
      <c r="H97" s="86">
        <v>1</v>
      </c>
      <c r="I97" s="86" t="s">
        <v>169</v>
      </c>
      <c r="J97" s="87">
        <f t="shared" si="6"/>
        <v>0</v>
      </c>
      <c r="K97" s="86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8"/>
      <c r="AZ97" s="7"/>
    </row>
    <row r="98" spans="1:52" ht="13.5">
      <c r="A98" s="3"/>
      <c r="B98" s="21" t="s">
        <v>17</v>
      </c>
      <c r="C98" s="22">
        <f>'코인 수급 계획'!C10</f>
        <v>4340</v>
      </c>
      <c r="D98" s="27">
        <f>'코인 수급 계획'!D10</f>
        <v>3098</v>
      </c>
      <c r="E98" s="36"/>
      <c r="F98" s="173"/>
      <c r="G98" s="86" t="s">
        <v>140</v>
      </c>
      <c r="H98" s="86">
        <v>1</v>
      </c>
      <c r="I98" s="86" t="s">
        <v>169</v>
      </c>
      <c r="J98" s="87">
        <f t="shared" si="6"/>
        <v>0</v>
      </c>
      <c r="K98" s="86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8"/>
      <c r="AZ98" s="7"/>
    </row>
    <row r="99" spans="1:52" ht="13.5">
      <c r="A99" s="3"/>
      <c r="B99" s="21" t="s">
        <v>19</v>
      </c>
      <c r="C99" s="22">
        <f>'코인 수급 계획'!C11</f>
        <v>-1760</v>
      </c>
      <c r="D99" s="27">
        <f>'코인 수급 계획'!D11</f>
        <v>-518</v>
      </c>
      <c r="E99" s="36"/>
      <c r="F99" s="173"/>
      <c r="G99" s="86" t="s">
        <v>141</v>
      </c>
      <c r="H99" s="86">
        <v>1</v>
      </c>
      <c r="I99" s="86" t="s">
        <v>169</v>
      </c>
      <c r="J99" s="87">
        <f t="shared" si="6"/>
        <v>0</v>
      </c>
      <c r="K99" s="86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8"/>
      <c r="AZ99" s="7"/>
    </row>
    <row r="100" spans="1:52" ht="13.5">
      <c r="A100" s="3"/>
      <c r="B100" s="53" t="s">
        <v>20</v>
      </c>
      <c r="C100" s="54">
        <f>'코인 수급 계획'!C12</f>
        <v>1</v>
      </c>
      <c r="D100" s="46" t="str">
        <f>'코인 수급 계획'!D12</f>
        <v>-</v>
      </c>
      <c r="E100" s="36"/>
      <c r="F100" s="173"/>
      <c r="G100" s="86" t="s">
        <v>142</v>
      </c>
      <c r="H100" s="86">
        <v>1</v>
      </c>
      <c r="I100" s="86" t="s">
        <v>169</v>
      </c>
      <c r="J100" s="87">
        <f t="shared" si="6"/>
        <v>0</v>
      </c>
      <c r="K100" s="86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8"/>
      <c r="AZ100" s="7"/>
    </row>
    <row r="101" spans="1:52" ht="13.5">
      <c r="A101" s="3"/>
      <c r="B101" s="21" t="s">
        <v>21</v>
      </c>
      <c r="C101" s="54">
        <f>'코인 수급 계획'!C13</f>
        <v>1</v>
      </c>
      <c r="D101" s="46" t="str">
        <f>'코인 수급 계획'!D13</f>
        <v>-</v>
      </c>
      <c r="E101" s="36"/>
      <c r="F101" s="173"/>
      <c r="G101" s="86" t="s">
        <v>143</v>
      </c>
      <c r="H101" s="86">
        <v>1</v>
      </c>
      <c r="I101" s="86" t="s">
        <v>169</v>
      </c>
      <c r="J101" s="87">
        <f t="shared" si="6"/>
        <v>0</v>
      </c>
      <c r="K101" s="86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8"/>
      <c r="AZ101" s="7"/>
    </row>
    <row r="102" spans="1:52" ht="13.5">
      <c r="A102" s="3"/>
      <c r="B102" s="21" t="s">
        <v>22</v>
      </c>
      <c r="C102" s="54">
        <f>'코인 수급 계획'!C14</f>
        <v>0</v>
      </c>
      <c r="D102" s="46" t="str">
        <f>'코인 수급 계획'!D14</f>
        <v>-</v>
      </c>
      <c r="E102" s="36"/>
      <c r="F102" s="173"/>
      <c r="G102" s="86" t="s">
        <v>144</v>
      </c>
      <c r="H102" s="86">
        <v>1</v>
      </c>
      <c r="I102" s="86" t="s">
        <v>169</v>
      </c>
      <c r="J102" s="87">
        <f t="shared" si="6"/>
        <v>0</v>
      </c>
      <c r="K102" s="86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8"/>
      <c r="AZ102" s="7"/>
    </row>
    <row r="103" spans="1:52" ht="14.25" thickBot="1">
      <c r="A103" s="3"/>
      <c r="B103" s="35" t="s">
        <v>23</v>
      </c>
      <c r="C103" s="55">
        <f>'코인 수급 계획'!C15</f>
        <v>0</v>
      </c>
      <c r="D103" s="65" t="str">
        <f>'코인 수급 계획'!D15</f>
        <v>-</v>
      </c>
      <c r="E103" s="36"/>
      <c r="F103" s="173"/>
      <c r="G103" s="86" t="s">
        <v>145</v>
      </c>
      <c r="H103" s="86">
        <v>1</v>
      </c>
      <c r="I103" s="86" t="s">
        <v>169</v>
      </c>
      <c r="J103" s="87">
        <f t="shared" si="6"/>
        <v>0</v>
      </c>
      <c r="K103" s="86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8"/>
      <c r="AZ103" s="7"/>
    </row>
    <row r="104" spans="1:52" ht="13.5">
      <c r="A104" s="1"/>
      <c r="B104" s="11"/>
      <c r="C104" s="11"/>
      <c r="D104" s="11"/>
      <c r="E104" s="16"/>
      <c r="F104" s="173"/>
      <c r="G104" s="86" t="s">
        <v>146</v>
      </c>
      <c r="H104" s="86">
        <v>1</v>
      </c>
      <c r="I104" s="86" t="s">
        <v>169</v>
      </c>
      <c r="J104" s="87">
        <f t="shared" si="6"/>
        <v>0</v>
      </c>
      <c r="K104" s="86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8"/>
      <c r="AZ104" s="7"/>
    </row>
    <row r="105" spans="1:52" ht="13.5">
      <c r="A105" s="1"/>
      <c r="B105" s="13"/>
      <c r="C105" s="13"/>
      <c r="D105" s="13"/>
      <c r="E105" s="16"/>
      <c r="F105" s="173"/>
      <c r="G105" s="86" t="s">
        <v>147</v>
      </c>
      <c r="H105" s="86">
        <v>1</v>
      </c>
      <c r="I105" s="86" t="s">
        <v>169</v>
      </c>
      <c r="J105" s="87">
        <f t="shared" si="6"/>
        <v>0</v>
      </c>
      <c r="K105" s="86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8"/>
      <c r="AZ105" s="7"/>
    </row>
    <row r="106" spans="1:52" ht="13.5">
      <c r="A106" s="1"/>
      <c r="B106" s="13"/>
      <c r="C106" s="13"/>
      <c r="D106" s="13"/>
      <c r="E106" s="16"/>
      <c r="F106" s="173"/>
      <c r="G106" s="86" t="s">
        <v>148</v>
      </c>
      <c r="H106" s="86">
        <v>1</v>
      </c>
      <c r="I106" s="86" t="s">
        <v>169</v>
      </c>
      <c r="J106" s="87">
        <f t="shared" si="6"/>
        <v>0</v>
      </c>
      <c r="K106" s="86" t="s">
        <v>149</v>
      </c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8"/>
      <c r="AZ106" s="7"/>
    </row>
    <row r="107" spans="1:52" ht="13.5">
      <c r="A107" s="1"/>
      <c r="B107" s="13"/>
      <c r="C107" s="13"/>
      <c r="D107" s="13"/>
      <c r="E107" s="16"/>
      <c r="F107" s="173"/>
      <c r="G107" s="86" t="s">
        <v>150</v>
      </c>
      <c r="H107" s="86">
        <v>1</v>
      </c>
      <c r="I107" s="86" t="s">
        <v>169</v>
      </c>
      <c r="J107" s="87">
        <f t="shared" si="6"/>
        <v>1</v>
      </c>
      <c r="K107" s="86" t="s">
        <v>75</v>
      </c>
      <c r="L107" s="82">
        <v>1</v>
      </c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8"/>
      <c r="AZ107" s="7"/>
    </row>
    <row r="108" spans="1:52" ht="14.25" thickBot="1">
      <c r="A108" s="1"/>
      <c r="B108" s="13"/>
      <c r="C108" s="13"/>
      <c r="D108" s="13"/>
      <c r="E108" s="16"/>
      <c r="F108" s="174"/>
      <c r="G108" s="81" t="s">
        <v>151</v>
      </c>
      <c r="H108" s="81">
        <v>1</v>
      </c>
      <c r="I108" s="99" t="s">
        <v>169</v>
      </c>
      <c r="J108" s="95">
        <f t="shared" si="6"/>
        <v>0</v>
      </c>
      <c r="K108" s="81" t="s">
        <v>32</v>
      </c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2"/>
      <c r="AZ108" s="7"/>
    </row>
    <row r="109" spans="1:52" ht="14.25" hidden="1" thickBot="1">
      <c r="A109" s="1"/>
      <c r="B109" s="13"/>
      <c r="C109" s="13"/>
      <c r="D109" s="13"/>
      <c r="E109" s="16"/>
      <c r="F109" s="176" t="s">
        <v>21</v>
      </c>
      <c r="G109" s="177"/>
      <c r="H109" s="177"/>
      <c r="I109" s="141"/>
      <c r="J109" s="177"/>
      <c r="K109" s="178"/>
      <c r="L109" s="70">
        <f>$H$95*L95+$H$96*L96+$H$97*L97+$H$98*L98+$H$99*L99+$H$100*L100+$H$101*L101+$H$102*L102+$H$103*L103+$H$104*L104+$H$105*L105+$H$106*L106+$H$107*L107+$H$108*L108</f>
        <v>1</v>
      </c>
      <c r="M109" s="70">
        <f t="shared" ref="M109:AY109" si="7">$H$95*M95+$H$96*M96+$H$97*M97+$H$98*M98+$H$99*M99+$H$100*M100+$H$101*M101+$H$102*M102+$H$103*M103+$H$104*M104+$H$105*M105+$H$106*M106+$H$107*M107+$H$108*M108</f>
        <v>0</v>
      </c>
      <c r="N109" s="70">
        <f t="shared" si="7"/>
        <v>0</v>
      </c>
      <c r="O109" s="70">
        <f t="shared" si="7"/>
        <v>0</v>
      </c>
      <c r="P109" s="70">
        <f t="shared" si="7"/>
        <v>0</v>
      </c>
      <c r="Q109" s="70">
        <f t="shared" si="7"/>
        <v>0</v>
      </c>
      <c r="R109" s="70">
        <f t="shared" si="7"/>
        <v>0</v>
      </c>
      <c r="S109" s="70">
        <f t="shared" si="7"/>
        <v>0</v>
      </c>
      <c r="T109" s="70">
        <f t="shared" si="7"/>
        <v>0</v>
      </c>
      <c r="U109" s="70">
        <f t="shared" si="7"/>
        <v>0</v>
      </c>
      <c r="V109" s="70">
        <f t="shared" si="7"/>
        <v>0</v>
      </c>
      <c r="W109" s="70">
        <f t="shared" si="7"/>
        <v>0</v>
      </c>
      <c r="X109" s="70">
        <f t="shared" si="7"/>
        <v>0</v>
      </c>
      <c r="Y109" s="70">
        <f t="shared" si="7"/>
        <v>0</v>
      </c>
      <c r="Z109" s="70">
        <f t="shared" si="7"/>
        <v>0</v>
      </c>
      <c r="AA109" s="70">
        <f t="shared" si="7"/>
        <v>0</v>
      </c>
      <c r="AB109" s="70">
        <f t="shared" si="7"/>
        <v>0</v>
      </c>
      <c r="AC109" s="70">
        <f t="shared" si="7"/>
        <v>0</v>
      </c>
      <c r="AD109" s="70">
        <f t="shared" si="7"/>
        <v>0</v>
      </c>
      <c r="AE109" s="70">
        <f t="shared" si="7"/>
        <v>0</v>
      </c>
      <c r="AF109" s="70">
        <f t="shared" si="7"/>
        <v>0</v>
      </c>
      <c r="AG109" s="70">
        <f t="shared" si="7"/>
        <v>0</v>
      </c>
      <c r="AH109" s="70">
        <f t="shared" si="7"/>
        <v>0</v>
      </c>
      <c r="AI109" s="70">
        <f t="shared" si="7"/>
        <v>0</v>
      </c>
      <c r="AJ109" s="70">
        <f t="shared" si="7"/>
        <v>0</v>
      </c>
      <c r="AK109" s="70">
        <f t="shared" si="7"/>
        <v>0</v>
      </c>
      <c r="AL109" s="70">
        <f t="shared" si="7"/>
        <v>0</v>
      </c>
      <c r="AM109" s="70">
        <f t="shared" si="7"/>
        <v>0</v>
      </c>
      <c r="AN109" s="70">
        <f t="shared" si="7"/>
        <v>0</v>
      </c>
      <c r="AO109" s="70">
        <f t="shared" si="7"/>
        <v>0</v>
      </c>
      <c r="AP109" s="70">
        <f t="shared" si="7"/>
        <v>0</v>
      </c>
      <c r="AQ109" s="70">
        <f t="shared" si="7"/>
        <v>0</v>
      </c>
      <c r="AR109" s="70">
        <f t="shared" si="7"/>
        <v>0</v>
      </c>
      <c r="AS109" s="70">
        <f t="shared" si="7"/>
        <v>0</v>
      </c>
      <c r="AT109" s="70">
        <f t="shared" si="7"/>
        <v>0</v>
      </c>
      <c r="AU109" s="70">
        <f t="shared" si="7"/>
        <v>0</v>
      </c>
      <c r="AV109" s="70">
        <f t="shared" si="7"/>
        <v>0</v>
      </c>
      <c r="AW109" s="70">
        <f t="shared" si="7"/>
        <v>0</v>
      </c>
      <c r="AX109" s="70">
        <f t="shared" si="7"/>
        <v>0</v>
      </c>
      <c r="AY109" s="127">
        <f t="shared" si="7"/>
        <v>0</v>
      </c>
      <c r="AZ109" s="7"/>
    </row>
    <row r="110" spans="1:52" ht="7.5" hidden="1" customHeight="1" thickBot="1">
      <c r="A110" s="2"/>
      <c r="B110" s="14"/>
      <c r="C110" s="14"/>
      <c r="D110" s="14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2"/>
    </row>
    <row r="111" spans="1:52" ht="13.5" hidden="1">
      <c r="A111" s="1"/>
      <c r="B111" s="13"/>
      <c r="C111" s="13"/>
      <c r="D111" s="13"/>
      <c r="E111" s="16"/>
      <c r="F111" s="169" t="s">
        <v>39</v>
      </c>
      <c r="G111" s="170"/>
      <c r="H111" s="170"/>
      <c r="I111" s="170"/>
      <c r="J111" s="170"/>
      <c r="K111" s="171"/>
      <c r="L111" s="75">
        <f>L49+L64</f>
        <v>1000</v>
      </c>
      <c r="M111" s="75">
        <f t="shared" ref="M111:AY111" si="8">M49+M64</f>
        <v>640</v>
      </c>
      <c r="N111" s="75">
        <f t="shared" si="8"/>
        <v>0</v>
      </c>
      <c r="O111" s="75">
        <f t="shared" si="8"/>
        <v>0</v>
      </c>
      <c r="P111" s="75">
        <f t="shared" si="8"/>
        <v>0</v>
      </c>
      <c r="Q111" s="75">
        <f t="shared" si="8"/>
        <v>0</v>
      </c>
      <c r="R111" s="75">
        <f t="shared" si="8"/>
        <v>0</v>
      </c>
      <c r="S111" s="75">
        <f t="shared" si="8"/>
        <v>0</v>
      </c>
      <c r="T111" s="75">
        <f t="shared" si="8"/>
        <v>0</v>
      </c>
      <c r="U111" s="75">
        <f t="shared" si="8"/>
        <v>0</v>
      </c>
      <c r="V111" s="75">
        <f t="shared" si="8"/>
        <v>0</v>
      </c>
      <c r="W111" s="75">
        <f t="shared" si="8"/>
        <v>0</v>
      </c>
      <c r="X111" s="75">
        <f t="shared" si="8"/>
        <v>0</v>
      </c>
      <c r="Y111" s="75">
        <f t="shared" si="8"/>
        <v>0</v>
      </c>
      <c r="Z111" s="75">
        <f t="shared" si="8"/>
        <v>0</v>
      </c>
      <c r="AA111" s="75">
        <f t="shared" si="8"/>
        <v>0</v>
      </c>
      <c r="AB111" s="75">
        <f t="shared" si="8"/>
        <v>0</v>
      </c>
      <c r="AC111" s="75">
        <f t="shared" si="8"/>
        <v>0</v>
      </c>
      <c r="AD111" s="75">
        <f t="shared" si="8"/>
        <v>0</v>
      </c>
      <c r="AE111" s="75">
        <f t="shared" si="8"/>
        <v>0</v>
      </c>
      <c r="AF111" s="75">
        <f t="shared" si="8"/>
        <v>0</v>
      </c>
      <c r="AG111" s="75">
        <f t="shared" si="8"/>
        <v>0</v>
      </c>
      <c r="AH111" s="75">
        <f t="shared" si="8"/>
        <v>0</v>
      </c>
      <c r="AI111" s="75">
        <f t="shared" si="8"/>
        <v>2500</v>
      </c>
      <c r="AJ111" s="75">
        <f t="shared" si="8"/>
        <v>0</v>
      </c>
      <c r="AK111" s="75">
        <f t="shared" si="8"/>
        <v>0</v>
      </c>
      <c r="AL111" s="75">
        <f t="shared" si="8"/>
        <v>0</v>
      </c>
      <c r="AM111" s="75">
        <f t="shared" si="8"/>
        <v>0</v>
      </c>
      <c r="AN111" s="75">
        <f t="shared" si="8"/>
        <v>0</v>
      </c>
      <c r="AO111" s="75">
        <f t="shared" si="8"/>
        <v>0</v>
      </c>
      <c r="AP111" s="75">
        <f t="shared" si="8"/>
        <v>0</v>
      </c>
      <c r="AQ111" s="75">
        <f t="shared" si="8"/>
        <v>0</v>
      </c>
      <c r="AR111" s="75">
        <f t="shared" si="8"/>
        <v>0</v>
      </c>
      <c r="AS111" s="75">
        <f t="shared" si="8"/>
        <v>0</v>
      </c>
      <c r="AT111" s="75">
        <f t="shared" si="8"/>
        <v>0</v>
      </c>
      <c r="AU111" s="75">
        <f t="shared" si="8"/>
        <v>0</v>
      </c>
      <c r="AV111" s="75">
        <f t="shared" si="8"/>
        <v>0</v>
      </c>
      <c r="AW111" s="75">
        <f t="shared" si="8"/>
        <v>0</v>
      </c>
      <c r="AX111" s="75">
        <f t="shared" si="8"/>
        <v>0</v>
      </c>
      <c r="AY111" s="128">
        <f t="shared" si="8"/>
        <v>0</v>
      </c>
      <c r="AZ111" s="7"/>
    </row>
    <row r="112" spans="1:52" ht="13.5" hidden="1">
      <c r="A112" s="1"/>
      <c r="B112" s="13"/>
      <c r="C112" s="13"/>
      <c r="D112" s="13"/>
      <c r="E112" s="16"/>
      <c r="F112" s="163" t="s">
        <v>40</v>
      </c>
      <c r="G112" s="164"/>
      <c r="H112" s="164"/>
      <c r="I112" s="164"/>
      <c r="J112" s="164"/>
      <c r="K112" s="165"/>
      <c r="L112" s="76">
        <f>L91</f>
        <v>0</v>
      </c>
      <c r="M112" s="76">
        <f t="shared" ref="M112:AY112" si="9">M91</f>
        <v>0</v>
      </c>
      <c r="N112" s="76">
        <f t="shared" si="9"/>
        <v>0</v>
      </c>
      <c r="O112" s="76">
        <f t="shared" si="9"/>
        <v>0</v>
      </c>
      <c r="P112" s="76">
        <f t="shared" si="9"/>
        <v>0</v>
      </c>
      <c r="Q112" s="76">
        <f t="shared" si="9"/>
        <v>0</v>
      </c>
      <c r="R112" s="76">
        <f t="shared" si="9"/>
        <v>0</v>
      </c>
      <c r="S112" s="76">
        <f t="shared" si="9"/>
        <v>0</v>
      </c>
      <c r="T112" s="76">
        <f t="shared" si="9"/>
        <v>0</v>
      </c>
      <c r="U112" s="76">
        <f t="shared" si="9"/>
        <v>0</v>
      </c>
      <c r="V112" s="76">
        <f t="shared" si="9"/>
        <v>0</v>
      </c>
      <c r="W112" s="76">
        <f t="shared" si="9"/>
        <v>0</v>
      </c>
      <c r="X112" s="76">
        <f t="shared" si="9"/>
        <v>0</v>
      </c>
      <c r="Y112" s="76">
        <f t="shared" si="9"/>
        <v>0</v>
      </c>
      <c r="Z112" s="76">
        <f t="shared" si="9"/>
        <v>0</v>
      </c>
      <c r="AA112" s="76">
        <f t="shared" si="9"/>
        <v>0</v>
      </c>
      <c r="AB112" s="76">
        <f t="shared" si="9"/>
        <v>0</v>
      </c>
      <c r="AC112" s="76">
        <f t="shared" si="9"/>
        <v>0</v>
      </c>
      <c r="AD112" s="76">
        <f t="shared" si="9"/>
        <v>0</v>
      </c>
      <c r="AE112" s="76">
        <f t="shared" si="9"/>
        <v>0</v>
      </c>
      <c r="AF112" s="76">
        <f t="shared" si="9"/>
        <v>0</v>
      </c>
      <c r="AG112" s="76">
        <f t="shared" si="9"/>
        <v>0</v>
      </c>
      <c r="AH112" s="76">
        <f t="shared" si="9"/>
        <v>0</v>
      </c>
      <c r="AI112" s="76">
        <f t="shared" si="9"/>
        <v>0</v>
      </c>
      <c r="AJ112" s="76">
        <f t="shared" si="9"/>
        <v>0</v>
      </c>
      <c r="AK112" s="76">
        <f t="shared" si="9"/>
        <v>0</v>
      </c>
      <c r="AL112" s="76">
        <f t="shared" si="9"/>
        <v>0</v>
      </c>
      <c r="AM112" s="76">
        <f t="shared" si="9"/>
        <v>0</v>
      </c>
      <c r="AN112" s="76">
        <f t="shared" si="9"/>
        <v>0</v>
      </c>
      <c r="AO112" s="76">
        <f t="shared" si="9"/>
        <v>0</v>
      </c>
      <c r="AP112" s="76">
        <f t="shared" si="9"/>
        <v>0</v>
      </c>
      <c r="AQ112" s="76">
        <f t="shared" si="9"/>
        <v>0</v>
      </c>
      <c r="AR112" s="76">
        <f t="shared" si="9"/>
        <v>0</v>
      </c>
      <c r="AS112" s="76">
        <f t="shared" si="9"/>
        <v>0</v>
      </c>
      <c r="AT112" s="76">
        <f t="shared" si="9"/>
        <v>0</v>
      </c>
      <c r="AU112" s="76">
        <f t="shared" si="9"/>
        <v>0</v>
      </c>
      <c r="AV112" s="76">
        <f t="shared" si="9"/>
        <v>0</v>
      </c>
      <c r="AW112" s="76">
        <f t="shared" si="9"/>
        <v>0</v>
      </c>
      <c r="AX112" s="76">
        <f t="shared" si="9"/>
        <v>0</v>
      </c>
      <c r="AY112" s="129">
        <f t="shared" si="9"/>
        <v>0</v>
      </c>
      <c r="AZ112" s="7"/>
    </row>
    <row r="113" spans="1:52" ht="14.25" hidden="1" thickBot="1">
      <c r="A113" s="1"/>
      <c r="B113" s="13"/>
      <c r="C113" s="13"/>
      <c r="D113" s="13"/>
      <c r="E113" s="16"/>
      <c r="F113" s="166" t="s">
        <v>41</v>
      </c>
      <c r="G113" s="167"/>
      <c r="H113" s="167"/>
      <c r="I113" s="167"/>
      <c r="J113" s="167"/>
      <c r="K113" s="168"/>
      <c r="L113" s="58">
        <f t="shared" ref="L113:AY113" si="10">L109</f>
        <v>1</v>
      </c>
      <c r="M113" s="58">
        <f t="shared" si="10"/>
        <v>0</v>
      </c>
      <c r="N113" s="58">
        <f t="shared" si="10"/>
        <v>0</v>
      </c>
      <c r="O113" s="58">
        <f t="shared" si="10"/>
        <v>0</v>
      </c>
      <c r="P113" s="58">
        <f t="shared" si="10"/>
        <v>0</v>
      </c>
      <c r="Q113" s="58">
        <f t="shared" si="10"/>
        <v>0</v>
      </c>
      <c r="R113" s="58">
        <f t="shared" si="10"/>
        <v>0</v>
      </c>
      <c r="S113" s="58">
        <f t="shared" si="10"/>
        <v>0</v>
      </c>
      <c r="T113" s="58">
        <f t="shared" si="10"/>
        <v>0</v>
      </c>
      <c r="U113" s="58">
        <f t="shared" si="10"/>
        <v>0</v>
      </c>
      <c r="V113" s="58">
        <f t="shared" si="10"/>
        <v>0</v>
      </c>
      <c r="W113" s="58">
        <f t="shared" si="10"/>
        <v>0</v>
      </c>
      <c r="X113" s="58">
        <f t="shared" si="10"/>
        <v>0</v>
      </c>
      <c r="Y113" s="58">
        <f t="shared" si="10"/>
        <v>0</v>
      </c>
      <c r="Z113" s="58">
        <f t="shared" si="10"/>
        <v>0</v>
      </c>
      <c r="AA113" s="58">
        <f t="shared" si="10"/>
        <v>0</v>
      </c>
      <c r="AB113" s="58">
        <f t="shared" si="10"/>
        <v>0</v>
      </c>
      <c r="AC113" s="58">
        <f t="shared" si="10"/>
        <v>0</v>
      </c>
      <c r="AD113" s="58">
        <f t="shared" si="10"/>
        <v>0</v>
      </c>
      <c r="AE113" s="58">
        <f t="shared" si="10"/>
        <v>0</v>
      </c>
      <c r="AF113" s="58">
        <f t="shared" si="10"/>
        <v>0</v>
      </c>
      <c r="AG113" s="58">
        <f t="shared" si="10"/>
        <v>0</v>
      </c>
      <c r="AH113" s="58">
        <f t="shared" si="10"/>
        <v>0</v>
      </c>
      <c r="AI113" s="58">
        <f t="shared" si="10"/>
        <v>0</v>
      </c>
      <c r="AJ113" s="58">
        <f t="shared" si="10"/>
        <v>0</v>
      </c>
      <c r="AK113" s="58">
        <f t="shared" si="10"/>
        <v>0</v>
      </c>
      <c r="AL113" s="58">
        <f t="shared" si="10"/>
        <v>0</v>
      </c>
      <c r="AM113" s="58">
        <f t="shared" si="10"/>
        <v>0</v>
      </c>
      <c r="AN113" s="58">
        <f t="shared" si="10"/>
        <v>0</v>
      </c>
      <c r="AO113" s="58">
        <f t="shared" si="10"/>
        <v>0</v>
      </c>
      <c r="AP113" s="58">
        <f t="shared" si="10"/>
        <v>0</v>
      </c>
      <c r="AQ113" s="58">
        <f t="shared" si="10"/>
        <v>0</v>
      </c>
      <c r="AR113" s="58">
        <f t="shared" si="10"/>
        <v>0</v>
      </c>
      <c r="AS113" s="58">
        <f t="shared" si="10"/>
        <v>0</v>
      </c>
      <c r="AT113" s="58">
        <f t="shared" si="10"/>
        <v>0</v>
      </c>
      <c r="AU113" s="58">
        <f t="shared" si="10"/>
        <v>0</v>
      </c>
      <c r="AV113" s="58">
        <f t="shared" si="10"/>
        <v>0</v>
      </c>
      <c r="AW113" s="58">
        <f t="shared" si="10"/>
        <v>0</v>
      </c>
      <c r="AX113" s="58">
        <f t="shared" si="10"/>
        <v>0</v>
      </c>
      <c r="AY113" s="59">
        <f t="shared" si="10"/>
        <v>0</v>
      </c>
      <c r="AZ113" s="7"/>
    </row>
  </sheetData>
  <mergeCells count="47">
    <mergeCell ref="B14:C14"/>
    <mergeCell ref="K2:K3"/>
    <mergeCell ref="F49:K49"/>
    <mergeCell ref="F2:F3"/>
    <mergeCell ref="L2:AY2"/>
    <mergeCell ref="F4:F23"/>
    <mergeCell ref="F24:F32"/>
    <mergeCell ref="F33:F48"/>
    <mergeCell ref="B2:D3"/>
    <mergeCell ref="G2:G3"/>
    <mergeCell ref="H2:H3"/>
    <mergeCell ref="I2:I3"/>
    <mergeCell ref="J2:J3"/>
    <mergeCell ref="B93:D94"/>
    <mergeCell ref="L67:AY67"/>
    <mergeCell ref="L93:AY93"/>
    <mergeCell ref="J93:J94"/>
    <mergeCell ref="F91:K91"/>
    <mergeCell ref="F67:F68"/>
    <mergeCell ref="G67:G68"/>
    <mergeCell ref="H67:H68"/>
    <mergeCell ref="I67:I68"/>
    <mergeCell ref="J67:J68"/>
    <mergeCell ref="F93:F94"/>
    <mergeCell ref="F69:F83"/>
    <mergeCell ref="F84:F90"/>
    <mergeCell ref="L52:AY52"/>
    <mergeCell ref="B52:D53"/>
    <mergeCell ref="J52:J53"/>
    <mergeCell ref="F64:K64"/>
    <mergeCell ref="B67:D68"/>
    <mergeCell ref="K67:K68"/>
    <mergeCell ref="F52:F53"/>
    <mergeCell ref="G52:G53"/>
    <mergeCell ref="H52:H53"/>
    <mergeCell ref="I52:I53"/>
    <mergeCell ref="K52:K53"/>
    <mergeCell ref="F54:F63"/>
    <mergeCell ref="F112:K112"/>
    <mergeCell ref="F113:K113"/>
    <mergeCell ref="F111:K111"/>
    <mergeCell ref="F95:F108"/>
    <mergeCell ref="K93:K94"/>
    <mergeCell ref="G93:G94"/>
    <mergeCell ref="H93:H94"/>
    <mergeCell ref="I93:I94"/>
    <mergeCell ref="F109:K109"/>
  </mergeCells>
  <phoneticPr fontId="6" type="noConversion"/>
  <dataValidations count="1">
    <dataValidation type="decimal" allowBlank="1" showDropDown="1" sqref="L48:AY49">
      <formula1>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코인 수급 계획</vt:lpstr>
      <vt:lpstr>비급 수련</vt:lpstr>
      <vt:lpstr>주화상점, 치장상점, 메소상점, 죽순상점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Yongnam Na</cp:lastModifiedBy>
  <dcterms:modified xsi:type="dcterms:W3CDTF">2020-06-25T05:13:55Z</dcterms:modified>
</cp:coreProperties>
</file>