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bench\Desktop\"/>
    </mc:Choice>
  </mc:AlternateContent>
  <xr:revisionPtr revIDLastSave="0" documentId="8_{83C58079-7735-408C-9942-01A63C13414F}" xr6:coauthVersionLast="44" xr6:coauthVersionMax="44" xr10:uidLastSave="{00000000-0000-0000-0000-000000000000}"/>
  <workbookProtection workbookAlgorithmName="SHA-512" workbookHashValue="7L3YPrvn3VfGMNTdqgyrftvKt8PclM/OizCHg6AXpVY7yL2x0SsSE8iPbnAgBRSWhBZB44wMHI2Gwn+Vztz6BQ==" workbookSaltValue="oUuF+N1qlF/91UmqMh5yoQ==" workbookSpinCount="100000" lockStructure="1"/>
  <bookViews>
    <workbookView xWindow="-120" yWindow="-120" windowWidth="29040" windowHeight="15840" xr2:uid="{00000000-000D-0000-FFFF-FFFF00000000}"/>
  </bookViews>
  <sheets>
    <sheet name="입력란" sheetId="1" r:id="rId1"/>
    <sheet name="결과란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1" i="1" l="1"/>
  <c r="I30" i="1"/>
  <c r="H30" i="1"/>
  <c r="J15" i="1" s="1"/>
  <c r="N15" i="1" s="1"/>
  <c r="I29" i="1"/>
  <c r="H29" i="1"/>
  <c r="H28" i="1"/>
  <c r="J13" i="1" s="1"/>
  <c r="N13" i="1" s="1"/>
  <c r="I27" i="1"/>
  <c r="H27" i="1"/>
  <c r="J12" i="1" s="1"/>
  <c r="N12" i="1" s="1"/>
  <c r="I26" i="1"/>
  <c r="L20" i="1" s="1"/>
  <c r="H26" i="1"/>
  <c r="L23" i="1"/>
  <c r="O23" i="1" s="1"/>
  <c r="K23" i="1"/>
  <c r="P23" i="1" s="1"/>
  <c r="J23" i="1"/>
  <c r="N23" i="1" s="1"/>
  <c r="J22" i="1"/>
  <c r="N22" i="1" s="1"/>
  <c r="L21" i="1"/>
  <c r="O21" i="1" s="1"/>
  <c r="K21" i="1"/>
  <c r="P21" i="1" s="1"/>
  <c r="J21" i="1"/>
  <c r="K20" i="1"/>
  <c r="P20" i="1" s="1"/>
  <c r="J20" i="1"/>
  <c r="N20" i="1" s="1"/>
  <c r="J16" i="1"/>
  <c r="J14" i="1"/>
  <c r="N14" i="1" s="1"/>
  <c r="L12" i="1"/>
  <c r="M12" i="1" s="1"/>
  <c r="K12" i="1"/>
  <c r="P12" i="1" s="1"/>
  <c r="L11" i="1"/>
  <c r="M11" i="1" s="1"/>
  <c r="K11" i="1"/>
  <c r="P11" i="1" s="1"/>
  <c r="J11" i="1"/>
  <c r="O20" i="1" l="1"/>
  <c r="M20" i="1"/>
  <c r="O12" i="1"/>
  <c r="O11" i="1"/>
  <c r="N21" i="1"/>
  <c r="M23" i="1"/>
  <c r="K15" i="1"/>
  <c r="P15" i="1" s="1"/>
  <c r="N11" i="1"/>
  <c r="L15" i="1"/>
  <c r="M21" i="1"/>
  <c r="O15" i="1" l="1"/>
  <c r="M15" i="1"/>
</calcChain>
</file>

<file path=xl/sharedStrings.xml><?xml version="1.0" encoding="utf-8"?>
<sst xmlns="http://schemas.openxmlformats.org/spreadsheetml/2006/main" count="116" uniqueCount="68">
  <si>
    <t>가격입력</t>
  </si>
  <si>
    <t>단위:원</t>
  </si>
  <si>
    <t>단위:억</t>
  </si>
  <si>
    <t>90% 신뢰구간에 도달하는 비용의 중간값</t>
  </si>
  <si>
    <t>메소마켓(억당)</t>
  </si>
  <si>
    <t>남지방 유튜브 참조</t>
  </si>
  <si>
    <t>유니크 최적</t>
  </si>
  <si>
    <t>레전드리 최적</t>
  </si>
  <si>
    <t>에디셔널</t>
  </si>
  <si>
    <t>물통(억당)</t>
  </si>
  <si>
    <t>현 소지 메포</t>
  </si>
  <si>
    <t>확률표</t>
  </si>
  <si>
    <t>에픽&gt;유니크</t>
  </si>
  <si>
    <t>유니크&gt;레전</t>
  </si>
  <si>
    <t>수단</t>
  </si>
  <si>
    <t>유니크</t>
  </si>
  <si>
    <t>메이플포인트</t>
  </si>
  <si>
    <t>레드큐브</t>
  </si>
  <si>
    <t>금액/메소</t>
  </si>
  <si>
    <t>레드큐브(12개)</t>
  </si>
  <si>
    <t>블랙큐브</t>
  </si>
  <si>
    <t>레전드리</t>
  </si>
  <si>
    <t>블랙큐브(12개)</t>
  </si>
  <si>
    <t>장인의큐브</t>
  </si>
  <si>
    <t>금액/원</t>
  </si>
  <si>
    <t>명장의큐브</t>
  </si>
  <si>
    <t>수상한큐브</t>
  </si>
  <si>
    <t>단위</t>
  </si>
  <si>
    <t>메소</t>
  </si>
  <si>
    <t>원</t>
  </si>
  <si>
    <t>어차피 에픽까지</t>
  </si>
  <si>
    <t>수상한에디셔널</t>
  </si>
  <si>
    <t>메소&gt;경매장</t>
  </si>
  <si>
    <t>메소마켓&gt;캐샵</t>
  </si>
  <si>
    <t>현금&gt;캐시샵</t>
  </si>
  <si>
    <t>현금&gt;캐샵(마일)</t>
  </si>
  <si>
    <t>물통&gt;경매장</t>
  </si>
  <si>
    <t>메포&gt;캐샵</t>
  </si>
  <si>
    <t>물통&gt;메포&gt;캐샵</t>
  </si>
  <si>
    <t>어차피 레어까지</t>
  </si>
  <si>
    <t>에디셔널큐브</t>
  </si>
  <si>
    <t>레드큐브(12)</t>
  </si>
  <si>
    <t>에디셔널큐브(10개)</t>
  </si>
  <si>
    <t>유니크주문서</t>
  </si>
  <si>
    <t>블랙큐브(12)</t>
  </si>
  <si>
    <t>미판매시 "0" 기입</t>
  </si>
  <si>
    <t>Created By. CtH</t>
  </si>
  <si>
    <t>유튜브 에화</t>
  </si>
  <si>
    <t>메이플 베라 세디바</t>
  </si>
  <si>
    <t>메르는 남메르</t>
  </si>
  <si>
    <t>Ver.T.1.14</t>
  </si>
  <si>
    <t>유니크 주문서</t>
  </si>
  <si>
    <t>불확실함</t>
  </si>
  <si>
    <t>필요단위</t>
  </si>
  <si>
    <t>유</t>
  </si>
  <si>
    <t>레</t>
  </si>
  <si>
    <t>Ver.T.1.11</t>
  </si>
  <si>
    <t>블</t>
  </si>
  <si>
    <t>장</t>
  </si>
  <si>
    <t>명</t>
  </si>
  <si>
    <t>에</t>
  </si>
  <si>
    <t>유잠</t>
  </si>
  <si>
    <t>블큡/메소마켓&gt;캐샵</t>
  </si>
  <si>
    <t>결과란</t>
  </si>
  <si>
    <t>장큡/메소&gt;경매장</t>
  </si>
  <si>
    <t>캐시샵</t>
  </si>
  <si>
    <t>레큡/메포&gt;캐샵</t>
  </si>
  <si>
    <t>블큡/물&gt;메&gt;캐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</si>
</sst>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sz val="10"/>
      <color rgb="FF000000"/>
      <name val="Roboto"/>
    </font>
    <font>
      <sz val="9"/>
      <color theme="1"/>
      <name val="Arial"/>
      <family val="2"/>
    </font>
    <font>
      <sz val="10"/>
      <color rgb="FFFFFFFF"/>
      <name val="Arial"/>
      <family val="2"/>
    </font>
    <font>
      <sz val="10"/>
      <color rgb="FFFFFFFF"/>
      <name val="Arial"/>
      <family val="2"/>
    </font>
    <font>
      <sz val="11"/>
      <color theme="1"/>
      <name val="Inconsolata"/>
    </font>
    <font>
      <sz val="10"/>
      <color rgb="FF000000"/>
      <name val="Arial"/>
      <family val="2"/>
    </font>
    <font>
      <sz val="8"/>
      <name val="돋움"/>
      <family val="3"/>
      <charset val="129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999999"/>
        <bgColor rgb="FF999999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A2C4C9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2" borderId="5" xfId="0" applyFont="1" applyFill="1" applyBorder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3" fillId="3" borderId="0" xfId="0" applyFont="1" applyFill="1" applyAlignment="1"/>
    <xf numFmtId="0" fontId="1" fillId="0" borderId="9" xfId="0" applyFont="1" applyBorder="1" applyAlignment="1"/>
    <xf numFmtId="0" fontId="1" fillId="4" borderId="1" xfId="0" applyFont="1" applyFill="1" applyBorder="1" applyAlignment="1"/>
    <xf numFmtId="0" fontId="4" fillId="0" borderId="6" xfId="0" applyFont="1" applyBorder="1" applyAlignment="1"/>
    <xf numFmtId="0" fontId="1" fillId="0" borderId="10" xfId="0" applyFont="1" applyBorder="1" applyAlignment="1"/>
    <xf numFmtId="10" fontId="1" fillId="0" borderId="5" xfId="0" applyNumberFormat="1" applyFont="1" applyBorder="1" applyAlignment="1"/>
    <xf numFmtId="10" fontId="1" fillId="0" borderId="8" xfId="0" applyNumberFormat="1" applyFont="1" applyBorder="1" applyAlignment="1"/>
    <xf numFmtId="3" fontId="1" fillId="0" borderId="12" xfId="0" applyNumberFormat="1" applyFont="1" applyBorder="1"/>
    <xf numFmtId="10" fontId="1" fillId="0" borderId="4" xfId="0" applyNumberFormat="1" applyFont="1" applyBorder="1" applyAlignment="1"/>
    <xf numFmtId="10" fontId="1" fillId="0" borderId="6" xfId="0" applyNumberFormat="1" applyFont="1" applyBorder="1" applyAlignment="1"/>
    <xf numFmtId="0" fontId="4" fillId="0" borderId="6" xfId="0" applyFont="1" applyBorder="1"/>
    <xf numFmtId="0" fontId="1" fillId="2" borderId="6" xfId="0" applyFont="1" applyFill="1" applyBorder="1"/>
    <xf numFmtId="0" fontId="1" fillId="0" borderId="6" xfId="0" applyFont="1" applyBorder="1"/>
    <xf numFmtId="0" fontId="1" fillId="2" borderId="0" xfId="0" applyFont="1" applyFill="1"/>
    <xf numFmtId="0" fontId="1" fillId="2" borderId="4" xfId="0" applyFont="1" applyFill="1" applyBorder="1"/>
    <xf numFmtId="0" fontId="1" fillId="0" borderId="5" xfId="0" applyFont="1" applyBorder="1" applyAlignment="1"/>
    <xf numFmtId="3" fontId="1" fillId="0" borderId="0" xfId="0" applyNumberFormat="1" applyFont="1"/>
    <xf numFmtId="3" fontId="1" fillId="0" borderId="6" xfId="0" applyNumberFormat="1" applyFont="1" applyBorder="1"/>
    <xf numFmtId="9" fontId="1" fillId="0" borderId="13" xfId="0" applyNumberFormat="1" applyFont="1" applyBorder="1" applyAlignment="1"/>
    <xf numFmtId="0" fontId="1" fillId="2" borderId="12" xfId="0" applyFont="1" applyFill="1" applyBorder="1"/>
    <xf numFmtId="0" fontId="1" fillId="2" borderId="11" xfId="0" applyFont="1" applyFill="1" applyBorder="1"/>
    <xf numFmtId="0" fontId="1" fillId="5" borderId="0" xfId="0" applyFont="1" applyFill="1"/>
    <xf numFmtId="0" fontId="1" fillId="5" borderId="6" xfId="0" applyFont="1" applyFill="1" applyBorder="1"/>
    <xf numFmtId="0" fontId="5" fillId="6" borderId="0" xfId="0" applyFont="1" applyFill="1" applyAlignment="1"/>
    <xf numFmtId="0" fontId="5" fillId="6" borderId="0" xfId="0" applyFont="1" applyFill="1"/>
    <xf numFmtId="0" fontId="2" fillId="0" borderId="0" xfId="0" applyFont="1" applyAlignment="1"/>
    <xf numFmtId="0" fontId="6" fillId="0" borderId="0" xfId="0" applyFont="1"/>
    <xf numFmtId="0" fontId="1" fillId="5" borderId="12" xfId="0" applyFont="1" applyFill="1" applyBorder="1"/>
    <xf numFmtId="0" fontId="6" fillId="0" borderId="0" xfId="0" applyFont="1" applyAlignment="1"/>
    <xf numFmtId="0" fontId="1" fillId="0" borderId="14" xfId="0" applyFont="1" applyBorder="1" applyAlignment="1"/>
    <xf numFmtId="10" fontId="6" fillId="0" borderId="0" xfId="0" applyNumberFormat="1" applyFont="1" applyAlignment="1"/>
    <xf numFmtId="0" fontId="1" fillId="0" borderId="13" xfId="0" applyFont="1" applyBorder="1" applyAlignment="1"/>
    <xf numFmtId="3" fontId="1" fillId="0" borderId="11" xfId="0" applyNumberFormat="1" applyFont="1" applyBorder="1"/>
    <xf numFmtId="9" fontId="6" fillId="0" borderId="0" xfId="0" applyNumberFormat="1" applyFont="1" applyAlignment="1"/>
    <xf numFmtId="0" fontId="5" fillId="0" borderId="0" xfId="0" applyFont="1" applyAlignment="1"/>
    <xf numFmtId="0" fontId="7" fillId="3" borderId="0" xfId="0" applyFont="1" applyFill="1"/>
    <xf numFmtId="0" fontId="5" fillId="0" borderId="0" xfId="0" applyFont="1"/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8" fillId="0" borderId="20" xfId="0" applyFont="1" applyBorder="1" applyAlignment="1">
      <alignment wrapText="1"/>
    </xf>
    <xf numFmtId="3" fontId="8" fillId="0" borderId="19" xfId="0" applyNumberFormat="1" applyFont="1" applyBorder="1" applyAlignment="1">
      <alignment horizontal="right" wrapText="1"/>
    </xf>
    <xf numFmtId="0" fontId="10" fillId="0" borderId="18" xfId="0" applyFont="1" applyBorder="1" applyAlignment="1">
      <alignment wrapText="1"/>
    </xf>
    <xf numFmtId="3" fontId="2" fillId="7" borderId="6" xfId="0" applyNumberFormat="1" applyFont="1" applyFill="1" applyBorder="1" applyAlignment="1" applyProtection="1">
      <protection locked="0"/>
    </xf>
    <xf numFmtId="3" fontId="1" fillId="7" borderId="0" xfId="0" applyNumberFormat="1" applyFont="1" applyFill="1" applyAlignment="1" applyProtection="1">
      <protection locked="0"/>
    </xf>
    <xf numFmtId="3" fontId="2" fillId="7" borderId="0" xfId="0" applyNumberFormat="1" applyFont="1" applyFill="1" applyAlignment="1" applyProtection="1">
      <protection locked="0"/>
    </xf>
    <xf numFmtId="3" fontId="1" fillId="7" borderId="6" xfId="0" applyNumberFormat="1" applyFont="1" applyFill="1" applyBorder="1" applyAlignment="1" applyProtection="1">
      <protection locked="0"/>
    </xf>
    <xf numFmtId="3" fontId="2" fillId="7" borderId="12" xfId="0" applyNumberFormat="1" applyFont="1" applyFill="1" applyBorder="1" applyAlignment="1" applyProtection="1">
      <protection locked="0"/>
    </xf>
    <xf numFmtId="0" fontId="1" fillId="8" borderId="1" xfId="0" applyFont="1" applyFill="1" applyBorder="1" applyAlignment="1" applyProtection="1"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31"/>
  <sheetViews>
    <sheetView tabSelected="1" workbookViewId="0">
      <selection activeCell="B7" sqref="B7"/>
    </sheetView>
  </sheetViews>
  <sheetFormatPr defaultColWidth="14.42578125" defaultRowHeight="15.75" customHeight="1"/>
  <cols>
    <col min="2" max="3" width="11.7109375" customWidth="1"/>
    <col min="4" max="4" width="6.28515625" customWidth="1"/>
    <col min="10" max="10" width="18.5703125" customWidth="1"/>
    <col min="11" max="11" width="17.5703125" customWidth="1"/>
  </cols>
  <sheetData>
    <row r="1" spans="1:16">
      <c r="M1" s="1"/>
    </row>
    <row r="2" spans="1:16" thickBot="1">
      <c r="A2" s="2" t="s">
        <v>0</v>
      </c>
      <c r="B2" s="3" t="s">
        <v>1</v>
      </c>
      <c r="C2" s="4" t="s">
        <v>2</v>
      </c>
      <c r="F2" s="1" t="s">
        <v>3</v>
      </c>
      <c r="M2" s="1"/>
    </row>
    <row r="3" spans="1:16" ht="13.5" thickBot="1">
      <c r="A3" s="5" t="s">
        <v>4</v>
      </c>
      <c r="B3" s="6"/>
      <c r="C3" s="54">
        <v>4414</v>
      </c>
      <c r="F3" s="1" t="s">
        <v>5</v>
      </c>
      <c r="H3" s="7"/>
      <c r="I3" s="47" t="s">
        <v>63</v>
      </c>
      <c r="J3" s="48" t="s">
        <v>6</v>
      </c>
      <c r="K3" s="48" t="s">
        <v>7</v>
      </c>
      <c r="L3" s="48" t="s">
        <v>8</v>
      </c>
      <c r="M3" s="10"/>
    </row>
    <row r="4" spans="1:16" ht="13.5" customHeight="1" thickBot="1">
      <c r="A4" s="11" t="s">
        <v>9</v>
      </c>
      <c r="B4" s="55">
        <v>3800</v>
      </c>
      <c r="C4" s="12" t="s">
        <v>10</v>
      </c>
      <c r="E4" s="2" t="s">
        <v>11</v>
      </c>
      <c r="F4" s="3" t="s">
        <v>12</v>
      </c>
      <c r="G4" s="8" t="s">
        <v>13</v>
      </c>
      <c r="H4" s="13"/>
      <c r="I4" s="49" t="s">
        <v>14</v>
      </c>
      <c r="J4" s="53" t="s">
        <v>64</v>
      </c>
      <c r="K4" s="53" t="s">
        <v>62</v>
      </c>
      <c r="L4" s="50" t="s">
        <v>15</v>
      </c>
    </row>
    <row r="5" spans="1:16" ht="13.5" thickBot="1">
      <c r="A5" s="11" t="s">
        <v>16</v>
      </c>
      <c r="B5" s="56">
        <v>9000</v>
      </c>
      <c r="C5" s="59">
        <v>3000</v>
      </c>
      <c r="E5" s="5" t="s">
        <v>17</v>
      </c>
      <c r="F5" s="15">
        <v>2.3E-2</v>
      </c>
      <c r="G5" s="16">
        <v>4.3E-3</v>
      </c>
      <c r="H5" s="7"/>
      <c r="I5" s="51" t="s">
        <v>18</v>
      </c>
      <c r="J5" s="52">
        <v>1176000000</v>
      </c>
      <c r="K5" s="52">
        <v>4100000000</v>
      </c>
      <c r="L5" s="50" t="s">
        <v>65</v>
      </c>
    </row>
    <row r="6" spans="1:16" ht="13.5" thickBot="1">
      <c r="A6" s="11" t="s">
        <v>19</v>
      </c>
      <c r="B6" s="55">
        <v>10800</v>
      </c>
      <c r="C6" s="54">
        <v>272499999</v>
      </c>
      <c r="E6" s="5" t="s">
        <v>20</v>
      </c>
      <c r="F6" s="18">
        <v>3.4000000000000002E-2</v>
      </c>
      <c r="G6" s="19">
        <v>1.1900000000000001E-2</v>
      </c>
      <c r="H6" s="20"/>
      <c r="I6" s="49" t="s">
        <v>14</v>
      </c>
      <c r="J6" s="53" t="s">
        <v>66</v>
      </c>
      <c r="K6" s="53" t="s">
        <v>67</v>
      </c>
      <c r="L6" s="50" t="s">
        <v>21</v>
      </c>
    </row>
    <row r="7" spans="1:16" ht="13.5" thickBot="1">
      <c r="A7" s="11" t="s">
        <v>22</v>
      </c>
      <c r="B7" s="55">
        <v>19800</v>
      </c>
      <c r="C7" s="54">
        <v>495999999</v>
      </c>
      <c r="E7" s="5" t="s">
        <v>23</v>
      </c>
      <c r="F7" s="18">
        <v>1.2E-2</v>
      </c>
      <c r="G7" s="21"/>
      <c r="H7" s="22"/>
      <c r="I7" s="51" t="s">
        <v>24</v>
      </c>
      <c r="J7" s="52">
        <v>52000</v>
      </c>
      <c r="K7" s="52">
        <v>159600</v>
      </c>
      <c r="L7" s="50" t="s">
        <v>65</v>
      </c>
    </row>
    <row r="8" spans="1:16" ht="12.75">
      <c r="A8" s="11" t="s">
        <v>23</v>
      </c>
      <c r="B8" s="23"/>
      <c r="C8" s="54">
        <v>14000000</v>
      </c>
      <c r="E8" s="5" t="s">
        <v>25</v>
      </c>
      <c r="F8" s="18">
        <v>2.1499999999999998E-2</v>
      </c>
      <c r="G8" s="19">
        <v>4.7999999999999996E-3</v>
      </c>
    </row>
    <row r="9" spans="1:16">
      <c r="A9" s="11" t="s">
        <v>25</v>
      </c>
      <c r="B9" s="23"/>
      <c r="C9" s="54">
        <v>25350000</v>
      </c>
      <c r="E9" s="5" t="s">
        <v>26</v>
      </c>
      <c r="F9" s="24"/>
      <c r="G9" s="21"/>
      <c r="I9" s="25" t="s">
        <v>27</v>
      </c>
      <c r="J9" s="3" t="s">
        <v>28</v>
      </c>
      <c r="K9" s="3" t="s">
        <v>28</v>
      </c>
      <c r="L9" s="3" t="s">
        <v>29</v>
      </c>
      <c r="M9" s="3" t="s">
        <v>29</v>
      </c>
      <c r="N9" s="3" t="s">
        <v>29</v>
      </c>
      <c r="O9" s="3" t="s">
        <v>29</v>
      </c>
      <c r="P9" s="9" t="s">
        <v>29</v>
      </c>
    </row>
    <row r="10" spans="1:16">
      <c r="A10" s="11" t="s">
        <v>26</v>
      </c>
      <c r="B10" s="23"/>
      <c r="C10" s="7" t="s">
        <v>30</v>
      </c>
      <c r="E10" s="5" t="s">
        <v>31</v>
      </c>
      <c r="F10" s="24"/>
      <c r="G10" s="21"/>
      <c r="I10" s="5" t="s">
        <v>12</v>
      </c>
      <c r="J10" s="1" t="s">
        <v>32</v>
      </c>
      <c r="K10" s="1" t="s">
        <v>33</v>
      </c>
      <c r="L10" s="1" t="s">
        <v>34</v>
      </c>
      <c r="M10" s="1" t="s">
        <v>35</v>
      </c>
      <c r="N10" s="1" t="s">
        <v>36</v>
      </c>
      <c r="O10" s="1" t="s">
        <v>37</v>
      </c>
      <c r="P10" s="7" t="s">
        <v>38</v>
      </c>
    </row>
    <row r="11" spans="1:16">
      <c r="A11" s="11" t="s">
        <v>31</v>
      </c>
      <c r="B11" s="23"/>
      <c r="C11" s="7" t="s">
        <v>39</v>
      </c>
      <c r="E11" s="5" t="s">
        <v>40</v>
      </c>
      <c r="F11" s="18">
        <v>0.02</v>
      </c>
      <c r="G11" s="19">
        <v>5.0000000000000001E-3</v>
      </c>
      <c r="I11" s="5" t="s">
        <v>41</v>
      </c>
      <c r="J11" s="26">
        <f>ROUNDUP(H26,0)*C6+B4-B4</f>
        <v>1362499995</v>
      </c>
      <c r="K11" s="26">
        <f>ROUNDUP(ROUNDUP(H26,0)*B6/C3,0)*100000000+B4-B4</f>
        <v>1300000000</v>
      </c>
      <c r="L11" s="26">
        <f>ROUNDUP(H26,0)*B6+B4-B4</f>
        <v>54000</v>
      </c>
      <c r="M11" s="26">
        <f>L11*0.7+B4-B4</f>
        <v>37800</v>
      </c>
      <c r="N11" s="26">
        <f>ROUNDUP(J11*100/95,-8)/100000000*B4+B4</f>
        <v>60800</v>
      </c>
      <c r="O11" s="26">
        <f>ROUNDUP(L11/B5,0)*B5-C5+B4-B4</f>
        <v>51000</v>
      </c>
      <c r="P11" s="27">
        <f>ROUNDUP(K11/100000000*100/99,0)*B$4+B4-B4</f>
        <v>53200</v>
      </c>
    </row>
    <row r="12" spans="1:16">
      <c r="A12" s="11" t="s">
        <v>42</v>
      </c>
      <c r="B12" s="55">
        <v>18900</v>
      </c>
      <c r="C12" s="57">
        <v>469999888</v>
      </c>
      <c r="E12" s="5" t="s">
        <v>43</v>
      </c>
      <c r="F12" s="28">
        <v>0.3</v>
      </c>
      <c r="G12" s="29"/>
      <c r="I12" s="5" t="s">
        <v>44</v>
      </c>
      <c r="J12" s="26">
        <f>ROUNDUP(H27,0)*C7+B4-B4</f>
        <v>1487999997</v>
      </c>
      <c r="K12" s="26">
        <f>ROUNDUP(ROUNDUP(H27,0)*B7/C3,0)*100000000+B4-B4</f>
        <v>1400000000</v>
      </c>
      <c r="L12" s="26">
        <f>ROUNDUP(H27,0)*B7+B4-B4</f>
        <v>59400</v>
      </c>
      <c r="M12" s="26">
        <f>L12*0.7+B4-B4</f>
        <v>41580</v>
      </c>
      <c r="N12" s="26">
        <f>ROUNDUP(J12*100/95,-8)/100000000*B4+B4</f>
        <v>64600</v>
      </c>
      <c r="O12" s="26">
        <f>ROUNDUP(L12/B5,0)*B5+B4-B4</f>
        <v>63000</v>
      </c>
      <c r="P12" s="27">
        <f>ROUNDUP(K12/100000000*100/99,0)*B$4+B4-B4</f>
        <v>57000</v>
      </c>
    </row>
    <row r="13" spans="1:16">
      <c r="A13" s="14" t="s">
        <v>43</v>
      </c>
      <c r="B13" s="30"/>
      <c r="C13" s="58">
        <v>0</v>
      </c>
      <c r="D13" s="1" t="s">
        <v>45</v>
      </c>
      <c r="E13" s="3"/>
      <c r="I13" s="5" t="s">
        <v>23</v>
      </c>
      <c r="J13" s="26">
        <f>ROUNDUP(H28,0)*C8+B4-B4</f>
        <v>1176000000</v>
      </c>
      <c r="K13" s="31"/>
      <c r="L13" s="31"/>
      <c r="M13" s="31"/>
      <c r="N13" s="26">
        <f>ROUNDUP(J13*100/95,-8)/100000000*B4+B4</f>
        <v>53200</v>
      </c>
      <c r="O13" s="31"/>
      <c r="P13" s="32"/>
    </row>
    <row r="14" spans="1:16">
      <c r="I14" s="5" t="s">
        <v>25</v>
      </c>
      <c r="J14" s="26">
        <f>ROUNDUP(H29,0)*C9+B4-B4</f>
        <v>1191450000</v>
      </c>
      <c r="K14" s="31"/>
      <c r="L14" s="31"/>
      <c r="M14" s="31"/>
      <c r="N14" s="26">
        <f>ROUNDUP(J14*100/95,-8)/100000000*B4+B4</f>
        <v>53200</v>
      </c>
      <c r="O14" s="31"/>
      <c r="P14" s="32"/>
    </row>
    <row r="15" spans="1:16">
      <c r="A15" s="33" t="s">
        <v>46</v>
      </c>
      <c r="B15" s="33" t="s">
        <v>47</v>
      </c>
      <c r="C15" s="33" t="s">
        <v>48</v>
      </c>
      <c r="D15" s="34"/>
      <c r="I15" s="5" t="s">
        <v>40</v>
      </c>
      <c r="J15" s="26">
        <f>ROUNDUP(H30,0)*C12+B4-B4</f>
        <v>2349999440</v>
      </c>
      <c r="K15" s="26">
        <f>ROUNDUP(ROUNDUP(H30,0)*B12/C3,0)*100000000+B4-B4</f>
        <v>2200000000</v>
      </c>
      <c r="L15" s="26">
        <f>B12*ROUNDUP(H30, 0)+B4-B4</f>
        <v>94500</v>
      </c>
      <c r="M15" s="26">
        <f>L15*0.7+B4-B4</f>
        <v>66150</v>
      </c>
      <c r="N15" s="26">
        <f>ROUNDUP(J15*100/95,-8)/100000000*B4+B4</f>
        <v>98800</v>
      </c>
      <c r="O15" s="26">
        <f>ROUNDUP(L15/B5,0)*B5-C5+B4-B4</f>
        <v>96000</v>
      </c>
      <c r="P15" s="27">
        <f>ROUNDUP(K15/100000000*100/99,0)*B$4+B4-B4</f>
        <v>87400</v>
      </c>
    </row>
    <row r="16" spans="1:16">
      <c r="A16" s="33" t="s">
        <v>49</v>
      </c>
      <c r="B16" s="35" t="s">
        <v>50</v>
      </c>
      <c r="C16" s="36"/>
      <c r="D16" s="36"/>
      <c r="I16" s="5" t="s">
        <v>51</v>
      </c>
      <c r="J16" s="26">
        <f>IF((ROUNDUP(H31,0)*C13)&lt;50000,999999999999,ROUNDUP(H31,0)*C13)+B4-B4</f>
        <v>999999999999</v>
      </c>
      <c r="K16" s="31"/>
      <c r="L16" s="31"/>
      <c r="M16" s="31"/>
      <c r="N16" s="26">
        <v>999999999999</v>
      </c>
      <c r="O16" s="31"/>
      <c r="P16" s="37"/>
    </row>
    <row r="17" spans="1:16">
      <c r="A17" s="38" t="s">
        <v>11</v>
      </c>
      <c r="B17" s="38" t="s">
        <v>12</v>
      </c>
      <c r="C17" s="38" t="s">
        <v>13</v>
      </c>
      <c r="D17" s="36"/>
      <c r="I17" s="39"/>
      <c r="J17" s="39"/>
      <c r="K17" s="39"/>
      <c r="L17" s="39"/>
      <c r="M17" s="39"/>
      <c r="N17" s="39"/>
      <c r="O17" s="3"/>
    </row>
    <row r="18" spans="1:16">
      <c r="A18" s="38" t="s">
        <v>17</v>
      </c>
      <c r="B18" s="40">
        <v>2.3E-2</v>
      </c>
      <c r="C18" s="40">
        <v>4.3E-3</v>
      </c>
      <c r="D18" s="36"/>
      <c r="I18" s="5" t="s">
        <v>27</v>
      </c>
      <c r="J18" s="1" t="s">
        <v>28</v>
      </c>
      <c r="K18" s="1" t="s">
        <v>28</v>
      </c>
      <c r="L18" s="1" t="s">
        <v>29</v>
      </c>
      <c r="M18" s="1" t="s">
        <v>29</v>
      </c>
      <c r="N18" s="1" t="s">
        <v>29</v>
      </c>
      <c r="O18" s="3" t="s">
        <v>29</v>
      </c>
      <c r="P18" s="9" t="s">
        <v>29</v>
      </c>
    </row>
    <row r="19" spans="1:16">
      <c r="A19" s="38" t="s">
        <v>20</v>
      </c>
      <c r="B19" s="40">
        <v>3.4000000000000002E-2</v>
      </c>
      <c r="C19" s="40">
        <v>1.1900000000000001E-2</v>
      </c>
      <c r="D19" s="36"/>
      <c r="I19" s="5" t="s">
        <v>13</v>
      </c>
      <c r="J19" s="1" t="s">
        <v>32</v>
      </c>
      <c r="K19" s="1" t="s">
        <v>33</v>
      </c>
      <c r="L19" s="1" t="s">
        <v>34</v>
      </c>
      <c r="M19" s="1" t="s">
        <v>35</v>
      </c>
      <c r="N19" s="1" t="s">
        <v>36</v>
      </c>
      <c r="O19" s="1" t="s">
        <v>37</v>
      </c>
      <c r="P19" s="7" t="s">
        <v>38</v>
      </c>
    </row>
    <row r="20" spans="1:16">
      <c r="A20" s="38" t="s">
        <v>23</v>
      </c>
      <c r="B20" s="40">
        <v>1.2E-2</v>
      </c>
      <c r="C20" s="36"/>
      <c r="D20" s="36"/>
      <c r="I20" s="5" t="s">
        <v>41</v>
      </c>
      <c r="J20" s="26">
        <f>ROUNDUP(I26,0)*C6+B4-B4</f>
        <v>6539999976</v>
      </c>
      <c r="K20" s="26">
        <f>ROUNDUP(ROUNDUP(I26,0)*B6/C3,0)*100000000+B4-B4</f>
        <v>5900000000</v>
      </c>
      <c r="L20" s="26">
        <f>ROUNDUP(I26,0)*B6+B4-B4</f>
        <v>259200</v>
      </c>
      <c r="M20" s="26">
        <f>L20*0.7+B4-B4</f>
        <v>181440</v>
      </c>
      <c r="N20" s="26">
        <f>ROUNDUP(J20*100/95,-8)/100000000*B4+B4-B4</f>
        <v>262200</v>
      </c>
      <c r="O20" s="26">
        <f>ROUNDUP(L20/B5,0)*B5-C5+B4-B4</f>
        <v>258000</v>
      </c>
      <c r="P20" s="27">
        <f>ROUNDUP(K20/100000000*100/99,0)*B$4+B4-B4</f>
        <v>228000</v>
      </c>
    </row>
    <row r="21" spans="1:16">
      <c r="A21" s="38" t="s">
        <v>25</v>
      </c>
      <c r="B21" s="40">
        <v>2.1499999999999998E-2</v>
      </c>
      <c r="C21" s="40">
        <v>4.7999999999999996E-3</v>
      </c>
      <c r="D21" s="38" t="s">
        <v>52</v>
      </c>
      <c r="E21" s="1"/>
      <c r="F21" s="1"/>
      <c r="I21" s="5" t="s">
        <v>44</v>
      </c>
      <c r="J21" s="26">
        <f>ROUNDUP(I27,0)*C7+B4-B4</f>
        <v>4463999991</v>
      </c>
      <c r="K21" s="26">
        <f>ROUNDUP(ROUNDUP(I27,0)*B7/C3,0)*100000000+B4-B4</f>
        <v>4100000000</v>
      </c>
      <c r="L21" s="26">
        <f>ROUNDUP(I27,0)*B7+B4-B4</f>
        <v>178200</v>
      </c>
      <c r="M21" s="26">
        <f>L21*0.7+B4-B4</f>
        <v>124739.99999999999</v>
      </c>
      <c r="N21" s="26">
        <f>ROUNDUP(J21*100/95,-8)/100000000*B4+B4-B4</f>
        <v>178600</v>
      </c>
      <c r="O21" s="26">
        <f>ROUNDUP(L21/B5,0)*B5-C5+B4-B4</f>
        <v>177000</v>
      </c>
      <c r="P21" s="27">
        <f>ROUNDUP(K21/100000000*100/99,0)*B$4+B4-B4</f>
        <v>159600</v>
      </c>
    </row>
    <row r="22" spans="1:16">
      <c r="A22" s="38" t="s">
        <v>26</v>
      </c>
      <c r="B22" s="36"/>
      <c r="C22" s="36"/>
      <c r="D22" s="36"/>
      <c r="I22" s="5" t="s">
        <v>25</v>
      </c>
      <c r="J22" s="26">
        <f>ROUNDUP(I29,0)*C9+B4-B4</f>
        <v>5298150000</v>
      </c>
      <c r="K22" s="31"/>
      <c r="L22" s="31"/>
      <c r="M22" s="31"/>
      <c r="N22" s="26">
        <f>ROUNDUP(J22*100/95,-8)/100000000*B4+B4-B4</f>
        <v>212800</v>
      </c>
      <c r="O22" s="31"/>
      <c r="P22" s="32"/>
    </row>
    <row r="23" spans="1:16">
      <c r="A23" s="38" t="s">
        <v>31</v>
      </c>
      <c r="B23" s="36"/>
      <c r="C23" s="36"/>
      <c r="D23" s="36"/>
      <c r="I23" s="41" t="s">
        <v>40</v>
      </c>
      <c r="J23" s="42">
        <f>ROUNDUP(I30,0)*C12+B4-B4</f>
        <v>9399997760</v>
      </c>
      <c r="K23" s="42">
        <f>ROUNDUP(ROUNDUP(I30,0)*B12/C3,0)*100000000+B4-B4</f>
        <v>8600000000</v>
      </c>
      <c r="L23" s="42">
        <f>ROUNDUP(I30,0)*B12+B4-B4</f>
        <v>378000</v>
      </c>
      <c r="M23" s="42">
        <f>L23*0.7+B4-B4</f>
        <v>264600</v>
      </c>
      <c r="N23" s="42">
        <f>ROUNDUP(J23*100/95,-8)/100000000*B4+B4-B4</f>
        <v>376200</v>
      </c>
      <c r="O23" s="42">
        <f>ROUNDUP(L23/B5,0)*B5-C5+B4-B4</f>
        <v>375000</v>
      </c>
      <c r="P23" s="17">
        <f>ROUNDUP(K23/100000000*100/99,0)*B$4+B4-B4</f>
        <v>330600</v>
      </c>
    </row>
    <row r="24" spans="1:16">
      <c r="A24" s="38" t="s">
        <v>40</v>
      </c>
      <c r="B24" s="40">
        <v>0.02</v>
      </c>
      <c r="C24" s="40">
        <v>5.0000000000000001E-3</v>
      </c>
      <c r="D24" s="36"/>
    </row>
    <row r="25" spans="1:16">
      <c r="A25" s="38" t="s">
        <v>43</v>
      </c>
      <c r="B25" s="43">
        <v>0.3</v>
      </c>
      <c r="C25" s="36"/>
      <c r="D25" s="36"/>
      <c r="G25" s="44" t="s">
        <v>53</v>
      </c>
      <c r="H25" s="44" t="s">
        <v>54</v>
      </c>
      <c r="I25" s="44" t="s">
        <v>55</v>
      </c>
    </row>
    <row r="26" spans="1:16">
      <c r="A26" s="38"/>
      <c r="B26" s="36"/>
      <c r="C26" s="36"/>
      <c r="D26" s="36"/>
      <c r="G26" s="44" t="s">
        <v>55</v>
      </c>
      <c r="H26" s="36">
        <f t="shared" ref="H26:I26" si="0">100/(B18*1000)</f>
        <v>4.3478260869565215</v>
      </c>
      <c r="I26" s="38">
        <f t="shared" si="0"/>
        <v>23.255813953488374</v>
      </c>
      <c r="J26" s="45"/>
    </row>
    <row r="27" spans="1:16">
      <c r="A27" s="38" t="s">
        <v>56</v>
      </c>
      <c r="B27" s="36"/>
      <c r="C27" s="36"/>
      <c r="D27" s="36"/>
      <c r="G27" s="44" t="s">
        <v>57</v>
      </c>
      <c r="H27" s="36">
        <f t="shared" ref="H27:I27" si="1">100/(B19*1000)</f>
        <v>2.9411764705882355</v>
      </c>
      <c r="I27" s="36">
        <f t="shared" si="1"/>
        <v>8.4033613445378155</v>
      </c>
      <c r="J27" s="45"/>
    </row>
    <row r="28" spans="1:16">
      <c r="A28" s="36"/>
      <c r="B28" s="36"/>
      <c r="C28" s="36"/>
      <c r="D28" s="36"/>
      <c r="G28" s="44" t="s">
        <v>58</v>
      </c>
      <c r="H28" s="36">
        <f t="shared" ref="H28:H29" si="2">100/(B20*100)</f>
        <v>83.333333333333343</v>
      </c>
      <c r="I28" s="46"/>
    </row>
    <row r="29" spans="1:16">
      <c r="A29" s="36"/>
      <c r="B29" s="36"/>
      <c r="C29" s="36"/>
      <c r="D29" s="36"/>
      <c r="G29" s="44" t="s">
        <v>59</v>
      </c>
      <c r="H29" s="36">
        <f t="shared" si="2"/>
        <v>46.511627906976749</v>
      </c>
      <c r="I29" s="36">
        <f>100/(C21*100)</f>
        <v>208.33333333333334</v>
      </c>
    </row>
    <row r="30" spans="1:16">
      <c r="G30" s="44" t="s">
        <v>60</v>
      </c>
      <c r="H30" s="36">
        <f t="shared" ref="H30:I30" si="3">100/(B24*1000)</f>
        <v>5</v>
      </c>
      <c r="I30" s="36">
        <f t="shared" si="3"/>
        <v>20</v>
      </c>
    </row>
    <row r="31" spans="1:16">
      <c r="G31" s="44" t="s">
        <v>61</v>
      </c>
      <c r="H31" s="36">
        <f>100/(B25*100)</f>
        <v>3.3333333333333335</v>
      </c>
      <c r="I31" s="46"/>
    </row>
  </sheetData>
  <sheetProtection algorithmName="SHA-512" hashValue="L2KnCGQdSppTs8aqESrrUdZ2MbmhQkr1J3cldRzTe3J/wVKF8d895RUUs80bqiX3100WvgLxPNwtSKZOC5DCag==" saltValue="gFT/Qhcq8y+QzrpZ+zGs/w==" spinCount="100000" sheet="1" objects="1" scenarios="1" selectLockedCells="1"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>
      <selection activeCell="B3" sqref="B3:E7"/>
    </sheetView>
  </sheetViews>
  <sheetFormatPr defaultColWidth="14.42578125" defaultRowHeight="15.75" customHeight="1"/>
  <cols>
    <col min="3" max="3" width="14.42578125" customWidth="1"/>
  </cols>
  <sheetData/>
  <phoneticPr fontId="9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입력란</vt:lpstr>
      <vt:lpstr>결과란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 Chung</dc:creator>
  <cp:lastModifiedBy>TH Chung</cp:lastModifiedBy>
  <dcterms:created xsi:type="dcterms:W3CDTF">2020-07-16T00:57:15Z</dcterms:created>
  <dcterms:modified xsi:type="dcterms:W3CDTF">2020-07-16T00:57:15Z</dcterms:modified>
</cp:coreProperties>
</file>