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ms07\Desktop\즐거움이란\"/>
    </mc:Choice>
  </mc:AlternateContent>
  <xr:revisionPtr revIDLastSave="0" documentId="13_ncr:1_{C1E1682A-120F-4779-8810-9A0DAFF57F06}" xr6:coauthVersionLast="45" xr6:coauthVersionMax="45" xr10:uidLastSave="{00000000-0000-0000-0000-000000000000}"/>
  <bookViews>
    <workbookView xWindow="-108" yWindow="-108" windowWidth="23256" windowHeight="12576" xr2:uid="{9B7E306B-150B-4152-878A-94E4E82AC57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7" i="1" l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F22" i="1" l="1"/>
  <c r="F27" i="1" l="1"/>
  <c r="F26" i="1"/>
  <c r="F25" i="1"/>
  <c r="F24" i="1"/>
  <c r="F23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2" i="1"/>
  <c r="D11" i="1"/>
  <c r="D10" i="1"/>
  <c r="D9" i="1"/>
  <c r="D8" i="1"/>
  <c r="D7" i="1"/>
  <c r="D6" i="1"/>
  <c r="D13" i="1"/>
  <c r="D14" i="1"/>
  <c r="D5" i="1"/>
  <c r="H21" i="1" l="1"/>
  <c r="H12" i="1"/>
  <c r="H24" i="1"/>
  <c r="H6" i="1"/>
  <c r="H14" i="1"/>
  <c r="H7" i="1"/>
  <c r="H11" i="1"/>
  <c r="H20" i="1"/>
  <c r="H27" i="1"/>
  <c r="H5" i="1"/>
  <c r="H22" i="1"/>
  <c r="H16" i="1"/>
  <c r="H17" i="1"/>
  <c r="H25" i="1"/>
  <c r="H8" i="1"/>
  <c r="H18" i="1"/>
  <c r="H26" i="1"/>
  <c r="H9" i="1"/>
  <c r="H19" i="1"/>
  <c r="H10" i="1"/>
  <c r="H15" i="1"/>
  <c r="H23" i="1"/>
  <c r="H13" i="1"/>
  <c r="N15" i="1" l="1" a="1"/>
  <c r="N15" i="1" s="1"/>
  <c r="N14" i="1" a="1"/>
  <c r="N14" i="1" s="1"/>
  <c r="N18" i="1" a="1"/>
  <c r="N18" i="1" s="1"/>
  <c r="N16" i="1" a="1"/>
  <c r="N16" i="1" s="1"/>
  <c r="N17" i="1" a="1"/>
  <c r="N17" i="1" s="1"/>
  <c r="L18" i="1"/>
  <c r="L14" i="1"/>
  <c r="L17" i="1"/>
  <c r="L16" i="1"/>
  <c r="L15" i="1"/>
  <c r="O18" i="1" l="1" a="1"/>
  <c r="O18" i="1" s="1"/>
  <c r="P18" i="1" a="1"/>
  <c r="P18" i="1" s="1"/>
  <c r="O17" i="1" a="1"/>
  <c r="O17" i="1" s="1"/>
  <c r="P17" i="1" a="1"/>
  <c r="P17" i="1" s="1"/>
  <c r="O16" i="1" a="1"/>
  <c r="O16" i="1" s="1"/>
  <c r="P16" i="1" a="1"/>
  <c r="P16" i="1" s="1"/>
  <c r="O15" i="1" a="1"/>
  <c r="O15" i="1" s="1"/>
  <c r="P15" i="1" a="1"/>
  <c r="P15" i="1" s="1"/>
  <c r="P14" i="1" a="1"/>
  <c r="P14" i="1" s="1"/>
  <c r="O14" i="1" a="1"/>
  <c r="O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<sst xmlns="http://schemas.openxmlformats.org/spreadsheetml/2006/main" count="43" uniqueCount="43">
  <si>
    <t>위습의 원더베리</t>
    <phoneticPr fontId="1" type="noConversion"/>
  </si>
  <si>
    <t>로얄헤어쿠폰</t>
    <phoneticPr fontId="1" type="noConversion"/>
  </si>
  <si>
    <t>로얄성형쿠폰</t>
    <phoneticPr fontId="1" type="noConversion"/>
  </si>
  <si>
    <t>믹스 컬러 렌즈</t>
    <phoneticPr fontId="1" type="noConversion"/>
  </si>
  <si>
    <t>믹스 염색 쿠폰</t>
    <phoneticPr fontId="1" type="noConversion"/>
  </si>
  <si>
    <t>블랙큐브</t>
    <phoneticPr fontId="1" type="noConversion"/>
  </si>
  <si>
    <t>레드큐브</t>
    <phoneticPr fontId="1" type="noConversion"/>
  </si>
  <si>
    <t>캐시 할인율</t>
    <phoneticPr fontId="1" type="noConversion"/>
  </si>
  <si>
    <t>거래 수수료</t>
    <phoneticPr fontId="1" type="noConversion"/>
  </si>
  <si>
    <t>메소 시세</t>
    <phoneticPr fontId="1" type="noConversion"/>
  </si>
  <si>
    <t>물품</t>
    <phoneticPr fontId="1" type="noConversion"/>
  </si>
  <si>
    <t>캐시 가격</t>
    <phoneticPr fontId="1" type="noConversion"/>
  </si>
  <si>
    <t>캐시 할인가</t>
    <phoneticPr fontId="1" type="noConversion"/>
  </si>
  <si>
    <t>실 수령 메소</t>
    <phoneticPr fontId="1" type="noConversion"/>
  </si>
  <si>
    <t>레드큐브 식스팩</t>
    <phoneticPr fontId="1" type="noConversion"/>
  </si>
  <si>
    <t>레드큐브 더블식스팩</t>
    <phoneticPr fontId="1" type="noConversion"/>
  </si>
  <si>
    <t>블랙큐브 식스팩</t>
    <phoneticPr fontId="1" type="noConversion"/>
  </si>
  <si>
    <t>블랙큐브 더블식스팩</t>
    <phoneticPr fontId="1" type="noConversion"/>
  </si>
  <si>
    <t>에디셔널 큐브</t>
    <phoneticPr fontId="1" type="noConversion"/>
  </si>
  <si>
    <t>실버 에디셔널 큐브 세트</t>
    <phoneticPr fontId="1" type="noConversion"/>
  </si>
  <si>
    <t>골드 에디셔널 큐브 세트</t>
    <phoneticPr fontId="1" type="noConversion"/>
  </si>
  <si>
    <t>프로텍트 실드</t>
    <phoneticPr fontId="1" type="noConversion"/>
  </si>
  <si>
    <t>리커버리 실드</t>
    <phoneticPr fontId="1" type="noConversion"/>
  </si>
  <si>
    <t>리턴 스크롤</t>
    <phoneticPr fontId="1" type="noConversion"/>
  </si>
  <si>
    <t>루나 크리스탈</t>
    <phoneticPr fontId="1" type="noConversion"/>
  </si>
  <si>
    <t>플래티넘 카르마의 가위</t>
    <phoneticPr fontId="1" type="noConversion"/>
  </si>
  <si>
    <t>MENU</t>
    <phoneticPr fontId="1" type="noConversion"/>
  </si>
  <si>
    <t>거래 가격</t>
    <phoneticPr fontId="1" type="noConversion"/>
  </si>
  <si>
    <t>위습의 원더베리 텐 패키지</t>
    <phoneticPr fontId="1" type="noConversion"/>
  </si>
  <si>
    <t>메이플 로얄스타일</t>
    <phoneticPr fontId="1" type="noConversion"/>
  </si>
  <si>
    <t>메이플 로얄스타일 10개</t>
    <phoneticPr fontId="1" type="noConversion"/>
  </si>
  <si>
    <t>메이플 로얄스타일 45개</t>
    <phoneticPr fontId="1" type="noConversion"/>
  </si>
  <si>
    <t>1억메소 당 효율</t>
    <phoneticPr fontId="1" type="noConversion"/>
  </si>
  <si>
    <t>원금 거래가</t>
    <phoneticPr fontId="1" type="noConversion"/>
  </si>
  <si>
    <t>RANKING</t>
    <phoneticPr fontId="1" type="noConversion"/>
  </si>
  <si>
    <t xml:space="preserve">M  V  P </t>
    <phoneticPr fontId="1" type="noConversion"/>
  </si>
  <si>
    <t>충전 금액</t>
    <phoneticPr fontId="1" type="noConversion"/>
  </si>
  <si>
    <t>구입 가능 개수</t>
    <phoneticPr fontId="1" type="noConversion"/>
  </si>
  <si>
    <t>금액</t>
    <phoneticPr fontId="1" type="noConversion"/>
  </si>
  <si>
    <t>반드시 최근 거래 목록을 확인 및 고려해서 하시기 바랍니다.</t>
    <phoneticPr fontId="1" type="noConversion"/>
  </si>
  <si>
    <t>MADE BY</t>
    <phoneticPr fontId="1" type="noConversion"/>
  </si>
  <si>
    <t>크로아 [최민석]</t>
    <phoneticPr fontId="1" type="noConversion"/>
  </si>
  <si>
    <t>회수 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</si>
</sst>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&quot;₩&quot;#,##0"/>
    <numFmt numFmtId="177" formatCode="#,##0_ "/>
    <numFmt numFmtId="178" formatCode="&quot;₩&quot;#,##0_);[Red]\(&quot;₩&quot;#,##0\)"/>
    <numFmt numFmtId="179" formatCode="#,##0&quot;메소&quot;"/>
    <numFmt numFmtId="180" formatCode="#,##0&quot; 원&quot;"/>
    <numFmt numFmtId="181" formatCode="#,##0&quot; 메소&quot;"/>
    <numFmt numFmtId="182" formatCode="#,##0&quot;%&quot;"/>
    <numFmt numFmtId="183" formatCode="[Blue]\+#,##0&quot; 원&quot;;[Red]\-#,##0&quot; 원&quot;"/>
    <numFmt numFmtId="184" formatCode="#,##0&quot; 개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20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24"/>
      <color theme="9" tint="-0.249977111117893"/>
      <name val="맑은 고딕"/>
      <family val="3"/>
      <charset val="129"/>
      <scheme val="minor"/>
    </font>
    <font>
      <b/>
      <sz val="20"/>
      <color theme="0"/>
      <name val="Berlin Sans FB Demi"/>
      <family val="2"/>
    </font>
    <font>
      <b/>
      <sz val="24"/>
      <color theme="1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D3F26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FF2D5"/>
        <bgColor indexed="64"/>
      </patternFill>
    </fill>
    <fill>
      <patternFill patternType="solid">
        <fgColor rgb="FFABD90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D680"/>
        <bgColor indexed="64"/>
      </patternFill>
    </fill>
    <fill>
      <patternFill patternType="solid">
        <fgColor rgb="FF89AD03"/>
        <bgColor indexed="64"/>
      </patternFill>
    </fill>
  </fills>
  <borders count="29">
    <border>
      <left/>
      <right/>
      <top/>
      <bottom/>
      <diagonal/>
    </border>
    <border>
      <left style="thick">
        <color theme="2" tint="-0.249977111117893"/>
      </left>
      <right style="thick">
        <color theme="2" tint="-0.249977111117893"/>
      </right>
      <top style="thick">
        <color theme="2" tint="-0.249977111117893"/>
      </top>
      <bottom style="thick">
        <color theme="2" tint="-0.249977111117893"/>
      </bottom>
      <diagonal/>
    </border>
    <border>
      <left style="thick">
        <color theme="2" tint="-0.249977111117893"/>
      </left>
      <right/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ck">
        <color theme="0"/>
      </right>
      <top style="thick">
        <color rgb="FFFF0000"/>
      </top>
      <bottom style="thick">
        <color theme="0"/>
      </bottom>
      <diagonal/>
    </border>
    <border>
      <left style="thick">
        <color theme="0"/>
      </left>
      <right style="thick">
        <color rgb="FFFF0000"/>
      </right>
      <top style="thick">
        <color rgb="FFFF0000"/>
      </top>
      <bottom style="thick">
        <color theme="0"/>
      </bottom>
      <diagonal/>
    </border>
    <border>
      <left style="thick">
        <color rgb="FFFF000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rgb="FFFF0000"/>
      </right>
      <top style="thick">
        <color theme="0"/>
      </top>
      <bottom style="thick">
        <color theme="0"/>
      </bottom>
      <diagonal/>
    </border>
    <border>
      <left style="thick">
        <color rgb="FFFF0000"/>
      </left>
      <right style="thick">
        <color theme="0"/>
      </right>
      <top style="thick">
        <color theme="0"/>
      </top>
      <bottom style="thick">
        <color rgb="FFFF0000"/>
      </bottom>
      <diagonal/>
    </border>
    <border>
      <left style="thick">
        <color theme="0"/>
      </left>
      <right style="thick">
        <color rgb="FFFF0000"/>
      </right>
      <top style="thick">
        <color theme="0"/>
      </top>
      <bottom style="thick">
        <color rgb="FFFF0000"/>
      </bottom>
      <diagonal/>
    </border>
    <border>
      <left style="thick">
        <color theme="1"/>
      </left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  <border>
      <left style="thick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/>
      <right style="thick">
        <color theme="1"/>
      </right>
      <top/>
      <bottom style="thick">
        <color theme="1"/>
      </bottom>
      <diagonal/>
    </border>
    <border>
      <left style="thick">
        <color theme="0"/>
      </left>
      <right style="thick">
        <color theme="0"/>
      </right>
      <top style="thick">
        <color rgb="FFFF000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rgb="FFFF0000"/>
      </bottom>
      <diagonal/>
    </border>
    <border>
      <left style="thick">
        <color theme="0"/>
      </left>
      <right style="thick">
        <color theme="0"/>
      </right>
      <top style="thick">
        <color rgb="FFFF000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rgb="FFFF0000"/>
      </bottom>
      <diagonal/>
    </border>
    <border>
      <left/>
      <right/>
      <top style="thick">
        <color theme="1"/>
      </top>
      <bottom/>
      <diagonal/>
    </border>
    <border>
      <left/>
      <right/>
      <top/>
      <bottom style="thick">
        <color theme="1"/>
      </bottom>
      <diagonal/>
    </border>
  </borders>
  <cellStyleXfs count="1">
    <xf numFmtId="0" fontId="0" fillId="0" borderId="0">
      <alignment vertical="center"/>
    </xf>
  </cellStyleXfs>
  <cellXfs count="118">
    <xf numFmtId="0" fontId="0" fillId="0" borderId="0" xfId="0">
      <alignment vertical="center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180" fontId="0" fillId="2" borderId="1" xfId="0" applyNumberFormat="1" applyFill="1" applyBorder="1" applyAlignment="1" applyProtection="1">
      <alignment vertical="center"/>
      <protection locked="0"/>
    </xf>
    <xf numFmtId="180" fontId="2" fillId="2" borderId="1" xfId="0" applyNumberFormat="1" applyFont="1" applyFill="1" applyBorder="1" applyAlignment="1" applyProtection="1">
      <alignment horizontal="right" vertical="center"/>
      <protection locked="0"/>
    </xf>
    <xf numFmtId="181" fontId="0" fillId="2" borderId="1" xfId="0" applyNumberFormat="1" applyFill="1" applyBorder="1" applyAlignment="1" applyProtection="1">
      <alignment horizontal="right" vertical="center"/>
      <protection locked="0"/>
    </xf>
    <xf numFmtId="181" fontId="2" fillId="2" borderId="1" xfId="0" applyNumberFormat="1" applyFont="1" applyFill="1" applyBorder="1" applyAlignment="1" applyProtection="1">
      <alignment horizontal="right" vertical="center"/>
      <protection locked="0"/>
    </xf>
    <xf numFmtId="179" fontId="2" fillId="2" borderId="1" xfId="0" applyNumberFormat="1" applyFont="1" applyFill="1" applyBorder="1" applyAlignment="1" applyProtection="1">
      <alignment horizontal="right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177" fontId="0" fillId="2" borderId="0" xfId="0" applyNumberFormat="1" applyFill="1" applyAlignment="1" applyProtection="1">
      <alignment horizontal="center" vertical="center"/>
      <protection locked="0"/>
    </xf>
    <xf numFmtId="178" fontId="0" fillId="2" borderId="0" xfId="0" applyNumberFormat="1" applyFill="1" applyAlignment="1" applyProtection="1">
      <alignment horizontal="center" vertical="center"/>
      <protection locked="0"/>
    </xf>
    <xf numFmtId="177" fontId="0" fillId="2" borderId="0" xfId="0" applyNumberFormat="1" applyFill="1" applyBorder="1" applyAlignment="1" applyProtection="1">
      <alignment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76" fontId="5" fillId="2" borderId="2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180" fontId="6" fillId="2" borderId="1" xfId="0" applyNumberFormat="1" applyFont="1" applyFill="1" applyBorder="1" applyAlignment="1" applyProtection="1">
      <alignment vertical="center"/>
      <protection locked="0"/>
    </xf>
    <xf numFmtId="181" fontId="6" fillId="2" borderId="1" xfId="0" applyNumberFormat="1" applyFont="1" applyFill="1" applyBorder="1" applyAlignment="1" applyProtection="1">
      <alignment horizontal="right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17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180" fontId="0" fillId="0" borderId="1" xfId="0" applyNumberFormat="1" applyBorder="1" applyAlignment="1" applyProtection="1">
      <alignment vertical="center"/>
      <protection locked="0"/>
    </xf>
    <xf numFmtId="181" fontId="0" fillId="0" borderId="1" xfId="0" applyNumberFormat="1" applyBorder="1" applyAlignment="1" applyProtection="1">
      <alignment horizontal="right" vertical="center"/>
      <protection locked="0"/>
    </xf>
    <xf numFmtId="179" fontId="7" fillId="2" borderId="1" xfId="0" applyNumberFormat="1" applyFont="1" applyFill="1" applyBorder="1" applyAlignment="1" applyProtection="1">
      <alignment horizontal="right" vertical="center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180" fontId="0" fillId="0" borderId="1" xfId="0" applyNumberFormat="1" applyFill="1" applyBorder="1" applyAlignment="1" applyProtection="1">
      <alignment vertical="center"/>
      <protection locked="0"/>
    </xf>
    <xf numFmtId="181" fontId="0" fillId="0" borderId="1" xfId="0" applyNumberFormat="1" applyFill="1" applyBorder="1" applyAlignment="1" applyProtection="1">
      <alignment horizontal="righ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180" fontId="0" fillId="2" borderId="0" xfId="0" applyNumberFormat="1" applyFill="1" applyAlignment="1" applyProtection="1">
      <alignment vertical="center"/>
      <protection locked="0"/>
    </xf>
    <xf numFmtId="180" fontId="2" fillId="2" borderId="0" xfId="0" applyNumberFormat="1" applyFont="1" applyFill="1" applyAlignment="1" applyProtection="1">
      <alignment horizontal="right" vertical="center"/>
      <protection locked="0"/>
    </xf>
    <xf numFmtId="181" fontId="0" fillId="2" borderId="0" xfId="0" applyNumberFormat="1" applyFill="1" applyAlignment="1" applyProtection="1">
      <alignment horizontal="right" vertical="center"/>
      <protection locked="0"/>
    </xf>
    <xf numFmtId="181" fontId="2" fillId="2" borderId="0" xfId="0" applyNumberFormat="1" applyFont="1" applyFill="1" applyAlignment="1" applyProtection="1">
      <alignment horizontal="right" vertical="center"/>
      <protection locked="0"/>
    </xf>
    <xf numFmtId="179" fontId="2" fillId="2" borderId="0" xfId="0" applyNumberFormat="1" applyFont="1" applyFill="1" applyAlignment="1" applyProtection="1">
      <alignment horizontal="right" vertical="center"/>
      <protection locked="0"/>
    </xf>
    <xf numFmtId="0" fontId="0" fillId="0" borderId="0" xfId="0" applyFill="1" applyAlignment="1" applyProtection="1">
      <alignment horizontal="left" vertical="center"/>
      <protection locked="0"/>
    </xf>
    <xf numFmtId="180" fontId="0" fillId="0" borderId="0" xfId="0" applyNumberFormat="1" applyFill="1" applyAlignment="1" applyProtection="1">
      <alignment vertical="center"/>
      <protection locked="0"/>
    </xf>
    <xf numFmtId="180" fontId="2" fillId="0" borderId="0" xfId="0" applyNumberFormat="1" applyFont="1" applyFill="1" applyAlignment="1" applyProtection="1">
      <alignment horizontal="right" vertical="center"/>
      <protection locked="0"/>
    </xf>
    <xf numFmtId="181" fontId="0" fillId="0" borderId="0" xfId="0" applyNumberFormat="1" applyFill="1" applyAlignment="1" applyProtection="1">
      <alignment horizontal="right" vertical="center"/>
      <protection locked="0"/>
    </xf>
    <xf numFmtId="181" fontId="2" fillId="0" borderId="0" xfId="0" applyNumberFormat="1" applyFont="1" applyFill="1" applyAlignment="1" applyProtection="1">
      <alignment horizontal="right" vertical="center"/>
      <protection locked="0"/>
    </xf>
    <xf numFmtId="179" fontId="2" fillId="0" borderId="0" xfId="0" applyNumberFormat="1" applyFont="1" applyFill="1" applyAlignment="1" applyProtection="1">
      <alignment horizontal="right" vertical="center"/>
      <protection locked="0"/>
    </xf>
    <xf numFmtId="177" fontId="0" fillId="0" borderId="0" xfId="0" applyNumberFormat="1" applyFill="1" applyAlignment="1" applyProtection="1">
      <alignment horizontal="center" vertical="center"/>
      <protection locked="0"/>
    </xf>
    <xf numFmtId="178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80" fontId="0" fillId="0" borderId="0" xfId="0" applyNumberFormat="1" applyAlignment="1" applyProtection="1">
      <alignment vertical="center"/>
      <protection locked="0"/>
    </xf>
    <xf numFmtId="180" fontId="2" fillId="0" borderId="0" xfId="0" applyNumberFormat="1" applyFont="1" applyAlignment="1" applyProtection="1">
      <alignment horizontal="right" vertical="center"/>
      <protection locked="0"/>
    </xf>
    <xf numFmtId="181" fontId="0" fillId="0" borderId="0" xfId="0" applyNumberFormat="1" applyAlignment="1" applyProtection="1">
      <alignment horizontal="right" vertical="center"/>
      <protection locked="0"/>
    </xf>
    <xf numFmtId="181" fontId="2" fillId="0" borderId="0" xfId="0" applyNumberFormat="1" applyFont="1" applyAlignment="1" applyProtection="1">
      <alignment horizontal="right" vertical="center"/>
      <protection locked="0"/>
    </xf>
    <xf numFmtId="177" fontId="0" fillId="0" borderId="0" xfId="0" applyNumberFormat="1" applyAlignment="1" applyProtection="1">
      <alignment horizontal="center" vertical="center"/>
      <protection locked="0"/>
    </xf>
    <xf numFmtId="178" fontId="0" fillId="0" borderId="0" xfId="0" applyNumberFormat="1" applyAlignment="1" applyProtection="1">
      <alignment horizontal="center" vertical="center"/>
      <protection locked="0"/>
    </xf>
    <xf numFmtId="177" fontId="2" fillId="11" borderId="11" xfId="0" applyNumberFormat="1" applyFont="1" applyFill="1" applyBorder="1" applyAlignment="1" applyProtection="1">
      <alignment horizontal="center" vertical="center"/>
    </xf>
    <xf numFmtId="177" fontId="2" fillId="11" borderId="13" xfId="0" applyNumberFormat="1" applyFont="1" applyFill="1" applyBorder="1" applyAlignment="1" applyProtection="1">
      <alignment horizontal="center" vertical="center"/>
    </xf>
    <xf numFmtId="177" fontId="0" fillId="2" borderId="0" xfId="0" applyNumberFormat="1" applyFill="1" applyAlignment="1" applyProtection="1">
      <alignment horizontal="center" vertical="center"/>
    </xf>
    <xf numFmtId="178" fontId="0" fillId="2" borderId="0" xfId="0" applyNumberFormat="1" applyFill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</xf>
    <xf numFmtId="181" fontId="7" fillId="4" borderId="1" xfId="0" applyNumberFormat="1" applyFont="1" applyFill="1" applyBorder="1" applyAlignment="1" applyProtection="1">
      <alignment horizontal="center" vertical="center"/>
    </xf>
    <xf numFmtId="181" fontId="0" fillId="3" borderId="1" xfId="0" applyNumberFormat="1" applyFill="1" applyBorder="1" applyAlignment="1" applyProtection="1">
      <alignment horizontal="right" vertical="center"/>
    </xf>
    <xf numFmtId="0" fontId="7" fillId="4" borderId="1" xfId="0" applyFont="1" applyFill="1" applyBorder="1" applyAlignment="1" applyProtection="1">
      <alignment horizontal="center" vertical="center"/>
    </xf>
    <xf numFmtId="180" fontId="7" fillId="4" borderId="1" xfId="0" applyNumberFormat="1" applyFont="1" applyFill="1" applyBorder="1" applyAlignment="1" applyProtection="1">
      <alignment horizontal="center" vertical="center"/>
    </xf>
    <xf numFmtId="180" fontId="7" fillId="5" borderId="1" xfId="0" applyNumberFormat="1" applyFont="1" applyFill="1" applyBorder="1" applyAlignment="1" applyProtection="1">
      <alignment horizontal="right" vertical="center"/>
    </xf>
    <xf numFmtId="181" fontId="7" fillId="5" borderId="1" xfId="0" applyNumberFormat="1" applyFont="1" applyFill="1" applyBorder="1" applyAlignment="1" applyProtection="1">
      <alignment horizontal="right"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182" fontId="0" fillId="10" borderId="6" xfId="0" applyNumberFormat="1" applyFill="1" applyBorder="1" applyAlignment="1" applyProtection="1">
      <alignment horizontal="center" vertical="center"/>
      <protection locked="0"/>
    </xf>
    <xf numFmtId="177" fontId="6" fillId="2" borderId="0" xfId="0" applyNumberFormat="1" applyFont="1" applyFill="1" applyAlignment="1" applyProtection="1">
      <alignment horizontal="center" vertical="center"/>
      <protection locked="0"/>
    </xf>
    <xf numFmtId="178" fontId="6" fillId="2" borderId="0" xfId="0" applyNumberFormat="1" applyFont="1" applyFill="1" applyAlignment="1" applyProtection="1">
      <alignment horizontal="center" vertical="center"/>
      <protection locked="0"/>
    </xf>
    <xf numFmtId="0" fontId="2" fillId="9" borderId="5" xfId="0" applyFont="1" applyFill="1" applyBorder="1" applyAlignment="1" applyProtection="1">
      <alignment horizontal="center" vertical="center"/>
    </xf>
    <xf numFmtId="180" fontId="0" fillId="10" borderId="6" xfId="0" applyNumberFormat="1" applyFill="1" applyBorder="1" applyAlignment="1" applyProtection="1">
      <alignment horizontal="center" vertical="center"/>
      <protection locked="0"/>
    </xf>
    <xf numFmtId="177" fontId="2" fillId="8" borderId="3" xfId="0" applyNumberFormat="1" applyFont="1" applyFill="1" applyBorder="1" applyAlignment="1" applyProtection="1">
      <alignment horizontal="center" vertical="center"/>
    </xf>
    <xf numFmtId="182" fontId="6" fillId="10" borderId="4" xfId="0" applyNumberFormat="1" applyFont="1" applyFill="1" applyBorder="1" applyAlignment="1" applyProtection="1">
      <alignment horizontal="center" vertical="center"/>
      <protection locked="0"/>
    </xf>
    <xf numFmtId="0" fontId="2" fillId="12" borderId="7" xfId="0" applyFont="1" applyFill="1" applyBorder="1" applyAlignment="1" applyProtection="1">
      <alignment horizontal="center" vertical="center"/>
      <protection locked="0"/>
    </xf>
    <xf numFmtId="180" fontId="6" fillId="10" borderId="8" xfId="0" applyNumberFormat="1" applyFont="1" applyFill="1" applyBorder="1" applyAlignment="1" applyProtection="1">
      <alignment horizontal="center" vertical="center"/>
      <protection locked="0"/>
    </xf>
    <xf numFmtId="183" fontId="2" fillId="2" borderId="1" xfId="0" applyNumberFormat="1" applyFont="1" applyFill="1" applyBorder="1" applyAlignment="1" applyProtection="1">
      <alignment horizontal="right" vertical="center"/>
      <protection locked="0"/>
    </xf>
    <xf numFmtId="183" fontId="7" fillId="4" borderId="1" xfId="0" applyNumberFormat="1" applyFont="1" applyFill="1" applyBorder="1" applyAlignment="1" applyProtection="1">
      <alignment horizontal="center" vertical="center"/>
    </xf>
    <xf numFmtId="183" fontId="6" fillId="6" borderId="1" xfId="0" applyNumberFormat="1" applyFont="1" applyFill="1" applyBorder="1" applyAlignment="1" applyProtection="1">
      <alignment horizontal="right" vertical="center"/>
    </xf>
    <xf numFmtId="183" fontId="2" fillId="2" borderId="0" xfId="0" applyNumberFormat="1" applyFont="1" applyFill="1" applyAlignment="1" applyProtection="1">
      <alignment horizontal="right" vertical="center"/>
      <protection locked="0"/>
    </xf>
    <xf numFmtId="183" fontId="2" fillId="0" borderId="0" xfId="0" applyNumberFormat="1" applyFont="1" applyFill="1" applyAlignment="1" applyProtection="1">
      <alignment horizontal="right" vertical="center"/>
      <protection locked="0"/>
    </xf>
    <xf numFmtId="183" fontId="2" fillId="0" borderId="0" xfId="0" applyNumberFormat="1" applyFont="1" applyAlignment="1" applyProtection="1">
      <alignment horizontal="right" vertical="center"/>
      <protection locked="0"/>
    </xf>
    <xf numFmtId="184" fontId="0" fillId="2" borderId="0" xfId="0" applyNumberFormat="1" applyFill="1" applyAlignment="1" applyProtection="1">
      <alignment horizontal="center" vertical="center"/>
      <protection locked="0"/>
    </xf>
    <xf numFmtId="184" fontId="6" fillId="2" borderId="0" xfId="0" applyNumberFormat="1" applyFont="1" applyFill="1" applyAlignment="1" applyProtection="1">
      <alignment horizontal="center" vertical="center"/>
      <protection locked="0"/>
    </xf>
    <xf numFmtId="184" fontId="0" fillId="0" borderId="0" xfId="0" applyNumberFormat="1" applyFill="1" applyAlignment="1" applyProtection="1">
      <alignment horizontal="center" vertical="center"/>
      <protection locked="0"/>
    </xf>
    <xf numFmtId="184" fontId="0" fillId="0" borderId="0" xfId="0" applyNumberFormat="1" applyAlignment="1" applyProtection="1">
      <alignment horizontal="center" vertical="center"/>
      <protection locked="0"/>
    </xf>
    <xf numFmtId="180" fontId="0" fillId="2" borderId="0" xfId="0" applyNumberFormat="1" applyFill="1" applyAlignment="1" applyProtection="1">
      <alignment horizontal="right" vertical="center"/>
      <protection locked="0"/>
    </xf>
    <xf numFmtId="180" fontId="0" fillId="0" borderId="0" xfId="0" applyNumberFormat="1" applyFill="1" applyAlignment="1" applyProtection="1">
      <alignment horizontal="right" vertical="center"/>
      <protection locked="0"/>
    </xf>
    <xf numFmtId="180" fontId="0" fillId="0" borderId="0" xfId="0" applyNumberFormat="1" applyAlignment="1" applyProtection="1">
      <alignment horizontal="right" vertical="center"/>
      <protection locked="0"/>
    </xf>
    <xf numFmtId="178" fontId="2" fillId="11" borderId="22" xfId="0" applyNumberFormat="1" applyFont="1" applyFill="1" applyBorder="1" applyAlignment="1" applyProtection="1">
      <alignment horizontal="center" vertical="center"/>
    </xf>
    <xf numFmtId="184" fontId="2" fillId="11" borderId="22" xfId="0" applyNumberFormat="1" applyFont="1" applyFill="1" applyBorder="1" applyAlignment="1" applyProtection="1">
      <alignment horizontal="center" vertical="center"/>
    </xf>
    <xf numFmtId="178" fontId="2" fillId="11" borderId="23" xfId="0" applyNumberFormat="1" applyFont="1" applyFill="1" applyBorder="1" applyAlignment="1" applyProtection="1">
      <alignment horizontal="center" vertical="center"/>
    </xf>
    <xf numFmtId="184" fontId="2" fillId="11" borderId="23" xfId="0" applyNumberFormat="1" applyFont="1" applyFill="1" applyBorder="1" applyAlignment="1" applyProtection="1">
      <alignment horizontal="center" vertical="center"/>
    </xf>
    <xf numFmtId="177" fontId="0" fillId="2" borderId="0" xfId="0" applyNumberFormat="1" applyFill="1" applyBorder="1" applyAlignment="1" applyProtection="1">
      <alignment horizontal="center" vertical="center"/>
      <protection locked="0"/>
    </xf>
    <xf numFmtId="178" fontId="0" fillId="2" borderId="0" xfId="0" applyNumberFormat="1" applyFill="1" applyBorder="1" applyAlignment="1" applyProtection="1">
      <alignment horizontal="center" vertical="center"/>
      <protection locked="0"/>
    </xf>
    <xf numFmtId="0" fontId="0" fillId="2" borderId="24" xfId="0" applyFill="1" applyBorder="1" applyAlignment="1" applyProtection="1">
      <alignment horizontal="center" vertical="center"/>
    </xf>
    <xf numFmtId="184" fontId="2" fillId="11" borderId="21" xfId="0" applyNumberFormat="1" applyFont="1" applyFill="1" applyBorder="1" applyAlignment="1" applyProtection="1">
      <alignment horizontal="center" vertical="center"/>
    </xf>
    <xf numFmtId="180" fontId="2" fillId="11" borderId="21" xfId="0" applyNumberFormat="1" applyFont="1" applyFill="1" applyBorder="1" applyAlignment="1" applyProtection="1">
      <alignment horizontal="center" vertical="center"/>
    </xf>
    <xf numFmtId="180" fontId="2" fillId="11" borderId="10" xfId="0" applyNumberFormat="1" applyFont="1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180" fontId="2" fillId="11" borderId="22" xfId="0" applyNumberFormat="1" applyFont="1" applyFill="1" applyBorder="1" applyAlignment="1" applyProtection="1">
      <alignment horizontal="right" vertical="center"/>
    </xf>
    <xf numFmtId="180" fontId="2" fillId="11" borderId="12" xfId="0" applyNumberFormat="1" applyFont="1" applyFill="1" applyBorder="1" applyAlignment="1" applyProtection="1">
      <alignment horizontal="right" vertical="center"/>
    </xf>
    <xf numFmtId="0" fontId="0" fillId="2" borderId="26" xfId="0" applyFill="1" applyBorder="1" applyAlignment="1" applyProtection="1">
      <alignment horizontal="center" vertical="center"/>
    </xf>
    <xf numFmtId="180" fontId="2" fillId="11" borderId="23" xfId="0" applyNumberFormat="1" applyFont="1" applyFill="1" applyBorder="1" applyAlignment="1" applyProtection="1">
      <alignment horizontal="right" vertical="center"/>
    </xf>
    <xf numFmtId="180" fontId="2" fillId="11" borderId="14" xfId="0" applyNumberFormat="1" applyFont="1" applyFill="1" applyBorder="1" applyAlignment="1" applyProtection="1">
      <alignment horizontal="right" vertical="center"/>
    </xf>
    <xf numFmtId="177" fontId="10" fillId="2" borderId="17" xfId="0" applyNumberFormat="1" applyFont="1" applyFill="1" applyBorder="1" applyAlignment="1" applyProtection="1">
      <alignment horizontal="center" vertical="center"/>
    </xf>
    <xf numFmtId="177" fontId="10" fillId="2" borderId="0" xfId="0" applyNumberFormat="1" applyFont="1" applyFill="1" applyBorder="1" applyAlignment="1" applyProtection="1">
      <alignment horizontal="center" vertical="center"/>
    </xf>
    <xf numFmtId="177" fontId="10" fillId="2" borderId="18" xfId="0" applyNumberFormat="1" applyFont="1" applyFill="1" applyBorder="1" applyAlignment="1" applyProtection="1">
      <alignment horizontal="center" vertical="center"/>
    </xf>
    <xf numFmtId="177" fontId="10" fillId="2" borderId="19" xfId="0" applyNumberFormat="1" applyFont="1" applyFill="1" applyBorder="1" applyAlignment="1" applyProtection="1">
      <alignment horizontal="center" vertical="center"/>
    </xf>
    <xf numFmtId="177" fontId="10" fillId="2" borderId="28" xfId="0" applyNumberFormat="1" applyFont="1" applyFill="1" applyBorder="1" applyAlignment="1" applyProtection="1">
      <alignment horizontal="center" vertical="center"/>
    </xf>
    <xf numFmtId="177" fontId="10" fillId="2" borderId="20" xfId="0" applyNumberFormat="1" applyFont="1" applyFill="1" applyBorder="1" applyAlignment="1" applyProtection="1">
      <alignment horizontal="center" vertical="center"/>
    </xf>
    <xf numFmtId="177" fontId="2" fillId="11" borderId="9" xfId="0" applyNumberFormat="1" applyFont="1" applyFill="1" applyBorder="1" applyAlignment="1" applyProtection="1">
      <alignment horizontal="center" vertical="center"/>
    </xf>
    <xf numFmtId="177" fontId="2" fillId="11" borderId="21" xfId="0" applyNumberFormat="1" applyFont="1" applyFill="1" applyBorder="1" applyAlignment="1" applyProtection="1">
      <alignment horizontal="center" vertical="center"/>
    </xf>
    <xf numFmtId="176" fontId="9" fillId="2" borderId="1" xfId="0" applyNumberFormat="1" applyFont="1" applyFill="1" applyBorder="1" applyAlignment="1" applyProtection="1">
      <alignment horizontal="center" vertical="center"/>
      <protection locked="0"/>
    </xf>
    <xf numFmtId="177" fontId="8" fillId="7" borderId="3" xfId="0" applyNumberFormat="1" applyFont="1" applyFill="1" applyBorder="1" applyAlignment="1" applyProtection="1">
      <alignment horizontal="center" vertical="center"/>
    </xf>
    <xf numFmtId="177" fontId="8" fillId="7" borderId="4" xfId="0" applyNumberFormat="1" applyFont="1" applyFill="1" applyBorder="1" applyAlignment="1" applyProtection="1">
      <alignment horizontal="center" vertical="center"/>
    </xf>
    <xf numFmtId="177" fontId="8" fillId="7" borderId="5" xfId="0" applyNumberFormat="1" applyFont="1" applyFill="1" applyBorder="1" applyAlignment="1" applyProtection="1">
      <alignment horizontal="center" vertical="center"/>
    </xf>
    <xf numFmtId="177" fontId="8" fillId="7" borderId="6" xfId="0" applyNumberFormat="1" applyFont="1" applyFill="1" applyBorder="1" applyAlignment="1" applyProtection="1">
      <alignment horizontal="center" vertical="center"/>
    </xf>
    <xf numFmtId="177" fontId="3" fillId="2" borderId="0" xfId="0" applyNumberFormat="1" applyFont="1" applyFill="1" applyAlignment="1" applyProtection="1">
      <alignment horizontal="center" vertical="center" wrapText="1"/>
    </xf>
    <xf numFmtId="177" fontId="10" fillId="2" borderId="15" xfId="0" applyNumberFormat="1" applyFont="1" applyFill="1" applyBorder="1" applyAlignment="1" applyProtection="1">
      <alignment horizontal="center" vertical="center"/>
    </xf>
    <xf numFmtId="177" fontId="10" fillId="2" borderId="27" xfId="0" applyNumberFormat="1" applyFont="1" applyFill="1" applyBorder="1" applyAlignment="1" applyProtection="1">
      <alignment horizontal="center" vertical="center"/>
    </xf>
    <xf numFmtId="177" fontId="10" fillId="2" borderId="16" xfId="0" applyNumberFormat="1" applyFont="1" applyFill="1" applyBorder="1" applyAlignment="1" applyProtection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2D680"/>
      <color rgb="FF89AD03"/>
      <color rgb="FF718F03"/>
      <color rgb="FFABD904"/>
      <color rgb="FFD3F263"/>
      <color rgb="FFEFF2D5"/>
      <color rgb="FF99F2FB"/>
      <color rgb="FFF9AF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A00AF-2745-4690-B4C4-519C19B92C58}">
  <dimension ref="A1:Q38"/>
  <sheetViews>
    <sheetView tabSelected="1" zoomScale="85" zoomScaleNormal="85" zoomScaleSheetLayoutView="70" workbookViewId="0">
      <selection activeCell="L10" sqref="L10 C5 K17 H5:H27"/>
    </sheetView>
  </sheetViews>
  <sheetFormatPr defaultColWidth="8.69921875" defaultRowHeight="17.399999999999999" x14ac:dyDescent="0.4"/>
  <cols>
    <col min="1" max="1" width="2.8984375" style="13" customWidth="1"/>
    <col min="2" max="2" width="30" style="43" customWidth="1"/>
    <col min="3" max="3" width="10.5" style="44" customWidth="1"/>
    <col min="4" max="4" width="13" style="45" customWidth="1"/>
    <col min="5" max="5" width="21.09765625" style="46" customWidth="1"/>
    <col min="6" max="6" width="21" style="47" customWidth="1"/>
    <col min="7" max="7" width="1.69921875" style="40" customWidth="1"/>
    <col min="8" max="8" width="15.09765625" style="77" customWidth="1"/>
    <col min="9" max="9" width="20.19921875" style="46" customWidth="1"/>
    <col min="10" max="10" width="2.5" style="13" customWidth="1"/>
    <col min="11" max="11" width="12.8984375" style="48" customWidth="1"/>
    <col min="12" max="12" width="31.69921875" style="49" customWidth="1"/>
    <col min="13" max="13" width="0.796875" style="13" customWidth="1"/>
    <col min="14" max="14" width="16.59765625" style="81" customWidth="1"/>
    <col min="15" max="15" width="17.59765625" style="84" customWidth="1"/>
    <col min="16" max="16" width="20.5" style="84" customWidth="1"/>
    <col min="17" max="17" width="3.8984375" style="13" customWidth="1"/>
    <col min="18" max="18" width="10.5" style="13" bestFit="1" customWidth="1"/>
    <col min="19" max="16384" width="8.69921875" style="13"/>
  </cols>
  <sheetData>
    <row r="1" spans="1:17" ht="6" customHeight="1" thickTop="1" thickBot="1" x14ac:dyDescent="0.45">
      <c r="A1" s="1"/>
      <c r="B1" s="2"/>
      <c r="C1" s="3"/>
      <c r="D1" s="4"/>
      <c r="E1" s="5"/>
      <c r="F1" s="6"/>
      <c r="G1" s="7"/>
      <c r="H1" s="72"/>
      <c r="I1" s="5"/>
      <c r="J1" s="8"/>
      <c r="K1" s="9"/>
      <c r="L1" s="10"/>
      <c r="M1" s="11"/>
      <c r="N1" s="78"/>
      <c r="O1" s="82"/>
      <c r="P1" s="82"/>
      <c r="Q1" s="1"/>
    </row>
    <row r="2" spans="1:17" ht="28.5" customHeight="1" thickTop="1" thickBot="1" x14ac:dyDescent="0.45">
      <c r="A2" s="1"/>
      <c r="B2" s="109" t="s">
        <v>35</v>
      </c>
      <c r="C2" s="109"/>
      <c r="D2" s="109"/>
      <c r="E2" s="109"/>
      <c r="F2" s="109"/>
      <c r="G2" s="109"/>
      <c r="H2" s="109"/>
      <c r="I2" s="109"/>
      <c r="J2" s="14"/>
      <c r="K2" s="9"/>
      <c r="L2" s="10"/>
      <c r="M2" s="11"/>
      <c r="N2" s="78"/>
      <c r="O2" s="82"/>
      <c r="P2" s="82"/>
      <c r="Q2" s="1"/>
    </row>
    <row r="3" spans="1:17" ht="3.75" customHeight="1" thickTop="1" thickBot="1" x14ac:dyDescent="0.45">
      <c r="A3" s="1"/>
      <c r="B3" s="15"/>
      <c r="C3" s="16"/>
      <c r="D3" s="4"/>
      <c r="E3" s="17"/>
      <c r="F3" s="6"/>
      <c r="G3" s="7"/>
      <c r="H3" s="72"/>
      <c r="I3" s="17"/>
      <c r="J3" s="18"/>
      <c r="K3" s="9"/>
      <c r="L3" s="10"/>
      <c r="M3" s="11"/>
      <c r="N3" s="79"/>
      <c r="O3" s="82"/>
      <c r="P3" s="82"/>
      <c r="Q3" s="1"/>
    </row>
    <row r="4" spans="1:17" ht="17.25" customHeight="1" thickTop="1" thickBot="1" x14ac:dyDescent="0.45">
      <c r="A4" s="1"/>
      <c r="B4" s="57" t="s">
        <v>10</v>
      </c>
      <c r="C4" s="58" t="s">
        <v>11</v>
      </c>
      <c r="D4" s="58" t="s">
        <v>12</v>
      </c>
      <c r="E4" s="55" t="s">
        <v>27</v>
      </c>
      <c r="F4" s="55" t="s">
        <v>13</v>
      </c>
      <c r="G4" s="19"/>
      <c r="H4" s="73" t="s">
        <v>32</v>
      </c>
      <c r="I4" s="55" t="s">
        <v>33</v>
      </c>
      <c r="J4" s="20"/>
      <c r="K4" s="110" t="s">
        <v>26</v>
      </c>
      <c r="L4" s="111"/>
      <c r="M4" s="21"/>
      <c r="N4" s="79"/>
      <c r="O4" s="82"/>
      <c r="P4" s="82"/>
      <c r="Q4" s="1"/>
    </row>
    <row r="5" spans="1:17" ht="18.600000000000001" thickTop="1" thickBot="1" x14ac:dyDescent="0.45">
      <c r="A5" s="1"/>
      <c r="B5" s="22" t="s">
        <v>0</v>
      </c>
      <c r="C5" s="23">
        <v>5400</v>
      </c>
      <c r="D5" s="59">
        <f>(C5*(100-L7)/100)</f>
        <v>5400</v>
      </c>
      <c r="E5" s="24">
        <v>158880000</v>
      </c>
      <c r="F5" s="60">
        <f>(E5*(100-L8)/100)</f>
        <v>154113600</v>
      </c>
      <c r="G5" s="25"/>
      <c r="H5" s="74">
        <f>(L9-(100000000*D5/F5))</f>
        <v>-3.9088049335036885</v>
      </c>
      <c r="I5" s="56">
        <f>(100000000*D5/L9)*1.03</f>
        <v>158914285.71428573</v>
      </c>
      <c r="J5" s="26"/>
      <c r="K5" s="112"/>
      <c r="L5" s="113"/>
      <c r="M5" s="1"/>
      <c r="N5" s="78"/>
      <c r="O5" s="82"/>
      <c r="P5" s="82"/>
      <c r="Q5" s="1"/>
    </row>
    <row r="6" spans="1:17" ht="18.600000000000001" thickTop="1" thickBot="1" x14ac:dyDescent="0.45">
      <c r="A6" s="1"/>
      <c r="B6" s="22" t="s">
        <v>28</v>
      </c>
      <c r="C6" s="23">
        <v>48600</v>
      </c>
      <c r="D6" s="59">
        <f>(C6*(100-L7)/100)</f>
        <v>48600</v>
      </c>
      <c r="E6" s="24">
        <v>1389999999</v>
      </c>
      <c r="F6" s="60">
        <f>(E6*(100-L8)/100)</f>
        <v>1348299999.03</v>
      </c>
      <c r="G6" s="25"/>
      <c r="H6" s="74">
        <f>(L9-(100000000*D6/F6))</f>
        <v>-104.53905176622629</v>
      </c>
      <c r="I6" s="56">
        <f>(100000000*D6/L9)*1.03</f>
        <v>1430228571.4285715</v>
      </c>
      <c r="J6" s="26"/>
      <c r="K6" s="112"/>
      <c r="L6" s="113"/>
      <c r="M6" s="1"/>
      <c r="N6" s="78"/>
      <c r="O6" s="82"/>
      <c r="P6" s="82"/>
      <c r="Q6" s="1"/>
    </row>
    <row r="7" spans="1:17" ht="18.600000000000001" thickTop="1" thickBot="1" x14ac:dyDescent="0.45">
      <c r="A7" s="1"/>
      <c r="B7" s="22" t="s">
        <v>24</v>
      </c>
      <c r="C7" s="23">
        <v>3900</v>
      </c>
      <c r="D7" s="59">
        <f>(C7*(100-L7)/100)</f>
        <v>3900</v>
      </c>
      <c r="E7" s="24">
        <v>113955555</v>
      </c>
      <c r="F7" s="60">
        <f>(E7*(100-L8)/100)</f>
        <v>110536888.34999999</v>
      </c>
      <c r="G7" s="25"/>
      <c r="H7" s="74">
        <f>(L9-(100000000*D7/F7))</f>
        <v>-28.23393006249762</v>
      </c>
      <c r="I7" s="56">
        <f>(100000000*D7/L9)*1.03</f>
        <v>114771428.57142858</v>
      </c>
      <c r="J7" s="26"/>
      <c r="K7" s="68" t="s">
        <v>7</v>
      </c>
      <c r="L7" s="69">
        <v>0</v>
      </c>
      <c r="M7" s="1"/>
      <c r="N7" s="78"/>
      <c r="O7" s="82"/>
      <c r="P7" s="82"/>
      <c r="Q7" s="1"/>
    </row>
    <row r="8" spans="1:17" ht="18" customHeight="1" thickTop="1" thickBot="1" x14ac:dyDescent="0.45">
      <c r="A8" s="1"/>
      <c r="B8" s="22" t="s">
        <v>29</v>
      </c>
      <c r="C8" s="23">
        <v>2200</v>
      </c>
      <c r="D8" s="59">
        <f>(C8*(100-L7)/100)</f>
        <v>2200</v>
      </c>
      <c r="E8" s="24">
        <v>60555555</v>
      </c>
      <c r="F8" s="60">
        <f>(E8*(100-L8)/100)</f>
        <v>58738888.350000001</v>
      </c>
      <c r="G8" s="25"/>
      <c r="H8" s="74">
        <f>(L9-(100000000*D8/F8))</f>
        <v>-245.38923326423492</v>
      </c>
      <c r="I8" s="56">
        <f>(100000000*D8/L9)*1.03</f>
        <v>64742857.142857149</v>
      </c>
      <c r="J8" s="26"/>
      <c r="K8" s="54" t="s">
        <v>8</v>
      </c>
      <c r="L8" s="63">
        <v>3</v>
      </c>
      <c r="M8" s="1"/>
      <c r="N8" s="78"/>
      <c r="O8" s="82"/>
      <c r="P8" s="82"/>
      <c r="Q8" s="1"/>
    </row>
    <row r="9" spans="1:17" ht="18" customHeight="1" thickTop="1" thickBot="1" x14ac:dyDescent="0.45">
      <c r="A9" s="1"/>
      <c r="B9" s="22" t="s">
        <v>30</v>
      </c>
      <c r="C9" s="23">
        <v>22000</v>
      </c>
      <c r="D9" s="59">
        <f>(C9*(100-L7)/100)</f>
        <v>22000</v>
      </c>
      <c r="E9" s="24">
        <v>588700000</v>
      </c>
      <c r="F9" s="60">
        <f>(E9*(100-L8)/100)</f>
        <v>571039000</v>
      </c>
      <c r="G9" s="25"/>
      <c r="H9" s="74">
        <f>(L9-(100000000*D9/F9))</f>
        <v>-352.62652813555633</v>
      </c>
      <c r="I9" s="56">
        <f>(100000000*D9/L9)*1.03</f>
        <v>647428571.42857146</v>
      </c>
      <c r="J9" s="26"/>
      <c r="K9" s="66" t="s">
        <v>9</v>
      </c>
      <c r="L9" s="67">
        <v>3500</v>
      </c>
      <c r="M9" s="1"/>
      <c r="N9" s="78"/>
      <c r="O9" s="82"/>
      <c r="P9" s="82"/>
      <c r="Q9" s="1"/>
    </row>
    <row r="10" spans="1:17" ht="18" customHeight="1" thickTop="1" thickBot="1" x14ac:dyDescent="0.45">
      <c r="A10" s="1"/>
      <c r="B10" s="22" t="s">
        <v>31</v>
      </c>
      <c r="C10" s="23">
        <v>99000</v>
      </c>
      <c r="D10" s="59">
        <f>(C10*(100-L7)/100)</f>
        <v>99000</v>
      </c>
      <c r="E10" s="24">
        <v>2719999999</v>
      </c>
      <c r="F10" s="60">
        <f>(E10*(100-L8)/100)</f>
        <v>2638399999.0300002</v>
      </c>
      <c r="G10" s="25"/>
      <c r="H10" s="74">
        <f>(L9-(100000000*D10/F10))</f>
        <v>-252.27410689800809</v>
      </c>
      <c r="I10" s="56">
        <f>(100000000*D10/L9)*1.03</f>
        <v>2913428571.4285717</v>
      </c>
      <c r="J10" s="26"/>
      <c r="K10" s="70" t="s">
        <v>36</v>
      </c>
      <c r="L10" s="71">
        <v>110000</v>
      </c>
      <c r="M10" s="1"/>
      <c r="N10" s="78"/>
      <c r="O10" s="82"/>
      <c r="P10" s="82"/>
      <c r="Q10" s="1"/>
    </row>
    <row r="11" spans="1:17" ht="18.600000000000001" thickTop="1" thickBot="1" x14ac:dyDescent="0.45">
      <c r="A11" s="1"/>
      <c r="B11" s="22" t="s">
        <v>1</v>
      </c>
      <c r="C11" s="23">
        <v>5500</v>
      </c>
      <c r="D11" s="59">
        <f>(C11*(100-L7)/100)</f>
        <v>5500</v>
      </c>
      <c r="E11" s="24">
        <v>148500000</v>
      </c>
      <c r="F11" s="60">
        <f>(E11*(100-L8)/100)</f>
        <v>144045000</v>
      </c>
      <c r="G11" s="25"/>
      <c r="H11" s="74">
        <f>(L9-(100000000*D11/F11))</f>
        <v>-318.25124093165323</v>
      </c>
      <c r="I11" s="56">
        <f>(100000000*D11/L9)*1.03</f>
        <v>161857142.85714287</v>
      </c>
      <c r="J11" s="26"/>
      <c r="K11" s="64"/>
      <c r="L11" s="65"/>
      <c r="M11" s="1"/>
      <c r="N11" s="78"/>
      <c r="O11" s="82"/>
      <c r="P11" s="82"/>
      <c r="Q11" s="1"/>
    </row>
    <row r="12" spans="1:17" ht="18.600000000000001" thickTop="1" thickBot="1" x14ac:dyDescent="0.45">
      <c r="A12" s="1"/>
      <c r="B12" s="22" t="s">
        <v>2</v>
      </c>
      <c r="C12" s="23">
        <v>3500</v>
      </c>
      <c r="D12" s="59">
        <f>(C12*(100-L7)/100)</f>
        <v>3500</v>
      </c>
      <c r="E12" s="24">
        <v>98333333</v>
      </c>
      <c r="F12" s="60">
        <f>(E12*(100-L8)/100)</f>
        <v>95383333.010000005</v>
      </c>
      <c r="G12" s="25"/>
      <c r="H12" s="74">
        <f>(L9-(100000000*D12/F12))</f>
        <v>-169.40417109670443</v>
      </c>
      <c r="I12" s="56">
        <f>(100000000*D12/L9)*1.03</f>
        <v>103000000</v>
      </c>
      <c r="J12" s="26"/>
      <c r="K12" s="64"/>
      <c r="L12" s="65"/>
      <c r="M12" s="1"/>
      <c r="N12" s="78"/>
      <c r="O12" s="82"/>
      <c r="P12" s="82"/>
      <c r="Q12" s="1"/>
    </row>
    <row r="13" spans="1:17" ht="18.600000000000001" thickTop="1" thickBot="1" x14ac:dyDescent="0.45">
      <c r="A13" s="1"/>
      <c r="B13" s="22" t="s">
        <v>3</v>
      </c>
      <c r="C13" s="23">
        <v>1900</v>
      </c>
      <c r="D13" s="59">
        <f>(C13*(100-L6)/100)</f>
        <v>1900</v>
      </c>
      <c r="E13" s="24">
        <v>53999999</v>
      </c>
      <c r="F13" s="60">
        <f>(E13*(100-L8)/100)</f>
        <v>52379999.030000001</v>
      </c>
      <c r="G13" s="25"/>
      <c r="H13" s="74">
        <f>(L9-(100000000*D13/F13))</f>
        <v>-127.3387460580102</v>
      </c>
      <c r="I13" s="56">
        <f>(100000000*D13/L9)*1.03</f>
        <v>55914285.714285716</v>
      </c>
      <c r="J13" s="26"/>
      <c r="K13" s="107" t="s">
        <v>34</v>
      </c>
      <c r="L13" s="108"/>
      <c r="M13" s="91"/>
      <c r="N13" s="92" t="s">
        <v>37</v>
      </c>
      <c r="O13" s="93" t="s">
        <v>38</v>
      </c>
      <c r="P13" s="94" t="s">
        <v>42</v>
      </c>
      <c r="Q13" s="1"/>
    </row>
    <row r="14" spans="1:17" ht="18.600000000000001" thickTop="1" thickBot="1" x14ac:dyDescent="0.45">
      <c r="A14" s="1"/>
      <c r="B14" s="22" t="s">
        <v>4</v>
      </c>
      <c r="C14" s="23">
        <v>3900</v>
      </c>
      <c r="D14" s="59">
        <f>(C14*(100-L7)/100)</f>
        <v>3900</v>
      </c>
      <c r="E14" s="24">
        <v>101888888</v>
      </c>
      <c r="F14" s="60">
        <f>(E14*(100-L8)/100)</f>
        <v>98832221.359999999</v>
      </c>
      <c r="G14" s="25"/>
      <c r="H14" s="74">
        <f>(L9-(100000000*D14/F14))</f>
        <v>-446.08149683705551</v>
      </c>
      <c r="I14" s="56">
        <f>(100000000*D14/L9)*1.03</f>
        <v>114771428.57142858</v>
      </c>
      <c r="J14" s="26"/>
      <c r="K14" s="50">
        <v>1</v>
      </c>
      <c r="L14" s="85" t="str">
        <f ca="1">LOOKUP(1,0/(OFFSET($B$5,,,MATCH(LARGE(H5:H27,K14),H5:H27,0))&lt;&gt;""),OFFSET($B$5,,,MATCH(LARGE(H5:H27,K14),H5:H27,0)))</f>
        <v>실버 에디셔널 큐브 세트</v>
      </c>
      <c r="M14" s="95"/>
      <c r="N14" s="86" cm="1">
        <f t="array" aca="1" ref="N14" ca="1">INT(L10/(LOOKUP(1,0/(OFFSET($C$5,,,MATCH(LARGE(H5:H27,K14),H5:H27,0))&lt;&gt;""),OFFSET($C$5,,,MATCH(LARGE(H5:H27,K14),H5:H27,0)))))</f>
        <v>11</v>
      </c>
      <c r="O14" s="96" cm="1">
        <f t="array" aca="1" ref="O14" ca="1">N14*(LOOKUP(1,0/(OFFSET($C$5,,,MATCH(LARGE(H5:H27,K14),H5:H27,0))&lt;&gt;""),OFFSET($C$5,,,MATCH(LARGE(H5:H27,K14),H5:H27,0))))</f>
        <v>108900</v>
      </c>
      <c r="P14" s="97" cm="1">
        <f t="array" aca="1" ref="P14" ca="1">L9*INT(N14*(LOOKUP(1,0/(OFFSET($F$5,,,MATCH(LARGE(H5:H27,K14),H5:H27,0))&lt;&gt;""),OFFSET($F$5,,,MATCH(LARGE(H5:H27,K14),H5:H27,0))))/100000000)</f>
        <v>112000</v>
      </c>
      <c r="Q14" s="1"/>
    </row>
    <row r="15" spans="1:17" ht="18.600000000000001" thickTop="1" thickBot="1" x14ac:dyDescent="0.45">
      <c r="A15" s="1"/>
      <c r="B15" s="22" t="s">
        <v>6</v>
      </c>
      <c r="C15" s="23">
        <v>1200</v>
      </c>
      <c r="D15" s="59">
        <f>(C15*(100-L7)/100)</f>
        <v>1200</v>
      </c>
      <c r="E15" s="24">
        <v>33999999</v>
      </c>
      <c r="F15" s="60">
        <f>(E15*(100-L8)/100)</f>
        <v>32979999.030000001</v>
      </c>
      <c r="G15" s="25"/>
      <c r="H15" s="74">
        <f>(L9-(100000000*D15/F15))</f>
        <v>-138.56893661042659</v>
      </c>
      <c r="I15" s="56">
        <f>(100000000*D15/L9)*1.03</f>
        <v>35314285.714285716</v>
      </c>
      <c r="J15" s="26"/>
      <c r="K15" s="50">
        <v>2</v>
      </c>
      <c r="L15" s="85" t="str">
        <f ca="1">LOOKUP(1,0/(OFFSET($B$5,,,MATCH(LARGE(H5:H27,K15),H5:H27,0))&lt;&gt;""),OFFSET($B$5,,,MATCH(LARGE(H5:H27,K15),H5:H27,0)))</f>
        <v>프로텍트 실드</v>
      </c>
      <c r="M15" s="95"/>
      <c r="N15" s="86" cm="1">
        <f t="array" aca="1" ref="N15" ca="1">INT(L10/(LOOKUP(1,0/(OFFSET($C$5,,,MATCH(LARGE(H5:H27,K15),H5:H27,0))&lt;&gt;""),OFFSET($C$5,,,MATCH(LARGE(H5:H27,K15),H5:H27,0)))))</f>
        <v>20</v>
      </c>
      <c r="O15" s="96" cm="1">
        <f t="array" aca="1" ref="O15" ca="1">N15*(LOOKUP(1,0/(OFFSET($C$5,,,MATCH(LARGE(H5:H27,K15),H5:H27,0))&lt;&gt;""),OFFSET($C$5,,,MATCH(LARGE(H5:H27,K15),H5:H27,0))))</f>
        <v>110000</v>
      </c>
      <c r="P15" s="97" cm="1">
        <f t="array" aca="1" ref="P15" ca="1">L9*INT(N15*(LOOKUP(1,0/(OFFSET($F$5,,,MATCH(LARGE(H5:H27,K15),H5:H27,0))&lt;&gt;""),OFFSET($F$5,,,MATCH(LARGE(H5:H27,K15),H5:H27,0))))/100000000)</f>
        <v>112000</v>
      </c>
      <c r="Q15" s="1"/>
    </row>
    <row r="16" spans="1:17" ht="18.600000000000001" thickTop="1" thickBot="1" x14ac:dyDescent="0.45">
      <c r="A16" s="1"/>
      <c r="B16" s="22" t="s">
        <v>14</v>
      </c>
      <c r="C16" s="23">
        <v>6000</v>
      </c>
      <c r="D16" s="59">
        <f>(C16*(100-L7)/100)</f>
        <v>6000</v>
      </c>
      <c r="E16" s="24">
        <v>179999999</v>
      </c>
      <c r="F16" s="60">
        <f>(E16*(100-L8)/100)</f>
        <v>174599999.03</v>
      </c>
      <c r="G16" s="25"/>
      <c r="H16" s="74">
        <f>(L9-(100000000*D16/F16))</f>
        <v>63.573864070255695</v>
      </c>
      <c r="I16" s="56">
        <f>(100000000*D16/L9)*1.03</f>
        <v>176571428.57142857</v>
      </c>
      <c r="J16" s="26"/>
      <c r="K16" s="50">
        <v>3</v>
      </c>
      <c r="L16" s="85" t="str">
        <f ca="1">LOOKUP(1,0/(OFFSET($B$5,,,MATCH(LARGE(H5:H27,K16),H5:H27,0))&lt;&gt;""),OFFSET($B$5,,,MATCH(LARGE(H5:H27,K16),H5:H27,0)))</f>
        <v>리턴 스크롤</v>
      </c>
      <c r="M16" s="95"/>
      <c r="N16" s="86" cm="1">
        <f t="array" aca="1" ref="N16" ca="1">INT(L10/(LOOKUP(1,0/(OFFSET($C$5,,,MATCH(LARGE(H5:H27,K16),H5:H27,0))&lt;&gt;""),OFFSET($C$5,,,MATCH(LARGE(H5:H27,K16),H5:H27,0)))))</f>
        <v>15</v>
      </c>
      <c r="O16" s="96" cm="1">
        <f t="array" aca="1" ref="O16" ca="1">N16*(LOOKUP(1,0/(OFFSET($C$5,,,MATCH(LARGE(H5:H27,K16),H5:H27,0))&lt;&gt;""),OFFSET($C$5,,,MATCH(LARGE(H5:H27,K16),H5:H27,0))))</f>
        <v>103500</v>
      </c>
      <c r="P16" s="97" cm="1">
        <f t="array" aca="1" ref="P16" ca="1">L9*INT(N16*(LOOKUP(1,0/(OFFSET($F$5,,,MATCH(LARGE(H5:H27,K16),H5:H27,0))&lt;&gt;""),OFFSET($F$5,,,MATCH(LARGE(H5:H27,K16),H5:H27,0))))/100000000)</f>
        <v>105000</v>
      </c>
      <c r="Q16" s="1"/>
    </row>
    <row r="17" spans="1:17" ht="18.600000000000001" thickTop="1" thickBot="1" x14ac:dyDescent="0.45">
      <c r="A17" s="1"/>
      <c r="B17" s="22" t="s">
        <v>15</v>
      </c>
      <c r="C17" s="23">
        <v>10800</v>
      </c>
      <c r="D17" s="59">
        <f>(C17*(100-L7)/100)</f>
        <v>10800</v>
      </c>
      <c r="E17" s="24">
        <v>307700000</v>
      </c>
      <c r="F17" s="60">
        <f>(E17*(100-L8)/100)</f>
        <v>298469000</v>
      </c>
      <c r="G17" s="25"/>
      <c r="H17" s="74">
        <f>(L9-(100000000*D17/F17))</f>
        <v>-118.4662393749436</v>
      </c>
      <c r="I17" s="56">
        <f>(100000000*D17/L9)*1.03</f>
        <v>317828571.42857146</v>
      </c>
      <c r="J17" s="61"/>
      <c r="K17" s="50">
        <v>4</v>
      </c>
      <c r="L17" s="85" t="str">
        <f ca="1">LOOKUP(1,0/(OFFSET($B$5,,,MATCH(LARGE(H5:H27,K17),H5:H27,0))&lt;&gt;""),OFFSET($B$5,,,MATCH(LARGE(H5:H27,K17),H5:H27,0)))</f>
        <v>레드큐브 식스팩</v>
      </c>
      <c r="M17" s="95"/>
      <c r="N17" s="86" cm="1">
        <f t="array" aca="1" ref="N17" ca="1">INT(L10/LOOKUP(1,0/(OFFSET($C$5,,,MATCH(LARGE(H5:H27,K17),H5:H27,0))&lt;&gt;""),OFFSET($C$5,,,MATCH(LARGE(H5:H27,K17),H5:H27,0))))</f>
        <v>18</v>
      </c>
      <c r="O17" s="96" cm="1">
        <f t="array" aca="1" ref="O17" ca="1">N17*(LOOKUP(1,0/(OFFSET($C$5,,,MATCH(LARGE(H5:H27,K17),H5:H27,0))&lt;&gt;""),OFFSET($C$5,,,MATCH(LARGE(H5:H27,K17),H5:H27,0))))</f>
        <v>108000</v>
      </c>
      <c r="P17" s="97" cm="1">
        <f t="array" aca="1" ref="P17" ca="1">L9*INT(N17*(LOOKUP(1,0/(OFFSET($F$5,,,MATCH(LARGE(H5:H27,K17),H5:H27,0))&lt;&gt;""),OFFSET($F$5,,,MATCH(LARGE(H5:H27,K17),H5:H27,0))))/100000000)</f>
        <v>108500</v>
      </c>
      <c r="Q17" s="1"/>
    </row>
    <row r="18" spans="1:17" ht="18.600000000000001" thickTop="1" thickBot="1" x14ac:dyDescent="0.45">
      <c r="A18" s="1"/>
      <c r="B18" s="22" t="s">
        <v>5</v>
      </c>
      <c r="C18" s="23">
        <v>2200</v>
      </c>
      <c r="D18" s="59">
        <f>(C18*(100-L7)/100)</f>
        <v>2200</v>
      </c>
      <c r="E18" s="24">
        <v>58555555</v>
      </c>
      <c r="F18" s="60">
        <f>(E18*(100-L8)/100)</f>
        <v>56798888.350000001</v>
      </c>
      <c r="G18" s="25"/>
      <c r="H18" s="74">
        <f>(L9-(100000000*D18/F18))</f>
        <v>-373.31524244523325</v>
      </c>
      <c r="I18" s="56">
        <f>(100000000*D18/L9)*1.03</f>
        <v>64742857.142857149</v>
      </c>
      <c r="J18" s="61"/>
      <c r="K18" s="51">
        <v>5</v>
      </c>
      <c r="L18" s="87" t="str">
        <f ca="1">LOOKUP(1,0/(OFFSET($B$5,,,MATCH(LARGE(H5:H27,K18),H5:H27,0))&lt;&gt;""),OFFSET($B$5,,,MATCH(LARGE(H5:H27,K18),H5:H27,0)))</f>
        <v>위습의 원더베리</v>
      </c>
      <c r="M18" s="98"/>
      <c r="N18" s="88" cm="1">
        <f t="array" aca="1" ref="N18" ca="1">INT(L10/LOOKUP(1,0/(OFFSET($C$5,,,MATCH(LARGE(H5:H27,K18),H5:H27,0))&lt;&gt;""),OFFSET($C$5,,,MATCH(LARGE(H5:H27,K18),H5:H27,0))))</f>
        <v>20</v>
      </c>
      <c r="O18" s="99" cm="1">
        <f t="array" aca="1" ref="O18" ca="1">N18*(LOOKUP(1,0/(OFFSET($C$5,,,MATCH(LARGE(H5:H27,K18),H5:H27,0))&lt;&gt;""),OFFSET($C$5,,,MATCH(LARGE(H5:H27,K18),H5:H27,0))))</f>
        <v>108000</v>
      </c>
      <c r="P18" s="100" cm="1">
        <f t="array" aca="1" ref="P18" ca="1">L9*INT(N18*(LOOKUP(1,0/(OFFSET($F$5,,,MATCH(LARGE(H5:H27,K18),H5:H27,0))&lt;&gt;""),OFFSET($F$5,,,MATCH(LARGE(H5:H27,K18),H5:H27,0))))/100000000)</f>
        <v>105000</v>
      </c>
      <c r="Q18" s="1"/>
    </row>
    <row r="19" spans="1:17" ht="18.600000000000001" thickTop="1" thickBot="1" x14ac:dyDescent="0.45">
      <c r="A19" s="1"/>
      <c r="B19" s="22" t="s">
        <v>16</v>
      </c>
      <c r="C19" s="23">
        <v>11000</v>
      </c>
      <c r="D19" s="59">
        <f>(C19*(100-L7)/100)</f>
        <v>11000</v>
      </c>
      <c r="E19" s="24">
        <v>323200000</v>
      </c>
      <c r="F19" s="60">
        <f>(E19*(100-L8)/100)</f>
        <v>313504000</v>
      </c>
      <c r="G19" s="25"/>
      <c r="H19" s="74">
        <f>(L9-(100000000*D19/F19))</f>
        <v>-8.7271613759312459</v>
      </c>
      <c r="I19" s="56">
        <f>(100000000*D19/L9)*1.03</f>
        <v>323714285.71428573</v>
      </c>
      <c r="J19" s="61"/>
      <c r="K19" s="9"/>
      <c r="L19" s="10"/>
      <c r="M19" s="1"/>
      <c r="N19" s="78"/>
      <c r="O19" s="82"/>
      <c r="P19" s="82"/>
      <c r="Q19" s="1"/>
    </row>
    <row r="20" spans="1:17" ht="18.600000000000001" thickTop="1" thickBot="1" x14ac:dyDescent="0.45">
      <c r="A20" s="1"/>
      <c r="B20" s="22" t="s">
        <v>17</v>
      </c>
      <c r="C20" s="23">
        <v>19800</v>
      </c>
      <c r="D20" s="59">
        <f>(C20*(100-L7)/100)</f>
        <v>19800</v>
      </c>
      <c r="E20" s="24">
        <v>519999999</v>
      </c>
      <c r="F20" s="60">
        <f>(E20*(100-L8)/100)</f>
        <v>504399999.02999997</v>
      </c>
      <c r="G20" s="25"/>
      <c r="H20" s="74">
        <f>(L9-(100000000*D20/F20))</f>
        <v>-425.45599486061155</v>
      </c>
      <c r="I20" s="56">
        <f>(100000000*D20/L9)*1.03</f>
        <v>582685714.28571427</v>
      </c>
      <c r="J20" s="61"/>
      <c r="K20" s="9"/>
      <c r="L20" s="10"/>
      <c r="M20" s="1"/>
      <c r="N20" s="78"/>
      <c r="O20" s="82"/>
      <c r="P20" s="82"/>
      <c r="Q20" s="1"/>
    </row>
    <row r="21" spans="1:17" ht="18.600000000000001" customHeight="1" thickTop="1" thickBot="1" x14ac:dyDescent="0.45">
      <c r="A21" s="1"/>
      <c r="B21" s="22" t="s">
        <v>18</v>
      </c>
      <c r="C21" s="23">
        <v>2400</v>
      </c>
      <c r="D21" s="59">
        <f>(C21*(100-L7)/100)</f>
        <v>2400</v>
      </c>
      <c r="E21" s="24">
        <v>67900000</v>
      </c>
      <c r="F21" s="60">
        <f>(E21*(100-L8)/100)</f>
        <v>65863000</v>
      </c>
      <c r="G21" s="25"/>
      <c r="H21" s="74">
        <f>(L9-(100000000*D21/F21))</f>
        <v>-143.9275465739488</v>
      </c>
      <c r="I21" s="56">
        <f>(100000000*D21/L9)*1.03</f>
        <v>70628571.428571433</v>
      </c>
      <c r="J21" s="61"/>
      <c r="K21" s="114" t="s">
        <v>39</v>
      </c>
      <c r="L21" s="114"/>
      <c r="M21" s="114"/>
      <c r="N21" s="114"/>
      <c r="O21" s="114"/>
      <c r="P21" s="114"/>
      <c r="Q21" s="1"/>
    </row>
    <row r="22" spans="1:17" ht="18.600000000000001" customHeight="1" thickTop="1" thickBot="1" x14ac:dyDescent="0.45">
      <c r="A22" s="1"/>
      <c r="B22" s="22" t="s">
        <v>19</v>
      </c>
      <c r="C22" s="23">
        <v>9900</v>
      </c>
      <c r="D22" s="59">
        <f>(C22*(100-L7)/100)</f>
        <v>9900</v>
      </c>
      <c r="E22" s="24">
        <v>305999999</v>
      </c>
      <c r="F22" s="60">
        <f>(E22*((100-L8)/100))</f>
        <v>296819999.02999997</v>
      </c>
      <c r="G22" s="25"/>
      <c r="H22" s="74">
        <f>(L9-(100000000*D22/F22))</f>
        <v>164.64522863926231</v>
      </c>
      <c r="I22" s="56">
        <f>(100000000*D22/L9)*1.03</f>
        <v>291342857.14285713</v>
      </c>
      <c r="J22" s="61"/>
      <c r="K22" s="114"/>
      <c r="L22" s="114"/>
      <c r="M22" s="114"/>
      <c r="N22" s="114"/>
      <c r="O22" s="114"/>
      <c r="P22" s="114"/>
      <c r="Q22" s="1"/>
    </row>
    <row r="23" spans="1:17" ht="18.600000000000001" customHeight="1" thickTop="1" thickBot="1" x14ac:dyDescent="0.45">
      <c r="A23" s="1"/>
      <c r="B23" s="22" t="s">
        <v>20</v>
      </c>
      <c r="C23" s="23">
        <v>18900</v>
      </c>
      <c r="D23" s="59">
        <f>(C23*(100-L7)/100)</f>
        <v>18900</v>
      </c>
      <c r="E23" s="24">
        <v>539999999</v>
      </c>
      <c r="F23" s="60">
        <f>(E23*(100-L8)/100)</f>
        <v>523799999.02999997</v>
      </c>
      <c r="G23" s="25"/>
      <c r="H23" s="74">
        <f>(L9-(100000000*D23/F23))</f>
        <v>-108.24742936235225</v>
      </c>
      <c r="I23" s="56">
        <f>(100000000*D23/L9)*1.03</f>
        <v>556200000</v>
      </c>
      <c r="J23" s="61"/>
      <c r="K23" s="114"/>
      <c r="L23" s="114"/>
      <c r="M23" s="114"/>
      <c r="N23" s="114"/>
      <c r="O23" s="114"/>
      <c r="P23" s="114"/>
      <c r="Q23" s="1"/>
    </row>
    <row r="24" spans="1:17" ht="18.600000000000001" thickTop="1" thickBot="1" x14ac:dyDescent="0.45">
      <c r="A24" s="1"/>
      <c r="B24" s="22" t="s">
        <v>21</v>
      </c>
      <c r="C24" s="23">
        <v>5500</v>
      </c>
      <c r="D24" s="59">
        <f>(C24*(100-L7)/100)</f>
        <v>5500</v>
      </c>
      <c r="E24" s="24">
        <v>169999999</v>
      </c>
      <c r="F24" s="60">
        <f>(E24*(100-L8)/100)</f>
        <v>164899999.03</v>
      </c>
      <c r="G24" s="25"/>
      <c r="H24" s="74">
        <f>(L9-(100000000*D24/F24))</f>
        <v>164.64521991938045</v>
      </c>
      <c r="I24" s="56">
        <f>(100000000*D24/L9)*1.03</f>
        <v>161857142.85714287</v>
      </c>
      <c r="J24" s="61"/>
      <c r="K24" s="52"/>
      <c r="L24" s="53"/>
      <c r="M24" s="1"/>
      <c r="N24" s="78"/>
      <c r="O24" s="82"/>
      <c r="P24" s="82"/>
      <c r="Q24" s="1"/>
    </row>
    <row r="25" spans="1:17" ht="18.600000000000001" customHeight="1" thickTop="1" thickBot="1" x14ac:dyDescent="0.45">
      <c r="A25" s="1"/>
      <c r="B25" s="22" t="s">
        <v>22</v>
      </c>
      <c r="C25" s="27">
        <v>3900</v>
      </c>
      <c r="D25" s="59">
        <f>(C25*(100-L7)/100)</f>
        <v>3900</v>
      </c>
      <c r="E25" s="28">
        <v>113332999</v>
      </c>
      <c r="F25" s="60">
        <f>(E25*(100-L8)/100)</f>
        <v>109933009.03</v>
      </c>
      <c r="G25" s="25"/>
      <c r="H25" s="74">
        <f>(L9-(100000000*D25/F25))</f>
        <v>-47.615074318320239</v>
      </c>
      <c r="I25" s="56">
        <f>(100000000*D25/L9)*1.03</f>
        <v>114771428.57142858</v>
      </c>
      <c r="J25" s="61"/>
      <c r="K25" s="89"/>
      <c r="L25" s="90"/>
      <c r="M25" s="26"/>
      <c r="N25" s="115" t="s">
        <v>40</v>
      </c>
      <c r="O25" s="116"/>
      <c r="P25" s="117"/>
      <c r="Q25" s="1"/>
    </row>
    <row r="26" spans="1:17" ht="18.600000000000001" customHeight="1" thickTop="1" thickBot="1" x14ac:dyDescent="0.45">
      <c r="A26" s="1"/>
      <c r="B26" s="22" t="s">
        <v>23</v>
      </c>
      <c r="C26" s="23">
        <v>6900</v>
      </c>
      <c r="D26" s="59">
        <f>(C26*(100-L7)/100)</f>
        <v>6900</v>
      </c>
      <c r="E26" s="24">
        <v>208888888</v>
      </c>
      <c r="F26" s="60">
        <f>(E26*(100-L8)/100)</f>
        <v>202622221.36000001</v>
      </c>
      <c r="G26" s="25"/>
      <c r="H26" s="74">
        <f>(L9-(100000000*D26/F26))</f>
        <v>94.64793462078751</v>
      </c>
      <c r="I26" s="56">
        <f>(100000000*D26/L9)*1.03</f>
        <v>203057142.85714287</v>
      </c>
      <c r="J26" s="61"/>
      <c r="K26" s="89"/>
      <c r="L26" s="90"/>
      <c r="M26" s="26"/>
      <c r="N26" s="101"/>
      <c r="O26" s="102"/>
      <c r="P26" s="103"/>
      <c r="Q26" s="1"/>
    </row>
    <row r="27" spans="1:17" ht="18.600000000000001" customHeight="1" thickTop="1" thickBot="1" x14ac:dyDescent="0.45">
      <c r="A27" s="1"/>
      <c r="B27" s="22" t="s">
        <v>25</v>
      </c>
      <c r="C27" s="23">
        <v>5900</v>
      </c>
      <c r="D27" s="59">
        <f>(C27*(100-L7)/100)</f>
        <v>5900</v>
      </c>
      <c r="E27" s="24">
        <v>154999999</v>
      </c>
      <c r="F27" s="60">
        <f>(E27*(100-L8)/100)</f>
        <v>150349999.03</v>
      </c>
      <c r="G27" s="25"/>
      <c r="H27" s="74">
        <f>(L9-(100000000*D27/F27))</f>
        <v>-424.17694583605999</v>
      </c>
      <c r="I27" s="56">
        <f>(100000000*D27/L9)*1.03</f>
        <v>173628571.42857143</v>
      </c>
      <c r="J27" s="61"/>
      <c r="K27" s="89"/>
      <c r="L27" s="90"/>
      <c r="M27" s="26"/>
      <c r="N27" s="101" t="s">
        <v>41</v>
      </c>
      <c r="O27" s="102"/>
      <c r="P27" s="103"/>
      <c r="Q27" s="1"/>
    </row>
    <row r="28" spans="1:17" ht="18.600000000000001" thickTop="1" thickBot="1" x14ac:dyDescent="0.45">
      <c r="A28" s="1"/>
      <c r="B28" s="29"/>
      <c r="C28" s="30"/>
      <c r="D28" s="31"/>
      <c r="E28" s="32"/>
      <c r="F28" s="33"/>
      <c r="G28" s="34"/>
      <c r="H28" s="75"/>
      <c r="I28" s="32"/>
      <c r="J28" s="62"/>
      <c r="K28" s="52"/>
      <c r="L28" s="53"/>
      <c r="M28" s="1"/>
      <c r="N28" s="104"/>
      <c r="O28" s="105"/>
      <c r="P28" s="106"/>
      <c r="Q28" s="1"/>
    </row>
    <row r="29" spans="1:17" ht="18" thickTop="1" x14ac:dyDescent="0.4">
      <c r="A29" s="1"/>
      <c r="B29" s="29"/>
      <c r="C29" s="30"/>
      <c r="D29" s="31"/>
      <c r="E29" s="32"/>
      <c r="F29" s="33"/>
      <c r="G29" s="34"/>
      <c r="H29" s="75"/>
      <c r="I29" s="32"/>
      <c r="J29" s="62"/>
      <c r="K29" s="52"/>
      <c r="L29" s="53"/>
      <c r="M29" s="1"/>
      <c r="N29" s="78"/>
      <c r="O29" s="82"/>
      <c r="P29" s="82"/>
      <c r="Q29" s="1"/>
    </row>
    <row r="30" spans="1:17" x14ac:dyDescent="0.4">
      <c r="A30" s="12"/>
      <c r="B30" s="35"/>
      <c r="C30" s="36"/>
      <c r="D30" s="37"/>
      <c r="E30" s="38"/>
      <c r="F30" s="39"/>
      <c r="H30" s="76"/>
      <c r="I30" s="38"/>
      <c r="J30" s="12"/>
      <c r="K30" s="41"/>
      <c r="L30" s="42"/>
      <c r="M30" s="12"/>
      <c r="N30" s="80"/>
      <c r="O30" s="83"/>
      <c r="P30" s="83"/>
      <c r="Q30" s="12"/>
    </row>
    <row r="31" spans="1:17" x14ac:dyDescent="0.4">
      <c r="A31" s="12"/>
      <c r="B31" s="35"/>
      <c r="C31" s="36"/>
      <c r="D31" s="37"/>
      <c r="E31" s="38"/>
      <c r="F31" s="39"/>
      <c r="H31" s="76"/>
      <c r="I31" s="38"/>
      <c r="J31" s="12"/>
      <c r="K31" s="41"/>
      <c r="L31" s="42"/>
      <c r="M31" s="12"/>
      <c r="N31" s="80"/>
      <c r="O31" s="83"/>
      <c r="P31" s="83"/>
      <c r="Q31" s="12"/>
    </row>
    <row r="32" spans="1:17" x14ac:dyDescent="0.4">
      <c r="A32" s="12"/>
      <c r="B32" s="35"/>
      <c r="C32" s="36"/>
      <c r="D32" s="37"/>
      <c r="E32" s="38"/>
      <c r="F32" s="39"/>
      <c r="H32" s="76"/>
      <c r="I32" s="38"/>
      <c r="J32" s="12"/>
      <c r="K32" s="41"/>
      <c r="L32" s="42"/>
      <c r="M32" s="12"/>
      <c r="N32" s="80"/>
      <c r="O32" s="83"/>
      <c r="P32" s="83"/>
      <c r="Q32" s="12"/>
    </row>
    <row r="33" spans="1:17" x14ac:dyDescent="0.4">
      <c r="A33" s="12"/>
      <c r="B33" s="35"/>
      <c r="C33" s="36"/>
      <c r="D33" s="37"/>
      <c r="E33" s="38"/>
      <c r="F33" s="39"/>
      <c r="H33" s="76"/>
      <c r="I33" s="38"/>
      <c r="J33" s="12"/>
      <c r="K33" s="41"/>
      <c r="L33" s="42"/>
      <c r="M33" s="12"/>
      <c r="N33" s="80"/>
      <c r="O33" s="83"/>
      <c r="P33" s="83"/>
      <c r="Q33" s="12"/>
    </row>
    <row r="34" spans="1:17" x14ac:dyDescent="0.4">
      <c r="A34" s="12"/>
      <c r="B34" s="35"/>
      <c r="C34" s="36"/>
      <c r="D34" s="37"/>
      <c r="E34" s="38"/>
      <c r="F34" s="39"/>
      <c r="H34" s="76"/>
      <c r="I34" s="38"/>
      <c r="J34" s="12"/>
      <c r="K34" s="41"/>
      <c r="L34" s="42"/>
      <c r="M34" s="12"/>
      <c r="N34" s="80"/>
      <c r="O34" s="83"/>
      <c r="P34" s="83"/>
      <c r="Q34" s="12"/>
    </row>
    <row r="35" spans="1:17" x14ac:dyDescent="0.4">
      <c r="A35" s="12"/>
      <c r="B35" s="35"/>
      <c r="C35" s="36"/>
      <c r="D35" s="37"/>
      <c r="E35" s="38"/>
      <c r="F35" s="39"/>
      <c r="H35" s="76"/>
      <c r="I35" s="38"/>
      <c r="J35" s="12"/>
      <c r="K35" s="41"/>
      <c r="L35" s="42"/>
      <c r="M35" s="12"/>
      <c r="N35" s="80"/>
      <c r="O35" s="83"/>
      <c r="P35" s="83"/>
      <c r="Q35" s="12"/>
    </row>
    <row r="36" spans="1:17" x14ac:dyDescent="0.4">
      <c r="A36" s="12"/>
      <c r="B36" s="35"/>
      <c r="C36" s="36"/>
      <c r="D36" s="37"/>
      <c r="E36" s="38"/>
      <c r="F36" s="39"/>
      <c r="H36" s="76"/>
      <c r="I36" s="38"/>
      <c r="J36" s="12"/>
      <c r="K36" s="41"/>
      <c r="L36" s="42"/>
      <c r="M36" s="12"/>
      <c r="N36" s="80"/>
      <c r="O36" s="83"/>
      <c r="P36" s="83"/>
      <c r="Q36" s="12"/>
    </row>
    <row r="37" spans="1:17" x14ac:dyDescent="0.4">
      <c r="A37" s="12"/>
      <c r="B37" s="35"/>
      <c r="C37" s="36"/>
      <c r="D37" s="37"/>
      <c r="E37" s="38"/>
      <c r="F37" s="39"/>
      <c r="H37" s="76"/>
      <c r="I37" s="38"/>
      <c r="J37" s="12"/>
      <c r="K37" s="41"/>
      <c r="L37" s="42"/>
      <c r="M37" s="12"/>
      <c r="N37" s="80"/>
      <c r="O37" s="83"/>
      <c r="P37" s="83"/>
      <c r="Q37" s="12"/>
    </row>
    <row r="38" spans="1:17" x14ac:dyDescent="0.4">
      <c r="A38" s="12"/>
      <c r="B38" s="35"/>
      <c r="C38" s="36"/>
      <c r="D38" s="37"/>
      <c r="E38" s="38"/>
      <c r="F38" s="39"/>
      <c r="H38" s="76"/>
      <c r="I38" s="38"/>
      <c r="J38" s="12"/>
      <c r="K38" s="41"/>
      <c r="L38" s="42"/>
      <c r="M38" s="12"/>
      <c r="N38" s="80"/>
      <c r="O38" s="83"/>
      <c r="P38" s="83"/>
      <c r="Q38" s="12"/>
    </row>
  </sheetData>
  <sheetProtection algorithmName="SHA-512" hashValue="pAAjsmdCK8bxfbCNKcNOVUiaMuggs1dZgqH7IdunZ7xhruNZbrnFJcFKyVwdylPtzaOExOd94O/svBvDPHYxgw==" saltValue="BaR5Zjty1Fp4eMRPEmk/Fw==" spinCount="100000" sheet="1" objects="1" scenarios="1"/>
  <mergeCells count="6">
    <mergeCell ref="N27:P28"/>
    <mergeCell ref="K13:L13"/>
    <mergeCell ref="B2:I2"/>
    <mergeCell ref="K4:L6"/>
    <mergeCell ref="K21:P23"/>
    <mergeCell ref="N25:P26"/>
  </mergeCells>
  <phoneticPr fontId="1" type="noConversion"/>
  <pageMargins left="0.7" right="0.7" top="0.75" bottom="0.75" header="0.3" footer="0.3"/>
  <pageSetup paperSize="9" orientation="portrait" horizontalDpi="300" verticalDpi="300" r:id="rId1"/>
  <ignoredErrors>
    <ignoredError sqref="O14:O1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최민석</dc:creator>
  <cp:lastModifiedBy>최민석</cp:lastModifiedBy>
  <dcterms:created xsi:type="dcterms:W3CDTF">2020-07-31T01:47:23Z</dcterms:created>
  <dcterms:modified xsi:type="dcterms:W3CDTF">2020-08-01T02:59:29Z</dcterms:modified>
</cp:coreProperties>
</file>