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C:\Users\freec\OneDrive\바탕 화면\"/>
    </mc:Choice>
  </mc:AlternateContent>
  <xr:revisionPtr revIDLastSave="0" documentId="13_ncr:1_{9879EF72-7493-43A7-A5E6-0D8989CCA42E}" xr6:coauthVersionLast="45" xr6:coauthVersionMax="45" xr10:uidLastSave="{00000000-0000-0000-0000-000000000000}"/>
  <bookViews>
    <workbookView xWindow="-108" yWindow="-108" windowWidth="23256" windowHeight="12576" tabRatio="630" firstSheet="3" activeTab="9" xr2:uid="{A04FE797-8ED7-4BF4-8ED3-8574413D3D1B}"/>
  </bookViews>
  <sheets>
    <sheet name="현금술 효율 계산기" sheetId="1" r:id="rId1"/>
    <sheet name="큡질 확률 계산기" sheetId="2" r:id="rId2"/>
    <sheet name="방무 계산기" sheetId="3" r:id="rId3"/>
    <sheet name="사냥터 가이드" sheetId="4" r:id="rId4"/>
    <sheet name="보스 클리어 가능 유무" sheetId="5" r:id="rId5"/>
    <sheet name="코강 가이드" sheetId="6" r:id="rId6"/>
    <sheet name="코강 계산기" sheetId="8" r:id="rId7"/>
    <sheet name="작 계산기" sheetId="10" r:id="rId8"/>
    <sheet name="어빌리티 가이드" sheetId="13" r:id="rId9"/>
    <sheet name="전직업 공속표" sheetId="14" r:id="rId10"/>
  </sheets>
  <definedNames>
    <definedName name="_xlnm._FilterDatabase" localSheetId="5" hidden="1">'코강 가이드'!$D$4:$D$7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6" i="10" l="1"/>
  <c r="U8" i="10"/>
  <c r="AB6" i="10" l="1"/>
  <c r="AC8" i="10" l="1"/>
  <c r="AB8" i="10"/>
  <c r="AA9" i="10"/>
  <c r="AB7" i="10"/>
  <c r="AA8" i="10"/>
  <c r="AC6" i="10"/>
  <c r="AA7" i="10" s="1"/>
  <c r="AC7" i="10" l="1"/>
  <c r="U7" i="10" s="1"/>
  <c r="AA6" i="10"/>
  <c r="AC5" i="10"/>
  <c r="AC4" i="10" l="1"/>
  <c r="AA4" i="10"/>
  <c r="AA5" i="10" s="1"/>
  <c r="AB5" i="10" l="1"/>
  <c r="AB4" i="10"/>
  <c r="U5" i="10" s="1"/>
  <c r="H7" i="8"/>
  <c r="H11" i="8" s="1"/>
  <c r="J31" i="5" l="1"/>
  <c r="J32" i="5"/>
  <c r="J30" i="5"/>
  <c r="J29" i="5"/>
  <c r="J28" i="5"/>
  <c r="J27" i="5"/>
  <c r="J26" i="5"/>
  <c r="J25" i="5"/>
  <c r="J24" i="5"/>
  <c r="J23" i="5"/>
  <c r="J17" i="5"/>
  <c r="J16" i="5"/>
  <c r="J9" i="5"/>
  <c r="J11" i="5"/>
  <c r="J18" i="5"/>
  <c r="J15" i="5"/>
  <c r="J14" i="5"/>
  <c r="J13" i="5"/>
  <c r="J12" i="5"/>
  <c r="J10" i="5"/>
  <c r="H6" i="3" l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I2" i="3" s="1"/>
  <c r="L6" i="3" l="1"/>
  <c r="L7" i="3" s="1"/>
  <c r="I31" i="3"/>
  <c r="J31" i="3" s="1"/>
  <c r="K31" i="3" s="1"/>
  <c r="I30" i="3"/>
  <c r="J30" i="3" s="1"/>
  <c r="K30" i="3" s="1"/>
  <c r="I29" i="3"/>
  <c r="J29" i="3" s="1"/>
  <c r="K29" i="3" s="1"/>
  <c r="I28" i="3"/>
  <c r="J28" i="3" s="1"/>
  <c r="K28" i="3" s="1"/>
  <c r="I27" i="3"/>
  <c r="J27" i="3" s="1"/>
  <c r="K27" i="3" s="1"/>
  <c r="I26" i="3"/>
  <c r="J26" i="3" s="1"/>
  <c r="K26" i="3" s="1"/>
  <c r="I25" i="3"/>
  <c r="J25" i="3" s="1"/>
  <c r="K25" i="3" s="1"/>
  <c r="I32" i="3"/>
  <c r="J32" i="3" s="1"/>
  <c r="K32" i="3" s="1"/>
  <c r="I24" i="3"/>
  <c r="J24" i="3" s="1"/>
  <c r="K24" i="3" s="1"/>
  <c r="H21" i="2"/>
  <c r="N23" i="2" s="1"/>
  <c r="H20" i="2"/>
  <c r="N22" i="2" s="1"/>
  <c r="H19" i="2"/>
  <c r="N21" i="2" s="1"/>
  <c r="H18" i="2"/>
  <c r="N20" i="2" s="1"/>
  <c r="H17" i="2"/>
  <c r="N19" i="2" s="1"/>
  <c r="H16" i="2"/>
  <c r="N18" i="2" s="1"/>
  <c r="M9" i="2"/>
  <c r="M8" i="2"/>
  <c r="M7" i="2"/>
  <c r="M6" i="2"/>
  <c r="M5" i="2"/>
  <c r="M4" i="2"/>
  <c r="I10" i="2"/>
  <c r="H10" i="2"/>
  <c r="H7" i="2"/>
  <c r="H9" i="2"/>
  <c r="H8" i="2"/>
  <c r="I9" i="2"/>
  <c r="I8" i="2"/>
  <c r="I7" i="2"/>
  <c r="I6" i="2"/>
  <c r="H6" i="2"/>
  <c r="K11" i="1"/>
  <c r="K9" i="1"/>
  <c r="K10" i="1" s="1"/>
  <c r="M19" i="2" l="1"/>
  <c r="M20" i="2"/>
  <c r="M21" i="2"/>
  <c r="M18" i="2"/>
  <c r="M22" i="2"/>
  <c r="M23" i="2"/>
  <c r="Q9" i="1"/>
  <c r="J3" i="1" s="1"/>
  <c r="K12" i="1"/>
  <c r="Q10" i="1" s="1"/>
  <c r="K16" i="1" l="1"/>
  <c r="K15" i="1"/>
  <c r="K14" i="1"/>
  <c r="Q12" i="1" s="1"/>
  <c r="K13" i="1"/>
  <c r="Q11" i="1" s="1"/>
  <c r="K8" i="1"/>
  <c r="Q8" i="1" s="1"/>
  <c r="K7" i="1"/>
  <c r="Q7" i="1" s="1"/>
  <c r="K6" i="1"/>
  <c r="Q6" i="1" s="1"/>
  <c r="K5" i="1"/>
  <c r="Q5" i="1" s="1"/>
</calcChain>
</file>

<file path=xl/sharedStrings.xml><?xml version="1.0" encoding="utf-8"?>
<sst xmlns="http://schemas.openxmlformats.org/spreadsheetml/2006/main" count="1016" uniqueCount="545">
  <si>
    <t>자본</t>
    <phoneticPr fontId="1" type="noConversion"/>
  </si>
  <si>
    <t>원</t>
    <phoneticPr fontId="1" type="noConversion"/>
  </si>
  <si>
    <t>자본=</t>
    <phoneticPr fontId="1" type="noConversion"/>
  </si>
  <si>
    <t>만 메소</t>
    <phoneticPr fontId="1" type="noConversion"/>
  </si>
  <si>
    <t>블큐</t>
    <phoneticPr fontId="1" type="noConversion"/>
  </si>
  <si>
    <t>1개당</t>
    <phoneticPr fontId="1" type="noConversion"/>
  </si>
  <si>
    <t>레큐</t>
    <phoneticPr fontId="1" type="noConversion"/>
  </si>
  <si>
    <t>독사과</t>
    <phoneticPr fontId="1" type="noConversion"/>
  </si>
  <si>
    <t>로얄</t>
    <phoneticPr fontId="1" type="noConversion"/>
  </si>
  <si>
    <t>현 시세:</t>
    <phoneticPr fontId="1" type="noConversion"/>
  </si>
  <si>
    <t>(시세를</t>
    <phoneticPr fontId="1" type="noConversion"/>
  </si>
  <si>
    <t>입력하세요)</t>
    <phoneticPr fontId="1" type="noConversion"/>
  </si>
  <si>
    <t>구매 가능</t>
    <phoneticPr fontId="1" type="noConversion"/>
  </si>
  <si>
    <t>개수:</t>
    <phoneticPr fontId="1" type="noConversion"/>
  </si>
  <si>
    <t>1셋 (5개당)</t>
    <phoneticPr fontId="1" type="noConversion"/>
  </si>
  <si>
    <t>개</t>
    <phoneticPr fontId="1" type="noConversion"/>
  </si>
  <si>
    <t>셋</t>
    <phoneticPr fontId="1" type="noConversion"/>
  </si>
  <si>
    <t>(마일 사용)</t>
    <phoneticPr fontId="1" type="noConversion"/>
  </si>
  <si>
    <t>(마일 미사용)</t>
    <phoneticPr fontId="1" type="noConversion"/>
  </si>
  <si>
    <t>얻는 메소:</t>
    <phoneticPr fontId="1" type="noConversion"/>
  </si>
  <si>
    <t>코젬</t>
    <phoneticPr fontId="1" type="noConversion"/>
  </si>
  <si>
    <t>주흔</t>
    <phoneticPr fontId="1" type="noConversion"/>
  </si>
  <si>
    <t>1000개당</t>
    <phoneticPr fontId="1" type="noConversion"/>
  </si>
  <si>
    <t>*1000개</t>
    <phoneticPr fontId="1" type="noConversion"/>
  </si>
  <si>
    <t>블큐사고</t>
    <phoneticPr fontId="1" type="noConversion"/>
  </si>
  <si>
    <t>남은돈으로 레큐</t>
    <phoneticPr fontId="1" type="noConversion"/>
  </si>
  <si>
    <t>블큐 등업</t>
  </si>
  <si>
    <t>레큐 등업</t>
  </si>
  <si>
    <t>에큐 등업</t>
  </si>
  <si>
    <t>장큐 등업</t>
  </si>
  <si>
    <t>큐브 개수</t>
    <phoneticPr fontId="1" type="noConversion"/>
  </si>
  <si>
    <t>에-유</t>
    <phoneticPr fontId="1" type="noConversion"/>
  </si>
  <si>
    <t>유-레</t>
    <phoneticPr fontId="1" type="noConversion"/>
  </si>
  <si>
    <r>
      <rPr>
        <b/>
        <sz val="9"/>
        <color theme="1"/>
        <rFont val="맑은 고딕"/>
        <family val="3"/>
        <charset val="129"/>
      </rPr>
      <t>단위</t>
    </r>
    <r>
      <rPr>
        <b/>
        <sz val="9"/>
        <color theme="1"/>
        <rFont val="맑은 고딕"/>
        <family val="3"/>
        <charset val="129"/>
        <scheme val="major"/>
      </rPr>
      <t>:</t>
    </r>
    <r>
      <rPr>
        <b/>
        <sz val="9"/>
        <color theme="1"/>
        <rFont val="맑은 고딕"/>
        <family val="3"/>
        <charset val="129"/>
      </rPr>
      <t>퍼센트</t>
    </r>
    <phoneticPr fontId="11" type="noConversion"/>
  </si>
  <si>
    <t>장큐:유-레</t>
    <phoneticPr fontId="1" type="noConversion"/>
  </si>
  <si>
    <t>장큐:레-에</t>
    <phoneticPr fontId="1" type="noConversion"/>
  </si>
  <si>
    <t>CMS 기준</t>
    <phoneticPr fontId="1" type="noConversion"/>
  </si>
  <si>
    <t>명큐 등업</t>
    <phoneticPr fontId="1" type="noConversion"/>
  </si>
  <si>
    <t>에큐</t>
    <phoneticPr fontId="1" type="noConversion"/>
  </si>
  <si>
    <t>만메소</t>
    <phoneticPr fontId="1" type="noConversion"/>
  </si>
  <si>
    <t>최대 메소:</t>
    <phoneticPr fontId="1" type="noConversion"/>
  </si>
  <si>
    <t>별개입니다</t>
    <phoneticPr fontId="1" type="noConversion"/>
  </si>
  <si>
    <t>실방무:</t>
    <phoneticPr fontId="1" type="noConversion"/>
  </si>
  <si>
    <t>%</t>
    <phoneticPr fontId="1" type="noConversion"/>
  </si>
  <si>
    <t>내용</t>
    <phoneticPr fontId="1" type="noConversion"/>
  </si>
  <si>
    <t>누적 방무</t>
    <phoneticPr fontId="1" type="noConversion"/>
  </si>
  <si>
    <t>루미 링크</t>
    <phoneticPr fontId="1" type="noConversion"/>
  </si>
  <si>
    <t>호영 링크</t>
    <phoneticPr fontId="1" type="noConversion"/>
  </si>
  <si>
    <t>칭호</t>
    <phoneticPr fontId="1" type="noConversion"/>
  </si>
  <si>
    <t>훈장</t>
    <phoneticPr fontId="1" type="noConversion"/>
  </si>
  <si>
    <t>카리스마</t>
    <phoneticPr fontId="1" type="noConversion"/>
  </si>
  <si>
    <t>모자</t>
    <phoneticPr fontId="1" type="noConversion"/>
  </si>
  <si>
    <t>상의</t>
    <phoneticPr fontId="1" type="noConversion"/>
  </si>
  <si>
    <t>하의</t>
    <phoneticPr fontId="1" type="noConversion"/>
  </si>
  <si>
    <t>1차 방무</t>
    <phoneticPr fontId="1" type="noConversion"/>
  </si>
  <si>
    <t>2차 방무</t>
    <phoneticPr fontId="1" type="noConversion"/>
  </si>
  <si>
    <t>3차 방무</t>
    <phoneticPr fontId="1" type="noConversion"/>
  </si>
  <si>
    <t>4차 방무</t>
    <phoneticPr fontId="1" type="noConversion"/>
  </si>
  <si>
    <t>하이퍼스탯</t>
    <phoneticPr fontId="1" type="noConversion"/>
  </si>
  <si>
    <t>유니온 점령</t>
    <phoneticPr fontId="1" type="noConversion"/>
  </si>
  <si>
    <t>블래 유니온</t>
    <phoneticPr fontId="1" type="noConversion"/>
  </si>
  <si>
    <t>무기 기본방무</t>
    <phoneticPr fontId="1" type="noConversion"/>
  </si>
  <si>
    <t>무기 첫째줄</t>
    <phoneticPr fontId="1" type="noConversion"/>
  </si>
  <si>
    <t>무기 둘째줄</t>
    <phoneticPr fontId="1" type="noConversion"/>
  </si>
  <si>
    <t>보조 방무</t>
    <phoneticPr fontId="1" type="noConversion"/>
  </si>
  <si>
    <t>보조 첫째줄</t>
    <phoneticPr fontId="1" type="noConversion"/>
  </si>
  <si>
    <t>보조 둘째줄</t>
    <phoneticPr fontId="1" type="noConversion"/>
  </si>
  <si>
    <t>엠블렘 첫째줄</t>
    <phoneticPr fontId="1" type="noConversion"/>
  </si>
  <si>
    <t>엠블렘 둘째줄</t>
    <phoneticPr fontId="1" type="noConversion"/>
  </si>
  <si>
    <t>보장 세트효과</t>
    <phoneticPr fontId="1" type="noConversion"/>
  </si>
  <si>
    <t>앱솔 세트효과</t>
    <phoneticPr fontId="1" type="noConversion"/>
  </si>
  <si>
    <t>몬라 방무</t>
    <phoneticPr fontId="1" type="noConversion"/>
  </si>
  <si>
    <t>수치</t>
    <phoneticPr fontId="1" type="noConversion"/>
  </si>
  <si>
    <t>0차 방무</t>
    <phoneticPr fontId="1" type="noConversion"/>
  </si>
  <si>
    <t>5차 코강방무</t>
    <phoneticPr fontId="1" type="noConversion"/>
  </si>
  <si>
    <t>스택 방무</t>
    <phoneticPr fontId="1" type="noConversion"/>
  </si>
  <si>
    <t>모법 링크</t>
    <phoneticPr fontId="1" type="noConversion"/>
  </si>
  <si>
    <t>보스 이름</t>
    <phoneticPr fontId="1" type="noConversion"/>
  </si>
  <si>
    <t>방어율</t>
    <phoneticPr fontId="1" type="noConversion"/>
  </si>
  <si>
    <t>방무</t>
    <phoneticPr fontId="1" type="noConversion"/>
  </si>
  <si>
    <t>남은 방어율</t>
    <phoneticPr fontId="1" type="noConversion"/>
  </si>
  <si>
    <t>들어가는 딜</t>
    <phoneticPr fontId="1" type="noConversion"/>
  </si>
  <si>
    <t>카쿰</t>
    <phoneticPr fontId="1" type="noConversion"/>
  </si>
  <si>
    <t>시그</t>
    <phoneticPr fontId="1" type="noConversion"/>
  </si>
  <si>
    <t>하매</t>
    <phoneticPr fontId="1" type="noConversion"/>
  </si>
  <si>
    <t>카삐</t>
    <phoneticPr fontId="1" type="noConversion"/>
  </si>
  <si>
    <t>카블퀸</t>
    <phoneticPr fontId="1" type="noConversion"/>
  </si>
  <si>
    <t>카반</t>
    <phoneticPr fontId="1" type="noConversion"/>
  </si>
  <si>
    <t>카벨</t>
    <phoneticPr fontId="1" type="noConversion"/>
  </si>
  <si>
    <t>카파풀</t>
    <phoneticPr fontId="1" type="noConversion"/>
  </si>
  <si>
    <t>스우 이상</t>
    <phoneticPr fontId="1" type="noConversion"/>
  </si>
  <si>
    <t>앜셰 세트효과</t>
    <phoneticPr fontId="1" type="noConversion"/>
  </si>
  <si>
    <t>칠흑셋 세트효과</t>
    <phoneticPr fontId="1" type="noConversion"/>
  </si>
  <si>
    <t>어디에 넣을지 애매한건 대충 빈곳에!</t>
    <phoneticPr fontId="1" type="noConversion"/>
  </si>
  <si>
    <t>사냥터 가이드 (무자본-저자본편)</t>
    <phoneticPr fontId="1" type="noConversion"/>
  </si>
  <si>
    <t>10~15</t>
    <phoneticPr fontId="1" type="noConversion"/>
  </si>
  <si>
    <t>15~20</t>
    <phoneticPr fontId="1" type="noConversion"/>
  </si>
  <si>
    <t>20~25</t>
    <phoneticPr fontId="1" type="noConversion"/>
  </si>
  <si>
    <t>25~30</t>
    <phoneticPr fontId="1" type="noConversion"/>
  </si>
  <si>
    <t>30~35</t>
    <phoneticPr fontId="1" type="noConversion"/>
  </si>
  <si>
    <t>35~40</t>
    <phoneticPr fontId="1" type="noConversion"/>
  </si>
  <si>
    <t>40~45</t>
    <phoneticPr fontId="1" type="noConversion"/>
  </si>
  <si>
    <t>45~50</t>
    <phoneticPr fontId="1" type="noConversion"/>
  </si>
  <si>
    <t>50~55</t>
    <phoneticPr fontId="1" type="noConversion"/>
  </si>
  <si>
    <t>55~60</t>
    <phoneticPr fontId="1" type="noConversion"/>
  </si>
  <si>
    <t>엘리니아 루트</t>
    <phoneticPr fontId="1" type="noConversion"/>
  </si>
  <si>
    <t>에델슈타인 루트</t>
    <phoneticPr fontId="1" type="noConversion"/>
  </si>
  <si>
    <t>새비지 터미널 루트</t>
    <phoneticPr fontId="1" type="noConversion"/>
  </si>
  <si>
    <t>하늘과 가까운 곳</t>
    <phoneticPr fontId="1" type="noConversion"/>
  </si>
  <si>
    <t>산책로 3</t>
    <phoneticPr fontId="1" type="noConversion"/>
  </si>
  <si>
    <t>폐기물 처리장</t>
    <phoneticPr fontId="1" type="noConversion"/>
  </si>
  <si>
    <t>쓰레기장 으슥한 곳</t>
    <phoneticPr fontId="1" type="noConversion"/>
  </si>
  <si>
    <t>거대한 나무</t>
    <phoneticPr fontId="1" type="noConversion"/>
  </si>
  <si>
    <t>초록나무줄기</t>
    <phoneticPr fontId="1" type="noConversion"/>
  </si>
  <si>
    <t>가로등길</t>
    <phoneticPr fontId="1" type="noConversion"/>
  </si>
  <si>
    <t>엘로딘 루트</t>
    <phoneticPr fontId="1" type="noConversion"/>
  </si>
  <si>
    <t>깊어지는 숲 4</t>
    <phoneticPr fontId="1" type="noConversion"/>
  </si>
  <si>
    <t>골드비치 루트</t>
    <phoneticPr fontId="1" type="noConversion"/>
  </si>
  <si>
    <t>테마던전 루트</t>
    <phoneticPr fontId="1" type="noConversion"/>
  </si>
  <si>
    <t>골드비치 해변 2</t>
    <phoneticPr fontId="1" type="noConversion"/>
  </si>
  <si>
    <t>거친 파도</t>
    <phoneticPr fontId="1" type="noConversion"/>
  </si>
  <si>
    <t>엘리넬/골드비치 테마던전 클리어</t>
    <phoneticPr fontId="1" type="noConversion"/>
  </si>
  <si>
    <t>페리온 루트</t>
    <phoneticPr fontId="1" type="noConversion"/>
  </si>
  <si>
    <t>조용한 습지 루트</t>
    <phoneticPr fontId="1" type="noConversion"/>
  </si>
  <si>
    <t>와일드보어의 땅/제1군영</t>
    <phoneticPr fontId="1" type="noConversion"/>
  </si>
  <si>
    <t>조용한 습지</t>
    <phoneticPr fontId="1" type="noConversion"/>
  </si>
  <si>
    <t>리에나 해협/엘로딘 테마던전 클리어</t>
    <phoneticPr fontId="1" type="noConversion"/>
  </si>
  <si>
    <t>60~70</t>
    <phoneticPr fontId="1" type="noConversion"/>
  </si>
  <si>
    <t>하늘계단 루트</t>
    <phoneticPr fontId="1" type="noConversion"/>
  </si>
  <si>
    <t>모래성 놀이터 루트</t>
    <phoneticPr fontId="1" type="noConversion"/>
  </si>
  <si>
    <t>모래성 놀이터</t>
    <phoneticPr fontId="1" type="noConversion"/>
  </si>
  <si>
    <t>하늘계단 1</t>
    <phoneticPr fontId="1" type="noConversion"/>
  </si>
  <si>
    <t>70~80</t>
    <phoneticPr fontId="1" type="noConversion"/>
  </si>
  <si>
    <t>80~90</t>
    <phoneticPr fontId="1" type="noConversion"/>
  </si>
  <si>
    <t>90~100</t>
    <phoneticPr fontId="1" type="noConversion"/>
  </si>
  <si>
    <t>엘나스 루트</t>
    <phoneticPr fontId="1" type="noConversion"/>
  </si>
  <si>
    <t>마가티아 루트</t>
    <phoneticPr fontId="1" type="noConversion"/>
  </si>
  <si>
    <t>차디찬 벌판/얼음골짜기 2</t>
    <phoneticPr fontId="1" type="noConversion"/>
  </si>
  <si>
    <t>사헬지대 2/잠자는 사막</t>
    <phoneticPr fontId="1" type="noConversion"/>
  </si>
  <si>
    <t>관계자외 출입금지</t>
    <phoneticPr fontId="1" type="noConversion"/>
  </si>
  <si>
    <t>100~105</t>
    <phoneticPr fontId="1" type="noConversion"/>
  </si>
  <si>
    <t>105~110</t>
    <phoneticPr fontId="1" type="noConversion"/>
  </si>
  <si>
    <t>110~115</t>
    <phoneticPr fontId="1" type="noConversion"/>
  </si>
  <si>
    <t>리프레 루트</t>
    <phoneticPr fontId="1" type="noConversion"/>
  </si>
  <si>
    <t>루디브리엄 루트</t>
    <phoneticPr fontId="1" type="noConversion"/>
  </si>
  <si>
    <t>리프레 서쪽 숲</t>
    <phoneticPr fontId="1" type="noConversion"/>
  </si>
  <si>
    <r>
      <t>심술쟁이의 숲/하늘둥지 1/</t>
    </r>
    <r>
      <rPr>
        <b/>
        <sz val="11"/>
        <color rgb="FFFF0000"/>
        <rFont val="맑은 고딕"/>
        <family val="3"/>
        <charset val="129"/>
        <scheme val="minor"/>
      </rPr>
      <t>2</t>
    </r>
    <r>
      <rPr>
        <sz val="11"/>
        <color theme="1"/>
        <rFont val="맑은 고딕"/>
        <family val="2"/>
        <charset val="129"/>
        <scheme val="minor"/>
      </rPr>
      <t>/</t>
    </r>
    <r>
      <rPr>
        <b/>
        <sz val="11"/>
        <color rgb="FFFF0000"/>
        <rFont val="맑은 고딕"/>
        <family val="3"/>
        <charset val="129"/>
        <scheme val="minor"/>
      </rPr>
      <t>3</t>
    </r>
    <phoneticPr fontId="1" type="noConversion"/>
  </si>
  <si>
    <t>기계실</t>
    <phoneticPr fontId="1" type="noConversion"/>
  </si>
  <si>
    <r>
      <rPr>
        <b/>
        <sz val="11"/>
        <color rgb="FFFF0000"/>
        <rFont val="맑은 고딕"/>
        <family val="3"/>
        <charset val="129"/>
        <scheme val="minor"/>
      </rPr>
      <t>붉은 글씨</t>
    </r>
    <r>
      <rPr>
        <b/>
        <sz val="11"/>
        <color theme="1"/>
        <rFont val="맑은 고딕"/>
        <family val="3"/>
        <charset val="129"/>
        <scheme val="minor"/>
      </rPr>
      <t xml:space="preserve">는 </t>
    </r>
    <r>
      <rPr>
        <b/>
        <sz val="11"/>
        <color rgb="FFFF0000"/>
        <rFont val="맑은 고딕"/>
        <family val="3"/>
        <charset val="129"/>
        <scheme val="minor"/>
      </rPr>
      <t>스타포스</t>
    </r>
    <r>
      <rPr>
        <b/>
        <sz val="11"/>
        <color theme="1"/>
        <rFont val="맑은 고딕"/>
        <family val="3"/>
        <charset val="129"/>
        <scheme val="minor"/>
      </rPr>
      <t>존입니다</t>
    </r>
    <phoneticPr fontId="1" type="noConversion"/>
  </si>
  <si>
    <t>폐광 루트</t>
    <phoneticPr fontId="1" type="noConversion"/>
  </si>
  <si>
    <t>115~120</t>
    <phoneticPr fontId="1" type="noConversion"/>
  </si>
  <si>
    <t>120~125</t>
    <phoneticPr fontId="1" type="noConversion"/>
  </si>
  <si>
    <t>뒤틀린 시간의 길/뒤틀린 회랑/잊혀진 회랑</t>
    <phoneticPr fontId="1" type="noConversion"/>
  </si>
  <si>
    <t>날카로운절벽 4</t>
    <phoneticPr fontId="1" type="noConversion"/>
  </si>
  <si>
    <t>사자왕의 테마던전 클리어</t>
    <phoneticPr fontId="1" type="noConversion"/>
  </si>
  <si>
    <t>125~130</t>
    <phoneticPr fontId="1" type="noConversion"/>
  </si>
  <si>
    <t>130~135</t>
    <phoneticPr fontId="1" type="noConversion"/>
  </si>
  <si>
    <t>135~140</t>
    <phoneticPr fontId="1" type="noConversion"/>
  </si>
  <si>
    <t>140~145</t>
    <phoneticPr fontId="1" type="noConversion"/>
  </si>
  <si>
    <t>아랫마을 루트</t>
    <phoneticPr fontId="1" type="noConversion"/>
  </si>
  <si>
    <t>크림슨우드 성채 루트</t>
    <phoneticPr fontId="1" type="noConversion"/>
  </si>
  <si>
    <t>까막산 입구</t>
    <phoneticPr fontId="1" type="noConversion"/>
  </si>
  <si>
    <t>시련의 동굴 1/2/3</t>
    <phoneticPr fontId="1" type="noConversion"/>
  </si>
  <si>
    <r>
      <t>위험한 용의 둥지/</t>
    </r>
    <r>
      <rPr>
        <b/>
        <sz val="11"/>
        <color rgb="FFFF0000"/>
        <rFont val="맑은 고딕"/>
        <family val="3"/>
        <charset val="129"/>
        <scheme val="minor"/>
      </rPr>
      <t>검은 와이번의 둥지</t>
    </r>
    <phoneticPr fontId="1" type="noConversion"/>
  </si>
  <si>
    <t>약탈자의 진 1</t>
    <phoneticPr fontId="1" type="noConversion"/>
  </si>
  <si>
    <t>가능 유무</t>
    <phoneticPr fontId="1" type="noConversion"/>
  </si>
  <si>
    <t>무릉</t>
    <phoneticPr fontId="1" type="noConversion"/>
  </si>
  <si>
    <t>노말시그</t>
    <phoneticPr fontId="1" type="noConversion"/>
  </si>
  <si>
    <t>3카룻</t>
    <phoneticPr fontId="1" type="noConversion"/>
  </si>
  <si>
    <t>층</t>
    <phoneticPr fontId="1" type="noConversion"/>
  </si>
  <si>
    <t>:</t>
    <phoneticPr fontId="1" type="noConversion"/>
  </si>
  <si>
    <t>보스 클리어 가능 유무 (솔격기준)</t>
    <phoneticPr fontId="1" type="noConversion"/>
  </si>
  <si>
    <t>노말스우</t>
    <phoneticPr fontId="1" type="noConversion"/>
  </si>
  <si>
    <t>노말데미안</t>
    <phoneticPr fontId="1" type="noConversion"/>
  </si>
  <si>
    <t>하드스데미</t>
    <phoneticPr fontId="1" type="noConversion"/>
  </si>
  <si>
    <t>보스 클리어 가능 유무 (파티격기준)</t>
    <phoneticPr fontId="1" type="noConversion"/>
  </si>
  <si>
    <t>노말루시드</t>
    <phoneticPr fontId="1" type="noConversion"/>
  </si>
  <si>
    <t xml:space="preserve">노말 윌 </t>
    <phoneticPr fontId="1" type="noConversion"/>
  </si>
  <si>
    <t>하드루시드</t>
    <phoneticPr fontId="1" type="noConversion"/>
  </si>
  <si>
    <t>하드 윌</t>
    <phoneticPr fontId="1" type="noConversion"/>
  </si>
  <si>
    <t>145~150</t>
    <phoneticPr fontId="1" type="noConversion"/>
  </si>
  <si>
    <t>150~155</t>
    <phoneticPr fontId="1" type="noConversion"/>
  </si>
  <si>
    <t>155~160</t>
    <phoneticPr fontId="1" type="noConversion"/>
  </si>
  <si>
    <t>160~165</t>
    <phoneticPr fontId="1" type="noConversion"/>
  </si>
  <si>
    <t>커닝타워 루트</t>
    <phoneticPr fontId="1" type="noConversion"/>
  </si>
  <si>
    <t>시간의 신전 루트</t>
    <phoneticPr fontId="1" type="noConversion"/>
  </si>
  <si>
    <t>3층 팬시샵 &lt;2&gt;</t>
    <phoneticPr fontId="1" type="noConversion"/>
  </si>
  <si>
    <t>2층 카페 &lt;4&gt;/5층 화장품 매장 &lt;4&gt;</t>
    <phoneticPr fontId="1" type="noConversion"/>
  </si>
  <si>
    <t>시간의 문 퀘스트 모드 클리어/보스 핑크빈 선행 퀘스트</t>
    <phoneticPr fontId="1" type="noConversion"/>
  </si>
  <si>
    <t>암석거인 콜로서스 퀘스트 모두 클리어</t>
    <phoneticPr fontId="1" type="noConversion"/>
  </si>
  <si>
    <t>160~170</t>
    <phoneticPr fontId="1" type="noConversion"/>
  </si>
  <si>
    <t>170~180</t>
    <phoneticPr fontId="1" type="noConversion"/>
  </si>
  <si>
    <t>지구방위본부 루트</t>
    <phoneticPr fontId="1" type="noConversion"/>
  </si>
  <si>
    <t>로스웰초원2</t>
    <phoneticPr fontId="1" type="noConversion"/>
  </si>
  <si>
    <t>UFO 내부 : 복도 203</t>
    <phoneticPr fontId="1" type="noConversion"/>
  </si>
  <si>
    <t>지구방위본부 테마던전 퀘스트 클리어</t>
    <phoneticPr fontId="1" type="noConversion"/>
  </si>
  <si>
    <t>180~185</t>
    <phoneticPr fontId="1" type="noConversion"/>
  </si>
  <si>
    <t>185~190</t>
    <phoneticPr fontId="1" type="noConversion"/>
  </si>
  <si>
    <t>190~195</t>
    <phoneticPr fontId="1" type="noConversion"/>
  </si>
  <si>
    <t>195~200</t>
    <phoneticPr fontId="1" type="noConversion"/>
  </si>
  <si>
    <t>황혼의 페리온 루트</t>
    <phoneticPr fontId="1" type="noConversion"/>
  </si>
  <si>
    <t>여우 골짜기 테마던전 클리어</t>
    <phoneticPr fontId="1" type="noConversion"/>
  </si>
  <si>
    <t>황량한 언덕/고열의 땅/버려진 발굴지역 2/버려진 발굴지역 4</t>
    <phoneticPr fontId="1" type="noConversion"/>
  </si>
  <si>
    <t>205~210</t>
    <phoneticPr fontId="1" type="noConversion"/>
  </si>
  <si>
    <t>200~205</t>
    <phoneticPr fontId="1" type="noConversion"/>
  </si>
  <si>
    <t>동쪽의 동쪽길/풍화된 슬픔과 즐거움의 땅/암석과 화염의 영토/동굴의 서쪽길 1/2/동굴 아래쪽</t>
    <phoneticPr fontId="1" type="noConversion"/>
  </si>
  <si>
    <t>숨겨진 연구열차/숨겨진 지하열차/숨겨진 M타워</t>
    <phoneticPr fontId="1" type="noConversion"/>
  </si>
  <si>
    <t>210~215</t>
    <phoneticPr fontId="1" type="noConversion"/>
  </si>
  <si>
    <t>215~220</t>
    <phoneticPr fontId="1" type="noConversion"/>
  </si>
  <si>
    <t>츄츄 아일랜드</t>
    <phoneticPr fontId="1" type="noConversion"/>
  </si>
  <si>
    <t>얌얌 아일랜드</t>
    <phoneticPr fontId="1" type="noConversion"/>
  </si>
  <si>
    <t>몽땅 동글숲 1/알록달록 숲지대 3/격류지대 3/츄릅 포레스트 깊은곳</t>
    <phoneticPr fontId="1" type="noConversion"/>
  </si>
  <si>
    <t>머쉬버드 숲 3/6/일리야드 들판 4/숨겨진 일리야드 들판</t>
    <phoneticPr fontId="1" type="noConversion"/>
  </si>
  <si>
    <t>꿈의 도시 레헬른</t>
    <phoneticPr fontId="1" type="noConversion"/>
  </si>
  <si>
    <t>춤추는 구두 점령지 1/닭이 뛰노는 곳 2/악몽의 시계탑 5층</t>
    <phoneticPr fontId="1" type="noConversion"/>
  </si>
  <si>
    <t>신비의 숲 아르카나</t>
    <phoneticPr fontId="1" type="noConversion"/>
  </si>
  <si>
    <t>흙의 숲/동굴 아랫길/다섯 갈래 동굴/다섯 갈래 동굴 윗길</t>
    <phoneticPr fontId="1" type="noConversion"/>
  </si>
  <si>
    <t>기억의 늪 모라스</t>
    <phoneticPr fontId="1" type="noConversion"/>
  </si>
  <si>
    <t>220~230</t>
    <phoneticPr fontId="1" type="noConversion"/>
  </si>
  <si>
    <t>폐쇄구역/그림자가 춤추는 곳 3/그날의 트뤼에페2/3</t>
    <phoneticPr fontId="1" type="noConversion"/>
  </si>
  <si>
    <t>225~240</t>
    <phoneticPr fontId="1" type="noConversion"/>
  </si>
  <si>
    <t>230~245</t>
    <phoneticPr fontId="1" type="noConversion"/>
  </si>
  <si>
    <t>거울에 비친 빛의 신전 3/거울빛에 물든 바다 2/3/4</t>
    <phoneticPr fontId="1" type="noConversion"/>
  </si>
  <si>
    <t>태초의 바다 에스페라</t>
    <phoneticPr fontId="1" type="noConversion"/>
  </si>
  <si>
    <t>235~250</t>
    <phoneticPr fontId="1" type="noConversion"/>
  </si>
  <si>
    <t>240~245</t>
    <phoneticPr fontId="1" type="noConversion"/>
  </si>
  <si>
    <t>셀라스, 별이 잠긴 곳</t>
    <phoneticPr fontId="1" type="noConversion"/>
  </si>
  <si>
    <t>별이 삼켜진 심해3/6/끝없이 추락하는 심해3</t>
    <phoneticPr fontId="1" type="noConversion"/>
  </si>
  <si>
    <t>이제부턴 테네브리스 지역입니다.</t>
    <phoneticPr fontId="1" type="noConversion"/>
  </si>
  <si>
    <t>문브릿지</t>
    <phoneticPr fontId="1" type="noConversion"/>
  </si>
  <si>
    <t>245~255</t>
    <phoneticPr fontId="1" type="noConversion"/>
  </si>
  <si>
    <t>250~260</t>
    <phoneticPr fontId="1" type="noConversion"/>
  </si>
  <si>
    <t>공허의 파도 4/6/사상의 경계 2/5</t>
    <phoneticPr fontId="1" type="noConversion"/>
  </si>
  <si>
    <t>고통의 미궁 중심부 4/5/6/고통의 미국 최심부 3/4/5</t>
    <phoneticPr fontId="1" type="noConversion"/>
  </si>
  <si>
    <t>고통의 미궁</t>
    <phoneticPr fontId="1" type="noConversion"/>
  </si>
  <si>
    <t>리멘</t>
    <phoneticPr fontId="1" type="noConversion"/>
  </si>
  <si>
    <t>세계의 눈물 중단 3/세계가 끝나는 곳 1-6/세계가 끝나는 곳 2-3</t>
    <phoneticPr fontId="1" type="noConversion"/>
  </si>
  <si>
    <t>소멸의 여로</t>
    <phoneticPr fontId="1" type="noConversion"/>
  </si>
  <si>
    <t>리버스시티</t>
    <phoneticPr fontId="1" type="noConversion"/>
  </si>
  <si>
    <t>모전</t>
    <phoneticPr fontId="1" type="noConversion"/>
  </si>
  <si>
    <t>히어로</t>
    <phoneticPr fontId="1" type="noConversion"/>
  </si>
  <si>
    <t>팔라딘</t>
    <phoneticPr fontId="1" type="noConversion"/>
  </si>
  <si>
    <t>다크나이트</t>
    <phoneticPr fontId="1" type="noConversion"/>
  </si>
  <si>
    <t>1순위</t>
    <phoneticPr fontId="1" type="noConversion"/>
  </si>
  <si>
    <t>2순위</t>
    <phoneticPr fontId="1" type="noConversion"/>
  </si>
  <si>
    <t>3순위</t>
    <phoneticPr fontId="1" type="noConversion"/>
  </si>
  <si>
    <t>레이징 블로우/파이널 어택/레이지 업라이징</t>
    <phoneticPr fontId="1" type="noConversion"/>
  </si>
  <si>
    <t>샤우트/인사이징</t>
    <phoneticPr fontId="1" type="noConversion"/>
  </si>
  <si>
    <t>블래스트/라이트닝 차지/디바인 차지/생츄어리</t>
    <phoneticPr fontId="1" type="noConversion"/>
  </si>
  <si>
    <t>다크 임페일/궁그닐 디센트/비홀더</t>
    <phoneticPr fontId="1" type="noConversion"/>
  </si>
  <si>
    <t>다크 신서시스</t>
    <phoneticPr fontId="1" type="noConversion"/>
  </si>
  <si>
    <t>비숍</t>
    <phoneticPr fontId="1" type="noConversion"/>
  </si>
  <si>
    <t>썬콜</t>
    <phoneticPr fontId="1" type="noConversion"/>
  </si>
  <si>
    <t>불독</t>
    <phoneticPr fontId="1" type="noConversion"/>
  </si>
  <si>
    <t>엔젤레이/빅뱅</t>
    <phoneticPr fontId="1" type="noConversion"/>
  </si>
  <si>
    <t>바하뮤트</t>
    <phoneticPr fontId="1" type="noConversion"/>
  </si>
  <si>
    <t>미스트 이럽션/플레임 헤이즈/페럴라이즈</t>
    <phoneticPr fontId="1" type="noConversion"/>
  </si>
  <si>
    <t>이그나이트/메테오/파이어 오라</t>
    <phoneticPr fontId="1" type="noConversion"/>
  </si>
  <si>
    <t>텔레포트 마스터리/메기도 플레임/이프리트</t>
    <phoneticPr fontId="1" type="noConversion"/>
  </si>
  <si>
    <t>체인 라이트닝/블리자드/라이트닝 스피어</t>
    <phoneticPr fontId="1" type="noConversion"/>
  </si>
  <si>
    <t>프로즌 오브/엘퀴네스/썬더 스톰</t>
    <phoneticPr fontId="1" type="noConversion"/>
  </si>
  <si>
    <t>아이스 스트라이크</t>
    <phoneticPr fontId="1" type="noConversion"/>
  </si>
  <si>
    <t>모궁</t>
    <phoneticPr fontId="1" type="noConversion"/>
  </si>
  <si>
    <t>보우마스터</t>
    <phoneticPr fontId="1" type="noConversion"/>
  </si>
  <si>
    <t>신궁</t>
    <phoneticPr fontId="1" type="noConversion"/>
  </si>
  <si>
    <t>패스파인더</t>
    <phoneticPr fontId="1" type="noConversion"/>
  </si>
  <si>
    <t>애로우 플래터/폭풍의 시/퀴버 카트리지/파이널 어택</t>
    <phoneticPr fontId="1" type="noConversion"/>
  </si>
  <si>
    <t>언카운터블 애로우/윈드 오브 프레이/피닉스</t>
    <phoneticPr fontId="1" type="noConversion"/>
  </si>
  <si>
    <t>스나이핑/피어싱</t>
    <phoneticPr fontId="1" type="noConversion"/>
  </si>
  <si>
    <t>롱 레인지 트루샷/프리져</t>
    <phoneticPr fontId="1" type="noConversion"/>
  </si>
  <si>
    <t>카디널 디스차지/카디널 블래스트/엣지 오브 레조넌스</t>
    <phoneticPr fontId="1" type="noConversion"/>
  </si>
  <si>
    <t>에인션트 아스트라/트리플 임팩트/카디널 트랜지션/콤보 어썰트</t>
    <phoneticPr fontId="1" type="noConversion"/>
  </si>
  <si>
    <t>모도</t>
    <phoneticPr fontId="1" type="noConversion"/>
  </si>
  <si>
    <t>나이트로드</t>
    <phoneticPr fontId="1" type="noConversion"/>
  </si>
  <si>
    <t>쿼드러플 스로우/마크 오브 나이트로드/쇼다운 챌린지</t>
    <phoneticPr fontId="1" type="noConversion"/>
  </si>
  <si>
    <t>다크 플레어/써든레이드/포 시즌</t>
    <phoneticPr fontId="1" type="noConversion"/>
  </si>
  <si>
    <t>섀도어</t>
    <phoneticPr fontId="1" type="noConversion"/>
  </si>
  <si>
    <t>듀얼블레이드</t>
    <phoneticPr fontId="1" type="noConversion"/>
  </si>
  <si>
    <t>암살/부메랑 스텝/메소 익스플로젼</t>
    <phoneticPr fontId="1" type="noConversion"/>
  </si>
  <si>
    <t>베일 오브 섀도우/다크 플레어/써든레이드</t>
    <phoneticPr fontId="1" type="noConversion"/>
  </si>
  <si>
    <t>블레이드 퓨리/팬텀 블로우/아수라</t>
    <phoneticPr fontId="1" type="noConversion"/>
  </si>
  <si>
    <t>블레이드 어센션/써든레이드/히든 블레이드</t>
    <phoneticPr fontId="1" type="noConversion"/>
  </si>
  <si>
    <t>모해</t>
    <phoneticPr fontId="1" type="noConversion"/>
  </si>
  <si>
    <t>캡틴</t>
    <phoneticPr fontId="1" type="noConversion"/>
  </si>
  <si>
    <t>바이퍼</t>
    <phoneticPr fontId="1" type="noConversion"/>
  </si>
  <si>
    <t>캐논슈터</t>
    <phoneticPr fontId="1" type="noConversion"/>
  </si>
  <si>
    <t>래피드 파이어/퍼실레이드/캡틴 디크니티</t>
    <phoneticPr fontId="1" type="noConversion"/>
  </si>
  <si>
    <t>헤드 샷/배틀쉽 봄버/옥타 쿼터덱</t>
    <phoneticPr fontId="1" type="noConversion"/>
  </si>
  <si>
    <t>서먼 크루/전함 노틸러스/스트레인지 봄</t>
    <phoneticPr fontId="1" type="noConversion"/>
  </si>
  <si>
    <t>피스트 인레이지/전함 노틸러스</t>
    <phoneticPr fontId="1" type="noConversion"/>
  </si>
  <si>
    <t>유니티 오브 파워/드래곤 스트라이크</t>
    <phoneticPr fontId="1" type="noConversion"/>
  </si>
  <si>
    <t>에너지 블라스트</t>
    <phoneticPr fontId="1" type="noConversion"/>
  </si>
  <si>
    <t>캐논 바주카/캐논 버스터/서포트 몽키 트윈스</t>
    <phoneticPr fontId="1" type="noConversion"/>
  </si>
  <si>
    <t>마그네틱 앵커/전함 노틸러스/몽키 퓨리어스/롤링 캐논 레인보우</t>
    <phoneticPr fontId="1" type="noConversion"/>
  </si>
  <si>
    <t>시그너스</t>
    <phoneticPr fontId="1" type="noConversion"/>
  </si>
  <si>
    <t>미하일</t>
    <phoneticPr fontId="1" type="noConversion"/>
  </si>
  <si>
    <t>소울마스터</t>
    <phoneticPr fontId="1" type="noConversion"/>
  </si>
  <si>
    <t>모법</t>
    <phoneticPr fontId="1" type="noConversion"/>
  </si>
  <si>
    <t>플레임위자드</t>
    <phoneticPr fontId="1" type="noConversion"/>
  </si>
  <si>
    <t>윈드브레이커</t>
    <phoneticPr fontId="1" type="noConversion"/>
  </si>
  <si>
    <t>나이트워커</t>
    <phoneticPr fontId="1" type="noConversion"/>
  </si>
  <si>
    <t>스트라이커</t>
    <phoneticPr fontId="1" type="noConversion"/>
  </si>
  <si>
    <t>소울 어썰트/샤이닝 크로스/로얄 가드/파이널 어택</t>
    <phoneticPr fontId="1" type="noConversion"/>
  </si>
  <si>
    <t>데들리 차지</t>
    <phoneticPr fontId="1" type="noConversion"/>
  </si>
  <si>
    <t>댄스 오브 문/스피딩 선셋/크레센트 디바이드/솔라 피어스/크로스 더 스틱스</t>
    <phoneticPr fontId="1" type="noConversion"/>
  </si>
  <si>
    <t>오비탈 플레임/블레이징 익스팅션/드레곤 슬레이브</t>
    <phoneticPr fontId="1" type="noConversion"/>
  </si>
  <si>
    <t>천공의 노래/트라이플링 윔/스톰 브링어</t>
    <phoneticPr fontId="1" type="noConversion"/>
  </si>
  <si>
    <t>페어라 턴/서리바람의 군무/스파이럴 볼텍스/몬순</t>
    <phoneticPr fontId="1" type="noConversion"/>
  </si>
  <si>
    <t>쉐도우 배트/퀸터플 스로우/다크니스 오멘</t>
    <phoneticPr fontId="1" type="noConversion"/>
  </si>
  <si>
    <t>섬멸/태풍/벽력</t>
    <phoneticPr fontId="1" type="noConversion"/>
  </si>
  <si>
    <t>뇌성/승천/파도</t>
    <phoneticPr fontId="1" type="noConversion"/>
  </si>
  <si>
    <t>충아/회축</t>
    <phoneticPr fontId="1" type="noConversion"/>
  </si>
  <si>
    <t>레지스탕스</t>
    <phoneticPr fontId="1" type="noConversion"/>
  </si>
  <si>
    <t>데몬슬레이어</t>
    <phoneticPr fontId="1" type="noConversion"/>
  </si>
  <si>
    <t>데몬어벤져</t>
    <phoneticPr fontId="1" type="noConversion"/>
  </si>
  <si>
    <t>데몬 슬래시/데몬 임팩트/데몬 익스플로전</t>
    <phoneticPr fontId="1" type="noConversion"/>
  </si>
  <si>
    <t>서버러스/메타모포시스/데빌 크라이</t>
    <phoneticPr fontId="1" type="noConversion"/>
  </si>
  <si>
    <t>익시드 : 엑스큐션/실드 체이싱/익시드 : 문라이트 슬래시</t>
    <phoneticPr fontId="1" type="noConversion"/>
  </si>
  <si>
    <t>배츠 스웜/데몬 스트라이크/인핸스트 익시드</t>
    <phoneticPr fontId="1" type="noConversion"/>
  </si>
  <si>
    <t>블래스터</t>
    <phoneticPr fontId="1" type="noConversion"/>
  </si>
  <si>
    <t>매그넘 펀치/더블 팡/리볼빙 캐논/해머 스매시/쇼크 웨이브 펀치/릴리즈 파일 벙커</t>
    <phoneticPr fontId="1" type="noConversion"/>
  </si>
  <si>
    <t>배틀메이지</t>
    <phoneticPr fontId="1" type="noConversion"/>
  </si>
  <si>
    <t>피니쉬 블로우/다크 라이트닝/데스</t>
    <phoneticPr fontId="1" type="noConversion"/>
  </si>
  <si>
    <t>다크 제네시스/배틀킹 바/배틀 스퍼트/다크 체인</t>
    <phoneticPr fontId="1" type="noConversion"/>
  </si>
  <si>
    <t>와일드헌터</t>
    <phoneticPr fontId="1" type="noConversion"/>
  </si>
  <si>
    <t>와일드 발칸/서먼 재규어/어나더 바이트/파이널 어택</t>
    <phoneticPr fontId="1" type="noConversion"/>
  </si>
  <si>
    <t>플래쉬 레인/램피지 애즈 원/소닉붐/클로우 컷</t>
    <phoneticPr fontId="1" type="noConversion"/>
  </si>
  <si>
    <t>어시스턴트 헌팅 유닛/드릴 컨테이너/크로스로드</t>
    <phoneticPr fontId="1" type="noConversion"/>
  </si>
  <si>
    <t>제논</t>
    <phoneticPr fontId="1" type="noConversion"/>
  </si>
  <si>
    <t>퍼지롭 매스커레이드/홀로그램 그래피티/핀포인트 로켓</t>
    <phoneticPr fontId="1" type="noConversion"/>
  </si>
  <si>
    <t>컴뱃 스위칭/이지스 시스템/다이아그널 체이스</t>
    <phoneticPr fontId="1" type="noConversion"/>
  </si>
  <si>
    <t>트라이앵글 포메이션/멜트다운 익스플로젼/컨파인 인탱글</t>
    <phoneticPr fontId="1" type="noConversion"/>
  </si>
  <si>
    <t>메카닉</t>
    <phoneticPr fontId="1" type="noConversion"/>
  </si>
  <si>
    <t>매시브 파이어 : SPLASH-F/IRON-B/호밍 미사일</t>
    <phoneticPr fontId="1" type="noConversion"/>
  </si>
  <si>
    <t>마그네틱 필드/로봇 팩토리 : RM1/디스토션 필드/로봇 런쳐 : RM7</t>
    <phoneticPr fontId="1" type="noConversion"/>
  </si>
  <si>
    <t>영웅</t>
    <phoneticPr fontId="1" type="noConversion"/>
  </si>
  <si>
    <t>아란</t>
    <phoneticPr fontId="1" type="noConversion"/>
  </si>
  <si>
    <t>루미너스</t>
    <phoneticPr fontId="1" type="noConversion"/>
  </si>
  <si>
    <t>에반</t>
    <phoneticPr fontId="1" type="noConversion"/>
  </si>
  <si>
    <t>메르세데스</t>
    <phoneticPr fontId="1" type="noConversion"/>
  </si>
  <si>
    <t>팬텀</t>
    <phoneticPr fontId="1" type="noConversion"/>
  </si>
  <si>
    <t>은월</t>
    <phoneticPr fontId="1" type="noConversion"/>
  </si>
  <si>
    <t>비욘더/파이널 블로우</t>
    <phoneticPr fontId="1" type="noConversion"/>
  </si>
  <si>
    <t>헌터즈 타겟팅/파이널 어택</t>
    <phoneticPr fontId="1" type="noConversion"/>
  </si>
  <si>
    <t>스윙/에어로 스윙/저지먼트/파이널 토스</t>
    <phoneticPr fontId="1" type="noConversion"/>
  </si>
  <si>
    <t>라이트 리플렉션/앱솔루트 킬/아포칼립스</t>
    <phoneticPr fontId="1" type="noConversion"/>
  </si>
  <si>
    <t>데스 사이드/모닝 스타폴</t>
    <phoneticPr fontId="1" type="noConversion"/>
  </si>
  <si>
    <t>서클 오브 마나/서클 오브 어스/서클 오브 윈드/드래곤 브레스/서클 오브 썬더</t>
    <phoneticPr fontId="1" type="noConversion"/>
  </si>
  <si>
    <t>드래곤 스파킹/드래곤 스위프트/마법 잔해</t>
    <phoneticPr fontId="1" type="noConversion"/>
  </si>
  <si>
    <t>밑줄된것은 약식코강시 코강하는 스킬들입니다</t>
    <phoneticPr fontId="1" type="noConversion"/>
  </si>
  <si>
    <t>얼티밋 드라이브/템페스트 오브 카드/느와르 카르트/로즈 카르트 피날레</t>
    <phoneticPr fontId="1" type="noConversion"/>
  </si>
  <si>
    <t>탤런트 오브 팬텀시프 II/III</t>
    <phoneticPr fontId="1" type="noConversion"/>
  </si>
  <si>
    <r>
      <rPr>
        <b/>
        <u/>
        <sz val="11"/>
        <color theme="1"/>
        <rFont val="맑은 고딕"/>
        <family val="3"/>
        <charset val="129"/>
        <scheme val="minor"/>
      </rPr>
      <t>이슈타르의 링</t>
    </r>
    <r>
      <rPr>
        <b/>
        <sz val="11"/>
        <color theme="1"/>
        <rFont val="맑은 고딕"/>
        <family val="3"/>
        <charset val="129"/>
        <scheme val="minor"/>
      </rPr>
      <t>/</t>
    </r>
    <r>
      <rPr>
        <b/>
        <u/>
        <sz val="11"/>
        <color theme="1"/>
        <rFont val="맑은 고딕"/>
        <family val="3"/>
        <charset val="129"/>
        <scheme val="minor"/>
      </rPr>
      <t>스트라이크 듀얼샷/파이널 어택</t>
    </r>
    <r>
      <rPr>
        <b/>
        <sz val="11"/>
        <color theme="1"/>
        <rFont val="맑은 고딕"/>
        <family val="3"/>
        <charset val="129"/>
        <scheme val="minor"/>
      </rPr>
      <t>/엘리멘탈 나이트/</t>
    </r>
    <r>
      <rPr>
        <b/>
        <u/>
        <sz val="11"/>
        <color theme="1"/>
        <rFont val="맑은 고딕"/>
        <family val="3"/>
        <charset val="129"/>
        <scheme val="minor"/>
      </rPr>
      <t>리프 토네이도/거스트 다이브</t>
    </r>
    <r>
      <rPr>
        <b/>
        <sz val="11"/>
        <color theme="1"/>
        <rFont val="맑은 고딕"/>
        <family val="3"/>
        <charset val="129"/>
        <scheme val="minor"/>
      </rPr>
      <t>/레전드리 스피어/래쓰 오브 엔릴</t>
    </r>
    <phoneticPr fontId="1" type="noConversion"/>
  </si>
  <si>
    <t>귀참/폭류권/소혼 장막</t>
    <phoneticPr fontId="1" type="noConversion"/>
  </si>
  <si>
    <t>여우령/정령의 화신</t>
    <phoneticPr fontId="1" type="noConversion"/>
  </si>
  <si>
    <t>노바</t>
    <phoneticPr fontId="1" type="noConversion"/>
  </si>
  <si>
    <t>카이저</t>
    <phoneticPr fontId="1" type="noConversion"/>
  </si>
  <si>
    <t>카데나</t>
    <phoneticPr fontId="1" type="noConversion"/>
  </si>
  <si>
    <t>엔젤릭버스터</t>
    <phoneticPr fontId="1" type="noConversion"/>
  </si>
  <si>
    <t>가기 슬래셔/소드 스트라이크/윌 오브 소드</t>
    <phoneticPr fontId="1" type="noConversion"/>
  </si>
  <si>
    <t>윙비트/페트리파이드/인퍼널 브레스/블루 스트릭</t>
    <phoneticPr fontId="1" type="noConversion"/>
  </si>
  <si>
    <r>
      <rPr>
        <b/>
        <u/>
        <sz val="8"/>
        <color theme="1"/>
        <rFont val="맑은 고딕"/>
        <family val="3"/>
        <charset val="129"/>
        <scheme val="minor"/>
      </rPr>
      <t>체인아츠 : 스트로크/웨폰 버라이어티/체인아츠 : 터프 허슬</t>
    </r>
    <r>
      <rPr>
        <b/>
        <sz val="8"/>
        <color theme="1"/>
        <rFont val="맑은 고딕"/>
        <family val="3"/>
        <charset val="129"/>
        <scheme val="minor"/>
      </rPr>
      <t>/</t>
    </r>
    <r>
      <rPr>
        <b/>
        <u/>
        <sz val="8"/>
        <color theme="1"/>
        <rFont val="맑은 고딕"/>
        <family val="3"/>
        <charset val="129"/>
        <scheme val="minor"/>
      </rPr>
      <t>서먼 비팅 니들배트</t>
    </r>
    <r>
      <rPr>
        <b/>
        <sz val="8"/>
        <color theme="1"/>
        <rFont val="맑은 고딕"/>
        <family val="3"/>
        <charset val="129"/>
        <scheme val="minor"/>
      </rPr>
      <t>/</t>
    </r>
    <r>
      <rPr>
        <b/>
        <u/>
        <sz val="8"/>
        <color theme="1"/>
        <rFont val="맑은 고딕"/>
        <family val="3"/>
        <charset val="129"/>
        <scheme val="minor"/>
      </rPr>
      <t>서먼 스트라이킹 브릭</t>
    </r>
    <r>
      <rPr>
        <b/>
        <sz val="8"/>
        <color theme="1"/>
        <rFont val="맑은 고딕"/>
        <family val="3"/>
        <charset val="129"/>
        <scheme val="minor"/>
      </rPr>
      <t>/체인아츠 : 테이크다운/서먼 슈팅 샷건/서먼 릴리싱 봄/체인아츠 : 크러시/프로페셔널 에이전트</t>
    </r>
    <phoneticPr fontId="1" type="noConversion"/>
  </si>
  <si>
    <t>프라이멀 로어/트리니티/소울 시커/슈퍼 노바</t>
    <phoneticPr fontId="1" type="noConversion"/>
  </si>
  <si>
    <t>소울 레조넌스/핑크 스커드/피니투라 페투치아</t>
    <phoneticPr fontId="1" type="noConversion"/>
  </si>
  <si>
    <t>레프</t>
    <phoneticPr fontId="1" type="noConversion"/>
  </si>
  <si>
    <t>아델</t>
    <phoneticPr fontId="1" type="noConversion"/>
  </si>
  <si>
    <t>일리움</t>
    <phoneticPr fontId="1" type="noConversion"/>
  </si>
  <si>
    <t>호영</t>
    <phoneticPr fontId="1" type="noConversion"/>
  </si>
  <si>
    <t>아크</t>
    <phoneticPr fontId="1" type="noConversion"/>
  </si>
  <si>
    <t>디바이드/테리토리/트레드/오더/그레이브</t>
    <phoneticPr fontId="1" type="noConversion"/>
  </si>
  <si>
    <t>크리에이션/게더링/샤드/원더/블로섬/스콜</t>
    <phoneticPr fontId="1" type="noConversion"/>
  </si>
  <si>
    <r>
      <rPr>
        <b/>
        <u/>
        <sz val="9"/>
        <color theme="1"/>
        <rFont val="맑은 고딕"/>
        <family val="3"/>
        <charset val="129"/>
        <scheme val="minor"/>
      </rPr>
      <t>크래프트 : 자벨린 II</t>
    </r>
    <r>
      <rPr>
        <b/>
        <sz val="9"/>
        <color theme="1"/>
        <rFont val="맑은 고딕"/>
        <family val="3"/>
        <charset val="129"/>
        <scheme val="minor"/>
      </rPr>
      <t>/</t>
    </r>
    <r>
      <rPr>
        <b/>
        <u/>
        <sz val="9"/>
        <color theme="1"/>
        <rFont val="맑은 고딕"/>
        <family val="3"/>
        <charset val="129"/>
        <scheme val="minor"/>
      </rPr>
      <t>글로리 윙 : 강화 자벨린</t>
    </r>
    <r>
      <rPr>
        <b/>
        <sz val="9"/>
        <color theme="1"/>
        <rFont val="맑은 고딕"/>
        <family val="3"/>
        <charset val="129"/>
        <scheme val="minor"/>
      </rPr>
      <t>/</t>
    </r>
    <r>
      <rPr>
        <b/>
        <u/>
        <sz val="9"/>
        <color theme="1"/>
        <rFont val="맑은 고딕"/>
        <family val="3"/>
        <charset val="129"/>
        <scheme val="minor"/>
      </rPr>
      <t>리액션 : 디스트럭션</t>
    </r>
    <r>
      <rPr>
        <b/>
        <sz val="9"/>
        <color theme="1"/>
        <rFont val="맑은 고딕"/>
        <family val="3"/>
        <charset val="129"/>
        <scheme val="minor"/>
      </rPr>
      <t>/</t>
    </r>
    <r>
      <rPr>
        <b/>
        <u/>
        <sz val="9"/>
        <color theme="1"/>
        <rFont val="맑은 고딕"/>
        <family val="3"/>
        <charset val="129"/>
        <scheme val="minor"/>
      </rPr>
      <t>마키나/리액션 : 도미네이션 II</t>
    </r>
    <r>
      <rPr>
        <b/>
        <sz val="9"/>
        <color theme="1"/>
        <rFont val="맑은 고딕"/>
        <family val="3"/>
        <charset val="129"/>
        <scheme val="minor"/>
      </rPr>
      <t>/</t>
    </r>
    <r>
      <rPr>
        <b/>
        <u/>
        <sz val="9"/>
        <color theme="1"/>
        <rFont val="맑은 고딕"/>
        <family val="3"/>
        <charset val="129"/>
        <scheme val="minor"/>
      </rPr>
      <t>데우스/리요</t>
    </r>
    <r>
      <rPr>
        <b/>
        <sz val="9"/>
        <color theme="1"/>
        <rFont val="맑은 고딕"/>
        <family val="3"/>
        <charset val="129"/>
        <scheme val="minor"/>
      </rPr>
      <t>/크래프트 : 롱기누스/커스 마크/롱기누스 존/모탈스윙/모탈 윙비트</t>
    </r>
    <phoneticPr fontId="1" type="noConversion"/>
  </si>
  <si>
    <t>모든 코어 사용</t>
    <phoneticPr fontId="1" type="noConversion"/>
  </si>
  <si>
    <t>제로</t>
    <phoneticPr fontId="1" type="noConversion"/>
  </si>
  <si>
    <t>피어스 쓰러스트/윈드 커터/롤링 커브/롤링 어썰터/스톰 브레이커</t>
    <phoneticPr fontId="1" type="noConversion"/>
  </si>
  <si>
    <t>문 스트라이크/플래시 어썰터/윈드 커터/윈드 스트라이크</t>
    <phoneticPr fontId="1" type="noConversion"/>
  </si>
  <si>
    <t>키네시스</t>
    <phoneticPr fontId="1" type="noConversion"/>
  </si>
  <si>
    <t>얼티메이트-메테리얼/얼티메이트-B.P.M./싸이킥 그랩</t>
    <phoneticPr fontId="1" type="noConversion"/>
  </si>
  <si>
    <t>싸이킥 드레인/얼티메이트-트레인/텔레키네시스</t>
    <phoneticPr fontId="1" type="noConversion"/>
  </si>
  <si>
    <t>코강해야 할 스킬 개수</t>
    <phoneticPr fontId="1" type="noConversion"/>
  </si>
  <si>
    <t>코강이 되는 스킬 개수</t>
    <phoneticPr fontId="1" type="noConversion"/>
  </si>
  <si>
    <t>세줄코어 확률</t>
    <phoneticPr fontId="1" type="noConversion"/>
  </si>
  <si>
    <t>코젬 개수</t>
    <phoneticPr fontId="1" type="noConversion"/>
  </si>
  <si>
    <t>주스탯</t>
    <phoneticPr fontId="1" type="noConversion"/>
  </si>
  <si>
    <t>부스탯</t>
    <phoneticPr fontId="1" type="noConversion"/>
  </si>
  <si>
    <t>장갑/무기제외 방어구</t>
    <phoneticPr fontId="1" type="noConversion"/>
  </si>
  <si>
    <t>작 종류</t>
    <phoneticPr fontId="1" type="noConversion"/>
  </si>
  <si>
    <t>렙제</t>
    <phoneticPr fontId="1" type="noConversion"/>
  </si>
  <si>
    <t>업횟</t>
    <phoneticPr fontId="1" type="noConversion"/>
  </si>
  <si>
    <t>계산실</t>
    <phoneticPr fontId="1" type="noConversion"/>
  </si>
  <si>
    <t>장갑</t>
    <phoneticPr fontId="1" type="noConversion"/>
  </si>
  <si>
    <t>성</t>
    <phoneticPr fontId="1" type="noConversion"/>
  </si>
  <si>
    <t>공격력</t>
    <phoneticPr fontId="1" type="noConversion"/>
  </si>
  <si>
    <t>추옵 제외값으로 입력</t>
    <phoneticPr fontId="1" type="noConversion"/>
  </si>
  <si>
    <t>장갑 기본공</t>
    <phoneticPr fontId="1" type="noConversion"/>
  </si>
  <si>
    <t>스타포스(장갑계산용)</t>
    <phoneticPr fontId="1" type="noConversion"/>
  </si>
  <si>
    <t>무기</t>
    <phoneticPr fontId="1" type="noConversion"/>
  </si>
  <si>
    <t>장갑계산용</t>
    <phoneticPr fontId="1" type="noConversion"/>
  </si>
  <si>
    <t>만지지 마시오(하지 말라면 하지 마)</t>
    <phoneticPr fontId="1" type="noConversion"/>
  </si>
  <si>
    <t>장신구</t>
    <phoneticPr fontId="1" type="noConversion"/>
  </si>
  <si>
    <t>(어깨장식 포함)</t>
    <phoneticPr fontId="1" type="noConversion"/>
  </si>
  <si>
    <t>(어깨장식 제외)</t>
    <phoneticPr fontId="1" type="noConversion"/>
  </si>
  <si>
    <t>세줄코어 기댓값</t>
    <phoneticPr fontId="1" type="noConversion"/>
  </si>
  <si>
    <t>By CTOA</t>
    <phoneticPr fontId="1" type="noConversion"/>
  </si>
  <si>
    <t>크확</t>
    <phoneticPr fontId="1" type="noConversion"/>
  </si>
  <si>
    <t>보공</t>
    <phoneticPr fontId="1" type="noConversion"/>
  </si>
  <si>
    <t>상추뎀</t>
    <phoneticPr fontId="1" type="noConversion"/>
  </si>
  <si>
    <t>벞지</t>
    <phoneticPr fontId="1" type="noConversion"/>
  </si>
  <si>
    <t>재사용</t>
    <phoneticPr fontId="1" type="noConversion"/>
  </si>
  <si>
    <t>패시브 1</t>
    <phoneticPr fontId="1" type="noConversion"/>
  </si>
  <si>
    <t>어빌리티 가이드</t>
    <phoneticPr fontId="1" type="noConversion"/>
  </si>
  <si>
    <t>피드백은 댓글로</t>
    <phoneticPr fontId="1" type="noConversion"/>
  </si>
  <si>
    <t>첫번째 줄</t>
    <phoneticPr fontId="1" type="noConversion"/>
  </si>
  <si>
    <t>두번째 줄</t>
    <phoneticPr fontId="1" type="noConversion"/>
  </si>
  <si>
    <t>세번째 줄</t>
    <phoneticPr fontId="1" type="noConversion"/>
  </si>
  <si>
    <t>공속/크확</t>
    <phoneticPr fontId="1" type="noConversion"/>
  </si>
  <si>
    <t>-</t>
    <phoneticPr fontId="1" type="noConversion"/>
  </si>
  <si>
    <t>보공/공속/패시브</t>
    <phoneticPr fontId="1" type="noConversion"/>
  </si>
  <si>
    <t>메획</t>
    <phoneticPr fontId="1" type="noConversion"/>
  </si>
  <si>
    <t>크학</t>
    <phoneticPr fontId="1" type="noConversion"/>
  </si>
  <si>
    <t>보공/공속/크확</t>
    <phoneticPr fontId="1" type="noConversion"/>
  </si>
  <si>
    <t>레지</t>
    <phoneticPr fontId="1" type="noConversion"/>
  </si>
  <si>
    <t>크확/벞지</t>
    <phoneticPr fontId="1" type="noConversion"/>
  </si>
  <si>
    <t>크확/재사용</t>
    <phoneticPr fontId="1" type="noConversion"/>
  </si>
  <si>
    <t>보공/재사용</t>
    <phoneticPr fontId="1" type="noConversion"/>
  </si>
  <si>
    <t>공속 1</t>
    <phoneticPr fontId="1" type="noConversion"/>
  </si>
  <si>
    <t>혼밥족</t>
    <phoneticPr fontId="1" type="noConversion"/>
  </si>
  <si>
    <t>보공/공속</t>
    <phoneticPr fontId="1" type="noConversion"/>
  </si>
  <si>
    <t>보공/상추뎀/벞지</t>
    <phoneticPr fontId="1" type="noConversion"/>
  </si>
  <si>
    <t>보공/벞지/크리</t>
    <phoneticPr fontId="1" type="noConversion"/>
  </si>
  <si>
    <t>전직업 공속표</t>
    <phoneticPr fontId="1" type="noConversion"/>
  </si>
  <si>
    <t>기본 공속</t>
    <phoneticPr fontId="1" type="noConversion"/>
  </si>
  <si>
    <t>풀공속까지</t>
    <phoneticPr fontId="1" type="noConversion"/>
  </si>
  <si>
    <t>한손무기 5등급</t>
    <phoneticPr fontId="1" type="noConversion"/>
  </si>
  <si>
    <t>한손무기 5등급/두손무기 6등급</t>
    <phoneticPr fontId="1" type="noConversion"/>
  </si>
  <si>
    <t>마법 6등급</t>
    <phoneticPr fontId="1" type="noConversion"/>
  </si>
  <si>
    <t>활 6등급</t>
    <phoneticPr fontId="1" type="noConversion"/>
  </si>
  <si>
    <t>석궁 6등급</t>
    <phoneticPr fontId="1" type="noConversion"/>
  </si>
  <si>
    <t>에인션트 보우 6등급</t>
    <phoneticPr fontId="1" type="noConversion"/>
  </si>
  <si>
    <t>아대 4등급</t>
    <phoneticPr fontId="1" type="noConversion"/>
  </si>
  <si>
    <t>단검 4등급</t>
    <phoneticPr fontId="1" type="noConversion"/>
  </si>
  <si>
    <t>단검&amp;블레이드 4등급</t>
    <phoneticPr fontId="1" type="noConversion"/>
  </si>
  <si>
    <t>핸드캐논 8등급</t>
    <phoneticPr fontId="1" type="noConversion"/>
  </si>
  <si>
    <t>건 5등급</t>
    <phoneticPr fontId="1" type="noConversion"/>
  </si>
  <si>
    <t>너클 5등급</t>
    <phoneticPr fontId="1" type="noConversion"/>
  </si>
  <si>
    <t>자버프 공속</t>
    <phoneticPr fontId="1" type="noConversion"/>
  </si>
  <si>
    <t>한손 3등급/두손 4등급</t>
    <phoneticPr fontId="1" type="noConversion"/>
  </si>
  <si>
    <t>창 5등급(창 마스터리)/폴암 5등급</t>
    <phoneticPr fontId="1" type="noConversion"/>
  </si>
  <si>
    <t>마법 4등급</t>
    <phoneticPr fontId="1" type="noConversion"/>
  </si>
  <si>
    <t>활 4등급</t>
    <phoneticPr fontId="1" type="noConversion"/>
  </si>
  <si>
    <t>석궁 4등급</t>
    <phoneticPr fontId="1" type="noConversion"/>
  </si>
  <si>
    <t>에인션트 보우 4등급</t>
    <phoneticPr fontId="1" type="noConversion"/>
  </si>
  <si>
    <t>단검 2등급 (풀공속)</t>
    <phoneticPr fontId="1" type="noConversion"/>
  </si>
  <si>
    <t>아대 2등급 (풀공속)</t>
    <phoneticPr fontId="1" type="noConversion"/>
  </si>
  <si>
    <t>단검&amp;블레이드 2등급 (풀공속)</t>
    <phoneticPr fontId="1" type="noConversion"/>
  </si>
  <si>
    <t>핸드캐논 4등급 (부스터 +2,리인포스/오버버닝 캐논 +1/+1)</t>
    <phoneticPr fontId="1" type="noConversion"/>
  </si>
  <si>
    <t>한손 1단계/두손 2단계</t>
    <phoneticPr fontId="1" type="noConversion"/>
  </si>
  <si>
    <t>창 1단계/폴암 2단계</t>
    <phoneticPr fontId="1" type="noConversion"/>
  </si>
  <si>
    <t>마법 2단계</t>
    <phoneticPr fontId="1" type="noConversion"/>
  </si>
  <si>
    <t>마법 4등급 (무기 공속 영향 X)</t>
    <phoneticPr fontId="1" type="noConversion"/>
  </si>
  <si>
    <t>활 2단계</t>
    <phoneticPr fontId="1" type="noConversion"/>
  </si>
  <si>
    <t>석궁 2단계</t>
    <phoneticPr fontId="1" type="noConversion"/>
  </si>
  <si>
    <t>에인션트 보우 2단계</t>
    <phoneticPr fontId="1" type="noConversion"/>
  </si>
  <si>
    <t>이미 풀공속이면 풀공속까지 칸에 빨간글씨로 표시됨</t>
    <phoneticPr fontId="1" type="noConversion"/>
  </si>
  <si>
    <t>핸드캐논 2단계</t>
    <phoneticPr fontId="1" type="noConversion"/>
  </si>
  <si>
    <t>건 1단계</t>
    <phoneticPr fontId="1" type="noConversion"/>
  </si>
  <si>
    <t>마법 3등급 (무기 공속 영향 X),(벤젼스 +1)</t>
    <phoneticPr fontId="1" type="noConversion"/>
  </si>
  <si>
    <t>마법 1단계</t>
    <phoneticPr fontId="1" type="noConversion"/>
  </si>
  <si>
    <t>한손검 5등급</t>
    <phoneticPr fontId="1" type="noConversion"/>
  </si>
  <si>
    <t>한손검 5등급/두손검 6등급</t>
    <phoneticPr fontId="1" type="noConversion"/>
  </si>
  <si>
    <t>마법 6등급 (무기 공속 영향 X)</t>
    <phoneticPr fontId="1" type="noConversion"/>
  </si>
  <si>
    <t>너클 2등급</t>
    <phoneticPr fontId="1" type="noConversion"/>
  </si>
  <si>
    <t>자력 풀공속</t>
    <phoneticPr fontId="1" type="noConversion"/>
  </si>
  <si>
    <t>마법 3단계/마법 2단계</t>
    <phoneticPr fontId="1" type="noConversion"/>
  </si>
  <si>
    <t>창 3등급 (창 마스터리)/폴암 3등급</t>
    <phoneticPr fontId="1" type="noConversion"/>
  </si>
  <si>
    <t>마법 5등급 (북 오브 파이어 +1)/마법 4등급 (버닝 리젼)</t>
    <phoneticPr fontId="1" type="noConversion"/>
  </si>
  <si>
    <t>한손검 2등급 (부스터 +2/인텐션 +1), (풀공속)</t>
    <phoneticPr fontId="1" type="noConversion"/>
  </si>
  <si>
    <t>한손검 2등급/두손검 2등급 (님블 핑거 +2, 라이징 선+2), (풀공속)</t>
    <phoneticPr fontId="1" type="noConversion"/>
  </si>
  <si>
    <t>활 2등급 (부스터 +2/알바트로스 +2), (풀공속)</t>
    <phoneticPr fontId="1" type="noConversion"/>
  </si>
  <si>
    <t>아대 2등급 (부스터 +2), (풀공속)</t>
    <phoneticPr fontId="1" type="noConversion"/>
  </si>
  <si>
    <t>너클 2등급 (너클/윈드 부스터), (풀공속)</t>
    <phoneticPr fontId="1" type="noConversion"/>
  </si>
  <si>
    <t>데스페라도 6등급</t>
    <phoneticPr fontId="1" type="noConversion"/>
  </si>
  <si>
    <t>건틀렛 리볼버 5등급</t>
    <phoneticPr fontId="1" type="noConversion"/>
  </si>
  <si>
    <t>스태프 8등급</t>
    <phoneticPr fontId="1" type="noConversion"/>
  </si>
  <si>
    <t>에너지소드 5등급</t>
    <phoneticPr fontId="1" type="noConversion"/>
  </si>
  <si>
    <t>에너지소드 3등급</t>
    <phoneticPr fontId="1" type="noConversion"/>
  </si>
  <si>
    <t>배메는 너무 길어서 여따 씀</t>
    <phoneticPr fontId="1" type="noConversion"/>
  </si>
  <si>
    <t>스태프 2등급: 옐로우 오라 패시브 +2, 스태프 부스터 +2, 너브 스티뮬레이션 +1, 옐로우 오라 활성화 +1</t>
    <phoneticPr fontId="1" type="noConversion"/>
  </si>
  <si>
    <t>스태프 3등급: 옐로우 오라 패시브 +2, 스태프 부스터 +2, 너브 스티뮬레이션 +1</t>
    <phoneticPr fontId="1" type="noConversion"/>
  </si>
  <si>
    <t>스태프 2등급 (조건부 풀공속)/스태프 3등급</t>
    <phoneticPr fontId="1" type="noConversion"/>
  </si>
  <si>
    <t>석궁 2등급 (부스터 +2, 비스트 폼 +1, 하이퍼 스킬-비스트 폼-래피드어택 +1), (풀공속)</t>
    <phoneticPr fontId="1" type="noConversion"/>
  </si>
  <si>
    <t>건 3등급</t>
    <phoneticPr fontId="1" type="noConversion"/>
  </si>
  <si>
    <t>데스페라도 3등급</t>
    <phoneticPr fontId="1" type="noConversion"/>
  </si>
  <si>
    <t>한손무기 2등급 (부스터 +2, 컨센트레이션 +1), (풀공속)</t>
    <phoneticPr fontId="1" type="noConversion"/>
  </si>
  <si>
    <t>건틀렛 리볼버 2등급 (부스터 +2, 콤비네이션 트레이닝 II +1)</t>
    <phoneticPr fontId="1" type="noConversion"/>
  </si>
  <si>
    <t>데스페라도 1단계</t>
    <phoneticPr fontId="1" type="noConversion"/>
  </si>
  <si>
    <t>에너지소드 1단계</t>
    <phoneticPr fontId="1" type="noConversion"/>
  </si>
  <si>
    <r>
      <rPr>
        <b/>
        <sz val="9"/>
        <color rgb="FFFF0000"/>
        <rFont val="맑은 고딕"/>
        <family val="3"/>
        <charset val="129"/>
        <scheme val="minor"/>
      </rPr>
      <t>자력 조건부 풀공속</t>
    </r>
    <r>
      <rPr>
        <b/>
        <sz val="9"/>
        <color theme="1"/>
        <rFont val="맑은 고딕"/>
        <family val="3"/>
        <charset val="129"/>
        <scheme val="minor"/>
      </rPr>
      <t>/스태프 1단계</t>
    </r>
    <phoneticPr fontId="1" type="noConversion"/>
  </si>
  <si>
    <t>폴암 5등급</t>
    <phoneticPr fontId="1" type="noConversion"/>
  </si>
  <si>
    <t>듀얼보우건 6등급</t>
    <phoneticPr fontId="1" type="noConversion"/>
  </si>
  <si>
    <t>케인 5등급</t>
    <phoneticPr fontId="1" type="noConversion"/>
  </si>
  <si>
    <t>폴암 2등급 (부스터 +2, 폴암 마스터리 +1), (풀공속)</t>
    <phoneticPr fontId="1" type="noConversion"/>
  </si>
  <si>
    <t>마법 4등급 (부스터 +2)/마법 3등급 (부스터 +2, 다이브-돌아와! +1)</t>
    <phoneticPr fontId="1" type="noConversion"/>
  </si>
  <si>
    <t>듀얼보우건 3등급</t>
    <phoneticPr fontId="1" type="noConversion"/>
  </si>
  <si>
    <t>케인 3등급</t>
    <phoneticPr fontId="1" type="noConversion"/>
  </si>
  <si>
    <t>너클 4등급 (정령 결속 2식 +1)/너클 3등급 (정령 결속 2식 +1, 정령 결속 극대화 +1)</t>
    <phoneticPr fontId="1" type="noConversion"/>
  </si>
  <si>
    <t>두손무기 6등급</t>
    <phoneticPr fontId="1" type="noConversion"/>
  </si>
  <si>
    <t>카이저도 너무 길어서 여따 씀</t>
    <phoneticPr fontId="1" type="noConversion"/>
  </si>
  <si>
    <t>두손무기 2등급: 블레이즈 업 +2, 트랜스 피규레이션 +1, 마제스티 오브 카이저 +1</t>
    <phoneticPr fontId="1" type="noConversion"/>
  </si>
  <si>
    <t xml:space="preserve">두손무기 2등급 (조건부 풀공속)/두손무기 4등급 </t>
    <phoneticPr fontId="1" type="noConversion"/>
  </si>
  <si>
    <t>두손무기 4등급: 블레이즈 업 +2</t>
    <phoneticPr fontId="1" type="noConversion"/>
  </si>
  <si>
    <t>체인 4등급</t>
    <phoneticPr fontId="1" type="noConversion"/>
  </si>
  <si>
    <t>체인 2등급 (부스터 +2), (풀공속)</t>
    <phoneticPr fontId="1" type="noConversion"/>
  </si>
  <si>
    <t>소울슈터 5등급</t>
    <phoneticPr fontId="1" type="noConversion"/>
  </si>
  <si>
    <t>소울슈터 4등급</t>
    <phoneticPr fontId="1" type="noConversion"/>
  </si>
  <si>
    <t>소울슈터 2단계</t>
    <phoneticPr fontId="1" type="noConversion"/>
  </si>
  <si>
    <t>마법 2단계/마법 1단계</t>
    <phoneticPr fontId="1" type="noConversion"/>
  </si>
  <si>
    <t>듀얼보우건 1단계</t>
    <phoneticPr fontId="1" type="noConversion"/>
  </si>
  <si>
    <t>케인 1단계</t>
    <phoneticPr fontId="1" type="noConversion"/>
  </si>
  <si>
    <t>너클 2단계/너클 1단계</t>
    <phoneticPr fontId="1" type="noConversion"/>
  </si>
  <si>
    <t>튜너 4등급</t>
    <phoneticPr fontId="1" type="noConversion"/>
  </si>
  <si>
    <t>튜너 4등급 (부스터 +2), 풀공속</t>
    <phoneticPr fontId="1" type="noConversion"/>
  </si>
  <si>
    <r>
      <rPr>
        <b/>
        <sz val="9"/>
        <color rgb="FFFF0000"/>
        <rFont val="맑은 고딕"/>
        <family val="3"/>
        <charset val="129"/>
        <scheme val="minor"/>
      </rPr>
      <t>자력 조건부 풀공속</t>
    </r>
    <r>
      <rPr>
        <b/>
        <sz val="9"/>
        <color theme="1"/>
        <rFont val="맑은 고딕"/>
        <family val="3"/>
        <charset val="129"/>
        <scheme val="minor"/>
      </rPr>
      <t>/두손무기 2단계</t>
    </r>
    <phoneticPr fontId="1" type="noConversion"/>
  </si>
  <si>
    <t>매직 크리스탈 6등급</t>
    <phoneticPr fontId="1" type="noConversion"/>
  </si>
  <si>
    <t>매직 크리스탈 3등급</t>
    <phoneticPr fontId="1" type="noConversion"/>
  </si>
  <si>
    <t>너클 2등급 (부스터 +2, 거스트 차지드라이브 적중 +1), (자력 조건부 풀공속), 너클 3등급 (부스터 +1)</t>
    <phoneticPr fontId="1" type="noConversion"/>
  </si>
  <si>
    <t>매직 크리스탈 1단계</t>
    <phoneticPr fontId="1" type="noConversion"/>
  </si>
  <si>
    <r>
      <rPr>
        <b/>
        <sz val="9"/>
        <color rgb="FFFF0000"/>
        <rFont val="맑은 고딕"/>
        <family val="3"/>
        <charset val="129"/>
        <scheme val="minor"/>
      </rPr>
      <t>자력 조건부 풀공속</t>
    </r>
    <r>
      <rPr>
        <b/>
        <sz val="9"/>
        <color theme="1"/>
        <rFont val="맑은 고딕"/>
        <family val="3"/>
        <charset val="129"/>
        <scheme val="minor"/>
      </rPr>
      <t>/너클 1단계</t>
    </r>
    <phoneticPr fontId="1" type="noConversion"/>
  </si>
  <si>
    <t>제로: 베타</t>
    <phoneticPr fontId="1" type="noConversion"/>
  </si>
  <si>
    <t>제로: 알파</t>
    <phoneticPr fontId="1" type="noConversion"/>
  </si>
  <si>
    <t>태도 6등급</t>
    <phoneticPr fontId="1" type="noConversion"/>
  </si>
  <si>
    <t>대검 8등급</t>
    <phoneticPr fontId="1" type="noConversion"/>
  </si>
  <si>
    <t>태도 2등급 (태도 마스터리 +3, 디바인 스위프트 +1, 래피드 타임-스트렝스 10중첩 +1), (풀공속)</t>
    <phoneticPr fontId="1" type="noConversion"/>
  </si>
  <si>
    <t>대검 2등급 (조건부 풀공속)/대검 3등급/대검 4등급</t>
    <phoneticPr fontId="1" type="noConversion"/>
  </si>
  <si>
    <t>제로: 베타도 너무 길어서 여따 씀</t>
    <phoneticPr fontId="1" type="noConversion"/>
  </si>
  <si>
    <t>대검 2등급: 대검 마스터리 +2, 디바인 스위프트 +1, 래피드 타임-스트렝스 10중첩 +1, 리미트 브레이크 +2</t>
    <phoneticPr fontId="1" type="noConversion"/>
  </si>
  <si>
    <t>대검 3등급: 대검 마스터리 +2, 디바인 스위프트 +1, 래피드 타임-스트렝스 10중첩 +1, 타임 디스토션 +1</t>
    <phoneticPr fontId="1" type="noConversion"/>
  </si>
  <si>
    <t>대검 4등급: 대검 마스터리 +2, 디바인 스위프트 +1, 래피드 타임-스트렝스 10중첩 +1</t>
    <phoneticPr fontId="1" type="noConversion"/>
  </si>
  <si>
    <r>
      <rPr>
        <b/>
        <sz val="7"/>
        <color rgb="FFFF0000"/>
        <rFont val="맑은 고딕"/>
        <family val="3"/>
        <charset val="129"/>
        <scheme val="minor"/>
      </rPr>
      <t>자력 조건부 풀공속</t>
    </r>
    <r>
      <rPr>
        <b/>
        <sz val="7"/>
        <color theme="1"/>
        <rFont val="맑은 고딕"/>
        <family val="3"/>
        <charset val="129"/>
        <scheme val="minor"/>
      </rPr>
      <t>/대검 1단계/대검 2단계</t>
    </r>
    <phoneticPr fontId="1" type="noConversion"/>
  </si>
  <si>
    <t>부채 4등급</t>
    <phoneticPr fontId="1" type="noConversion"/>
  </si>
  <si>
    <t>부채 2등급 (부스터 +2), (자력 풀공속)</t>
    <phoneticPr fontId="1" type="noConversion"/>
  </si>
  <si>
    <t>모자란 공속 채우는 법</t>
    <phoneticPr fontId="1" type="noConversion"/>
  </si>
  <si>
    <t>익스그린 +1</t>
    <phoneticPr fontId="1" type="noConversion"/>
  </si>
  <si>
    <t>쓸윈부 +1</t>
    <phoneticPr fontId="1" type="noConversion"/>
  </si>
  <si>
    <t>어빌 +1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</si>
</sst>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%"/>
  </numFmts>
  <fonts count="4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2"/>
      <scheme val="major"/>
    </font>
    <font>
      <sz val="11"/>
      <color rgb="FF000000"/>
      <name val="맑은 고딕"/>
      <family val="2"/>
      <scheme val="major"/>
    </font>
    <font>
      <sz val="8"/>
      <name val="맑은 고딕"/>
      <family val="2"/>
      <scheme val="major"/>
    </font>
    <font>
      <sz val="6"/>
      <color rgb="FF000000"/>
      <name val="맑은 고딕"/>
      <family val="3"/>
      <charset val="129"/>
      <scheme val="major"/>
    </font>
    <font>
      <sz val="8"/>
      <name val="돋움"/>
      <family val="3"/>
      <charset val="129"/>
    </font>
    <font>
      <sz val="9"/>
      <color theme="1"/>
      <name val="맑은 고딕"/>
      <family val="3"/>
      <charset val="129"/>
      <scheme val="major"/>
    </font>
    <font>
      <sz val="11"/>
      <color theme="1"/>
      <name val="맑은 고딕"/>
      <family val="2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2"/>
      <color theme="0"/>
      <name val="맑은 고딕"/>
      <family val="3"/>
      <charset val="129"/>
      <scheme val="minor"/>
    </font>
    <font>
      <b/>
      <sz val="9"/>
      <color rgb="FF373A3C"/>
      <name val="Arial"/>
      <family val="2"/>
    </font>
    <font>
      <sz val="9"/>
      <color rgb="FF373A3C"/>
      <name val="Arial"/>
      <family val="2"/>
    </font>
    <font>
      <b/>
      <sz val="8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.3"/>
      <color theme="1"/>
      <name val="맑은 고딕"/>
      <family val="3"/>
      <charset val="129"/>
      <scheme val="minor"/>
    </font>
    <font>
      <b/>
      <sz val="9"/>
      <color rgb="FF373A3C"/>
      <name val="Arial"/>
      <family val="3"/>
      <charset val="129"/>
    </font>
    <font>
      <b/>
      <sz val="6.7"/>
      <color theme="1"/>
      <name val="맑은 고딕"/>
      <family val="3"/>
      <charset val="129"/>
      <scheme val="minor"/>
    </font>
    <font>
      <b/>
      <sz val="8.5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u/>
      <sz val="9"/>
      <color theme="1"/>
      <name val="맑은 고딕"/>
      <family val="3"/>
      <charset val="129"/>
      <scheme val="minor"/>
    </font>
    <font>
      <b/>
      <u/>
      <sz val="8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6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7.5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b/>
      <sz val="7"/>
      <color rgb="FFFF0000"/>
      <name val="맑은 고딕"/>
      <family val="3"/>
      <charset val="129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D0F7F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7FFD5"/>
        <bgColor indexed="64"/>
      </patternFill>
    </fill>
    <fill>
      <patternFill patternType="solid">
        <fgColor rgb="FFF6FF81"/>
        <bgColor indexed="64"/>
      </patternFill>
    </fill>
    <fill>
      <patternFill patternType="solid">
        <fgColor rgb="FFFFB7BE"/>
        <bgColor indexed="64"/>
      </patternFill>
    </fill>
    <fill>
      <patternFill patternType="solid">
        <fgColor rgb="FF00CC79"/>
        <bgColor indexed="64"/>
      </patternFill>
    </fill>
    <fill>
      <patternFill patternType="solid">
        <fgColor rgb="FFFFCF37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CEBF8"/>
        <bgColor indexed="64"/>
      </patternFill>
    </fill>
    <fill>
      <patternFill patternType="solid">
        <fgColor rgb="FF91F7F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8FEB8"/>
        <bgColor indexed="64"/>
      </patternFill>
    </fill>
    <fill>
      <patternFill patternType="solid">
        <fgColor rgb="FFBF95D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57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6" fillId="0" borderId="1" xfId="0" applyFont="1" applyBorder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>
      <alignment vertical="center"/>
    </xf>
    <xf numFmtId="0" fontId="0" fillId="0" borderId="9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6" fillId="11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1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21" fillId="1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6" fillId="14" borderId="1" xfId="0" applyFont="1" applyFill="1" applyBorder="1" applyAlignment="1">
      <alignment horizontal="center" vertical="center"/>
    </xf>
    <xf numFmtId="0" fontId="6" fillId="21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29" fillId="22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30" fillId="0" borderId="0" xfId="1">
      <alignment vertical="center"/>
    </xf>
    <xf numFmtId="0" fontId="6" fillId="22" borderId="1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17" fillId="9" borderId="1" xfId="0" applyFont="1" applyFill="1" applyBorder="1" applyAlignment="1">
      <alignment horizontal="center" vertical="center"/>
    </xf>
    <xf numFmtId="0" fontId="21" fillId="22" borderId="1" xfId="0" applyFont="1" applyFill="1" applyBorder="1" applyAlignment="1">
      <alignment horizontal="center" vertical="center"/>
    </xf>
    <xf numFmtId="0" fontId="29" fillId="14" borderId="1" xfId="0" applyFont="1" applyFill="1" applyBorder="1" applyAlignment="1">
      <alignment horizontal="center" vertical="center"/>
    </xf>
    <xf numFmtId="0" fontId="31" fillId="0" borderId="0" xfId="1" applyFont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2" borderId="6" xfId="0" applyFont="1" applyFill="1" applyBorder="1" applyProtection="1">
      <alignment vertical="center"/>
      <protection locked="0"/>
    </xf>
    <xf numFmtId="0" fontId="6" fillId="2" borderId="3" xfId="0" applyFont="1" applyFill="1" applyBorder="1" applyProtection="1">
      <alignment vertical="center"/>
      <protection locked="0"/>
    </xf>
    <xf numFmtId="9" fontId="0" fillId="3" borderId="14" xfId="0" applyNumberFormat="1" applyFill="1" applyBorder="1" applyProtection="1">
      <alignment vertical="center"/>
      <protection locked="0"/>
    </xf>
    <xf numFmtId="9" fontId="0" fillId="3" borderId="15" xfId="0" applyNumberFormat="1" applyFill="1" applyBorder="1" applyProtection="1">
      <alignment vertical="center"/>
      <protection locked="0"/>
    </xf>
    <xf numFmtId="9" fontId="0" fillId="3" borderId="0" xfId="0" applyNumberFormat="1" applyFill="1" applyBorder="1" applyProtection="1">
      <alignment vertical="center"/>
      <protection locked="0"/>
    </xf>
    <xf numFmtId="9" fontId="0" fillId="3" borderId="11" xfId="0" applyNumberFormat="1" applyFill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11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4" xfId="0" applyFont="1" applyBorder="1" applyProtection="1">
      <alignment vertical="center"/>
    </xf>
    <xf numFmtId="0" fontId="3" fillId="0" borderId="0" xfId="0" applyFont="1" applyProtection="1">
      <alignment vertical="center"/>
      <protection locked="0"/>
    </xf>
    <xf numFmtId="0" fontId="6" fillId="2" borderId="5" xfId="0" applyFont="1" applyFill="1" applyBorder="1" applyProtection="1">
      <alignment vertical="center"/>
      <protection locked="0"/>
    </xf>
    <xf numFmtId="0" fontId="6" fillId="2" borderId="7" xfId="0" applyFont="1" applyFill="1" applyBorder="1" applyProtection="1">
      <alignment vertical="center"/>
      <protection locked="0"/>
    </xf>
    <xf numFmtId="0" fontId="17" fillId="2" borderId="2" xfId="0" applyFont="1" applyFill="1" applyBorder="1" applyProtection="1">
      <alignment vertical="center"/>
      <protection locked="0"/>
    </xf>
    <xf numFmtId="0" fontId="6" fillId="2" borderId="4" xfId="0" applyFont="1" applyFill="1" applyBorder="1" applyProtection="1">
      <alignment vertical="center"/>
      <protection locked="0"/>
    </xf>
    <xf numFmtId="0" fontId="3" fillId="5" borderId="6" xfId="0" applyFont="1" applyFill="1" applyBorder="1" applyProtection="1">
      <alignment vertical="center"/>
      <protection locked="0"/>
    </xf>
    <xf numFmtId="0" fontId="3" fillId="3" borderId="0" xfId="0" applyFont="1" applyFill="1" applyBorder="1" applyProtection="1">
      <alignment vertical="center"/>
      <protection locked="0"/>
    </xf>
    <xf numFmtId="0" fontId="3" fillId="4" borderId="0" xfId="0" applyFont="1" applyFill="1" applyBorder="1" applyProtection="1">
      <alignment vertical="center"/>
      <protection locked="0"/>
    </xf>
    <xf numFmtId="0" fontId="3" fillId="6" borderId="0" xfId="0" applyFont="1" applyFill="1" applyBorder="1" applyProtection="1">
      <alignment vertical="center"/>
      <protection locked="0"/>
    </xf>
    <xf numFmtId="0" fontId="3" fillId="7" borderId="0" xfId="0" applyFont="1" applyFill="1" applyBorder="1" applyProtection="1">
      <alignment vertical="center"/>
      <protection locked="0"/>
    </xf>
    <xf numFmtId="0" fontId="0" fillId="4" borderId="11" xfId="0" applyFill="1" applyBorder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8" fillId="0" borderId="0" xfId="0" applyFont="1" applyAlignment="1" applyProtection="1">
      <protection locked="0"/>
    </xf>
    <xf numFmtId="0" fontId="3" fillId="0" borderId="0" xfId="0" applyFont="1" applyProtection="1">
      <alignment vertical="center"/>
    </xf>
    <xf numFmtId="0" fontId="3" fillId="0" borderId="5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3" fillId="5" borderId="5" xfId="0" applyFont="1" applyFill="1" applyBorder="1" applyProtection="1">
      <alignment vertical="center"/>
    </xf>
    <xf numFmtId="0" fontId="2" fillId="5" borderId="6" xfId="0" applyFont="1" applyFill="1" applyBorder="1" applyProtection="1">
      <alignment vertical="center"/>
    </xf>
    <xf numFmtId="0" fontId="3" fillId="5" borderId="6" xfId="0" applyFont="1" applyFill="1" applyBorder="1" applyProtection="1">
      <alignment vertical="center"/>
    </xf>
    <xf numFmtId="0" fontId="3" fillId="5" borderId="7" xfId="0" applyFont="1" applyFill="1" applyBorder="1" applyProtection="1">
      <alignment vertical="center"/>
    </xf>
    <xf numFmtId="0" fontId="3" fillId="3" borderId="8" xfId="0" applyFont="1" applyFill="1" applyBorder="1" applyProtection="1">
      <alignment vertical="center"/>
    </xf>
    <xf numFmtId="0" fontId="5" fillId="3" borderId="0" xfId="0" applyFont="1" applyFill="1" applyBorder="1" applyProtection="1">
      <alignment vertical="center"/>
    </xf>
    <xf numFmtId="0" fontId="3" fillId="3" borderId="0" xfId="0" applyFont="1" applyFill="1" applyBorder="1" applyProtection="1">
      <alignment vertical="center"/>
    </xf>
    <xf numFmtId="0" fontId="3" fillId="3" borderId="9" xfId="0" applyFont="1" applyFill="1" applyBorder="1" applyProtection="1">
      <alignment vertical="center"/>
    </xf>
    <xf numFmtId="0" fontId="3" fillId="5" borderId="8" xfId="0" applyFont="1" applyFill="1" applyBorder="1" applyProtection="1">
      <alignment vertical="center"/>
    </xf>
    <xf numFmtId="0" fontId="4" fillId="5" borderId="0" xfId="0" applyFont="1" applyFill="1" applyBorder="1" applyProtection="1">
      <alignment vertical="center"/>
    </xf>
    <xf numFmtId="0" fontId="3" fillId="5" borderId="0" xfId="0" applyFont="1" applyFill="1" applyBorder="1" applyProtection="1">
      <alignment vertical="center"/>
    </xf>
    <xf numFmtId="0" fontId="3" fillId="5" borderId="9" xfId="0" applyFont="1" applyFill="1" applyBorder="1" applyProtection="1">
      <alignment vertical="center"/>
    </xf>
    <xf numFmtId="0" fontId="4" fillId="3" borderId="0" xfId="0" applyFont="1" applyFill="1" applyBorder="1" applyProtection="1">
      <alignment vertical="center"/>
    </xf>
    <xf numFmtId="0" fontId="2" fillId="5" borderId="0" xfId="0" applyFont="1" applyFill="1" applyBorder="1" applyProtection="1">
      <alignment vertical="center"/>
    </xf>
    <xf numFmtId="0" fontId="3" fillId="4" borderId="8" xfId="0" applyFont="1" applyFill="1" applyBorder="1" applyProtection="1">
      <alignment vertical="center"/>
    </xf>
    <xf numFmtId="0" fontId="4" fillId="4" borderId="0" xfId="0" applyFont="1" applyFill="1" applyBorder="1" applyProtection="1">
      <alignment vertical="center"/>
    </xf>
    <xf numFmtId="0" fontId="3" fillId="4" borderId="0" xfId="0" applyFont="1" applyFill="1" applyBorder="1" applyProtection="1">
      <alignment vertical="center"/>
    </xf>
    <xf numFmtId="0" fontId="3" fillId="4" borderId="9" xfId="0" applyFont="1" applyFill="1" applyBorder="1" applyProtection="1">
      <alignment vertical="center"/>
    </xf>
    <xf numFmtId="0" fontId="3" fillId="6" borderId="8" xfId="0" applyFont="1" applyFill="1" applyBorder="1" applyProtection="1">
      <alignment vertical="center"/>
    </xf>
    <xf numFmtId="0" fontId="4" fillId="6" borderId="0" xfId="0" applyFont="1" applyFill="1" applyBorder="1" applyProtection="1">
      <alignment vertical="center"/>
    </xf>
    <xf numFmtId="0" fontId="3" fillId="6" borderId="0" xfId="0" applyFont="1" applyFill="1" applyBorder="1" applyProtection="1">
      <alignment vertical="center"/>
    </xf>
    <xf numFmtId="0" fontId="3" fillId="6" borderId="9" xfId="0" applyFont="1" applyFill="1" applyBorder="1" applyProtection="1">
      <alignment vertical="center"/>
    </xf>
    <xf numFmtId="0" fontId="3" fillId="7" borderId="8" xfId="0" applyFont="1" applyFill="1" applyBorder="1" applyProtection="1">
      <alignment vertical="center"/>
    </xf>
    <xf numFmtId="0" fontId="3" fillId="7" borderId="0" xfId="0" applyFont="1" applyFill="1" applyBorder="1" applyProtection="1">
      <alignment vertical="center"/>
    </xf>
    <xf numFmtId="0" fontId="3" fillId="7" borderId="9" xfId="0" applyFont="1" applyFill="1" applyBorder="1" applyProtection="1">
      <alignment vertical="center"/>
    </xf>
    <xf numFmtId="0" fontId="0" fillId="4" borderId="10" xfId="0" applyFill="1" applyBorder="1" applyProtection="1">
      <alignment vertical="center"/>
    </xf>
    <xf numFmtId="0" fontId="0" fillId="4" borderId="11" xfId="0" applyFill="1" applyBorder="1" applyProtection="1">
      <alignment vertical="center"/>
    </xf>
    <xf numFmtId="0" fontId="0" fillId="4" borderId="12" xfId="0" applyFill="1" applyBorder="1" applyProtection="1">
      <alignment vertical="center"/>
    </xf>
    <xf numFmtId="0" fontId="9" fillId="5" borderId="5" xfId="0" applyFont="1" applyFill="1" applyBorder="1" applyAlignment="1" applyProtection="1"/>
    <xf numFmtId="0" fontId="10" fillId="3" borderId="10" xfId="0" applyFont="1" applyFill="1" applyBorder="1" applyAlignment="1" applyProtection="1"/>
    <xf numFmtId="0" fontId="2" fillId="0" borderId="8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9" fillId="8" borderId="8" xfId="0" applyFont="1" applyFill="1" applyBorder="1" applyAlignment="1" applyProtection="1"/>
    <xf numFmtId="0" fontId="2" fillId="8" borderId="0" xfId="0" applyFont="1" applyFill="1" applyBorder="1" applyProtection="1">
      <alignment vertical="center"/>
    </xf>
    <xf numFmtId="0" fontId="3" fillId="8" borderId="0" xfId="0" applyFont="1" applyFill="1" applyBorder="1" applyProtection="1">
      <alignment vertical="center"/>
    </xf>
    <xf numFmtId="0" fontId="3" fillId="8" borderId="9" xfId="0" applyFont="1" applyFill="1" applyBorder="1" applyProtection="1">
      <alignment vertical="center"/>
    </xf>
    <xf numFmtId="0" fontId="10" fillId="8" borderId="8" xfId="0" applyFont="1" applyFill="1" applyBorder="1" applyAlignment="1" applyProtection="1"/>
    <xf numFmtId="0" fontId="5" fillId="8" borderId="0" xfId="0" applyFont="1" applyFill="1" applyBorder="1" applyProtection="1">
      <alignment vertical="center"/>
    </xf>
    <xf numFmtId="0" fontId="3" fillId="6" borderId="10" xfId="0" applyFont="1" applyFill="1" applyBorder="1" applyProtection="1">
      <alignment vertical="center"/>
    </xf>
    <xf numFmtId="0" fontId="4" fillId="6" borderId="11" xfId="0" applyFont="1" applyFill="1" applyBorder="1" applyProtection="1">
      <alignment vertical="center"/>
    </xf>
    <xf numFmtId="0" fontId="3" fillId="6" borderId="11" xfId="0" applyFont="1" applyFill="1" applyBorder="1" applyProtection="1">
      <alignment vertical="center"/>
    </xf>
    <xf numFmtId="0" fontId="3" fillId="6" borderId="12" xfId="0" applyFont="1" applyFill="1" applyBorder="1" applyProtection="1">
      <alignment vertical="center"/>
    </xf>
    <xf numFmtId="0" fontId="6" fillId="2" borderId="3" xfId="0" applyFont="1" applyFill="1" applyBorder="1" applyProtection="1">
      <alignment vertical="center"/>
    </xf>
    <xf numFmtId="0" fontId="0" fillId="0" borderId="0" xfId="0" applyBorder="1" applyProtection="1">
      <alignment vertical="center"/>
      <protection locked="0"/>
    </xf>
    <xf numFmtId="0" fontId="14" fillId="0" borderId="0" xfId="0" applyFont="1" applyFill="1" applyBorder="1" applyAlignment="1" applyProtection="1">
      <protection locked="0"/>
    </xf>
    <xf numFmtId="0" fontId="6" fillId="0" borderId="13" xfId="0" applyFont="1" applyBorder="1" applyProtection="1">
      <alignment vertical="center"/>
    </xf>
    <xf numFmtId="0" fontId="0" fillId="4" borderId="5" xfId="0" applyFill="1" applyBorder="1" applyProtection="1">
      <alignment vertical="center"/>
    </xf>
    <xf numFmtId="0" fontId="0" fillId="9" borderId="7" xfId="0" applyFill="1" applyBorder="1" applyProtection="1">
      <alignment vertical="center"/>
    </xf>
    <xf numFmtId="0" fontId="15" fillId="0" borderId="13" xfId="0" applyFont="1" applyBorder="1" applyAlignment="1" applyProtection="1"/>
    <xf numFmtId="0" fontId="12" fillId="7" borderId="10" xfId="0" applyFont="1" applyFill="1" applyBorder="1" applyAlignment="1" applyProtection="1"/>
    <xf numFmtId="0" fontId="12" fillId="4" borderId="12" xfId="0" applyFont="1" applyFill="1" applyBorder="1" applyAlignment="1" applyProtection="1"/>
    <xf numFmtId="0" fontId="13" fillId="5" borderId="13" xfId="0" applyFont="1" applyFill="1" applyBorder="1" applyAlignment="1" applyProtection="1"/>
    <xf numFmtId="0" fontId="14" fillId="5" borderId="5" xfId="0" applyFont="1" applyFill="1" applyBorder="1" applyAlignment="1" applyProtection="1"/>
    <xf numFmtId="0" fontId="14" fillId="5" borderId="7" xfId="0" applyFont="1" applyFill="1" applyBorder="1" applyAlignment="1" applyProtection="1"/>
    <xf numFmtId="0" fontId="14" fillId="3" borderId="14" xfId="0" applyFont="1" applyFill="1" applyBorder="1" applyAlignment="1" applyProtection="1"/>
    <xf numFmtId="0" fontId="14" fillId="3" borderId="8" xfId="0" applyFont="1" applyFill="1" applyBorder="1" applyAlignment="1" applyProtection="1"/>
    <xf numFmtId="0" fontId="14" fillId="3" borderId="9" xfId="0" applyFont="1" applyFill="1" applyBorder="1" applyAlignment="1" applyProtection="1"/>
    <xf numFmtId="0" fontId="14" fillId="9" borderId="14" xfId="0" applyFont="1" applyFill="1" applyBorder="1" applyAlignment="1" applyProtection="1"/>
    <xf numFmtId="0" fontId="14" fillId="9" borderId="8" xfId="0" applyFont="1" applyFill="1" applyBorder="1" applyAlignment="1" applyProtection="1"/>
    <xf numFmtId="0" fontId="14" fillId="9" borderId="9" xfId="0" applyFont="1" applyFill="1" applyBorder="1" applyAlignment="1" applyProtection="1"/>
    <xf numFmtId="0" fontId="14" fillId="4" borderId="14" xfId="0" applyFont="1" applyFill="1" applyBorder="1" applyAlignment="1" applyProtection="1"/>
    <xf numFmtId="0" fontId="14" fillId="4" borderId="8" xfId="0" applyFont="1" applyFill="1" applyBorder="1" applyAlignment="1" applyProtection="1"/>
    <xf numFmtId="0" fontId="14" fillId="4" borderId="9" xfId="0" applyFont="1" applyFill="1" applyBorder="1" applyAlignment="1" applyProtection="1"/>
    <xf numFmtId="0" fontId="0" fillId="5" borderId="5" xfId="0" applyFill="1" applyBorder="1" applyProtection="1">
      <alignment vertical="center"/>
    </xf>
    <xf numFmtId="0" fontId="0" fillId="5" borderId="6" xfId="0" applyFill="1" applyBorder="1" applyProtection="1">
      <alignment vertical="center"/>
    </xf>
    <xf numFmtId="0" fontId="0" fillId="5" borderId="7" xfId="0" applyFill="1" applyBorder="1" applyProtection="1">
      <alignment vertical="center"/>
    </xf>
    <xf numFmtId="0" fontId="0" fillId="5" borderId="8" xfId="0" applyFill="1" applyBorder="1" applyProtection="1">
      <alignment vertical="center"/>
    </xf>
    <xf numFmtId="0" fontId="0" fillId="5" borderId="0" xfId="0" applyFill="1" applyBorder="1" applyProtection="1">
      <alignment vertical="center"/>
    </xf>
    <xf numFmtId="0" fontId="0" fillId="5" borderId="9" xfId="0" applyFill="1" applyBorder="1" applyProtection="1">
      <alignment vertical="center"/>
    </xf>
    <xf numFmtId="0" fontId="0" fillId="3" borderId="8" xfId="0" applyFill="1" applyBorder="1" applyProtection="1">
      <alignment vertical="center"/>
    </xf>
    <xf numFmtId="0" fontId="0" fillId="3" borderId="0" xfId="0" applyFill="1" applyBorder="1" applyProtection="1">
      <alignment vertical="center"/>
    </xf>
    <xf numFmtId="0" fontId="0" fillId="3" borderId="9" xfId="0" applyFill="1" applyBorder="1" applyProtection="1">
      <alignment vertical="center"/>
    </xf>
    <xf numFmtId="0" fontId="0" fillId="9" borderId="8" xfId="0" applyFill="1" applyBorder="1" applyProtection="1">
      <alignment vertical="center"/>
    </xf>
    <xf numFmtId="0" fontId="2" fillId="9" borderId="0" xfId="0" applyFont="1" applyFill="1" applyBorder="1" applyProtection="1">
      <alignment vertical="center"/>
    </xf>
    <xf numFmtId="0" fontId="0" fillId="9" borderId="0" xfId="0" applyFill="1" applyBorder="1" applyProtection="1">
      <alignment vertical="center"/>
    </xf>
    <xf numFmtId="0" fontId="0" fillId="9" borderId="9" xfId="0" applyFill="1" applyBorder="1" applyProtection="1">
      <alignment vertical="center"/>
    </xf>
    <xf numFmtId="0" fontId="0" fillId="9" borderId="10" xfId="0" applyFill="1" applyBorder="1" applyProtection="1">
      <alignment vertical="center"/>
    </xf>
    <xf numFmtId="0" fontId="4" fillId="9" borderId="11" xfId="0" applyFont="1" applyFill="1" applyBorder="1" applyProtection="1">
      <alignment vertical="center"/>
    </xf>
    <xf numFmtId="0" fontId="0" fillId="9" borderId="11" xfId="0" applyFill="1" applyBorder="1" applyProtection="1">
      <alignment vertical="center"/>
    </xf>
    <xf numFmtId="0" fontId="0" fillId="9" borderId="12" xfId="0" applyFill="1" applyBorder="1" applyProtection="1">
      <alignment vertical="center"/>
    </xf>
    <xf numFmtId="0" fontId="0" fillId="8" borderId="15" xfId="0" applyFill="1" applyBorder="1" applyProtection="1">
      <alignment vertical="center"/>
    </xf>
    <xf numFmtId="0" fontId="0" fillId="8" borderId="10" xfId="0" applyFill="1" applyBorder="1" applyProtection="1">
      <alignment vertical="center"/>
    </xf>
    <xf numFmtId="0" fontId="0" fillId="8" borderId="12" xfId="0" applyFill="1" applyBorder="1" applyProtection="1">
      <alignment vertical="center"/>
    </xf>
    <xf numFmtId="0" fontId="6" fillId="2" borderId="2" xfId="0" applyFont="1" applyFill="1" applyBorder="1" applyProtection="1">
      <alignment vertical="center"/>
    </xf>
    <xf numFmtId="0" fontId="6" fillId="2" borderId="4" xfId="0" applyFont="1" applyFill="1" applyBorder="1" applyProtection="1">
      <alignment vertical="center"/>
    </xf>
    <xf numFmtId="0" fontId="6" fillId="0" borderId="1" xfId="0" applyFont="1" applyBorder="1" applyProtection="1">
      <alignment vertical="center"/>
    </xf>
    <xf numFmtId="0" fontId="13" fillId="5" borderId="5" xfId="0" applyFont="1" applyFill="1" applyBorder="1" applyAlignment="1" applyProtection="1"/>
    <xf numFmtId="0" fontId="14" fillId="5" borderId="6" xfId="0" applyFont="1" applyFill="1" applyBorder="1" applyAlignment="1" applyProtection="1"/>
    <xf numFmtId="0" fontId="14" fillId="3" borderId="0" xfId="0" applyFont="1" applyFill="1" applyBorder="1" applyAlignment="1" applyProtection="1"/>
    <xf numFmtId="0" fontId="14" fillId="9" borderId="0" xfId="0" applyFont="1" applyFill="1" applyBorder="1" applyAlignment="1" applyProtection="1"/>
    <xf numFmtId="0" fontId="12" fillId="7" borderId="8" xfId="0" applyFont="1" applyFill="1" applyBorder="1" applyAlignment="1" applyProtection="1"/>
    <xf numFmtId="0" fontId="12" fillId="4" borderId="9" xfId="0" applyFont="1" applyFill="1" applyBorder="1" applyAlignment="1" applyProtection="1"/>
    <xf numFmtId="0" fontId="18" fillId="0" borderId="1" xfId="0" applyFont="1" applyBorder="1" applyAlignment="1" applyProtection="1">
      <alignment horizontal="center" vertical="center"/>
    </xf>
    <xf numFmtId="0" fontId="0" fillId="7" borderId="2" xfId="0" applyFill="1" applyBorder="1" applyProtection="1">
      <alignment vertical="center"/>
    </xf>
    <xf numFmtId="0" fontId="0" fillId="7" borderId="8" xfId="0" applyFill="1" applyBorder="1" applyProtection="1">
      <alignment vertical="center"/>
    </xf>
    <xf numFmtId="0" fontId="2" fillId="7" borderId="8" xfId="0" applyFont="1" applyFill="1" applyBorder="1" applyProtection="1">
      <alignment vertical="center"/>
    </xf>
    <xf numFmtId="0" fontId="5" fillId="7" borderId="8" xfId="0" applyFont="1" applyFill="1" applyBorder="1" applyProtection="1">
      <alignment vertical="center"/>
    </xf>
    <xf numFmtId="0" fontId="19" fillId="7" borderId="8" xfId="0" applyFont="1" applyFill="1" applyBorder="1" applyProtection="1">
      <alignment vertical="center"/>
    </xf>
    <xf numFmtId="0" fontId="0" fillId="7" borderId="10" xfId="0" applyFill="1" applyBorder="1" applyProtection="1">
      <alignment vertical="center"/>
    </xf>
    <xf numFmtId="0" fontId="0" fillId="10" borderId="4" xfId="0" applyFill="1" applyBorder="1" applyProtection="1">
      <alignment vertical="center"/>
    </xf>
    <xf numFmtId="176" fontId="0" fillId="10" borderId="9" xfId="0" applyNumberFormat="1" applyFill="1" applyBorder="1" applyProtection="1">
      <alignment vertical="center"/>
    </xf>
    <xf numFmtId="176" fontId="0" fillId="10" borderId="12" xfId="0" applyNumberFormat="1" applyFill="1" applyBorder="1" applyProtection="1">
      <alignment vertical="center"/>
    </xf>
    <xf numFmtId="0" fontId="0" fillId="7" borderId="1" xfId="0" applyFill="1" applyBorder="1" applyProtection="1">
      <alignment vertical="center"/>
    </xf>
    <xf numFmtId="0" fontId="20" fillId="7" borderId="14" xfId="0" applyFont="1" applyFill="1" applyBorder="1" applyProtection="1">
      <alignment vertical="center"/>
    </xf>
    <xf numFmtId="0" fontId="4" fillId="7" borderId="14" xfId="0" applyFont="1" applyFill="1" applyBorder="1" applyProtection="1">
      <alignment vertical="center"/>
    </xf>
    <xf numFmtId="0" fontId="2" fillId="7" borderId="14" xfId="0" applyFont="1" applyFill="1" applyBorder="1" applyProtection="1">
      <alignment vertical="center"/>
    </xf>
    <xf numFmtId="0" fontId="3" fillId="7" borderId="14" xfId="0" applyFont="1" applyFill="1" applyBorder="1" applyProtection="1">
      <alignment vertical="center"/>
    </xf>
    <xf numFmtId="0" fontId="0" fillId="7" borderId="14" xfId="0" applyFill="1" applyBorder="1" applyProtection="1">
      <alignment vertical="center"/>
    </xf>
    <xf numFmtId="0" fontId="0" fillId="7" borderId="15" xfId="0" applyFill="1" applyBorder="1" applyProtection="1">
      <alignment vertical="center"/>
    </xf>
    <xf numFmtId="0" fontId="0" fillId="10" borderId="1" xfId="0" applyFill="1" applyBorder="1" applyProtection="1">
      <alignment vertical="center"/>
    </xf>
    <xf numFmtId="176" fontId="0" fillId="10" borderId="14" xfId="0" applyNumberFormat="1" applyFill="1" applyBorder="1" applyProtection="1">
      <alignment vertical="center"/>
    </xf>
    <xf numFmtId="176" fontId="0" fillId="10" borderId="15" xfId="0" applyNumberFormat="1" applyFill="1" applyBorder="1" applyProtection="1">
      <alignment vertical="center"/>
    </xf>
    <xf numFmtId="0" fontId="0" fillId="3" borderId="1" xfId="0" applyFill="1" applyBorder="1" applyProtection="1">
      <alignment vertical="center"/>
    </xf>
    <xf numFmtId="0" fontId="0" fillId="4" borderId="1" xfId="0" applyFill="1" applyBorder="1" applyProtection="1">
      <alignment vertical="center"/>
    </xf>
    <xf numFmtId="0" fontId="2" fillId="4" borderId="1" xfId="0" applyFont="1" applyFill="1" applyBorder="1" applyProtection="1">
      <alignment vertical="center"/>
    </xf>
    <xf numFmtId="0" fontId="2" fillId="11" borderId="1" xfId="0" applyFont="1" applyFill="1" applyBorder="1" applyProtection="1">
      <alignment vertical="center"/>
    </xf>
    <xf numFmtId="0" fontId="0" fillId="3" borderId="14" xfId="0" applyFill="1" applyBorder="1" applyProtection="1">
      <alignment vertical="center"/>
    </xf>
    <xf numFmtId="9" fontId="0" fillId="4" borderId="14" xfId="0" applyNumberFormat="1" applyFill="1" applyBorder="1" applyProtection="1">
      <alignment vertical="center"/>
    </xf>
    <xf numFmtId="10" fontId="0" fillId="7" borderId="14" xfId="0" applyNumberFormat="1" applyFill="1" applyBorder="1" applyProtection="1">
      <alignment vertical="center"/>
    </xf>
    <xf numFmtId="10" fontId="0" fillId="4" borderId="14" xfId="0" applyNumberFormat="1" applyFill="1" applyBorder="1" applyProtection="1">
      <alignment vertical="center"/>
    </xf>
    <xf numFmtId="10" fontId="0" fillId="11" borderId="14" xfId="0" applyNumberFormat="1" applyFill="1" applyBorder="1" applyProtection="1">
      <alignment vertical="center"/>
    </xf>
    <xf numFmtId="0" fontId="0" fillId="3" borderId="15" xfId="0" applyFill="1" applyBorder="1" applyProtection="1">
      <alignment vertical="center"/>
    </xf>
    <xf numFmtId="9" fontId="0" fillId="4" borderId="15" xfId="0" applyNumberFormat="1" applyFill="1" applyBorder="1" applyProtection="1">
      <alignment vertical="center"/>
    </xf>
    <xf numFmtId="10" fontId="0" fillId="7" borderId="15" xfId="0" applyNumberFormat="1" applyFill="1" applyBorder="1" applyProtection="1">
      <alignment vertical="center"/>
    </xf>
    <xf numFmtId="10" fontId="0" fillId="4" borderId="15" xfId="0" applyNumberFormat="1" applyFill="1" applyBorder="1" applyProtection="1">
      <alignment vertical="center"/>
    </xf>
    <xf numFmtId="10" fontId="0" fillId="11" borderId="15" xfId="0" applyNumberFormat="1" applyFill="1" applyBorder="1" applyProtection="1">
      <alignment vertical="center"/>
    </xf>
    <xf numFmtId="10" fontId="6" fillId="2" borderId="3" xfId="0" applyNumberFormat="1" applyFont="1" applyFill="1" applyBorder="1" applyProtection="1">
      <alignment vertical="center"/>
    </xf>
    <xf numFmtId="0" fontId="0" fillId="3" borderId="3" xfId="0" applyFill="1" applyBorder="1" applyProtection="1">
      <alignment vertical="center"/>
    </xf>
    <xf numFmtId="0" fontId="17" fillId="2" borderId="5" xfId="0" applyFont="1" applyFill="1" applyBorder="1" applyProtection="1">
      <alignment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17" fillId="2" borderId="10" xfId="0" applyFont="1" applyFill="1" applyBorder="1" applyProtection="1">
      <alignment vertical="center"/>
      <protection locked="0"/>
    </xf>
    <xf numFmtId="0" fontId="0" fillId="2" borderId="11" xfId="0" applyFill="1" applyBorder="1" applyProtection="1">
      <alignment vertical="center"/>
      <protection locked="0"/>
    </xf>
    <xf numFmtId="0" fontId="6" fillId="2" borderId="11" xfId="0" applyFont="1" applyFill="1" applyBorder="1" applyProtection="1">
      <alignment vertical="center"/>
      <protection locked="0"/>
    </xf>
    <xf numFmtId="0" fontId="6" fillId="2" borderId="12" xfId="0" applyFont="1" applyFill="1" applyBorder="1" applyProtection="1">
      <alignment vertical="center"/>
      <protection locked="0"/>
    </xf>
    <xf numFmtId="0" fontId="6" fillId="7" borderId="2" xfId="0" applyFont="1" applyFill="1" applyBorder="1" applyProtection="1">
      <alignment vertical="center"/>
      <protection locked="0"/>
    </xf>
    <xf numFmtId="0" fontId="6" fillId="7" borderId="3" xfId="0" applyFont="1" applyFill="1" applyBorder="1" applyProtection="1">
      <alignment vertical="center"/>
      <protection locked="0"/>
    </xf>
    <xf numFmtId="0" fontId="6" fillId="7" borderId="4" xfId="0" applyFont="1" applyFill="1" applyBorder="1" applyProtection="1">
      <alignment vertical="center"/>
      <protection locked="0"/>
    </xf>
    <xf numFmtId="0" fontId="6" fillId="7" borderId="2" xfId="0" applyFont="1" applyFill="1" applyBorder="1" applyProtection="1">
      <alignment vertical="center"/>
    </xf>
    <xf numFmtId="0" fontId="6" fillId="7" borderId="3" xfId="0" applyFont="1" applyFill="1" applyBorder="1" applyProtection="1">
      <alignment vertical="center"/>
    </xf>
    <xf numFmtId="0" fontId="6" fillId="7" borderId="4" xfId="0" applyFont="1" applyFill="1" applyBorder="1" applyProtection="1">
      <alignment vertical="center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14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 applyProtection="1">
      <alignment horizontal="center" vertical="center"/>
    </xf>
    <xf numFmtId="0" fontId="6" fillId="7" borderId="1" xfId="0" applyFont="1" applyFill="1" applyBorder="1" applyAlignment="1" applyProtection="1">
      <alignment horizontal="center" vertical="center"/>
    </xf>
    <xf numFmtId="0" fontId="6" fillId="4" borderId="4" xfId="0" applyNumberFormat="1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21" fillId="14" borderId="15" xfId="0" applyFont="1" applyFill="1" applyBorder="1" applyAlignment="1" applyProtection="1">
      <alignment horizontal="center" vertical="center"/>
    </xf>
    <xf numFmtId="0" fontId="6" fillId="14" borderId="15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2" fillId="4" borderId="0" xfId="0" applyFont="1" applyFill="1" applyBorder="1" applyProtection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22" borderId="2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/>
    </xf>
    <xf numFmtId="0" fontId="6" fillId="22" borderId="4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21" borderId="2" xfId="0" applyFont="1" applyFill="1" applyBorder="1" applyAlignment="1">
      <alignment horizontal="center" vertical="center"/>
    </xf>
    <xf numFmtId="0" fontId="6" fillId="21" borderId="3" xfId="0" applyFont="1" applyFill="1" applyBorder="1" applyAlignment="1">
      <alignment horizontal="center" vertical="center"/>
    </xf>
    <xf numFmtId="0" fontId="6" fillId="21" borderId="4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23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/>
    </xf>
    <xf numFmtId="0" fontId="42" fillId="5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21" fillId="2" borderId="2" xfId="0" applyFont="1" applyFill="1" applyBorder="1" applyAlignment="1" applyProtection="1">
      <alignment horizontal="center" vertical="center"/>
    </xf>
    <xf numFmtId="0" fontId="21" fillId="2" borderId="3" xfId="0" applyFont="1" applyFill="1" applyBorder="1" applyAlignment="1" applyProtection="1">
      <alignment horizontal="center" vertical="center"/>
    </xf>
    <xf numFmtId="0" fontId="21" fillId="2" borderId="4" xfId="0" applyFont="1" applyFill="1" applyBorder="1" applyAlignment="1" applyProtection="1">
      <alignment horizontal="center" vertical="center"/>
    </xf>
    <xf numFmtId="0" fontId="24" fillId="20" borderId="2" xfId="0" applyFont="1" applyFill="1" applyBorder="1" applyAlignment="1">
      <alignment horizontal="center" vertical="center"/>
    </xf>
    <xf numFmtId="0" fontId="24" fillId="20" borderId="3" xfId="0" applyFont="1" applyFill="1" applyBorder="1" applyAlignment="1">
      <alignment horizontal="center" vertical="center"/>
    </xf>
    <xf numFmtId="0" fontId="26" fillId="20" borderId="2" xfId="0" applyFont="1" applyFill="1" applyBorder="1" applyAlignment="1">
      <alignment horizontal="center" vertical="center"/>
    </xf>
    <xf numFmtId="0" fontId="26" fillId="20" borderId="3" xfId="0" applyFont="1" applyFill="1" applyBorder="1" applyAlignment="1">
      <alignment horizontal="center" vertical="center"/>
    </xf>
    <xf numFmtId="0" fontId="26" fillId="2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4" fillId="19" borderId="2" xfId="0" applyFont="1" applyFill="1" applyBorder="1" applyAlignment="1">
      <alignment horizontal="center" vertical="center"/>
    </xf>
    <xf numFmtId="0" fontId="24" fillId="19" borderId="3" xfId="0" applyFont="1" applyFill="1" applyBorder="1" applyAlignment="1">
      <alignment horizontal="center" vertical="center"/>
    </xf>
    <xf numFmtId="0" fontId="17" fillId="18" borderId="2" xfId="0" applyFont="1" applyFill="1" applyBorder="1" applyAlignment="1">
      <alignment horizontal="center" vertical="center"/>
    </xf>
    <xf numFmtId="0" fontId="17" fillId="18" borderId="3" xfId="0" applyFont="1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3" xfId="0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25" fillId="19" borderId="2" xfId="0" applyFont="1" applyFill="1" applyBorder="1" applyAlignment="1">
      <alignment horizontal="center" vertical="center"/>
    </xf>
    <xf numFmtId="0" fontId="25" fillId="19" borderId="3" xfId="0" applyFont="1" applyFill="1" applyBorder="1" applyAlignment="1">
      <alignment horizontal="center" vertical="center"/>
    </xf>
    <xf numFmtId="0" fontId="25" fillId="19" borderId="4" xfId="0" applyFont="1" applyFill="1" applyBorder="1" applyAlignment="1">
      <alignment horizontal="center" vertical="center"/>
    </xf>
    <xf numFmtId="0" fontId="26" fillId="19" borderId="2" xfId="0" applyFont="1" applyFill="1" applyBorder="1" applyAlignment="1">
      <alignment horizontal="center" vertical="center"/>
    </xf>
    <xf numFmtId="0" fontId="26" fillId="19" borderId="3" xfId="0" applyFont="1" applyFill="1" applyBorder="1" applyAlignment="1">
      <alignment horizontal="center" vertical="center"/>
    </xf>
    <xf numFmtId="0" fontId="26" fillId="19" borderId="4" xfId="0" applyFont="1" applyFill="1" applyBorder="1" applyAlignment="1">
      <alignment horizontal="center" vertical="center"/>
    </xf>
    <xf numFmtId="0" fontId="6" fillId="17" borderId="2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17" borderId="3" xfId="0" applyFill="1" applyBorder="1" applyAlignment="1">
      <alignment horizontal="center" vertical="center"/>
    </xf>
    <xf numFmtId="0" fontId="0" fillId="17" borderId="4" xfId="0" applyFill="1" applyBorder="1" applyAlignment="1">
      <alignment horizontal="center" vertical="center"/>
    </xf>
    <xf numFmtId="0" fontId="17" fillId="14" borderId="2" xfId="0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17" fillId="13" borderId="2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22" fillId="11" borderId="2" xfId="0" applyFont="1" applyFill="1" applyBorder="1" applyAlignment="1">
      <alignment horizontal="center" vertical="center"/>
    </xf>
    <xf numFmtId="0" fontId="22" fillId="11" borderId="3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7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0" fillId="16" borderId="7" xfId="0" applyFill="1" applyBorder="1" applyAlignment="1">
      <alignment horizontal="center" vertical="center"/>
    </xf>
    <xf numFmtId="0" fontId="22" fillId="16" borderId="5" xfId="0" applyFont="1" applyFill="1" applyBorder="1" applyAlignment="1">
      <alignment horizontal="center" vertical="center"/>
    </xf>
    <xf numFmtId="0" fontId="22" fillId="16" borderId="6" xfId="0" applyFont="1" applyFill="1" applyBorder="1" applyAlignment="1">
      <alignment horizontal="center" vertical="center"/>
    </xf>
    <xf numFmtId="0" fontId="22" fillId="16" borderId="7" xfId="0" applyFont="1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6" fillId="21" borderId="2" xfId="0" applyFont="1" applyFill="1" applyBorder="1" applyAlignment="1">
      <alignment horizontal="center" vertical="center"/>
    </xf>
    <xf numFmtId="0" fontId="6" fillId="21" borderId="3" xfId="0" applyFont="1" applyFill="1" applyBorder="1" applyAlignment="1">
      <alignment horizontal="center" vertical="center"/>
    </xf>
    <xf numFmtId="0" fontId="6" fillId="21" borderId="4" xfId="0" applyFont="1" applyFill="1" applyBorder="1" applyAlignment="1">
      <alignment horizontal="center" vertical="center"/>
    </xf>
    <xf numFmtId="0" fontId="6" fillId="22" borderId="2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/>
    </xf>
    <xf numFmtId="0" fontId="6" fillId="22" borderId="4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horizontal="center" vertical="center"/>
    </xf>
    <xf numFmtId="0" fontId="36" fillId="22" borderId="2" xfId="0" applyFont="1" applyFill="1" applyBorder="1" applyAlignment="1">
      <alignment horizontal="center" vertical="center"/>
    </xf>
    <xf numFmtId="0" fontId="36" fillId="22" borderId="3" xfId="0" applyFont="1" applyFill="1" applyBorder="1" applyAlignment="1">
      <alignment horizontal="center" vertical="center"/>
    </xf>
    <xf numFmtId="0" fontId="36" fillId="22" borderId="4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6" fillId="5" borderId="3" xfId="0" applyFont="1" applyFill="1" applyBorder="1" applyAlignment="1">
      <alignment horizontal="center" vertical="center"/>
    </xf>
    <xf numFmtId="0" fontId="36" fillId="5" borderId="4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/>
    </xf>
    <xf numFmtId="0" fontId="36" fillId="4" borderId="3" xfId="0" applyFont="1" applyFill="1" applyBorder="1" applyAlignment="1">
      <alignment horizontal="center" vertical="center"/>
    </xf>
    <xf numFmtId="0" fontId="36" fillId="4" borderId="4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29" fillId="7" borderId="2" xfId="0" applyFont="1" applyFill="1" applyBorder="1" applyAlignment="1">
      <alignment horizontal="center" vertical="center"/>
    </xf>
    <xf numFmtId="0" fontId="29" fillId="7" borderId="3" xfId="0" applyFont="1" applyFill="1" applyBorder="1" applyAlignment="1">
      <alignment horizontal="center" vertical="center"/>
    </xf>
    <xf numFmtId="0" fontId="29" fillId="7" borderId="4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center" vertical="center"/>
    </xf>
    <xf numFmtId="0" fontId="35" fillId="13" borderId="3" xfId="0" applyFont="1" applyFill="1" applyBorder="1" applyAlignment="1">
      <alignment horizontal="center" vertical="center"/>
    </xf>
    <xf numFmtId="0" fontId="35" fillId="13" borderId="4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21" fillId="13" borderId="2" xfId="0" applyFont="1" applyFill="1" applyBorder="1" applyAlignment="1">
      <alignment horizontal="center" vertical="center"/>
    </xf>
    <xf numFmtId="0" fontId="21" fillId="13" borderId="3" xfId="0" applyFont="1" applyFill="1" applyBorder="1" applyAlignment="1">
      <alignment horizontal="center" vertical="center"/>
    </xf>
    <xf numFmtId="0" fontId="21" fillId="13" borderId="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40" fillId="0" borderId="2" xfId="0" applyFont="1" applyBorder="1" applyAlignment="1" applyProtection="1">
      <alignment horizontal="center" vertical="center"/>
    </xf>
    <xf numFmtId="0" fontId="40" fillId="0" borderId="3" xfId="0" applyFont="1" applyBorder="1" applyAlignment="1" applyProtection="1">
      <alignment horizontal="center" vertical="center"/>
    </xf>
    <xf numFmtId="0" fontId="40" fillId="0" borderId="4" xfId="0" applyFont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6" fillId="22" borderId="2" xfId="0" applyFont="1" applyFill="1" applyBorder="1" applyAlignment="1" applyProtection="1">
      <alignment horizontal="center" vertical="center"/>
    </xf>
    <xf numFmtId="0" fontId="6" fillId="22" borderId="3" xfId="0" applyFont="1" applyFill="1" applyBorder="1" applyAlignment="1" applyProtection="1">
      <alignment horizontal="center" vertical="center"/>
    </xf>
    <xf numFmtId="0" fontId="6" fillId="22" borderId="4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18" borderId="2" xfId="0" applyFont="1" applyFill="1" applyBorder="1" applyAlignment="1" applyProtection="1">
      <alignment horizontal="center" vertical="center"/>
    </xf>
    <xf numFmtId="0" fontId="6" fillId="18" borderId="4" xfId="0" applyFont="1" applyFill="1" applyBorder="1" applyAlignment="1" applyProtection="1">
      <alignment horizontal="center" vertical="center"/>
    </xf>
    <xf numFmtId="0" fontId="17" fillId="14" borderId="2" xfId="0" applyFont="1" applyFill="1" applyBorder="1" applyAlignment="1" applyProtection="1">
      <alignment horizontal="center" vertical="center"/>
    </xf>
    <xf numFmtId="0" fontId="17" fillId="14" borderId="4" xfId="0" applyFont="1" applyFill="1" applyBorder="1" applyAlignment="1" applyProtection="1">
      <alignment horizontal="center" vertical="center"/>
    </xf>
    <xf numFmtId="0" fontId="6" fillId="4" borderId="2" xfId="0" applyNumberFormat="1" applyFont="1" applyFill="1" applyBorder="1" applyAlignment="1" applyProtection="1">
      <alignment horizontal="right" vertical="center"/>
      <protection locked="0"/>
    </xf>
    <xf numFmtId="0" fontId="6" fillId="4" borderId="3" xfId="0" applyNumberFormat="1" applyFont="1" applyFill="1" applyBorder="1" applyAlignment="1" applyProtection="1">
      <alignment horizontal="right" vertical="center"/>
      <protection locked="0"/>
    </xf>
    <xf numFmtId="0" fontId="6" fillId="14" borderId="13" xfId="0" applyFont="1" applyFill="1" applyBorder="1" applyAlignment="1">
      <alignment horizontal="center" vertical="center"/>
    </xf>
    <xf numFmtId="0" fontId="6" fillId="14" borderId="14" xfId="0" applyFont="1" applyFill="1" applyBorder="1" applyAlignment="1">
      <alignment horizontal="center" vertical="center"/>
    </xf>
    <xf numFmtId="0" fontId="6" fillId="14" borderId="15" xfId="0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0" fontId="43" fillId="7" borderId="4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13" borderId="13" xfId="0" applyFont="1" applyFill="1" applyBorder="1" applyAlignment="1">
      <alignment horizontal="center" vertical="center"/>
    </xf>
    <xf numFmtId="0" fontId="6" fillId="13" borderId="14" xfId="0" applyFont="1" applyFill="1" applyBorder="1" applyAlignment="1">
      <alignment horizontal="center" vertical="center"/>
    </xf>
    <xf numFmtId="0" fontId="6" fillId="13" borderId="15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23" borderId="2" xfId="0" applyFont="1" applyFill="1" applyBorder="1" applyAlignment="1">
      <alignment horizontal="center" vertical="center"/>
    </xf>
    <xf numFmtId="0" fontId="6" fillId="23" borderId="4" xfId="0" applyFont="1" applyFill="1" applyBorder="1" applyAlignment="1">
      <alignment horizontal="center" vertical="center"/>
    </xf>
    <xf numFmtId="0" fontId="43" fillId="18" borderId="13" xfId="0" applyFont="1" applyFill="1" applyBorder="1" applyAlignment="1">
      <alignment horizontal="center" vertical="center"/>
    </xf>
    <xf numFmtId="0" fontId="43" fillId="18" borderId="14" xfId="0" applyFont="1" applyFill="1" applyBorder="1" applyAlignment="1">
      <alignment horizontal="center" vertical="center"/>
    </xf>
    <xf numFmtId="0" fontId="43" fillId="18" borderId="15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43" fillId="7" borderId="3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17" fillId="11" borderId="2" xfId="0" applyFont="1" applyFill="1" applyBorder="1" applyAlignment="1">
      <alignment horizontal="center" vertical="center"/>
    </xf>
    <xf numFmtId="0" fontId="17" fillId="11" borderId="3" xfId="0" applyFont="1" applyFill="1" applyBorder="1" applyAlignment="1">
      <alignment horizontal="center" vertical="center"/>
    </xf>
    <xf numFmtId="0" fontId="17" fillId="11" borderId="4" xfId="0" applyFont="1" applyFill="1" applyBorder="1" applyAlignment="1">
      <alignment horizontal="center" vertical="center"/>
    </xf>
    <xf numFmtId="0" fontId="6" fillId="23" borderId="3" xfId="0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22" borderId="2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13" borderId="3" xfId="0" applyFont="1" applyFill="1" applyBorder="1" applyAlignment="1">
      <alignment horizontal="center" vertical="center"/>
    </xf>
    <xf numFmtId="0" fontId="22" fillId="13" borderId="4" xfId="0" applyFont="1" applyFill="1" applyBorder="1" applyAlignment="1">
      <alignment horizontal="center" vertical="center"/>
    </xf>
    <xf numFmtId="0" fontId="22" fillId="9" borderId="2" xfId="0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22" fillId="22" borderId="3" xfId="0" applyFont="1" applyFill="1" applyBorder="1" applyAlignment="1">
      <alignment horizontal="center" vertical="center"/>
    </xf>
    <xf numFmtId="0" fontId="22" fillId="22" borderId="4" xfId="0" applyFont="1" applyFill="1" applyBorder="1" applyAlignment="1">
      <alignment horizontal="center" vertical="center"/>
    </xf>
    <xf numFmtId="0" fontId="32" fillId="9" borderId="2" xfId="0" applyFont="1" applyFill="1" applyBorder="1" applyAlignment="1">
      <alignment horizontal="center" vertical="center"/>
    </xf>
    <xf numFmtId="0" fontId="32" fillId="9" borderId="3" xfId="0" applyFont="1" applyFill="1" applyBorder="1" applyAlignment="1">
      <alignment horizontal="center" vertical="center"/>
    </xf>
    <xf numFmtId="0" fontId="32" fillId="9" borderId="4" xfId="0" applyFont="1" applyFill="1" applyBorder="1" applyAlignment="1">
      <alignment horizontal="center" vertical="center"/>
    </xf>
    <xf numFmtId="0" fontId="44" fillId="14" borderId="2" xfId="0" applyFont="1" applyFill="1" applyBorder="1" applyAlignment="1">
      <alignment horizontal="center" vertical="center"/>
    </xf>
    <xf numFmtId="0" fontId="44" fillId="14" borderId="3" xfId="0" applyFont="1" applyFill="1" applyBorder="1" applyAlignment="1">
      <alignment horizontal="center" vertical="center"/>
    </xf>
    <xf numFmtId="0" fontId="44" fillId="14" borderId="4" xfId="0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22" fillId="14" borderId="2" xfId="0" applyFont="1" applyFill="1" applyBorder="1" applyAlignment="1">
      <alignment horizontal="center" vertical="center"/>
    </xf>
    <xf numFmtId="0" fontId="22" fillId="14" borderId="3" xfId="0" applyFont="1" applyFill="1" applyBorder="1" applyAlignment="1">
      <alignment horizontal="center" vertical="center"/>
    </xf>
    <xf numFmtId="0" fontId="22" fillId="14" borderId="4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0" fontId="45" fillId="3" borderId="3" xfId="0" applyFont="1" applyFill="1" applyBorder="1" applyAlignment="1">
      <alignment horizontal="center" vertical="center"/>
    </xf>
    <xf numFmtId="0" fontId="45" fillId="3" borderId="4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FFFF99"/>
      <color rgb="FFFFEBFF"/>
      <color rgb="FFFFB7BE"/>
      <color rgb="FFFFCCFF"/>
      <color rgb="FFD0F7FC"/>
      <color rgb="FFA8FEB8"/>
      <color rgb="FF97FFD5"/>
      <color rgb="FFFFCF37"/>
      <color rgb="FFBF95DF"/>
      <color rgb="FF91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namu.wiki/w/%ED%8C%8C%EC%9D%BC:%EB%A1%A4%EB%A7%81%20%EC%96%B4%EC%8D%B0%ED%84%B0.png" TargetMode="External"/><Relationship Id="rId2" Type="http://schemas.openxmlformats.org/officeDocument/2006/relationships/hyperlink" Target="https://namu.wiki/w/%ED%8C%8C%EC%9D%BC:%EB%A1%A4%EB%A7%81%20%EC%BB%A4%EB%B8%8C.png" TargetMode="External"/><Relationship Id="rId1" Type="http://schemas.openxmlformats.org/officeDocument/2006/relationships/hyperlink" Target="https://namu.wiki/w/%ED%8C%8C%EC%9D%BC:%EC%8A%A4%ED%95%80%20%EC%BB%A4%ED%84%B0.png" TargetMode="External"/><Relationship Id="rId4" Type="http://schemas.openxmlformats.org/officeDocument/2006/relationships/hyperlink" Target="https://namu.wiki/w/%ED%8C%8C%EC%9D%BC:%EC%8A%A4%ED%86%B0%20%EB%B8%8C%EB%A0%88%EC%9D%B4%ED%81%AC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76200</xdr:rowOff>
    </xdr:to>
    <xdr:sp macro="" textlink="">
      <xdr:nvSpPr>
        <xdr:cNvPr id="6145" name="AutoShape 1" descr="data:image/svg+xml;base64,PHN2ZyB3aWR0aD0iMzIiIGhlaWdodD0iMzIiIHhtbG5zPSJodHRwOi8vd3d3LnczLm9yZy8yMDAwL3N2ZyI+PC9zdmc+">
          <a:hlinkClick xmlns:r="http://schemas.openxmlformats.org/officeDocument/2006/relationships" r:id="rId1" tooltip="파일:스핀 커터.png"/>
          <a:extLst>
            <a:ext uri="{FF2B5EF4-FFF2-40B4-BE49-F238E27FC236}">
              <a16:creationId xmlns:a16="http://schemas.microsoft.com/office/drawing/2014/main" id="{08539FD9-05F0-4DC7-BFE6-C6A82221D1C2}"/>
            </a:ext>
          </a:extLst>
        </xdr:cNvPr>
        <xdr:cNvSpPr>
          <a:spLocks noChangeAspect="1" noChangeArrowheads="1"/>
        </xdr:cNvSpPr>
      </xdr:nvSpPr>
      <xdr:spPr bwMode="auto">
        <a:xfrm>
          <a:off x="0" y="22219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624840</xdr:colOff>
      <xdr:row>98</xdr:row>
      <xdr:rowOff>0</xdr:rowOff>
    </xdr:from>
    <xdr:to>
      <xdr:col>1</xdr:col>
      <xdr:colOff>259080</xdr:colOff>
      <xdr:row>99</xdr:row>
      <xdr:rowOff>76200</xdr:rowOff>
    </xdr:to>
    <xdr:sp macro="" textlink="">
      <xdr:nvSpPr>
        <xdr:cNvPr id="6147" name="AutoShape 3" descr="data:image/svg+xml;base64,PHN2ZyB3aWR0aD0iMzIiIGhlaWdodD0iMzIiIHhtbG5zPSJodHRwOi8vd3d3LnczLm9yZy8yMDAwL3N2ZyI+PC9zdmc+">
          <a:hlinkClick xmlns:r="http://schemas.openxmlformats.org/officeDocument/2006/relationships" r:id="rId2" tooltip="파일:롤링 커브.png"/>
          <a:extLst>
            <a:ext uri="{FF2B5EF4-FFF2-40B4-BE49-F238E27FC236}">
              <a16:creationId xmlns:a16="http://schemas.microsoft.com/office/drawing/2014/main" id="{9B3507CE-349E-402A-A9A9-30480D4FE3AD}"/>
            </a:ext>
          </a:extLst>
        </xdr:cNvPr>
        <xdr:cNvSpPr>
          <a:spLocks noChangeAspect="1" noChangeArrowheads="1"/>
        </xdr:cNvSpPr>
      </xdr:nvSpPr>
      <xdr:spPr bwMode="auto">
        <a:xfrm>
          <a:off x="624840" y="22219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579120</xdr:colOff>
      <xdr:row>98</xdr:row>
      <xdr:rowOff>0</xdr:rowOff>
    </xdr:from>
    <xdr:to>
      <xdr:col>2</xdr:col>
      <xdr:colOff>213360</xdr:colOff>
      <xdr:row>99</xdr:row>
      <xdr:rowOff>76200</xdr:rowOff>
    </xdr:to>
    <xdr:sp macro="" textlink="">
      <xdr:nvSpPr>
        <xdr:cNvPr id="6149" name="AutoShape 5" descr="data:image/svg+xml;base64,PHN2ZyB3aWR0aD0iMzIiIGhlaWdodD0iMzIiIHhtbG5zPSJodHRwOi8vd3d3LnczLm9yZy8yMDAwL3N2ZyI+PC9zdmc+">
          <a:hlinkClick xmlns:r="http://schemas.openxmlformats.org/officeDocument/2006/relationships" r:id="rId3" tooltip="파일:롤링 어썰터.png"/>
          <a:extLst>
            <a:ext uri="{FF2B5EF4-FFF2-40B4-BE49-F238E27FC236}">
              <a16:creationId xmlns:a16="http://schemas.microsoft.com/office/drawing/2014/main" id="{656C484F-81E1-44E0-AE82-0B3F25A9B455}"/>
            </a:ext>
          </a:extLst>
        </xdr:cNvPr>
        <xdr:cNvSpPr>
          <a:spLocks noChangeAspect="1" noChangeArrowheads="1"/>
        </xdr:cNvSpPr>
      </xdr:nvSpPr>
      <xdr:spPr bwMode="auto">
        <a:xfrm>
          <a:off x="1249680" y="22219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533400</xdr:colOff>
      <xdr:row>88</xdr:row>
      <xdr:rowOff>0</xdr:rowOff>
    </xdr:from>
    <xdr:to>
      <xdr:col>3</xdr:col>
      <xdr:colOff>167640</xdr:colOff>
      <xdr:row>89</xdr:row>
      <xdr:rowOff>76200</xdr:rowOff>
    </xdr:to>
    <xdr:sp macro="" textlink="">
      <xdr:nvSpPr>
        <xdr:cNvPr id="6151" name="AutoShape 7" descr="data:image/svg+xml;base64,PHN2ZyB3aWR0aD0iMzIiIGhlaWdodD0iMzIiIHhtbG5zPSJodHRwOi8vd3d3LnczLm9yZy8yMDAwL3N2ZyI+PC9zdmc+">
          <a:hlinkClick xmlns:r="http://schemas.openxmlformats.org/officeDocument/2006/relationships" r:id="rId4" tooltip="파일:스톰 브레이크.png"/>
          <a:extLst>
            <a:ext uri="{FF2B5EF4-FFF2-40B4-BE49-F238E27FC236}">
              <a16:creationId xmlns:a16="http://schemas.microsoft.com/office/drawing/2014/main" id="{7172A786-A5B8-4483-9E72-CEA87F01541E}"/>
            </a:ext>
          </a:extLst>
        </xdr:cNvPr>
        <xdr:cNvSpPr>
          <a:spLocks noChangeAspect="1" noChangeArrowheads="1"/>
        </xdr:cNvSpPr>
      </xdr:nvSpPr>
      <xdr:spPr bwMode="auto">
        <a:xfrm>
          <a:off x="1874520" y="22219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따뜻한 파란색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995F9-5822-4876-8C2D-250C5525AD4E}">
  <dimension ref="A1:Z39"/>
  <sheetViews>
    <sheetView workbookViewId="0">
      <selection activeCell="D16" sqref="D16"/>
    </sheetView>
  </sheetViews>
  <sheetFormatPr defaultRowHeight="17.399999999999999" x14ac:dyDescent="0.4"/>
  <cols>
    <col min="1" max="3" width="8.796875" style="78"/>
    <col min="4" max="4" width="9.3984375" style="78" bestFit="1" customWidth="1"/>
    <col min="5" max="9" width="8.796875" style="78"/>
    <col min="10" max="10" width="9.3984375" style="78" bestFit="1" customWidth="1"/>
    <col min="11" max="16384" width="8.796875" style="78"/>
  </cols>
  <sheetData>
    <row r="1" spans="1:26" ht="18" thickBot="1" x14ac:dyDescent="0.45">
      <c r="A1" s="107" t="s">
        <v>403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spans="1:26" ht="18" thickBot="1" x14ac:dyDescent="0.45">
      <c r="A2" s="93"/>
      <c r="B2" s="93"/>
      <c r="G2" s="93"/>
      <c r="I2" s="94" t="s">
        <v>2</v>
      </c>
      <c r="J2" s="70">
        <v>0</v>
      </c>
      <c r="K2" s="95" t="s">
        <v>1</v>
      </c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spans="1:26" ht="18" thickBot="1" x14ac:dyDescent="0.45">
      <c r="A3" s="93"/>
      <c r="B3" s="93"/>
      <c r="C3" s="93"/>
      <c r="G3" s="93"/>
      <c r="H3" s="93"/>
      <c r="I3" s="96" t="s">
        <v>40</v>
      </c>
      <c r="J3" s="153">
        <f>Q9</f>
        <v>0</v>
      </c>
      <c r="K3" s="97" t="s">
        <v>39</v>
      </c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spans="1:26" ht="18" thickBot="1" x14ac:dyDescent="0.45">
      <c r="A4" s="93"/>
      <c r="S4" s="93"/>
      <c r="T4" s="93"/>
      <c r="U4" s="93"/>
      <c r="V4" s="93"/>
      <c r="W4" s="93"/>
      <c r="X4" s="93"/>
      <c r="Y4" s="93"/>
      <c r="Z4" s="93"/>
    </row>
    <row r="5" spans="1:26" ht="18" thickBot="1" x14ac:dyDescent="0.45">
      <c r="A5" s="93"/>
      <c r="B5" s="108" t="s">
        <v>9</v>
      </c>
      <c r="C5" s="110" t="s">
        <v>4</v>
      </c>
      <c r="D5" s="112" t="s">
        <v>5</v>
      </c>
      <c r="E5" s="98">
        <v>5500</v>
      </c>
      <c r="F5" s="113" t="s">
        <v>3</v>
      </c>
      <c r="G5" s="93"/>
      <c r="H5" s="108" t="s">
        <v>12</v>
      </c>
      <c r="I5" s="110" t="s">
        <v>4</v>
      </c>
      <c r="J5" s="111" t="s">
        <v>17</v>
      </c>
      <c r="K5" s="112">
        <f>INT(J2/1540)</f>
        <v>0</v>
      </c>
      <c r="L5" s="113" t="s">
        <v>15</v>
      </c>
      <c r="M5" s="93"/>
      <c r="N5" s="142" t="s">
        <v>19</v>
      </c>
      <c r="O5" s="110" t="s">
        <v>4</v>
      </c>
      <c r="P5" s="111" t="s">
        <v>17</v>
      </c>
      <c r="Q5" s="112">
        <f>K5*E5</f>
        <v>0</v>
      </c>
      <c r="R5" s="113" t="s">
        <v>3</v>
      </c>
      <c r="S5" s="93"/>
      <c r="T5" s="93"/>
      <c r="U5" s="93"/>
      <c r="V5" s="93"/>
      <c r="W5" s="93"/>
      <c r="X5" s="93"/>
      <c r="Y5" s="93"/>
      <c r="Z5" s="93"/>
    </row>
    <row r="6" spans="1:26" ht="18" thickBot="1" x14ac:dyDescent="0.45">
      <c r="A6" s="93"/>
      <c r="B6" s="140" t="s">
        <v>10</v>
      </c>
      <c r="C6" s="114" t="s">
        <v>6</v>
      </c>
      <c r="D6" s="116" t="s">
        <v>5</v>
      </c>
      <c r="E6" s="99">
        <v>2700</v>
      </c>
      <c r="F6" s="117" t="s">
        <v>3</v>
      </c>
      <c r="G6" s="93"/>
      <c r="H6" s="109" t="s">
        <v>13</v>
      </c>
      <c r="I6" s="114" t="s">
        <v>6</v>
      </c>
      <c r="J6" s="115" t="s">
        <v>17</v>
      </c>
      <c r="K6" s="116">
        <f>INT(J2/840)</f>
        <v>0</v>
      </c>
      <c r="L6" s="117" t="s">
        <v>15</v>
      </c>
      <c r="M6" s="93"/>
      <c r="N6" s="93"/>
      <c r="O6" s="114" t="s">
        <v>6</v>
      </c>
      <c r="P6" s="115" t="s">
        <v>17</v>
      </c>
      <c r="Q6" s="116">
        <f>E6*K6</f>
        <v>0</v>
      </c>
      <c r="R6" s="117" t="s">
        <v>3</v>
      </c>
      <c r="S6" s="93"/>
      <c r="T6" s="93"/>
      <c r="U6" s="93"/>
      <c r="V6" s="93"/>
      <c r="W6" s="93"/>
      <c r="X6" s="93"/>
      <c r="Y6" s="93"/>
      <c r="Z6" s="93"/>
    </row>
    <row r="7" spans="1:26" ht="18" thickBot="1" x14ac:dyDescent="0.45">
      <c r="A7" s="93"/>
      <c r="B7" s="141" t="s">
        <v>11</v>
      </c>
      <c r="C7" s="124" t="s">
        <v>7</v>
      </c>
      <c r="D7" s="265" t="s">
        <v>14</v>
      </c>
      <c r="E7" s="100">
        <v>7500</v>
      </c>
      <c r="F7" s="127" t="s">
        <v>3</v>
      </c>
      <c r="G7" s="93"/>
      <c r="I7" s="118" t="s">
        <v>4</v>
      </c>
      <c r="J7" s="119" t="s">
        <v>18</v>
      </c>
      <c r="K7" s="120">
        <f>INT(J2/2200)</f>
        <v>0</v>
      </c>
      <c r="L7" s="121" t="s">
        <v>15</v>
      </c>
      <c r="M7" s="93"/>
      <c r="N7" s="93"/>
      <c r="O7" s="118" t="s">
        <v>4</v>
      </c>
      <c r="P7" s="119" t="s">
        <v>18</v>
      </c>
      <c r="Q7" s="120">
        <f>E5*K7</f>
        <v>0</v>
      </c>
      <c r="R7" s="121" t="s">
        <v>3</v>
      </c>
      <c r="S7" s="93"/>
      <c r="T7" s="93"/>
      <c r="U7" s="93"/>
      <c r="V7" s="93"/>
      <c r="W7" s="93"/>
      <c r="X7" s="93"/>
      <c r="Y7" s="93"/>
      <c r="Z7" s="93"/>
    </row>
    <row r="8" spans="1:26" ht="18" thickBot="1" x14ac:dyDescent="0.45">
      <c r="A8" s="93"/>
      <c r="B8" s="93"/>
      <c r="C8" s="128" t="s">
        <v>8</v>
      </c>
      <c r="D8" s="130" t="s">
        <v>5</v>
      </c>
      <c r="E8" s="101">
        <v>6500</v>
      </c>
      <c r="F8" s="131" t="s">
        <v>3</v>
      </c>
      <c r="G8" s="93"/>
      <c r="I8" s="114" t="s">
        <v>6</v>
      </c>
      <c r="J8" s="122" t="s">
        <v>18</v>
      </c>
      <c r="K8" s="116">
        <f>INT(J2/1200)</f>
        <v>0</v>
      </c>
      <c r="L8" s="117" t="s">
        <v>15</v>
      </c>
      <c r="M8" s="93"/>
      <c r="N8" s="93"/>
      <c r="O8" s="114" t="s">
        <v>6</v>
      </c>
      <c r="P8" s="122" t="s">
        <v>18</v>
      </c>
      <c r="Q8" s="116">
        <f>E6*K8</f>
        <v>0</v>
      </c>
      <c r="R8" s="117" t="s">
        <v>3</v>
      </c>
      <c r="S8" s="93"/>
      <c r="T8" s="93"/>
      <c r="U8" s="93"/>
      <c r="V8" s="93"/>
      <c r="W8" s="93"/>
      <c r="X8" s="93"/>
      <c r="Y8" s="93"/>
      <c r="Z8" s="93"/>
    </row>
    <row r="9" spans="1:26" x14ac:dyDescent="0.25">
      <c r="A9" s="93"/>
      <c r="B9" s="93"/>
      <c r="C9" s="132" t="s">
        <v>20</v>
      </c>
      <c r="D9" s="133" t="s">
        <v>5</v>
      </c>
      <c r="E9" s="102">
        <v>650</v>
      </c>
      <c r="F9" s="134" t="s">
        <v>3</v>
      </c>
      <c r="G9" s="93"/>
      <c r="H9" s="138" t="s">
        <v>24</v>
      </c>
      <c r="I9" s="120" t="s">
        <v>4</v>
      </c>
      <c r="J9" s="123" t="s">
        <v>17</v>
      </c>
      <c r="K9" s="120">
        <f>INT(J2/1540)</f>
        <v>0</v>
      </c>
      <c r="L9" s="121" t="s">
        <v>15</v>
      </c>
      <c r="M9" s="93"/>
      <c r="O9" s="143" t="s">
        <v>24</v>
      </c>
      <c r="P9" s="144" t="s">
        <v>17</v>
      </c>
      <c r="Q9" s="145">
        <f>K9*E5+K10*E6</f>
        <v>0</v>
      </c>
      <c r="R9" s="146" t="s">
        <v>3</v>
      </c>
      <c r="S9" s="93"/>
      <c r="T9" s="93"/>
      <c r="U9" s="93"/>
      <c r="V9" s="93"/>
      <c r="W9" s="93"/>
      <c r="X9" s="93"/>
      <c r="Y9" s="93"/>
      <c r="Z9" s="93"/>
    </row>
    <row r="10" spans="1:26" ht="18" thickBot="1" x14ac:dyDescent="0.25">
      <c r="A10" s="93"/>
      <c r="C10" s="135" t="s">
        <v>21</v>
      </c>
      <c r="D10" s="136" t="s">
        <v>22</v>
      </c>
      <c r="E10" s="103">
        <v>235</v>
      </c>
      <c r="F10" s="137" t="s">
        <v>3</v>
      </c>
      <c r="G10" s="93"/>
      <c r="H10" s="139" t="s">
        <v>25</v>
      </c>
      <c r="I10" s="116" t="s">
        <v>6</v>
      </c>
      <c r="J10" s="115" t="s">
        <v>17</v>
      </c>
      <c r="K10" s="116">
        <f>INT((J2-1540*K9)/840)</f>
        <v>0</v>
      </c>
      <c r="L10" s="117" t="s">
        <v>15</v>
      </c>
      <c r="M10" s="93"/>
      <c r="O10" s="147" t="s">
        <v>25</v>
      </c>
      <c r="P10" s="148" t="s">
        <v>18</v>
      </c>
      <c r="Q10" s="145">
        <f>K11*E5+K12*E6</f>
        <v>0</v>
      </c>
      <c r="R10" s="146" t="s">
        <v>3</v>
      </c>
      <c r="S10" s="93"/>
      <c r="T10" s="93"/>
      <c r="U10" s="93"/>
      <c r="V10" s="93"/>
      <c r="W10" s="93"/>
      <c r="X10" s="93"/>
      <c r="Y10" s="93"/>
      <c r="Z10" s="93"/>
    </row>
    <row r="11" spans="1:26" x14ac:dyDescent="0.4">
      <c r="A11" s="93"/>
      <c r="G11" s="93"/>
      <c r="H11" s="104"/>
      <c r="I11" s="118" t="s">
        <v>4</v>
      </c>
      <c r="J11" s="119" t="s">
        <v>18</v>
      </c>
      <c r="K11" s="120">
        <f>INT(J2/2200)</f>
        <v>0</v>
      </c>
      <c r="L11" s="121" t="s">
        <v>15</v>
      </c>
      <c r="M11" s="93"/>
      <c r="N11" s="104"/>
      <c r="O11" s="124" t="s">
        <v>7</v>
      </c>
      <c r="P11" s="125" t="s">
        <v>18</v>
      </c>
      <c r="Q11" s="126">
        <f>E7*K13</f>
        <v>0</v>
      </c>
      <c r="R11" s="127" t="s">
        <v>3</v>
      </c>
      <c r="S11" s="93"/>
      <c r="T11" s="93"/>
      <c r="U11" s="93"/>
      <c r="V11" s="93"/>
      <c r="W11" s="93"/>
      <c r="X11" s="93"/>
      <c r="Y11" s="93"/>
      <c r="Z11" s="93"/>
    </row>
    <row r="12" spans="1:26" ht="18" thickBot="1" x14ac:dyDescent="0.45">
      <c r="A12" s="93"/>
      <c r="G12" s="93"/>
      <c r="I12" s="114" t="s">
        <v>6</v>
      </c>
      <c r="J12" s="122" t="s">
        <v>18</v>
      </c>
      <c r="K12" s="116">
        <f>INT((J2-2200*K11)/840)</f>
        <v>0</v>
      </c>
      <c r="L12" s="117" t="s">
        <v>15</v>
      </c>
      <c r="M12" s="93"/>
      <c r="O12" s="149" t="s">
        <v>8</v>
      </c>
      <c r="P12" s="150" t="s">
        <v>18</v>
      </c>
      <c r="Q12" s="151">
        <f>E8*K14</f>
        <v>0</v>
      </c>
      <c r="R12" s="152" t="s">
        <v>3</v>
      </c>
      <c r="S12" s="93"/>
      <c r="T12" s="93"/>
      <c r="U12" s="93"/>
      <c r="V12" s="93"/>
      <c r="W12" s="93"/>
      <c r="X12" s="93"/>
      <c r="Y12" s="93"/>
      <c r="Z12" s="93"/>
    </row>
    <row r="13" spans="1:26" x14ac:dyDescent="0.4">
      <c r="A13" s="93"/>
      <c r="G13" s="93"/>
      <c r="I13" s="124" t="s">
        <v>7</v>
      </c>
      <c r="J13" s="125" t="s">
        <v>18</v>
      </c>
      <c r="K13" s="126">
        <f>INT(J2/2750)</f>
        <v>0</v>
      </c>
      <c r="L13" s="127" t="s">
        <v>16</v>
      </c>
      <c r="M13" s="93"/>
      <c r="N13" s="93"/>
      <c r="S13" s="93"/>
      <c r="T13" s="93"/>
      <c r="U13" s="93"/>
      <c r="V13" s="93"/>
      <c r="W13" s="93"/>
      <c r="X13" s="93"/>
      <c r="Y13" s="93"/>
      <c r="Z13" s="93"/>
    </row>
    <row r="14" spans="1:26" x14ac:dyDescent="0.35">
      <c r="A14" s="93"/>
      <c r="C14" s="105"/>
      <c r="G14" s="93"/>
      <c r="I14" s="128" t="s">
        <v>8</v>
      </c>
      <c r="J14" s="129" t="s">
        <v>18</v>
      </c>
      <c r="K14" s="130">
        <f>INT(J2/2200)</f>
        <v>0</v>
      </c>
      <c r="L14" s="131" t="s">
        <v>15</v>
      </c>
      <c r="M14" s="93"/>
      <c r="N14" s="93"/>
      <c r="S14" s="93"/>
      <c r="T14" s="93"/>
      <c r="U14" s="93"/>
      <c r="V14" s="93"/>
      <c r="W14" s="93"/>
      <c r="X14" s="93"/>
      <c r="Y14" s="93"/>
      <c r="Z14" s="93"/>
    </row>
    <row r="15" spans="1:26" x14ac:dyDescent="0.4">
      <c r="A15" s="93"/>
      <c r="C15" s="106"/>
      <c r="G15" s="93"/>
      <c r="I15" s="132" t="s">
        <v>20</v>
      </c>
      <c r="J15" s="133"/>
      <c r="K15" s="133">
        <f>INT(J3/E9)</f>
        <v>0</v>
      </c>
      <c r="L15" s="134" t="s">
        <v>15</v>
      </c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</row>
    <row r="16" spans="1:26" ht="18" thickBot="1" x14ac:dyDescent="0.45">
      <c r="A16" s="93"/>
      <c r="G16" s="93"/>
      <c r="I16" s="135" t="s">
        <v>21</v>
      </c>
      <c r="J16" s="136"/>
      <c r="K16" s="136">
        <f>INT(J3/E10)</f>
        <v>0</v>
      </c>
      <c r="L16" s="137" t="s">
        <v>23</v>
      </c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</row>
    <row r="17" spans="1:26" x14ac:dyDescent="0.4">
      <c r="A17" s="93"/>
      <c r="G17" s="93"/>
      <c r="H17" s="93"/>
      <c r="I17" s="93"/>
      <c r="J17" s="93"/>
      <c r="K17" s="93"/>
      <c r="L17" s="93"/>
      <c r="M17" s="93"/>
      <c r="R17" s="93"/>
      <c r="S17" s="93"/>
      <c r="T17" s="93"/>
      <c r="U17" s="93"/>
      <c r="V17" s="93"/>
      <c r="W17" s="93"/>
      <c r="X17" s="93"/>
      <c r="Y17" s="93"/>
      <c r="Z17" s="93"/>
    </row>
    <row r="18" spans="1:26" x14ac:dyDescent="0.4">
      <c r="A18" s="93"/>
      <c r="G18" s="93"/>
      <c r="H18" s="93"/>
      <c r="I18" s="93"/>
      <c r="J18" s="93"/>
      <c r="K18" s="93"/>
      <c r="L18" s="93"/>
      <c r="M18" s="93"/>
      <c r="R18" s="93"/>
      <c r="S18" s="93"/>
      <c r="T18" s="93"/>
      <c r="U18" s="93"/>
      <c r="V18" s="93"/>
      <c r="W18" s="93"/>
      <c r="X18" s="93"/>
      <c r="Y18" s="93"/>
      <c r="Z18" s="93"/>
    </row>
    <row r="19" spans="1:26" x14ac:dyDescent="0.4">
      <c r="A19" s="93"/>
      <c r="G19" s="93"/>
      <c r="H19" s="93"/>
      <c r="I19" s="93"/>
      <c r="J19" s="93"/>
      <c r="K19" s="93"/>
      <c r="L19" s="93"/>
      <c r="M19" s="93"/>
      <c r="R19" s="93"/>
      <c r="S19" s="93"/>
      <c r="T19" s="93"/>
      <c r="U19" s="93"/>
      <c r="V19" s="93"/>
      <c r="W19" s="93"/>
      <c r="X19" s="93"/>
      <c r="Y19" s="93"/>
      <c r="Z19" s="93"/>
    </row>
    <row r="20" spans="1:26" x14ac:dyDescent="0.4">
      <c r="A20" s="93"/>
      <c r="G20" s="93"/>
      <c r="H20" s="93"/>
      <c r="I20" s="93"/>
      <c r="J20" s="93"/>
      <c r="K20" s="93"/>
      <c r="L20" s="93"/>
      <c r="M20" s="93"/>
      <c r="R20" s="93"/>
      <c r="S20" s="93"/>
      <c r="T20" s="93"/>
      <c r="U20" s="93"/>
      <c r="V20" s="93"/>
      <c r="W20" s="93"/>
      <c r="X20" s="93"/>
      <c r="Y20" s="93"/>
      <c r="Z20" s="93"/>
    </row>
    <row r="21" spans="1:26" x14ac:dyDescent="0.4">
      <c r="A21" s="93"/>
      <c r="G21" s="93"/>
      <c r="H21" s="93"/>
      <c r="I21" s="93"/>
      <c r="J21" s="93"/>
      <c r="K21" s="93"/>
      <c r="L21" s="93"/>
      <c r="M21" s="93"/>
      <c r="R21" s="93"/>
      <c r="S21" s="93"/>
      <c r="T21" s="93"/>
      <c r="U21" s="93"/>
      <c r="V21" s="93"/>
      <c r="W21" s="93"/>
      <c r="X21" s="93"/>
      <c r="Y21" s="93"/>
      <c r="Z21" s="93"/>
    </row>
    <row r="22" spans="1:26" x14ac:dyDescent="0.4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</row>
    <row r="23" spans="1:26" x14ac:dyDescent="0.4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</row>
    <row r="24" spans="1:26" x14ac:dyDescent="0.4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</row>
    <row r="25" spans="1:26" x14ac:dyDescent="0.4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</row>
    <row r="26" spans="1:26" x14ac:dyDescent="0.4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</row>
    <row r="27" spans="1:26" x14ac:dyDescent="0.4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</row>
    <row r="28" spans="1:26" x14ac:dyDescent="0.4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</row>
    <row r="29" spans="1:26" x14ac:dyDescent="0.4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</row>
    <row r="30" spans="1:26" x14ac:dyDescent="0.4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</row>
    <row r="31" spans="1:26" x14ac:dyDescent="0.4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</row>
    <row r="32" spans="1:26" x14ac:dyDescent="0.4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</row>
    <row r="33" spans="1:26" x14ac:dyDescent="0.4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</row>
    <row r="34" spans="1:26" x14ac:dyDescent="0.4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</row>
    <row r="35" spans="1:26" x14ac:dyDescent="0.4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</row>
    <row r="36" spans="1:26" x14ac:dyDescent="0.4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</row>
    <row r="37" spans="1:26" x14ac:dyDescent="0.4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</row>
    <row r="38" spans="1:26" x14ac:dyDescent="0.4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</row>
    <row r="39" spans="1:26" x14ac:dyDescent="0.4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</row>
  </sheetData>
  <sheetProtection algorithmName="SHA-512" hashValue="8Ue3M4swnaCaM6BRes3cu20+bYkdggB+j2OTTp12yzdvg6w/l8eSi0nkR+7Hr2JIrcRBIceyY0s1rG6KBuUYnA==" saltValue="xg/+iuMIVvbfqAFCRS46Nw==" spinCount="100000" sheet="1" objects="1" scenarios="1" selectLockedCells="1"/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6D81B-979E-4F49-914B-AD7EA6CAA8EC}">
  <dimension ref="D2:AC61"/>
  <sheetViews>
    <sheetView tabSelected="1" topLeftCell="D1" zoomScale="85" zoomScaleNormal="85" workbookViewId="0">
      <selection activeCell="R19" sqref="R19"/>
    </sheetView>
  </sheetViews>
  <sheetFormatPr defaultRowHeight="17.399999999999999" x14ac:dyDescent="0.4"/>
  <cols>
    <col min="1" max="16384" width="8.796875" style="18"/>
  </cols>
  <sheetData>
    <row r="2" spans="4:25" ht="18" thickBot="1" x14ac:dyDescent="0.45"/>
    <row r="3" spans="4:25" ht="18" thickBot="1" x14ac:dyDescent="0.45">
      <c r="H3" s="379" t="s">
        <v>430</v>
      </c>
      <c r="I3" s="465"/>
      <c r="J3" s="466"/>
      <c r="K3" s="379" t="s">
        <v>463</v>
      </c>
      <c r="L3" s="465"/>
      <c r="M3" s="465"/>
      <c r="N3" s="465"/>
      <c r="O3" s="465"/>
      <c r="P3" s="466"/>
    </row>
    <row r="4" spans="4:25" ht="18" thickBot="1" x14ac:dyDescent="0.45"/>
    <row r="5" spans="4:25" ht="18" thickBot="1" x14ac:dyDescent="0.45">
      <c r="F5" s="507" t="s">
        <v>431</v>
      </c>
      <c r="G5" s="529"/>
      <c r="H5" s="508"/>
      <c r="I5" s="347" t="s">
        <v>445</v>
      </c>
      <c r="J5" s="429"/>
      <c r="K5" s="429"/>
      <c r="L5" s="429"/>
      <c r="M5" s="429"/>
      <c r="N5" s="348"/>
      <c r="O5" s="334" t="s">
        <v>432</v>
      </c>
      <c r="P5" s="335"/>
      <c r="Q5" s="360"/>
      <c r="U5" s="379" t="s">
        <v>541</v>
      </c>
      <c r="V5" s="465"/>
      <c r="W5" s="465"/>
      <c r="X5" s="465"/>
      <c r="Y5" s="466"/>
    </row>
    <row r="6" spans="4:25" ht="18" thickBot="1" x14ac:dyDescent="0.45">
      <c r="D6" s="512" t="s">
        <v>239</v>
      </c>
      <c r="E6" s="34" t="s">
        <v>240</v>
      </c>
      <c r="F6" s="530" t="s">
        <v>434</v>
      </c>
      <c r="G6" s="531"/>
      <c r="H6" s="532"/>
      <c r="I6" s="347" t="s">
        <v>446</v>
      </c>
      <c r="J6" s="429"/>
      <c r="K6" s="429"/>
      <c r="L6" s="429"/>
      <c r="M6" s="429"/>
      <c r="N6" s="348"/>
      <c r="O6" s="347" t="s">
        <v>456</v>
      </c>
      <c r="P6" s="429"/>
      <c r="Q6" s="348"/>
    </row>
    <row r="7" spans="4:25" ht="18" thickBot="1" x14ac:dyDescent="0.45">
      <c r="D7" s="513"/>
      <c r="E7" s="34" t="s">
        <v>241</v>
      </c>
      <c r="F7" s="530" t="s">
        <v>434</v>
      </c>
      <c r="G7" s="531"/>
      <c r="H7" s="532"/>
      <c r="I7" s="347" t="s">
        <v>446</v>
      </c>
      <c r="J7" s="429"/>
      <c r="K7" s="429"/>
      <c r="L7" s="429"/>
      <c r="M7" s="429"/>
      <c r="N7" s="348"/>
      <c r="O7" s="347" t="s">
        <v>456</v>
      </c>
      <c r="P7" s="429"/>
      <c r="Q7" s="348"/>
      <c r="V7" s="379" t="s">
        <v>542</v>
      </c>
      <c r="W7" s="465"/>
      <c r="X7" s="466"/>
    </row>
    <row r="8" spans="4:25" ht="18" thickBot="1" x14ac:dyDescent="0.45">
      <c r="D8" s="514"/>
      <c r="E8" s="44" t="s">
        <v>242</v>
      </c>
      <c r="F8" s="454" t="s">
        <v>447</v>
      </c>
      <c r="G8" s="455"/>
      <c r="H8" s="456"/>
      <c r="I8" s="451" t="s">
        <v>474</v>
      </c>
      <c r="J8" s="457"/>
      <c r="K8" s="457"/>
      <c r="L8" s="457"/>
      <c r="M8" s="457"/>
      <c r="N8" s="458"/>
      <c r="O8" s="451" t="s">
        <v>457</v>
      </c>
      <c r="P8" s="457"/>
      <c r="Q8" s="458"/>
      <c r="V8" s="379" t="s">
        <v>543</v>
      </c>
      <c r="W8" s="465"/>
      <c r="X8" s="466"/>
    </row>
    <row r="9" spans="4:25" ht="18" thickBot="1" x14ac:dyDescent="0.45">
      <c r="D9" s="509" t="s">
        <v>297</v>
      </c>
      <c r="E9" s="38" t="s">
        <v>252</v>
      </c>
      <c r="F9" s="448" t="s">
        <v>470</v>
      </c>
      <c r="G9" s="449"/>
      <c r="H9" s="450"/>
      <c r="I9" s="352" t="s">
        <v>459</v>
      </c>
      <c r="J9" s="353"/>
      <c r="K9" s="353"/>
      <c r="L9" s="353"/>
      <c r="M9" s="353"/>
      <c r="N9" s="416"/>
      <c r="O9" s="352" t="s">
        <v>458</v>
      </c>
      <c r="P9" s="353"/>
      <c r="Q9" s="416"/>
      <c r="V9" s="379" t="s">
        <v>544</v>
      </c>
      <c r="W9" s="465"/>
      <c r="X9" s="466"/>
    </row>
    <row r="10" spans="4:25" ht="18" thickBot="1" x14ac:dyDescent="0.45">
      <c r="D10" s="510"/>
      <c r="E10" s="25" t="s">
        <v>253</v>
      </c>
      <c r="F10" s="535" t="s">
        <v>470</v>
      </c>
      <c r="G10" s="536"/>
      <c r="H10" s="537"/>
      <c r="I10" s="358" t="s">
        <v>459</v>
      </c>
      <c r="J10" s="467"/>
      <c r="K10" s="467"/>
      <c r="L10" s="467"/>
      <c r="M10" s="467"/>
      <c r="N10" s="359"/>
      <c r="O10" s="358" t="s">
        <v>458</v>
      </c>
      <c r="P10" s="467"/>
      <c r="Q10" s="359"/>
    </row>
    <row r="11" spans="4:25" ht="18" thickBot="1" x14ac:dyDescent="0.45">
      <c r="D11" s="511"/>
      <c r="E11" s="34" t="s">
        <v>251</v>
      </c>
      <c r="F11" s="530" t="s">
        <v>470</v>
      </c>
      <c r="G11" s="531"/>
      <c r="H11" s="532"/>
      <c r="I11" s="347" t="s">
        <v>466</v>
      </c>
      <c r="J11" s="429"/>
      <c r="K11" s="429"/>
      <c r="L11" s="429"/>
      <c r="M11" s="429"/>
      <c r="N11" s="348"/>
      <c r="O11" s="347" t="s">
        <v>467</v>
      </c>
      <c r="P11" s="429"/>
      <c r="Q11" s="348"/>
    </row>
    <row r="12" spans="4:25" ht="18" thickBot="1" x14ac:dyDescent="0.45">
      <c r="D12" s="515" t="s">
        <v>262</v>
      </c>
      <c r="E12" s="296" t="s">
        <v>263</v>
      </c>
      <c r="F12" s="404" t="s">
        <v>436</v>
      </c>
      <c r="G12" s="480"/>
      <c r="H12" s="405"/>
      <c r="I12" s="404" t="s">
        <v>449</v>
      </c>
      <c r="J12" s="480"/>
      <c r="K12" s="480"/>
      <c r="L12" s="480"/>
      <c r="M12" s="480"/>
      <c r="N12" s="405"/>
      <c r="O12" s="404" t="s">
        <v>460</v>
      </c>
      <c r="P12" s="480"/>
      <c r="Q12" s="405"/>
    </row>
    <row r="13" spans="4:25" ht="18" thickBot="1" x14ac:dyDescent="0.45">
      <c r="D13" s="516"/>
      <c r="E13" s="36" t="s">
        <v>264</v>
      </c>
      <c r="F13" s="334" t="s">
        <v>437</v>
      </c>
      <c r="G13" s="335"/>
      <c r="H13" s="360"/>
      <c r="I13" s="334" t="s">
        <v>450</v>
      </c>
      <c r="J13" s="335"/>
      <c r="K13" s="335"/>
      <c r="L13" s="335"/>
      <c r="M13" s="335"/>
      <c r="N13" s="360"/>
      <c r="O13" s="334" t="s">
        <v>461</v>
      </c>
      <c r="P13" s="335"/>
      <c r="Q13" s="360"/>
    </row>
    <row r="14" spans="4:25" ht="18" thickBot="1" x14ac:dyDescent="0.45">
      <c r="D14" s="517"/>
      <c r="E14" s="294" t="s">
        <v>265</v>
      </c>
      <c r="F14" s="521" t="s">
        <v>438</v>
      </c>
      <c r="G14" s="538"/>
      <c r="H14" s="522"/>
      <c r="I14" s="521" t="s">
        <v>451</v>
      </c>
      <c r="J14" s="538"/>
      <c r="K14" s="538"/>
      <c r="L14" s="538"/>
      <c r="M14" s="538"/>
      <c r="N14" s="522"/>
      <c r="O14" s="521" t="s">
        <v>462</v>
      </c>
      <c r="P14" s="538"/>
      <c r="Q14" s="522"/>
    </row>
    <row r="15" spans="4:25" ht="18" thickBot="1" x14ac:dyDescent="0.45">
      <c r="D15" s="518" t="s">
        <v>272</v>
      </c>
      <c r="E15" s="42" t="s">
        <v>276</v>
      </c>
      <c r="F15" s="451" t="s">
        <v>440</v>
      </c>
      <c r="G15" s="457"/>
      <c r="H15" s="458"/>
      <c r="I15" s="451" t="s">
        <v>452</v>
      </c>
      <c r="J15" s="457"/>
      <c r="K15" s="457"/>
      <c r="L15" s="457"/>
      <c r="M15" s="457"/>
      <c r="N15" s="458"/>
      <c r="O15" s="534" t="s">
        <v>472</v>
      </c>
      <c r="P15" s="457"/>
      <c r="Q15" s="458"/>
    </row>
    <row r="16" spans="4:25" ht="18" thickBot="1" x14ac:dyDescent="0.45">
      <c r="D16" s="519"/>
      <c r="E16" s="296" t="s">
        <v>273</v>
      </c>
      <c r="F16" s="404" t="s">
        <v>439</v>
      </c>
      <c r="G16" s="480"/>
      <c r="H16" s="405"/>
      <c r="I16" s="404" t="s">
        <v>453</v>
      </c>
      <c r="J16" s="480"/>
      <c r="K16" s="480"/>
      <c r="L16" s="480"/>
      <c r="M16" s="480"/>
      <c r="N16" s="405"/>
      <c r="O16" s="539" t="s">
        <v>472</v>
      </c>
      <c r="P16" s="480"/>
      <c r="Q16" s="405"/>
    </row>
    <row r="17" spans="4:17" ht="18" thickBot="1" x14ac:dyDescent="0.45">
      <c r="D17" s="520"/>
      <c r="E17" s="43" t="s">
        <v>277</v>
      </c>
      <c r="F17" s="339" t="s">
        <v>441</v>
      </c>
      <c r="G17" s="340"/>
      <c r="H17" s="354"/>
      <c r="I17" s="339" t="s">
        <v>454</v>
      </c>
      <c r="J17" s="340"/>
      <c r="K17" s="340"/>
      <c r="L17" s="340"/>
      <c r="M17" s="340"/>
      <c r="N17" s="354"/>
      <c r="O17" s="540" t="s">
        <v>472</v>
      </c>
      <c r="P17" s="340"/>
      <c r="Q17" s="354"/>
    </row>
    <row r="18" spans="4:17" ht="18" thickBot="1" x14ac:dyDescent="0.45">
      <c r="D18" s="504" t="s">
        <v>282</v>
      </c>
      <c r="E18" s="33" t="s">
        <v>285</v>
      </c>
      <c r="F18" s="404" t="s">
        <v>442</v>
      </c>
      <c r="G18" s="480"/>
      <c r="H18" s="405"/>
      <c r="I18" s="404" t="s">
        <v>455</v>
      </c>
      <c r="J18" s="480"/>
      <c r="K18" s="480"/>
      <c r="L18" s="480"/>
      <c r="M18" s="480"/>
      <c r="N18" s="405"/>
      <c r="O18" s="404" t="s">
        <v>464</v>
      </c>
      <c r="P18" s="480"/>
      <c r="Q18" s="405"/>
    </row>
    <row r="19" spans="4:17" ht="18" thickBot="1" x14ac:dyDescent="0.45">
      <c r="D19" s="505"/>
      <c r="E19" s="34" t="s">
        <v>283</v>
      </c>
      <c r="F19" s="347" t="s">
        <v>443</v>
      </c>
      <c r="G19" s="429"/>
      <c r="H19" s="348"/>
      <c r="I19" s="347" t="s">
        <v>491</v>
      </c>
      <c r="J19" s="429"/>
      <c r="K19" s="429"/>
      <c r="L19" s="429"/>
      <c r="M19" s="429"/>
      <c r="N19" s="348"/>
      <c r="O19" s="347" t="s">
        <v>465</v>
      </c>
      <c r="P19" s="429"/>
      <c r="Q19" s="348"/>
    </row>
    <row r="20" spans="4:17" ht="18" thickBot="1" x14ac:dyDescent="0.45">
      <c r="D20" s="506"/>
      <c r="E20" s="37" t="s">
        <v>284</v>
      </c>
      <c r="F20" s="339" t="s">
        <v>444</v>
      </c>
      <c r="G20" s="340"/>
      <c r="H20" s="354"/>
      <c r="I20" s="339" t="s">
        <v>480</v>
      </c>
      <c r="J20" s="340"/>
      <c r="K20" s="340"/>
      <c r="L20" s="340"/>
      <c r="M20" s="340"/>
      <c r="N20" s="354"/>
      <c r="O20" s="540" t="s">
        <v>472</v>
      </c>
      <c r="P20" s="340"/>
      <c r="Q20" s="354"/>
    </row>
    <row r="21" spans="4:17" ht="18" thickBot="1" x14ac:dyDescent="0.45">
      <c r="F21" s="26"/>
      <c r="G21" s="26"/>
      <c r="H21" s="26"/>
      <c r="I21" s="26"/>
      <c r="J21" s="26"/>
      <c r="K21" s="26"/>
      <c r="L21" s="26"/>
      <c r="M21" s="26"/>
      <c r="N21" s="26"/>
    </row>
    <row r="22" spans="4:17" ht="18" thickBot="1" x14ac:dyDescent="0.45">
      <c r="F22" s="507" t="s">
        <v>431</v>
      </c>
      <c r="G22" s="529"/>
      <c r="H22" s="508"/>
      <c r="I22" s="347" t="s">
        <v>445</v>
      </c>
      <c r="J22" s="429"/>
      <c r="K22" s="429"/>
      <c r="L22" s="429"/>
      <c r="M22" s="429"/>
      <c r="N22" s="348"/>
      <c r="O22" s="334" t="s">
        <v>432</v>
      </c>
      <c r="P22" s="335"/>
      <c r="Q22" s="360"/>
    </row>
    <row r="23" spans="4:17" ht="18" thickBot="1" x14ac:dyDescent="0.45">
      <c r="D23" s="509" t="s">
        <v>294</v>
      </c>
      <c r="E23" s="34" t="s">
        <v>295</v>
      </c>
      <c r="F23" s="347" t="s">
        <v>468</v>
      </c>
      <c r="G23" s="429"/>
      <c r="H23" s="348"/>
      <c r="I23" s="347" t="s">
        <v>476</v>
      </c>
      <c r="J23" s="429"/>
      <c r="K23" s="429"/>
      <c r="L23" s="429"/>
      <c r="M23" s="429"/>
      <c r="N23" s="348"/>
      <c r="O23" s="533" t="s">
        <v>472</v>
      </c>
      <c r="P23" s="429"/>
      <c r="Q23" s="348"/>
    </row>
    <row r="24" spans="4:17" ht="18" thickBot="1" x14ac:dyDescent="0.45">
      <c r="D24" s="510"/>
      <c r="E24" s="293" t="s">
        <v>296</v>
      </c>
      <c r="F24" s="347" t="s">
        <v>469</v>
      </c>
      <c r="G24" s="429"/>
      <c r="H24" s="348"/>
      <c r="I24" s="530" t="s">
        <v>477</v>
      </c>
      <c r="J24" s="531"/>
      <c r="K24" s="531"/>
      <c r="L24" s="531"/>
      <c r="M24" s="531"/>
      <c r="N24" s="532"/>
      <c r="O24" s="533" t="s">
        <v>472</v>
      </c>
      <c r="P24" s="429"/>
      <c r="Q24" s="348"/>
    </row>
    <row r="25" spans="4:17" ht="18" thickBot="1" x14ac:dyDescent="0.45">
      <c r="D25" s="510"/>
      <c r="E25" s="53" t="s">
        <v>298</v>
      </c>
      <c r="F25" s="535" t="s">
        <v>470</v>
      </c>
      <c r="G25" s="536"/>
      <c r="H25" s="537"/>
      <c r="I25" s="358" t="s">
        <v>475</v>
      </c>
      <c r="J25" s="467"/>
      <c r="K25" s="467"/>
      <c r="L25" s="467"/>
      <c r="M25" s="467"/>
      <c r="N25" s="359"/>
      <c r="O25" s="358" t="s">
        <v>473</v>
      </c>
      <c r="P25" s="467"/>
      <c r="Q25" s="359"/>
    </row>
    <row r="26" spans="4:17" ht="18" thickBot="1" x14ac:dyDescent="0.45">
      <c r="D26" s="510"/>
      <c r="E26" s="54" t="s">
        <v>299</v>
      </c>
      <c r="F26" s="436" t="s">
        <v>436</v>
      </c>
      <c r="G26" s="437"/>
      <c r="H26" s="438"/>
      <c r="I26" s="436" t="s">
        <v>478</v>
      </c>
      <c r="J26" s="437"/>
      <c r="K26" s="437"/>
      <c r="L26" s="437"/>
      <c r="M26" s="437"/>
      <c r="N26" s="438"/>
      <c r="O26" s="541" t="s">
        <v>472</v>
      </c>
      <c r="P26" s="437"/>
      <c r="Q26" s="438"/>
    </row>
    <row r="27" spans="4:17" ht="18" thickBot="1" x14ac:dyDescent="0.45">
      <c r="D27" s="510"/>
      <c r="E27" s="297" t="s">
        <v>300</v>
      </c>
      <c r="F27" s="451" t="s">
        <v>439</v>
      </c>
      <c r="G27" s="457"/>
      <c r="H27" s="458"/>
      <c r="I27" s="451" t="s">
        <v>479</v>
      </c>
      <c r="J27" s="457"/>
      <c r="K27" s="457"/>
      <c r="L27" s="457"/>
      <c r="M27" s="457"/>
      <c r="N27" s="458"/>
      <c r="O27" s="534" t="s">
        <v>472</v>
      </c>
      <c r="P27" s="457"/>
      <c r="Q27" s="458"/>
    </row>
    <row r="28" spans="4:17" ht="18" thickBot="1" x14ac:dyDescent="0.45">
      <c r="D28" s="511"/>
      <c r="E28" s="295" t="s">
        <v>301</v>
      </c>
      <c r="F28" s="352" t="s">
        <v>471</v>
      </c>
      <c r="G28" s="353"/>
      <c r="H28" s="416"/>
      <c r="I28" s="352" t="s">
        <v>480</v>
      </c>
      <c r="J28" s="353"/>
      <c r="K28" s="353"/>
      <c r="L28" s="353"/>
      <c r="M28" s="353"/>
      <c r="N28" s="416"/>
      <c r="O28" s="542" t="s">
        <v>472</v>
      </c>
      <c r="P28" s="353"/>
      <c r="Q28" s="416"/>
    </row>
    <row r="29" spans="4:17" ht="18" thickBot="1" x14ac:dyDescent="0.45">
      <c r="F29" s="26"/>
      <c r="G29" s="26"/>
      <c r="H29" s="26"/>
      <c r="I29" s="26"/>
      <c r="J29" s="26"/>
      <c r="K29" s="26"/>
      <c r="L29" s="26"/>
      <c r="M29" s="26"/>
      <c r="N29" s="26"/>
    </row>
    <row r="30" spans="4:17" ht="18" thickBot="1" x14ac:dyDescent="0.45">
      <c r="F30" s="507" t="s">
        <v>431</v>
      </c>
      <c r="G30" s="529"/>
      <c r="H30" s="508"/>
      <c r="I30" s="347" t="s">
        <v>445</v>
      </c>
      <c r="J30" s="429"/>
      <c r="K30" s="429"/>
      <c r="L30" s="429"/>
      <c r="M30" s="429"/>
      <c r="N30" s="348"/>
      <c r="O30" s="334" t="s">
        <v>432</v>
      </c>
      <c r="P30" s="335"/>
      <c r="Q30" s="360"/>
    </row>
    <row r="31" spans="4:17" ht="18" thickBot="1" x14ac:dyDescent="0.45">
      <c r="D31" s="526" t="s">
        <v>421</v>
      </c>
      <c r="E31" s="43" t="s">
        <v>313</v>
      </c>
      <c r="F31" s="339" t="s">
        <v>433</v>
      </c>
      <c r="G31" s="340"/>
      <c r="H31" s="354"/>
      <c r="I31" s="339" t="s">
        <v>493</v>
      </c>
      <c r="J31" s="340"/>
      <c r="K31" s="340"/>
      <c r="L31" s="340"/>
      <c r="M31" s="340"/>
      <c r="N31" s="354"/>
      <c r="O31" s="540" t="s">
        <v>472</v>
      </c>
      <c r="P31" s="547"/>
      <c r="Q31" s="548"/>
    </row>
    <row r="32" spans="4:17" ht="18" thickBot="1" x14ac:dyDescent="0.45">
      <c r="D32" s="527"/>
      <c r="E32" s="45" t="s">
        <v>314</v>
      </c>
      <c r="F32" s="339" t="s">
        <v>481</v>
      </c>
      <c r="G32" s="340"/>
      <c r="H32" s="354"/>
      <c r="I32" s="339" t="s">
        <v>492</v>
      </c>
      <c r="J32" s="340"/>
      <c r="K32" s="340"/>
      <c r="L32" s="340"/>
      <c r="M32" s="340"/>
      <c r="N32" s="354"/>
      <c r="O32" s="339" t="s">
        <v>495</v>
      </c>
      <c r="P32" s="340"/>
      <c r="Q32" s="354"/>
    </row>
    <row r="33" spans="4:29" ht="18" thickBot="1" x14ac:dyDescent="0.45">
      <c r="D33" s="527"/>
      <c r="E33" s="33" t="s">
        <v>319</v>
      </c>
      <c r="F33" s="404" t="s">
        <v>482</v>
      </c>
      <c r="G33" s="480"/>
      <c r="H33" s="405"/>
      <c r="I33" s="404" t="s">
        <v>494</v>
      </c>
      <c r="J33" s="480"/>
      <c r="K33" s="480"/>
      <c r="L33" s="480"/>
      <c r="M33" s="480"/>
      <c r="N33" s="405"/>
      <c r="O33" s="539" t="s">
        <v>472</v>
      </c>
      <c r="P33" s="549"/>
      <c r="Q33" s="550"/>
      <c r="S33" s="544" t="s">
        <v>486</v>
      </c>
      <c r="T33" s="545"/>
      <c r="U33" s="546"/>
    </row>
    <row r="34" spans="4:29" ht="18" thickBot="1" x14ac:dyDescent="0.45">
      <c r="D34" s="527"/>
      <c r="E34" s="45" t="s">
        <v>321</v>
      </c>
      <c r="F34" s="339" t="s">
        <v>483</v>
      </c>
      <c r="G34" s="340"/>
      <c r="H34" s="354"/>
      <c r="I34" s="339" t="s">
        <v>489</v>
      </c>
      <c r="J34" s="340"/>
      <c r="K34" s="340"/>
      <c r="L34" s="340"/>
      <c r="M34" s="340"/>
      <c r="N34" s="354"/>
      <c r="O34" s="486" t="s">
        <v>497</v>
      </c>
      <c r="P34" s="484"/>
      <c r="Q34" s="485"/>
      <c r="S34" s="339" t="s">
        <v>487</v>
      </c>
      <c r="T34" s="340"/>
      <c r="U34" s="340"/>
      <c r="V34" s="340"/>
      <c r="W34" s="340"/>
      <c r="X34" s="340"/>
      <c r="Y34" s="340"/>
      <c r="Z34" s="340"/>
      <c r="AA34" s="340"/>
      <c r="AB34" s="340"/>
      <c r="AC34" s="354"/>
    </row>
    <row r="35" spans="4:29" ht="18" thickBot="1" x14ac:dyDescent="0.45">
      <c r="D35" s="527"/>
      <c r="E35" s="59" t="s">
        <v>324</v>
      </c>
      <c r="F35" s="334" t="s">
        <v>437</v>
      </c>
      <c r="G35" s="335"/>
      <c r="H35" s="360"/>
      <c r="I35" s="558" t="s">
        <v>490</v>
      </c>
      <c r="J35" s="559"/>
      <c r="K35" s="559"/>
      <c r="L35" s="559"/>
      <c r="M35" s="559"/>
      <c r="N35" s="560"/>
      <c r="O35" s="551" t="s">
        <v>472</v>
      </c>
      <c r="P35" s="552"/>
      <c r="Q35" s="553"/>
      <c r="S35" s="339" t="s">
        <v>488</v>
      </c>
      <c r="T35" s="340"/>
      <c r="U35" s="340"/>
      <c r="V35" s="340"/>
      <c r="W35" s="340"/>
      <c r="X35" s="340"/>
      <c r="Y35" s="340"/>
      <c r="Z35" s="340"/>
      <c r="AA35" s="340"/>
      <c r="AB35" s="340"/>
      <c r="AC35" s="354"/>
    </row>
    <row r="36" spans="4:29" ht="18" thickBot="1" x14ac:dyDescent="0.45">
      <c r="D36" s="527"/>
      <c r="E36" s="38" t="s">
        <v>328</v>
      </c>
      <c r="F36" s="352" t="s">
        <v>484</v>
      </c>
      <c r="G36" s="353"/>
      <c r="H36" s="416"/>
      <c r="I36" s="352" t="s">
        <v>485</v>
      </c>
      <c r="J36" s="353"/>
      <c r="K36" s="353"/>
      <c r="L36" s="353"/>
      <c r="M36" s="353"/>
      <c r="N36" s="416"/>
      <c r="O36" s="542" t="s">
        <v>496</v>
      </c>
      <c r="P36" s="554"/>
      <c r="Q36" s="555"/>
      <c r="S36" s="543"/>
      <c r="T36" s="543"/>
      <c r="U36" s="543"/>
      <c r="V36" s="543"/>
      <c r="W36" s="543"/>
    </row>
    <row r="37" spans="4:29" ht="18" thickBot="1" x14ac:dyDescent="0.45">
      <c r="D37" s="528"/>
      <c r="E37" s="57" t="s">
        <v>332</v>
      </c>
      <c r="F37" s="436" t="s">
        <v>443</v>
      </c>
      <c r="G37" s="437"/>
      <c r="H37" s="438"/>
      <c r="I37" s="436" t="s">
        <v>491</v>
      </c>
      <c r="J37" s="437"/>
      <c r="K37" s="437"/>
      <c r="L37" s="437"/>
      <c r="M37" s="437"/>
      <c r="N37" s="438"/>
      <c r="O37" s="541" t="s">
        <v>465</v>
      </c>
      <c r="P37" s="556"/>
      <c r="Q37" s="557"/>
    </row>
    <row r="38" spans="4:29" ht="18" thickBot="1" x14ac:dyDescent="0.45">
      <c r="F38" s="26"/>
      <c r="G38" s="26"/>
      <c r="H38" s="26"/>
      <c r="I38" s="26"/>
      <c r="J38" s="26"/>
      <c r="K38" s="26"/>
      <c r="L38" s="26"/>
      <c r="M38" s="26"/>
      <c r="N38" s="26"/>
    </row>
    <row r="39" spans="4:29" ht="18" thickBot="1" x14ac:dyDescent="0.45">
      <c r="F39" s="507" t="s">
        <v>431</v>
      </c>
      <c r="G39" s="529"/>
      <c r="H39" s="508"/>
      <c r="I39" s="347" t="s">
        <v>445</v>
      </c>
      <c r="J39" s="429"/>
      <c r="K39" s="429"/>
      <c r="L39" s="429"/>
      <c r="M39" s="429"/>
      <c r="N39" s="348"/>
      <c r="O39" s="334" t="s">
        <v>432</v>
      </c>
      <c r="P39" s="335"/>
      <c r="Q39" s="360"/>
    </row>
    <row r="40" spans="4:29" ht="18" thickBot="1" x14ac:dyDescent="0.45">
      <c r="D40" s="518" t="s">
        <v>335</v>
      </c>
      <c r="E40" s="38" t="s">
        <v>336</v>
      </c>
      <c r="F40" s="352" t="s">
        <v>498</v>
      </c>
      <c r="G40" s="353"/>
      <c r="H40" s="416"/>
      <c r="I40" s="352" t="s">
        <v>501</v>
      </c>
      <c r="J40" s="353"/>
      <c r="K40" s="353"/>
      <c r="L40" s="353"/>
      <c r="M40" s="353"/>
      <c r="N40" s="416"/>
      <c r="O40" s="542" t="s">
        <v>472</v>
      </c>
      <c r="P40" s="554"/>
      <c r="Q40" s="555"/>
    </row>
    <row r="41" spans="4:29" ht="18" thickBot="1" x14ac:dyDescent="0.45">
      <c r="D41" s="519"/>
      <c r="E41" s="48" t="s">
        <v>337</v>
      </c>
      <c r="F41" s="308" t="s">
        <v>470</v>
      </c>
      <c r="G41" s="309"/>
      <c r="H41" s="310"/>
      <c r="I41" s="308" t="s">
        <v>448</v>
      </c>
      <c r="J41" s="309"/>
      <c r="K41" s="309"/>
      <c r="L41" s="309"/>
      <c r="M41" s="309"/>
      <c r="N41" s="310"/>
      <c r="O41" s="308" t="s">
        <v>458</v>
      </c>
      <c r="P41" s="309"/>
      <c r="Q41" s="310"/>
    </row>
    <row r="42" spans="4:29" ht="18" thickBot="1" x14ac:dyDescent="0.45">
      <c r="D42" s="519"/>
      <c r="E42" s="34" t="s">
        <v>338</v>
      </c>
      <c r="F42" s="347" t="s">
        <v>470</v>
      </c>
      <c r="G42" s="429"/>
      <c r="H42" s="348"/>
      <c r="I42" s="462" t="s">
        <v>502</v>
      </c>
      <c r="J42" s="463"/>
      <c r="K42" s="463"/>
      <c r="L42" s="463"/>
      <c r="M42" s="463"/>
      <c r="N42" s="464"/>
      <c r="O42" s="347" t="s">
        <v>516</v>
      </c>
      <c r="P42" s="429"/>
      <c r="Q42" s="348"/>
    </row>
    <row r="43" spans="4:29" ht="18" thickBot="1" x14ac:dyDescent="0.45">
      <c r="D43" s="519"/>
      <c r="E43" s="60" t="s">
        <v>339</v>
      </c>
      <c r="F43" s="436" t="s">
        <v>499</v>
      </c>
      <c r="G43" s="437"/>
      <c r="H43" s="438"/>
      <c r="I43" s="436" t="s">
        <v>503</v>
      </c>
      <c r="J43" s="437"/>
      <c r="K43" s="437"/>
      <c r="L43" s="437"/>
      <c r="M43" s="437"/>
      <c r="N43" s="438"/>
      <c r="O43" s="436" t="s">
        <v>517</v>
      </c>
      <c r="P43" s="437"/>
      <c r="Q43" s="438"/>
    </row>
    <row r="44" spans="4:29" ht="18" thickBot="1" x14ac:dyDescent="0.45">
      <c r="D44" s="519"/>
      <c r="E44" s="38" t="s">
        <v>340</v>
      </c>
      <c r="F44" s="352" t="s">
        <v>500</v>
      </c>
      <c r="G44" s="353"/>
      <c r="H44" s="416"/>
      <c r="I44" s="352" t="s">
        <v>504</v>
      </c>
      <c r="J44" s="353"/>
      <c r="K44" s="353"/>
      <c r="L44" s="353"/>
      <c r="M44" s="353"/>
      <c r="N44" s="416"/>
      <c r="O44" s="352" t="s">
        <v>518</v>
      </c>
      <c r="P44" s="353"/>
      <c r="Q44" s="416"/>
    </row>
    <row r="45" spans="4:29" ht="18" thickBot="1" x14ac:dyDescent="0.45">
      <c r="D45" s="520"/>
      <c r="E45" s="47" t="s">
        <v>341</v>
      </c>
      <c r="F45" s="410" t="s">
        <v>444</v>
      </c>
      <c r="G45" s="411"/>
      <c r="H45" s="422"/>
      <c r="I45" s="561" t="s">
        <v>505</v>
      </c>
      <c r="J45" s="562"/>
      <c r="K45" s="562"/>
      <c r="L45" s="562"/>
      <c r="M45" s="562"/>
      <c r="N45" s="563"/>
      <c r="O45" s="410" t="s">
        <v>519</v>
      </c>
      <c r="P45" s="411"/>
      <c r="Q45" s="422"/>
    </row>
    <row r="46" spans="4:29" ht="18" thickBot="1" x14ac:dyDescent="0.45">
      <c r="F46" s="26"/>
      <c r="G46" s="26"/>
      <c r="H46" s="26"/>
      <c r="I46" s="26"/>
      <c r="J46" s="26"/>
      <c r="K46" s="26"/>
      <c r="L46" s="26"/>
      <c r="M46" s="26"/>
      <c r="N46" s="26"/>
    </row>
    <row r="47" spans="4:29" ht="18" thickBot="1" x14ac:dyDescent="0.45">
      <c r="F47" s="507" t="s">
        <v>431</v>
      </c>
      <c r="G47" s="529"/>
      <c r="H47" s="508"/>
      <c r="I47" s="347" t="s">
        <v>445</v>
      </c>
      <c r="J47" s="429"/>
      <c r="K47" s="429"/>
      <c r="L47" s="429"/>
      <c r="M47" s="429"/>
      <c r="N47" s="348"/>
      <c r="O47" s="334" t="s">
        <v>432</v>
      </c>
      <c r="P47" s="335"/>
      <c r="Q47" s="360"/>
      <c r="S47" s="544" t="s">
        <v>507</v>
      </c>
      <c r="T47" s="545"/>
      <c r="U47" s="546"/>
    </row>
    <row r="48" spans="4:29" ht="18" thickBot="1" x14ac:dyDescent="0.45">
      <c r="D48" s="509" t="s">
        <v>355</v>
      </c>
      <c r="E48" s="25" t="s">
        <v>356</v>
      </c>
      <c r="F48" s="358" t="s">
        <v>506</v>
      </c>
      <c r="G48" s="467"/>
      <c r="H48" s="359"/>
      <c r="I48" s="358" t="s">
        <v>509</v>
      </c>
      <c r="J48" s="467"/>
      <c r="K48" s="467"/>
      <c r="L48" s="467"/>
      <c r="M48" s="467"/>
      <c r="N48" s="359"/>
      <c r="O48" s="564" t="s">
        <v>522</v>
      </c>
      <c r="P48" s="565"/>
      <c r="Q48" s="566"/>
      <c r="S48" s="358" t="s">
        <v>508</v>
      </c>
      <c r="T48" s="467"/>
      <c r="U48" s="467"/>
      <c r="V48" s="467"/>
      <c r="W48" s="467"/>
      <c r="X48" s="467"/>
      <c r="Y48" s="467"/>
      <c r="Z48" s="467"/>
      <c r="AA48" s="467"/>
      <c r="AB48" s="467"/>
      <c r="AC48" s="359"/>
    </row>
    <row r="49" spans="4:29" ht="18" thickBot="1" x14ac:dyDescent="0.45">
      <c r="D49" s="510"/>
      <c r="E49" s="37" t="s">
        <v>357</v>
      </c>
      <c r="F49" s="339" t="s">
        <v>511</v>
      </c>
      <c r="G49" s="340"/>
      <c r="H49" s="354"/>
      <c r="I49" s="339" t="s">
        <v>512</v>
      </c>
      <c r="J49" s="340"/>
      <c r="K49" s="340"/>
      <c r="L49" s="340"/>
      <c r="M49" s="340"/>
      <c r="N49" s="354"/>
      <c r="O49" s="540" t="s">
        <v>472</v>
      </c>
      <c r="P49" s="547"/>
      <c r="Q49" s="548"/>
      <c r="S49" s="358" t="s">
        <v>510</v>
      </c>
      <c r="T49" s="467"/>
      <c r="U49" s="467"/>
      <c r="V49" s="467"/>
      <c r="W49" s="467"/>
      <c r="X49" s="467"/>
      <c r="Y49" s="467"/>
      <c r="Z49" s="467"/>
      <c r="AA49" s="467"/>
      <c r="AB49" s="467"/>
      <c r="AC49" s="359"/>
    </row>
    <row r="50" spans="4:29" ht="18" thickBot="1" x14ac:dyDescent="0.45">
      <c r="D50" s="511"/>
      <c r="E50" s="61" t="s">
        <v>358</v>
      </c>
      <c r="F50" s="410" t="s">
        <v>513</v>
      </c>
      <c r="G50" s="411"/>
      <c r="H50" s="422"/>
      <c r="I50" s="410" t="s">
        <v>514</v>
      </c>
      <c r="J50" s="411"/>
      <c r="K50" s="411"/>
      <c r="L50" s="411"/>
      <c r="M50" s="411"/>
      <c r="N50" s="422"/>
      <c r="O50" s="410" t="s">
        <v>515</v>
      </c>
      <c r="P50" s="411"/>
      <c r="Q50" s="422"/>
    </row>
    <row r="51" spans="4:29" ht="18" thickBot="1" x14ac:dyDescent="0.45">
      <c r="F51" s="26"/>
      <c r="G51" s="26"/>
      <c r="H51" s="26"/>
      <c r="I51" s="26"/>
      <c r="J51" s="26"/>
      <c r="K51" s="26"/>
      <c r="L51" s="26"/>
      <c r="M51" s="26"/>
      <c r="N51" s="26"/>
    </row>
    <row r="52" spans="4:29" ht="18" thickBot="1" x14ac:dyDescent="0.45">
      <c r="F52" s="507" t="s">
        <v>431</v>
      </c>
      <c r="G52" s="529"/>
      <c r="H52" s="508"/>
      <c r="I52" s="347" t="s">
        <v>445</v>
      </c>
      <c r="J52" s="429"/>
      <c r="K52" s="429"/>
      <c r="L52" s="429"/>
      <c r="M52" s="429"/>
      <c r="N52" s="348"/>
      <c r="O52" s="334" t="s">
        <v>432</v>
      </c>
      <c r="P52" s="335"/>
      <c r="Q52" s="360"/>
    </row>
    <row r="53" spans="4:29" ht="18" thickBot="1" x14ac:dyDescent="0.45">
      <c r="D53" s="504" t="s">
        <v>364</v>
      </c>
      <c r="E53" s="47" t="s">
        <v>365</v>
      </c>
      <c r="F53" s="410" t="s">
        <v>520</v>
      </c>
      <c r="G53" s="411"/>
      <c r="H53" s="422"/>
      <c r="I53" s="410" t="s">
        <v>521</v>
      </c>
      <c r="J53" s="411"/>
      <c r="K53" s="411"/>
      <c r="L53" s="411"/>
      <c r="M53" s="411"/>
      <c r="N53" s="422"/>
      <c r="O53" s="567" t="s">
        <v>472</v>
      </c>
      <c r="P53" s="568"/>
      <c r="Q53" s="569"/>
    </row>
    <row r="54" spans="4:29" ht="18" thickBot="1" x14ac:dyDescent="0.45">
      <c r="D54" s="505"/>
      <c r="E54" s="38" t="s">
        <v>366</v>
      </c>
      <c r="F54" s="352" t="s">
        <v>523</v>
      </c>
      <c r="G54" s="353"/>
      <c r="H54" s="416"/>
      <c r="I54" s="352" t="s">
        <v>524</v>
      </c>
      <c r="J54" s="353"/>
      <c r="K54" s="353"/>
      <c r="L54" s="353"/>
      <c r="M54" s="353"/>
      <c r="N54" s="416"/>
      <c r="O54" s="352" t="s">
        <v>526</v>
      </c>
      <c r="P54" s="353"/>
      <c r="Q54" s="416"/>
    </row>
    <row r="55" spans="4:29" ht="18" thickBot="1" x14ac:dyDescent="0.45">
      <c r="D55" s="506"/>
      <c r="E55" s="37" t="s">
        <v>368</v>
      </c>
      <c r="F55" s="339" t="s">
        <v>444</v>
      </c>
      <c r="G55" s="340"/>
      <c r="H55" s="354"/>
      <c r="I55" s="570" t="s">
        <v>525</v>
      </c>
      <c r="J55" s="571"/>
      <c r="K55" s="571"/>
      <c r="L55" s="571"/>
      <c r="M55" s="571"/>
      <c r="N55" s="572"/>
      <c r="O55" s="486" t="s">
        <v>527</v>
      </c>
      <c r="P55" s="484"/>
      <c r="Q55" s="485"/>
    </row>
    <row r="56" spans="4:29" ht="18" thickBot="1" x14ac:dyDescent="0.45">
      <c r="D56" s="26"/>
      <c r="F56" s="26"/>
      <c r="G56" s="26"/>
      <c r="H56" s="26"/>
      <c r="I56" s="26"/>
      <c r="J56" s="26"/>
      <c r="K56" s="26"/>
      <c r="L56" s="26"/>
      <c r="M56" s="26"/>
      <c r="N56" s="26"/>
    </row>
    <row r="57" spans="4:29" ht="18" thickBot="1" x14ac:dyDescent="0.45">
      <c r="F57" s="507" t="s">
        <v>431</v>
      </c>
      <c r="G57" s="529"/>
      <c r="H57" s="508"/>
      <c r="I57" s="347" t="s">
        <v>445</v>
      </c>
      <c r="J57" s="429"/>
      <c r="K57" s="429"/>
      <c r="L57" s="429"/>
      <c r="M57" s="429"/>
      <c r="N57" s="348"/>
      <c r="O57" s="334" t="s">
        <v>432</v>
      </c>
      <c r="P57" s="335"/>
      <c r="Q57" s="360"/>
      <c r="S57" s="575" t="s">
        <v>534</v>
      </c>
      <c r="T57" s="576"/>
      <c r="U57" s="577"/>
    </row>
    <row r="58" spans="4:29" ht="18" thickBot="1" x14ac:dyDescent="0.45">
      <c r="D58" s="523" t="s">
        <v>426</v>
      </c>
      <c r="E58" s="299" t="s">
        <v>529</v>
      </c>
      <c r="F58" s="347" t="s">
        <v>530</v>
      </c>
      <c r="G58" s="429"/>
      <c r="H58" s="348"/>
      <c r="I58" s="430" t="s">
        <v>532</v>
      </c>
      <c r="J58" s="431"/>
      <c r="K58" s="431"/>
      <c r="L58" s="431"/>
      <c r="M58" s="431"/>
      <c r="N58" s="432"/>
      <c r="O58" s="533" t="s">
        <v>472</v>
      </c>
      <c r="P58" s="573"/>
      <c r="Q58" s="574"/>
      <c r="S58" s="347" t="s">
        <v>535</v>
      </c>
      <c r="T58" s="429"/>
      <c r="U58" s="429"/>
      <c r="V58" s="429"/>
      <c r="W58" s="429"/>
      <c r="X58" s="429"/>
      <c r="Y58" s="429"/>
      <c r="Z58" s="429"/>
      <c r="AA58" s="429"/>
      <c r="AB58" s="429"/>
      <c r="AC58" s="348"/>
    </row>
    <row r="59" spans="4:29" ht="18" thickBot="1" x14ac:dyDescent="0.45">
      <c r="D59" s="524"/>
      <c r="E59" s="299" t="s">
        <v>528</v>
      </c>
      <c r="F59" s="347" t="s">
        <v>531</v>
      </c>
      <c r="G59" s="429"/>
      <c r="H59" s="348"/>
      <c r="I59" s="347" t="s">
        <v>533</v>
      </c>
      <c r="J59" s="429"/>
      <c r="K59" s="429"/>
      <c r="L59" s="429"/>
      <c r="M59" s="429"/>
      <c r="N59" s="348"/>
      <c r="O59" s="430" t="s">
        <v>538</v>
      </c>
      <c r="P59" s="431"/>
      <c r="Q59" s="432"/>
      <c r="S59" s="347" t="s">
        <v>536</v>
      </c>
      <c r="T59" s="429"/>
      <c r="U59" s="429"/>
      <c r="V59" s="429"/>
      <c r="W59" s="429"/>
      <c r="X59" s="429"/>
      <c r="Y59" s="429"/>
      <c r="Z59" s="429"/>
      <c r="AA59" s="429"/>
      <c r="AB59" s="429"/>
      <c r="AC59" s="348"/>
    </row>
    <row r="60" spans="4:29" ht="18" thickBot="1" x14ac:dyDescent="0.45">
      <c r="D60" s="524"/>
      <c r="E60" s="42" t="s">
        <v>376</v>
      </c>
      <c r="F60" s="451" t="s">
        <v>435</v>
      </c>
      <c r="G60" s="457"/>
      <c r="H60" s="458"/>
      <c r="I60" s="451" t="s">
        <v>448</v>
      </c>
      <c r="J60" s="457"/>
      <c r="K60" s="457"/>
      <c r="L60" s="457"/>
      <c r="M60" s="457"/>
      <c r="N60" s="458"/>
      <c r="O60" s="451" t="s">
        <v>458</v>
      </c>
      <c r="P60" s="457"/>
      <c r="Q60" s="458"/>
      <c r="S60" s="347" t="s">
        <v>537</v>
      </c>
      <c r="T60" s="429"/>
      <c r="U60" s="429"/>
      <c r="V60" s="429"/>
      <c r="W60" s="429"/>
      <c r="X60" s="429"/>
      <c r="Y60" s="429"/>
      <c r="Z60" s="429"/>
      <c r="AA60" s="429"/>
      <c r="AB60" s="429"/>
      <c r="AC60" s="348"/>
    </row>
    <row r="61" spans="4:29" ht="18" thickBot="1" x14ac:dyDescent="0.45">
      <c r="D61" s="525"/>
      <c r="E61" s="57" t="s">
        <v>367</v>
      </c>
      <c r="F61" s="436" t="s">
        <v>539</v>
      </c>
      <c r="G61" s="437"/>
      <c r="H61" s="438"/>
      <c r="I61" s="436" t="s">
        <v>540</v>
      </c>
      <c r="J61" s="437"/>
      <c r="K61" s="437"/>
      <c r="L61" s="437"/>
      <c r="M61" s="437"/>
      <c r="N61" s="438"/>
      <c r="O61" s="541" t="s">
        <v>472</v>
      </c>
      <c r="P61" s="556"/>
      <c r="Q61" s="557"/>
    </row>
  </sheetData>
  <sheetProtection algorithmName="SHA-512" hashValue="32naDuuhbYwVt4tvbVss82bcYgkw1IzEBstGltAdley5E1V66FUjMsegfAF3eSm08mZaXLX5JhRb93oJaJ+L6Q==" saltValue="rXa3nmehV8xIbV+whCWi7A==" spinCount="100000" sheet="1" objects="1" scenarios="1" selectLockedCells="1"/>
  <mergeCells count="180">
    <mergeCell ref="S57:U57"/>
    <mergeCell ref="S58:AC58"/>
    <mergeCell ref="S59:AC59"/>
    <mergeCell ref="S60:AC60"/>
    <mergeCell ref="U5:Y5"/>
    <mergeCell ref="V7:X7"/>
    <mergeCell ref="V8:X8"/>
    <mergeCell ref="V9:X9"/>
    <mergeCell ref="O61:Q61"/>
    <mergeCell ref="F61:H61"/>
    <mergeCell ref="I61:N61"/>
    <mergeCell ref="D58:D61"/>
    <mergeCell ref="F59:H59"/>
    <mergeCell ref="I59:N59"/>
    <mergeCell ref="O59:Q59"/>
    <mergeCell ref="S47:U47"/>
    <mergeCell ref="S48:AC48"/>
    <mergeCell ref="S49:AC49"/>
    <mergeCell ref="K3:P3"/>
    <mergeCell ref="S33:U33"/>
    <mergeCell ref="S34:AC34"/>
    <mergeCell ref="S35:AC35"/>
    <mergeCell ref="O55:Q55"/>
    <mergeCell ref="I57:N57"/>
    <mergeCell ref="O57:Q57"/>
    <mergeCell ref="I58:N58"/>
    <mergeCell ref="O58:Q58"/>
    <mergeCell ref="I60:N60"/>
    <mergeCell ref="O60:Q60"/>
    <mergeCell ref="O50:Q50"/>
    <mergeCell ref="I52:N52"/>
    <mergeCell ref="O52:Q52"/>
    <mergeCell ref="I53:N53"/>
    <mergeCell ref="O53:Q53"/>
    <mergeCell ref="I54:N54"/>
    <mergeCell ref="O54:Q54"/>
    <mergeCell ref="O45:Q45"/>
    <mergeCell ref="I47:N47"/>
    <mergeCell ref="O47:Q47"/>
    <mergeCell ref="I48:N48"/>
    <mergeCell ref="O48:Q48"/>
    <mergeCell ref="I49:N49"/>
    <mergeCell ref="O49:Q49"/>
    <mergeCell ref="O41:Q41"/>
    <mergeCell ref="I42:N42"/>
    <mergeCell ref="O42:Q42"/>
    <mergeCell ref="I43:N43"/>
    <mergeCell ref="O43:Q43"/>
    <mergeCell ref="I44:N44"/>
    <mergeCell ref="O44:Q44"/>
    <mergeCell ref="I37:N37"/>
    <mergeCell ref="O37:Q37"/>
    <mergeCell ref="I39:N39"/>
    <mergeCell ref="O39:Q39"/>
    <mergeCell ref="I40:N40"/>
    <mergeCell ref="O40:Q40"/>
    <mergeCell ref="I30:N30"/>
    <mergeCell ref="O30:Q30"/>
    <mergeCell ref="I31:N31"/>
    <mergeCell ref="O31:Q31"/>
    <mergeCell ref="I32:N32"/>
    <mergeCell ref="O32:Q32"/>
    <mergeCell ref="I34:N34"/>
    <mergeCell ref="O34:Q34"/>
    <mergeCell ref="I35:N35"/>
    <mergeCell ref="O35:Q35"/>
    <mergeCell ref="I33:N33"/>
    <mergeCell ref="O33:Q33"/>
    <mergeCell ref="O26:Q26"/>
    <mergeCell ref="I27:N27"/>
    <mergeCell ref="O27:Q27"/>
    <mergeCell ref="I28:N28"/>
    <mergeCell ref="O28:Q28"/>
    <mergeCell ref="O22:Q22"/>
    <mergeCell ref="I23:N23"/>
    <mergeCell ref="O23:Q23"/>
    <mergeCell ref="I24:N24"/>
    <mergeCell ref="O24:Q24"/>
    <mergeCell ref="I25:N25"/>
    <mergeCell ref="O25:Q25"/>
    <mergeCell ref="I16:N16"/>
    <mergeCell ref="I17:N17"/>
    <mergeCell ref="I18:N18"/>
    <mergeCell ref="I19:N19"/>
    <mergeCell ref="I20:N20"/>
    <mergeCell ref="I22:N22"/>
    <mergeCell ref="I5:N5"/>
    <mergeCell ref="I6:N6"/>
    <mergeCell ref="I7:N7"/>
    <mergeCell ref="I8:N8"/>
    <mergeCell ref="I9:N9"/>
    <mergeCell ref="I10:N10"/>
    <mergeCell ref="I11:N11"/>
    <mergeCell ref="I12:N12"/>
    <mergeCell ref="I13:N13"/>
    <mergeCell ref="I50:N50"/>
    <mergeCell ref="I55:N55"/>
    <mergeCell ref="I45:N45"/>
    <mergeCell ref="I36:N36"/>
    <mergeCell ref="O36:Q36"/>
    <mergeCell ref="I26:N26"/>
    <mergeCell ref="F26:H26"/>
    <mergeCell ref="F27:H27"/>
    <mergeCell ref="F28:H28"/>
    <mergeCell ref="F34:H34"/>
    <mergeCell ref="F57:H57"/>
    <mergeCell ref="F58:H58"/>
    <mergeCell ref="F60:H60"/>
    <mergeCell ref="F53:H53"/>
    <mergeCell ref="F54:H54"/>
    <mergeCell ref="F55:H55"/>
    <mergeCell ref="F47:H47"/>
    <mergeCell ref="F48:H48"/>
    <mergeCell ref="F49:H49"/>
    <mergeCell ref="F39:H39"/>
    <mergeCell ref="F40:H40"/>
    <mergeCell ref="F41:H41"/>
    <mergeCell ref="I41:N41"/>
    <mergeCell ref="F31:H31"/>
    <mergeCell ref="F32:H32"/>
    <mergeCell ref="F33:H33"/>
    <mergeCell ref="F24:H24"/>
    <mergeCell ref="F25:H25"/>
    <mergeCell ref="F30:H30"/>
    <mergeCell ref="F11:H11"/>
    <mergeCell ref="O11:Q11"/>
    <mergeCell ref="F22:H22"/>
    <mergeCell ref="F23:H23"/>
    <mergeCell ref="F18:H18"/>
    <mergeCell ref="O18:Q18"/>
    <mergeCell ref="F19:H19"/>
    <mergeCell ref="O19:Q19"/>
    <mergeCell ref="F20:H20"/>
    <mergeCell ref="O20:Q20"/>
    <mergeCell ref="F15:H15"/>
    <mergeCell ref="O15:Q15"/>
    <mergeCell ref="F17:H17"/>
    <mergeCell ref="O17:Q17"/>
    <mergeCell ref="F16:H16"/>
    <mergeCell ref="O16:Q16"/>
    <mergeCell ref="I15:N15"/>
    <mergeCell ref="F12:H12"/>
    <mergeCell ref="O12:Q12"/>
    <mergeCell ref="F13:H13"/>
    <mergeCell ref="O13:Q13"/>
    <mergeCell ref="F14:H14"/>
    <mergeCell ref="O14:Q14"/>
    <mergeCell ref="I14:N14"/>
    <mergeCell ref="F8:H8"/>
    <mergeCell ref="O8:Q8"/>
    <mergeCell ref="F9:H9"/>
    <mergeCell ref="O9:Q9"/>
    <mergeCell ref="F10:H10"/>
    <mergeCell ref="O10:Q10"/>
    <mergeCell ref="H3:J3"/>
    <mergeCell ref="F6:H6"/>
    <mergeCell ref="F5:H5"/>
    <mergeCell ref="O5:Q5"/>
    <mergeCell ref="O6:Q6"/>
    <mergeCell ref="F7:H7"/>
    <mergeCell ref="O7:Q7"/>
    <mergeCell ref="D53:D55"/>
    <mergeCell ref="F50:H50"/>
    <mergeCell ref="F52:H52"/>
    <mergeCell ref="D48:D50"/>
    <mergeCell ref="F44:H44"/>
    <mergeCell ref="F45:H45"/>
    <mergeCell ref="F42:H42"/>
    <mergeCell ref="F43:H43"/>
    <mergeCell ref="D40:D45"/>
    <mergeCell ref="F36:H36"/>
    <mergeCell ref="F37:H37"/>
    <mergeCell ref="F35:H35"/>
    <mergeCell ref="D31:D37"/>
    <mergeCell ref="D23:D28"/>
    <mergeCell ref="D18:D20"/>
    <mergeCell ref="D15:D17"/>
    <mergeCell ref="D12:D14"/>
    <mergeCell ref="D9:D11"/>
    <mergeCell ref="D6:D8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81E46-052C-496F-A038-70D295B2175A}">
  <dimension ref="B1:T24"/>
  <sheetViews>
    <sheetView zoomScale="70" zoomScaleNormal="70" workbookViewId="0">
      <selection activeCell="C34" sqref="C34"/>
    </sheetView>
  </sheetViews>
  <sheetFormatPr defaultRowHeight="17.399999999999999" x14ac:dyDescent="0.4"/>
  <cols>
    <col min="1" max="16384" width="8.796875" style="78"/>
  </cols>
  <sheetData>
    <row r="1" spans="2:20" ht="18" thickBot="1" x14ac:dyDescent="0.45"/>
    <row r="2" spans="2:20" ht="18" thickBot="1" x14ac:dyDescent="0.45">
      <c r="I2" s="194" t="s">
        <v>30</v>
      </c>
      <c r="J2" s="71">
        <v>0</v>
      </c>
      <c r="K2" s="195" t="s">
        <v>15</v>
      </c>
    </row>
    <row r="3" spans="2:20" ht="18" thickBot="1" x14ac:dyDescent="0.45"/>
    <row r="4" spans="2:20" ht="18" thickBot="1" x14ac:dyDescent="0.45">
      <c r="G4" s="156" t="s">
        <v>36</v>
      </c>
      <c r="H4" s="157" t="s">
        <v>31</v>
      </c>
      <c r="I4" s="158" t="s">
        <v>32</v>
      </c>
      <c r="K4" s="174" t="s">
        <v>4</v>
      </c>
      <c r="L4" s="111" t="s">
        <v>17</v>
      </c>
      <c r="M4" s="175">
        <f>1540*J2</f>
        <v>0</v>
      </c>
      <c r="N4" s="176" t="s">
        <v>1</v>
      </c>
    </row>
    <row r="5" spans="2:20" ht="18" thickBot="1" x14ac:dyDescent="0.35">
      <c r="G5" s="159" t="s">
        <v>33</v>
      </c>
      <c r="H5" s="160" t="s">
        <v>35</v>
      </c>
      <c r="I5" s="161" t="s">
        <v>34</v>
      </c>
      <c r="K5" s="177"/>
      <c r="L5" s="119" t="s">
        <v>18</v>
      </c>
      <c r="M5" s="178">
        <f>2200*J2</f>
        <v>0</v>
      </c>
      <c r="N5" s="179" t="s">
        <v>1</v>
      </c>
    </row>
    <row r="6" spans="2:20" x14ac:dyDescent="0.4">
      <c r="G6" s="162" t="s">
        <v>26</v>
      </c>
      <c r="H6" s="163">
        <f>(1-(0.965)^J2)*100</f>
        <v>0</v>
      </c>
      <c r="I6" s="164">
        <f>(1-(0.986)^J2)*100</f>
        <v>0</v>
      </c>
      <c r="K6" s="180" t="s">
        <v>6</v>
      </c>
      <c r="L6" s="115" t="s">
        <v>17</v>
      </c>
      <c r="M6" s="181">
        <f>J2*840</f>
        <v>0</v>
      </c>
      <c r="N6" s="182" t="s">
        <v>1</v>
      </c>
    </row>
    <row r="7" spans="2:20" x14ac:dyDescent="0.4">
      <c r="G7" s="165" t="s">
        <v>27</v>
      </c>
      <c r="H7" s="166">
        <f>(1-(0.98)^J2)*100</f>
        <v>0</v>
      </c>
      <c r="I7" s="167">
        <f>(1-(0.994)^J2)*100</f>
        <v>0</v>
      </c>
      <c r="K7" s="180"/>
      <c r="L7" s="122" t="s">
        <v>18</v>
      </c>
      <c r="M7" s="181">
        <f>J2*1200</f>
        <v>0</v>
      </c>
      <c r="N7" s="182" t="s">
        <v>1</v>
      </c>
    </row>
    <row r="8" spans="2:20" x14ac:dyDescent="0.4">
      <c r="G8" s="168" t="s">
        <v>28</v>
      </c>
      <c r="H8" s="169">
        <f>(1-(0.98)^J2)*100</f>
        <v>0</v>
      </c>
      <c r="I8" s="170">
        <f>(1-(0.995)^J2)*100</f>
        <v>0</v>
      </c>
      <c r="K8" s="183" t="s">
        <v>38</v>
      </c>
      <c r="L8" s="184" t="s">
        <v>17</v>
      </c>
      <c r="M8" s="185">
        <f>2400*0.7*J2</f>
        <v>0</v>
      </c>
      <c r="N8" s="186" t="s">
        <v>1</v>
      </c>
    </row>
    <row r="9" spans="2:20" ht="18" thickBot="1" x14ac:dyDescent="0.45">
      <c r="G9" s="171" t="s">
        <v>29</v>
      </c>
      <c r="H9" s="172">
        <f>(1-(1-0.0476)^J2)*100</f>
        <v>0</v>
      </c>
      <c r="I9" s="173">
        <f>(1-(0.98)^J2)*100</f>
        <v>0</v>
      </c>
      <c r="K9" s="187"/>
      <c r="L9" s="188" t="s">
        <v>18</v>
      </c>
      <c r="M9" s="189">
        <f>2400*J2</f>
        <v>0</v>
      </c>
      <c r="N9" s="190" t="s">
        <v>1</v>
      </c>
    </row>
    <row r="10" spans="2:20" ht="18" thickBot="1" x14ac:dyDescent="0.45">
      <c r="G10" s="191" t="s">
        <v>37</v>
      </c>
      <c r="H10" s="192">
        <f>(1-(0.98)^J2)*100</f>
        <v>0</v>
      </c>
      <c r="I10" s="193">
        <f>(1-(0.994)^J2)*100</f>
        <v>0</v>
      </c>
      <c r="L10" s="154"/>
    </row>
    <row r="11" spans="2:20" ht="18" thickBot="1" x14ac:dyDescent="0.45"/>
    <row r="12" spans="2:20" ht="18" thickBot="1" x14ac:dyDescent="0.45">
      <c r="B12" s="203" t="s">
        <v>41</v>
      </c>
      <c r="D12" s="203" t="s">
        <v>41</v>
      </c>
      <c r="F12" s="203" t="s">
        <v>41</v>
      </c>
      <c r="H12" s="203" t="s">
        <v>41</v>
      </c>
      <c r="J12" s="203" t="s">
        <v>41</v>
      </c>
      <c r="L12" s="203" t="s">
        <v>41</v>
      </c>
      <c r="N12" s="203" t="s">
        <v>41</v>
      </c>
      <c r="P12" s="203" t="s">
        <v>41</v>
      </c>
      <c r="R12" s="203" t="s">
        <v>41</v>
      </c>
      <c r="T12" s="203" t="s">
        <v>41</v>
      </c>
    </row>
    <row r="13" spans="2:20" ht="18" thickBot="1" x14ac:dyDescent="0.45"/>
    <row r="14" spans="2:20" ht="18" thickBot="1" x14ac:dyDescent="0.45">
      <c r="I14" s="194" t="s">
        <v>0</v>
      </c>
      <c r="J14" s="71">
        <v>0</v>
      </c>
      <c r="K14" s="195" t="s">
        <v>1</v>
      </c>
    </row>
    <row r="15" spans="2:20" ht="18" thickBot="1" x14ac:dyDescent="0.45"/>
    <row r="16" spans="2:20" ht="18" thickBot="1" x14ac:dyDescent="0.45">
      <c r="F16" s="174" t="s">
        <v>4</v>
      </c>
      <c r="G16" s="111" t="s">
        <v>17</v>
      </c>
      <c r="H16" s="175">
        <f>INT(J14/1540)</f>
        <v>0</v>
      </c>
      <c r="I16" s="176" t="s">
        <v>15</v>
      </c>
      <c r="K16" s="196" t="s">
        <v>36</v>
      </c>
      <c r="L16" s="154"/>
      <c r="M16" s="157" t="s">
        <v>31</v>
      </c>
      <c r="N16" s="158" t="s">
        <v>32</v>
      </c>
    </row>
    <row r="17" spans="6:14" ht="18" thickBot="1" x14ac:dyDescent="0.35">
      <c r="F17" s="177"/>
      <c r="G17" s="119" t="s">
        <v>18</v>
      </c>
      <c r="H17" s="178">
        <f>INT(J14/2200)</f>
        <v>0</v>
      </c>
      <c r="I17" s="179" t="s">
        <v>15</v>
      </c>
      <c r="K17" s="159" t="s">
        <v>33</v>
      </c>
      <c r="L17" s="154"/>
      <c r="M17" s="201" t="s">
        <v>35</v>
      </c>
      <c r="N17" s="202" t="s">
        <v>34</v>
      </c>
    </row>
    <row r="18" spans="6:14" x14ac:dyDescent="0.4">
      <c r="F18" s="180" t="s">
        <v>6</v>
      </c>
      <c r="G18" s="115" t="s">
        <v>17</v>
      </c>
      <c r="H18" s="181">
        <f>INT(J14/840)</f>
        <v>0</v>
      </c>
      <c r="I18" s="182" t="s">
        <v>15</v>
      </c>
      <c r="K18" s="197" t="s">
        <v>26</v>
      </c>
      <c r="L18" s="111" t="s">
        <v>17</v>
      </c>
      <c r="M18" s="198">
        <f>(1-(0.965)^H16)*100</f>
        <v>0</v>
      </c>
      <c r="N18" s="164">
        <f>(1-(0.986)^H16)*100</f>
        <v>0</v>
      </c>
    </row>
    <row r="19" spans="6:14" x14ac:dyDescent="0.4">
      <c r="F19" s="180"/>
      <c r="G19" s="122" t="s">
        <v>18</v>
      </c>
      <c r="H19" s="181">
        <f>INT(J14/1200)</f>
        <v>0</v>
      </c>
      <c r="I19" s="182" t="s">
        <v>15</v>
      </c>
      <c r="K19" s="177"/>
      <c r="L19" s="119" t="s">
        <v>18</v>
      </c>
      <c r="M19" s="178">
        <f>(1-(0.965)^H17)*100</f>
        <v>0</v>
      </c>
      <c r="N19" s="179">
        <f>(1-(0.986)^H17)*100</f>
        <v>0</v>
      </c>
    </row>
    <row r="20" spans="6:14" x14ac:dyDescent="0.4">
      <c r="F20" s="183" t="s">
        <v>38</v>
      </c>
      <c r="G20" s="184" t="s">
        <v>17</v>
      </c>
      <c r="H20" s="185">
        <f>INT(J14/1680)</f>
        <v>0</v>
      </c>
      <c r="I20" s="186" t="s">
        <v>15</v>
      </c>
      <c r="K20" s="166" t="s">
        <v>27</v>
      </c>
      <c r="L20" s="115" t="s">
        <v>17</v>
      </c>
      <c r="M20" s="199">
        <f>(1-(0.98)^H18)*100</f>
        <v>0</v>
      </c>
      <c r="N20" s="167">
        <f>(1-(0.994)^H18)*100</f>
        <v>0</v>
      </c>
    </row>
    <row r="21" spans="6:14" ht="18" thickBot="1" x14ac:dyDescent="0.45">
      <c r="F21" s="187"/>
      <c r="G21" s="188" t="s">
        <v>18</v>
      </c>
      <c r="H21" s="189">
        <f>INT(J14/2400)</f>
        <v>0</v>
      </c>
      <c r="I21" s="190" t="s">
        <v>15</v>
      </c>
      <c r="K21" s="180"/>
      <c r="L21" s="122" t="s">
        <v>18</v>
      </c>
      <c r="M21" s="181">
        <f>(1-(0.98)^H19)*100</f>
        <v>0</v>
      </c>
      <c r="N21" s="182">
        <f>(1-(0.994)^H19)*100</f>
        <v>0</v>
      </c>
    </row>
    <row r="22" spans="6:14" x14ac:dyDescent="0.4">
      <c r="K22" s="169" t="s">
        <v>28</v>
      </c>
      <c r="L22" s="184" t="s">
        <v>17</v>
      </c>
      <c r="M22" s="200">
        <f>(1-(0.98)^H20)*100</f>
        <v>0</v>
      </c>
      <c r="N22" s="170">
        <f>(1-(0.995)^H20)*100</f>
        <v>0</v>
      </c>
    </row>
    <row r="23" spans="6:14" ht="18" thickBot="1" x14ac:dyDescent="0.45">
      <c r="K23" s="187"/>
      <c r="L23" s="188" t="s">
        <v>18</v>
      </c>
      <c r="M23" s="189">
        <f>(1-(0.98)^H21)*100</f>
        <v>0</v>
      </c>
      <c r="N23" s="190">
        <f>(1-(0.995)^H21)*100</f>
        <v>0</v>
      </c>
    </row>
    <row r="24" spans="6:14" x14ac:dyDescent="0.4">
      <c r="K24" s="155"/>
      <c r="L24" s="77"/>
      <c r="M24" s="155"/>
      <c r="N24" s="155"/>
    </row>
  </sheetData>
  <sheetProtection algorithmName="SHA-512" hashValue="rAU2K3W9GpEBxyk64jwOHQ20spHYZYqY51zT/Y9cOfIzzZT0b/QMg20+woRpH5JUOBkoJSFe3hFM5X18uYWJhA==" saltValue="QMpenEx3jXQ9WiDeX2H8Yw==" spinCount="100000" sheet="1" objects="1" scenarios="1" selectLockedCells="1"/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468B-3C98-473A-8C8A-663B074E363B}">
  <dimension ref="F1:L32"/>
  <sheetViews>
    <sheetView topLeftCell="B1" zoomScale="70" zoomScaleNormal="70" workbookViewId="0">
      <selection activeCell="K21" sqref="K21"/>
    </sheetView>
  </sheetViews>
  <sheetFormatPr defaultRowHeight="17.399999999999999" x14ac:dyDescent="0.4"/>
  <cols>
    <col min="1" max="8" width="8.796875" style="78"/>
    <col min="9" max="9" width="9.5" style="78" bestFit="1" customWidth="1"/>
    <col min="10" max="10" width="9.296875" style="78" bestFit="1" customWidth="1"/>
    <col min="11" max="29" width="8.796875" style="78"/>
    <col min="30" max="30" width="8.796875" style="78" customWidth="1"/>
    <col min="31" max="16384" width="8.796875" style="78"/>
  </cols>
  <sheetData>
    <row r="1" spans="6:12" ht="18" thickBot="1" x14ac:dyDescent="0.45"/>
    <row r="2" spans="6:12" ht="18" thickBot="1" x14ac:dyDescent="0.45">
      <c r="H2" s="194" t="s">
        <v>42</v>
      </c>
      <c r="I2" s="237">
        <f>ROUNDUP(L21,4)</f>
        <v>0</v>
      </c>
      <c r="J2" s="195"/>
    </row>
    <row r="3" spans="6:12" ht="18" thickBot="1" x14ac:dyDescent="0.45">
      <c r="H3" s="300" t="s">
        <v>93</v>
      </c>
      <c r="I3" s="301"/>
      <c r="J3" s="302"/>
    </row>
    <row r="4" spans="6:12" ht="18" thickBot="1" x14ac:dyDescent="0.45"/>
    <row r="5" spans="6:12" ht="18" thickBot="1" x14ac:dyDescent="0.45">
      <c r="F5" s="204" t="s">
        <v>44</v>
      </c>
      <c r="G5" s="223" t="s">
        <v>72</v>
      </c>
      <c r="H5" s="210" t="s">
        <v>45</v>
      </c>
      <c r="J5" s="213" t="s">
        <v>44</v>
      </c>
      <c r="K5" s="238" t="s">
        <v>72</v>
      </c>
      <c r="L5" s="220" t="s">
        <v>45</v>
      </c>
    </row>
    <row r="6" spans="6:12" x14ac:dyDescent="0.4">
      <c r="F6" s="205" t="s">
        <v>73</v>
      </c>
      <c r="G6" s="72">
        <v>0</v>
      </c>
      <c r="H6" s="211">
        <f>G6</f>
        <v>0</v>
      </c>
      <c r="J6" s="214" t="s">
        <v>92</v>
      </c>
      <c r="K6" s="74">
        <v>0</v>
      </c>
      <c r="L6" s="221">
        <f>H19+(1-H19)*K6</f>
        <v>0</v>
      </c>
    </row>
    <row r="7" spans="6:12" x14ac:dyDescent="0.4">
      <c r="F7" s="205" t="s">
        <v>46</v>
      </c>
      <c r="G7" s="72">
        <v>0</v>
      </c>
      <c r="H7" s="211">
        <f t="shared" ref="H7:H21" si="0">H6+(1-H6)*G7</f>
        <v>0</v>
      </c>
      <c r="J7" s="215" t="s">
        <v>91</v>
      </c>
      <c r="K7" s="74">
        <v>0</v>
      </c>
      <c r="L7" s="221">
        <f>L6+(1-L6)*K7</f>
        <v>0</v>
      </c>
    </row>
    <row r="8" spans="6:12" x14ac:dyDescent="0.4">
      <c r="F8" s="205" t="s">
        <v>47</v>
      </c>
      <c r="G8" s="72">
        <v>0</v>
      </c>
      <c r="H8" s="211">
        <f t="shared" si="0"/>
        <v>0</v>
      </c>
      <c r="J8" s="215" t="s">
        <v>61</v>
      </c>
      <c r="K8" s="74">
        <v>0</v>
      </c>
      <c r="L8" s="221">
        <f>H21+(1-H21)*K8</f>
        <v>0</v>
      </c>
    </row>
    <row r="9" spans="6:12" x14ac:dyDescent="0.4">
      <c r="F9" s="205" t="s">
        <v>50</v>
      </c>
      <c r="G9" s="72">
        <v>0</v>
      </c>
      <c r="H9" s="211">
        <f t="shared" si="0"/>
        <v>0</v>
      </c>
      <c r="J9" s="216" t="s">
        <v>62</v>
      </c>
      <c r="K9" s="74">
        <v>0</v>
      </c>
      <c r="L9" s="221">
        <f t="shared" ref="L9:L21" si="1">L8+(1-L8)*K9</f>
        <v>0</v>
      </c>
    </row>
    <row r="10" spans="6:12" x14ac:dyDescent="0.4">
      <c r="F10" s="206" t="s">
        <v>59</v>
      </c>
      <c r="G10" s="72">
        <v>0</v>
      </c>
      <c r="H10" s="211">
        <f t="shared" si="0"/>
        <v>0</v>
      </c>
      <c r="J10" s="216" t="s">
        <v>63</v>
      </c>
      <c r="K10" s="74">
        <v>0</v>
      </c>
      <c r="L10" s="221">
        <f t="shared" si="1"/>
        <v>0</v>
      </c>
    </row>
    <row r="11" spans="6:12" x14ac:dyDescent="0.4">
      <c r="F11" s="206" t="s">
        <v>60</v>
      </c>
      <c r="G11" s="72">
        <v>0</v>
      </c>
      <c r="H11" s="211">
        <f t="shared" si="0"/>
        <v>0</v>
      </c>
      <c r="J11" s="217" t="s">
        <v>64</v>
      </c>
      <c r="K11" s="74">
        <v>0</v>
      </c>
      <c r="L11" s="221">
        <f t="shared" si="1"/>
        <v>0</v>
      </c>
    </row>
    <row r="12" spans="6:12" x14ac:dyDescent="0.4">
      <c r="F12" s="207" t="s">
        <v>58</v>
      </c>
      <c r="G12" s="72">
        <v>0</v>
      </c>
      <c r="H12" s="211">
        <f t="shared" si="0"/>
        <v>0</v>
      </c>
      <c r="J12" s="216" t="s">
        <v>65</v>
      </c>
      <c r="K12" s="74">
        <v>0</v>
      </c>
      <c r="L12" s="221">
        <f t="shared" si="1"/>
        <v>0</v>
      </c>
    </row>
    <row r="13" spans="6:12" x14ac:dyDescent="0.4">
      <c r="F13" s="208" t="s">
        <v>54</v>
      </c>
      <c r="G13" s="72">
        <v>0</v>
      </c>
      <c r="H13" s="211">
        <f t="shared" si="0"/>
        <v>0</v>
      </c>
      <c r="J13" s="216" t="s">
        <v>66</v>
      </c>
      <c r="K13" s="74">
        <v>0</v>
      </c>
      <c r="L13" s="221">
        <f t="shared" si="1"/>
        <v>0</v>
      </c>
    </row>
    <row r="14" spans="6:12" x14ac:dyDescent="0.4">
      <c r="F14" s="208" t="s">
        <v>55</v>
      </c>
      <c r="G14" s="72">
        <v>0</v>
      </c>
      <c r="H14" s="211">
        <f t="shared" si="0"/>
        <v>0</v>
      </c>
      <c r="J14" s="215" t="s">
        <v>67</v>
      </c>
      <c r="K14" s="74">
        <v>0</v>
      </c>
      <c r="L14" s="221">
        <f t="shared" si="1"/>
        <v>0</v>
      </c>
    </row>
    <row r="15" spans="6:12" x14ac:dyDescent="0.4">
      <c r="F15" s="208" t="s">
        <v>56</v>
      </c>
      <c r="G15" s="72">
        <v>0</v>
      </c>
      <c r="H15" s="211">
        <f t="shared" si="0"/>
        <v>0</v>
      </c>
      <c r="J15" s="215" t="s">
        <v>68</v>
      </c>
      <c r="K15" s="74">
        <v>0</v>
      </c>
      <c r="L15" s="221">
        <f t="shared" si="1"/>
        <v>0</v>
      </c>
    </row>
    <row r="16" spans="6:12" x14ac:dyDescent="0.4">
      <c r="F16" s="208" t="s">
        <v>57</v>
      </c>
      <c r="G16" s="72">
        <v>0</v>
      </c>
      <c r="H16" s="211">
        <f t="shared" si="0"/>
        <v>0</v>
      </c>
      <c r="J16" s="215" t="s">
        <v>69</v>
      </c>
      <c r="K16" s="74">
        <v>0</v>
      </c>
      <c r="L16" s="221">
        <f t="shared" si="1"/>
        <v>0</v>
      </c>
    </row>
    <row r="17" spans="6:12" x14ac:dyDescent="0.4">
      <c r="F17" s="205" t="s">
        <v>48</v>
      </c>
      <c r="G17" s="72">
        <v>0</v>
      </c>
      <c r="H17" s="211">
        <f t="shared" si="0"/>
        <v>0</v>
      </c>
      <c r="J17" s="215" t="s">
        <v>70</v>
      </c>
      <c r="K17" s="74">
        <v>0</v>
      </c>
      <c r="L17" s="221">
        <f t="shared" si="1"/>
        <v>0</v>
      </c>
    </row>
    <row r="18" spans="6:12" x14ac:dyDescent="0.4">
      <c r="F18" s="205" t="s">
        <v>49</v>
      </c>
      <c r="G18" s="72">
        <v>0</v>
      </c>
      <c r="H18" s="211">
        <f t="shared" si="0"/>
        <v>0</v>
      </c>
      <c r="J18" s="218" t="s">
        <v>71</v>
      </c>
      <c r="K18" s="74">
        <v>0</v>
      </c>
      <c r="L18" s="221">
        <f t="shared" si="1"/>
        <v>0</v>
      </c>
    </row>
    <row r="19" spans="6:12" x14ac:dyDescent="0.4">
      <c r="F19" s="205" t="s">
        <v>51</v>
      </c>
      <c r="G19" s="72">
        <v>0</v>
      </c>
      <c r="H19" s="211">
        <f t="shared" si="0"/>
        <v>0</v>
      </c>
      <c r="J19" s="215" t="s">
        <v>74</v>
      </c>
      <c r="K19" s="74">
        <v>0</v>
      </c>
      <c r="L19" s="221">
        <f t="shared" si="1"/>
        <v>0</v>
      </c>
    </row>
    <row r="20" spans="6:12" x14ac:dyDescent="0.4">
      <c r="F20" s="205" t="s">
        <v>52</v>
      </c>
      <c r="G20" s="72">
        <v>0</v>
      </c>
      <c r="H20" s="211">
        <f t="shared" si="0"/>
        <v>0</v>
      </c>
      <c r="J20" s="218" t="s">
        <v>75</v>
      </c>
      <c r="K20" s="74">
        <v>0</v>
      </c>
      <c r="L20" s="221">
        <f t="shared" si="1"/>
        <v>0</v>
      </c>
    </row>
    <row r="21" spans="6:12" ht="18" thickBot="1" x14ac:dyDescent="0.45">
      <c r="F21" s="209" t="s">
        <v>53</v>
      </c>
      <c r="G21" s="73">
        <v>0</v>
      </c>
      <c r="H21" s="212">
        <f t="shared" si="0"/>
        <v>0</v>
      </c>
      <c r="J21" s="219" t="s">
        <v>76</v>
      </c>
      <c r="K21" s="75">
        <v>0</v>
      </c>
      <c r="L21" s="222">
        <f t="shared" si="1"/>
        <v>0</v>
      </c>
    </row>
    <row r="22" spans="6:12" ht="18" thickBot="1" x14ac:dyDescent="0.45"/>
    <row r="23" spans="6:12" ht="18" thickBot="1" x14ac:dyDescent="0.45">
      <c r="G23" s="223" t="s">
        <v>77</v>
      </c>
      <c r="H23" s="224" t="s">
        <v>78</v>
      </c>
      <c r="I23" s="213" t="s">
        <v>79</v>
      </c>
      <c r="J23" s="225" t="s">
        <v>80</v>
      </c>
      <c r="K23" s="226" t="s">
        <v>81</v>
      </c>
    </row>
    <row r="24" spans="6:12" x14ac:dyDescent="0.4">
      <c r="G24" s="227" t="s">
        <v>82</v>
      </c>
      <c r="H24" s="228">
        <v>1</v>
      </c>
      <c r="I24" s="229">
        <f>I2</f>
        <v>0</v>
      </c>
      <c r="J24" s="230">
        <f t="shared" ref="J24:J32" si="2">(1-I24)*H24</f>
        <v>1</v>
      </c>
      <c r="K24" s="231">
        <f t="shared" ref="K24:K32" si="3">1-J24</f>
        <v>0</v>
      </c>
    </row>
    <row r="25" spans="6:12" x14ac:dyDescent="0.4">
      <c r="G25" s="227" t="s">
        <v>83</v>
      </c>
      <c r="H25" s="228">
        <v>1</v>
      </c>
      <c r="I25" s="229">
        <f>I2</f>
        <v>0</v>
      </c>
      <c r="J25" s="230">
        <f t="shared" si="2"/>
        <v>1</v>
      </c>
      <c r="K25" s="231">
        <f t="shared" si="3"/>
        <v>0</v>
      </c>
    </row>
    <row r="26" spans="6:12" x14ac:dyDescent="0.4">
      <c r="G26" s="227" t="s">
        <v>84</v>
      </c>
      <c r="H26" s="228">
        <v>1.2</v>
      </c>
      <c r="I26" s="229">
        <f>I2</f>
        <v>0</v>
      </c>
      <c r="J26" s="230">
        <f t="shared" si="2"/>
        <v>1.2</v>
      </c>
      <c r="K26" s="231">
        <f t="shared" si="3"/>
        <v>-0.19999999999999996</v>
      </c>
    </row>
    <row r="27" spans="6:12" x14ac:dyDescent="0.4">
      <c r="G27" s="227" t="s">
        <v>85</v>
      </c>
      <c r="H27" s="228">
        <v>0.8</v>
      </c>
      <c r="I27" s="229">
        <f>I2</f>
        <v>0</v>
      </c>
      <c r="J27" s="230">
        <f t="shared" si="2"/>
        <v>0.8</v>
      </c>
      <c r="K27" s="231">
        <f t="shared" si="3"/>
        <v>0.19999999999999996</v>
      </c>
    </row>
    <row r="28" spans="6:12" x14ac:dyDescent="0.4">
      <c r="G28" s="227" t="s">
        <v>87</v>
      </c>
      <c r="H28" s="228">
        <v>1</v>
      </c>
      <c r="I28" s="229">
        <f>I2</f>
        <v>0</v>
      </c>
      <c r="J28" s="230">
        <f t="shared" si="2"/>
        <v>1</v>
      </c>
      <c r="K28" s="231">
        <f t="shared" si="3"/>
        <v>0</v>
      </c>
    </row>
    <row r="29" spans="6:12" x14ac:dyDescent="0.4">
      <c r="G29" s="227" t="s">
        <v>86</v>
      </c>
      <c r="H29" s="228">
        <v>1.2</v>
      </c>
      <c r="I29" s="229">
        <f>I2</f>
        <v>0</v>
      </c>
      <c r="J29" s="230">
        <f t="shared" si="2"/>
        <v>1.2</v>
      </c>
      <c r="K29" s="231">
        <f t="shared" si="3"/>
        <v>-0.19999999999999996</v>
      </c>
    </row>
    <row r="30" spans="6:12" x14ac:dyDescent="0.4">
      <c r="G30" s="227" t="s">
        <v>88</v>
      </c>
      <c r="H30" s="228">
        <v>2</v>
      </c>
      <c r="I30" s="229">
        <f>I2</f>
        <v>0</v>
      </c>
      <c r="J30" s="230">
        <f t="shared" si="2"/>
        <v>2</v>
      </c>
      <c r="K30" s="231">
        <f t="shared" si="3"/>
        <v>-1</v>
      </c>
    </row>
    <row r="31" spans="6:12" x14ac:dyDescent="0.4">
      <c r="G31" s="227" t="s">
        <v>89</v>
      </c>
      <c r="H31" s="228">
        <v>2.5</v>
      </c>
      <c r="I31" s="229">
        <f>I2</f>
        <v>0</v>
      </c>
      <c r="J31" s="230">
        <f t="shared" si="2"/>
        <v>2.5</v>
      </c>
      <c r="K31" s="231">
        <f t="shared" si="3"/>
        <v>-1.5</v>
      </c>
    </row>
    <row r="32" spans="6:12" ht="18" thickBot="1" x14ac:dyDescent="0.45">
      <c r="G32" s="232" t="s">
        <v>90</v>
      </c>
      <c r="H32" s="233">
        <v>3</v>
      </c>
      <c r="I32" s="234">
        <f>I2</f>
        <v>0</v>
      </c>
      <c r="J32" s="235">
        <f t="shared" si="2"/>
        <v>3</v>
      </c>
      <c r="K32" s="236">
        <f t="shared" si="3"/>
        <v>-2</v>
      </c>
    </row>
  </sheetData>
  <sheetProtection algorithmName="SHA-512" hashValue="w3sciXyxtyassnBajV3oAi8TURN7VAcQZaT+BaCqL+bFhtFYaZgV86Ms70qw8HmSiFmKebS+adrFODulFiDIgQ==" saltValue="2EhRRpDEtESwNuttHr9SXw==" spinCount="100000" sheet="1" objects="1" scenarios="1" selectLockedCells="1"/>
  <mergeCells count="1">
    <mergeCell ref="H3:J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716C4-1EE1-45B3-96D6-B3A7F8544235}">
  <dimension ref="B1:P78"/>
  <sheetViews>
    <sheetView zoomScale="70" zoomScaleNormal="70" workbookViewId="0">
      <selection activeCell="H21" sqref="H21:I21"/>
    </sheetView>
  </sheetViews>
  <sheetFormatPr defaultRowHeight="17.399999999999999" x14ac:dyDescent="0.4"/>
  <sheetData>
    <row r="1" spans="2:15" ht="18" thickBot="1" x14ac:dyDescent="0.45"/>
    <row r="2" spans="2:15" ht="18" thickBot="1" x14ac:dyDescent="0.45">
      <c r="H2" s="398" t="s">
        <v>94</v>
      </c>
      <c r="I2" s="399"/>
      <c r="J2" s="400"/>
    </row>
    <row r="3" spans="2:15" ht="18" thickBot="1" x14ac:dyDescent="0.45">
      <c r="H3" s="379" t="s">
        <v>148</v>
      </c>
      <c r="I3" s="380"/>
      <c r="J3" s="381"/>
    </row>
    <row r="4" spans="2:15" ht="18" thickBot="1" x14ac:dyDescent="0.45"/>
    <row r="5" spans="2:15" ht="18" thickBot="1" x14ac:dyDescent="0.45">
      <c r="D5" s="371" t="s">
        <v>95</v>
      </c>
      <c r="E5" s="372"/>
      <c r="F5" s="8" t="s">
        <v>96</v>
      </c>
      <c r="G5" s="8" t="s">
        <v>97</v>
      </c>
      <c r="H5" s="8" t="s">
        <v>98</v>
      </c>
      <c r="L5" s="8" t="s">
        <v>99</v>
      </c>
      <c r="M5" s="8" t="s">
        <v>100</v>
      </c>
      <c r="N5" s="8" t="s">
        <v>101</v>
      </c>
      <c r="O5" s="8" t="s">
        <v>102</v>
      </c>
    </row>
    <row r="6" spans="2:15" ht="18" thickBot="1" x14ac:dyDescent="0.45">
      <c r="B6" s="382" t="s">
        <v>105</v>
      </c>
      <c r="C6" s="383"/>
      <c r="D6" s="336" t="s">
        <v>108</v>
      </c>
      <c r="E6" s="338"/>
      <c r="F6" s="336" t="s">
        <v>112</v>
      </c>
      <c r="G6" s="338"/>
      <c r="H6" s="6"/>
      <c r="J6" s="388" t="s">
        <v>115</v>
      </c>
      <c r="K6" s="389"/>
      <c r="L6" s="401" t="s">
        <v>116</v>
      </c>
      <c r="M6" s="402"/>
      <c r="N6" s="402"/>
      <c r="O6" s="403"/>
    </row>
    <row r="7" spans="2:15" ht="18" thickBot="1" x14ac:dyDescent="0.45">
      <c r="B7" s="384"/>
      <c r="C7" s="385"/>
      <c r="D7" s="9"/>
      <c r="E7" s="5"/>
      <c r="F7" s="5"/>
      <c r="G7" s="336" t="s">
        <v>113</v>
      </c>
      <c r="H7" s="338"/>
      <c r="J7" s="347" t="s">
        <v>117</v>
      </c>
      <c r="K7" s="348"/>
      <c r="L7" s="349" t="s">
        <v>119</v>
      </c>
      <c r="M7" s="351"/>
      <c r="N7" s="349" t="s">
        <v>120</v>
      </c>
      <c r="O7" s="351"/>
    </row>
    <row r="8" spans="2:15" ht="18" thickBot="1" x14ac:dyDescent="0.45">
      <c r="B8" s="347" t="s">
        <v>106</v>
      </c>
      <c r="C8" s="348"/>
      <c r="D8" s="11" t="s">
        <v>109</v>
      </c>
      <c r="E8" s="349" t="s">
        <v>114</v>
      </c>
      <c r="F8" s="350"/>
      <c r="G8" s="350"/>
      <c r="H8" s="351"/>
      <c r="J8" s="404" t="s">
        <v>118</v>
      </c>
      <c r="K8" s="405"/>
      <c r="L8" s="368" t="s">
        <v>121</v>
      </c>
      <c r="M8" s="369"/>
      <c r="N8" s="369"/>
      <c r="O8" s="370"/>
    </row>
    <row r="9" spans="2:15" ht="18" thickBot="1" x14ac:dyDescent="0.45">
      <c r="B9" s="406" t="s">
        <v>107</v>
      </c>
      <c r="C9" s="407"/>
      <c r="D9" s="341" t="s">
        <v>110</v>
      </c>
      <c r="E9" s="343"/>
      <c r="F9" s="5"/>
      <c r="G9" s="5"/>
      <c r="H9" s="7"/>
    </row>
    <row r="10" spans="2:15" ht="18" thickBot="1" x14ac:dyDescent="0.45">
      <c r="B10" s="408"/>
      <c r="C10" s="409"/>
      <c r="D10" s="4"/>
      <c r="E10" s="10"/>
      <c r="F10" s="341" t="s">
        <v>111</v>
      </c>
      <c r="G10" s="342"/>
      <c r="H10" s="343"/>
    </row>
    <row r="11" spans="2:15" ht="18" thickBot="1" x14ac:dyDescent="0.45"/>
    <row r="12" spans="2:15" ht="18" thickBot="1" x14ac:dyDescent="0.45">
      <c r="D12" s="371" t="s">
        <v>103</v>
      </c>
      <c r="E12" s="372"/>
      <c r="F12" s="371" t="s">
        <v>104</v>
      </c>
      <c r="G12" s="372"/>
      <c r="L12" s="308" t="s">
        <v>127</v>
      </c>
      <c r="M12" s="310"/>
      <c r="N12" s="13"/>
      <c r="O12" s="13"/>
    </row>
    <row r="13" spans="2:15" ht="18" thickBot="1" x14ac:dyDescent="0.45">
      <c r="B13" s="404" t="s">
        <v>122</v>
      </c>
      <c r="C13" s="405"/>
      <c r="D13" s="368" t="s">
        <v>124</v>
      </c>
      <c r="E13" s="369"/>
      <c r="F13" s="369"/>
      <c r="G13" s="370"/>
      <c r="J13" s="410" t="s">
        <v>128</v>
      </c>
      <c r="K13" s="411"/>
      <c r="L13" s="331" t="s">
        <v>131</v>
      </c>
      <c r="M13" s="333"/>
      <c r="N13" s="12"/>
      <c r="O13" s="12"/>
    </row>
    <row r="14" spans="2:15" ht="18" thickBot="1" x14ac:dyDescent="0.45">
      <c r="B14" s="388" t="s">
        <v>123</v>
      </c>
      <c r="C14" s="389"/>
      <c r="D14" s="401" t="s">
        <v>125</v>
      </c>
      <c r="E14" s="402"/>
      <c r="F14" s="402"/>
      <c r="G14" s="403"/>
      <c r="J14" s="352" t="s">
        <v>129</v>
      </c>
      <c r="K14" s="353"/>
      <c r="L14" s="355" t="s">
        <v>130</v>
      </c>
      <c r="M14" s="357"/>
      <c r="N14" s="12"/>
      <c r="O14" s="12"/>
    </row>
    <row r="15" spans="2:15" ht="18" thickBot="1" x14ac:dyDescent="0.45">
      <c r="B15" s="334" t="s">
        <v>118</v>
      </c>
      <c r="C15" s="360"/>
      <c r="D15" s="336" t="s">
        <v>126</v>
      </c>
      <c r="E15" s="337"/>
      <c r="F15" s="337"/>
      <c r="G15" s="338"/>
      <c r="J15" s="13"/>
      <c r="K15" s="13"/>
      <c r="L15" s="12"/>
      <c r="M15" s="12"/>
      <c r="N15" s="12"/>
      <c r="O15" s="12"/>
    </row>
    <row r="16" spans="2:15" ht="18" thickBot="1" x14ac:dyDescent="0.45">
      <c r="J16" s="1"/>
      <c r="K16" s="1"/>
      <c r="L16" s="1"/>
      <c r="M16" s="1"/>
      <c r="N16" s="1"/>
      <c r="O16" s="1"/>
    </row>
    <row r="17" spans="2:16" ht="18" thickBot="1" x14ac:dyDescent="0.45">
      <c r="D17" s="371" t="s">
        <v>132</v>
      </c>
      <c r="E17" s="392"/>
      <c r="F17" s="372"/>
      <c r="G17" s="371" t="s">
        <v>133</v>
      </c>
      <c r="H17" s="372"/>
      <c r="I17" s="371" t="s">
        <v>134</v>
      </c>
      <c r="J17" s="372"/>
    </row>
    <row r="18" spans="2:16" ht="18" thickBot="1" x14ac:dyDescent="0.45">
      <c r="B18" s="371" t="s">
        <v>135</v>
      </c>
      <c r="C18" s="372"/>
      <c r="D18" s="393" t="s">
        <v>137</v>
      </c>
      <c r="E18" s="394"/>
      <c r="F18" s="395"/>
      <c r="G18" s="14"/>
      <c r="H18" s="15"/>
      <c r="I18" s="15"/>
      <c r="J18" s="16"/>
    </row>
    <row r="19" spans="2:16" ht="18" thickBot="1" x14ac:dyDescent="0.45">
      <c r="B19" s="390" t="s">
        <v>136</v>
      </c>
      <c r="C19" s="391"/>
      <c r="D19" s="396" t="s">
        <v>138</v>
      </c>
      <c r="E19" s="397"/>
      <c r="F19" s="397"/>
      <c r="G19" s="397"/>
      <c r="H19" s="391"/>
      <c r="I19" s="386" t="s">
        <v>139</v>
      </c>
      <c r="J19" s="387"/>
    </row>
    <row r="20" spans="2:16" ht="18" thickBot="1" x14ac:dyDescent="0.45"/>
    <row r="21" spans="2:16" ht="18" thickBot="1" x14ac:dyDescent="0.45">
      <c r="D21" s="371" t="s">
        <v>140</v>
      </c>
      <c r="E21" s="372"/>
      <c r="F21" s="371" t="s">
        <v>141</v>
      </c>
      <c r="G21" s="372"/>
      <c r="H21" s="371" t="s">
        <v>142</v>
      </c>
      <c r="I21" s="372"/>
      <c r="M21" s="371" t="s">
        <v>150</v>
      </c>
      <c r="N21" s="372"/>
      <c r="O21" s="371" t="s">
        <v>151</v>
      </c>
      <c r="P21" s="372"/>
    </row>
    <row r="22" spans="2:16" ht="18" thickBot="1" x14ac:dyDescent="0.45">
      <c r="B22" s="382" t="s">
        <v>143</v>
      </c>
      <c r="C22" s="383"/>
      <c r="D22" s="336" t="s">
        <v>145</v>
      </c>
      <c r="E22" s="338"/>
      <c r="F22" s="1"/>
      <c r="G22" s="1"/>
      <c r="H22" s="1"/>
      <c r="I22" s="17"/>
      <c r="K22" s="347" t="s">
        <v>144</v>
      </c>
      <c r="L22" s="348"/>
      <c r="M22" s="373" t="s">
        <v>152</v>
      </c>
      <c r="N22" s="374"/>
      <c r="O22" s="374"/>
      <c r="P22" s="375"/>
    </row>
    <row r="23" spans="2:16" ht="18" thickBot="1" x14ac:dyDescent="0.45">
      <c r="B23" s="384"/>
      <c r="C23" s="385"/>
      <c r="D23" s="336" t="s">
        <v>146</v>
      </c>
      <c r="E23" s="337"/>
      <c r="F23" s="337"/>
      <c r="G23" s="338"/>
      <c r="H23" s="1"/>
      <c r="I23" s="17"/>
      <c r="K23" s="358" t="s">
        <v>149</v>
      </c>
      <c r="L23" s="359"/>
      <c r="M23" s="376" t="s">
        <v>153</v>
      </c>
      <c r="N23" s="377"/>
      <c r="O23" s="377"/>
      <c r="P23" s="378"/>
    </row>
    <row r="24" spans="2:16" ht="18" thickBot="1" x14ac:dyDescent="0.45">
      <c r="B24" s="347" t="s">
        <v>144</v>
      </c>
      <c r="C24" s="348"/>
      <c r="D24" s="349" t="s">
        <v>147</v>
      </c>
      <c r="E24" s="350"/>
      <c r="F24" s="350"/>
      <c r="G24" s="350"/>
      <c r="H24" s="350"/>
      <c r="I24" s="351"/>
      <c r="K24" s="334" t="s">
        <v>118</v>
      </c>
      <c r="L24" s="360"/>
      <c r="M24" s="336" t="s">
        <v>154</v>
      </c>
      <c r="N24" s="337"/>
      <c r="O24" s="337"/>
      <c r="P24" s="338"/>
    </row>
    <row r="25" spans="2:16" ht="18" thickBot="1" x14ac:dyDescent="0.45"/>
    <row r="26" spans="2:16" ht="18" thickBot="1" x14ac:dyDescent="0.45">
      <c r="D26" s="371" t="s">
        <v>155</v>
      </c>
      <c r="E26" s="372"/>
      <c r="F26" s="371" t="s">
        <v>156</v>
      </c>
      <c r="G26" s="372"/>
      <c r="H26" s="344" t="s">
        <v>157</v>
      </c>
      <c r="I26" s="346"/>
      <c r="J26" s="371" t="s">
        <v>158</v>
      </c>
      <c r="K26" s="372"/>
    </row>
    <row r="27" spans="2:16" ht="18" thickBot="1" x14ac:dyDescent="0.45">
      <c r="B27" s="347" t="s">
        <v>159</v>
      </c>
      <c r="C27" s="348"/>
      <c r="D27" s="363" t="s">
        <v>161</v>
      </c>
      <c r="E27" s="364"/>
      <c r="F27" s="364"/>
      <c r="G27" s="364"/>
      <c r="H27" s="19"/>
      <c r="I27" s="20"/>
      <c r="J27" s="21"/>
      <c r="K27" s="20"/>
    </row>
    <row r="28" spans="2:16" ht="18" thickBot="1" x14ac:dyDescent="0.45">
      <c r="B28" s="358" t="s">
        <v>149</v>
      </c>
      <c r="C28" s="359"/>
      <c r="D28" s="365" t="s">
        <v>162</v>
      </c>
      <c r="E28" s="366"/>
      <c r="F28" s="366"/>
      <c r="G28" s="366"/>
      <c r="H28" s="366"/>
      <c r="I28" s="366"/>
      <c r="J28" s="366"/>
      <c r="K28" s="367"/>
    </row>
    <row r="29" spans="2:16" ht="18" thickBot="1" x14ac:dyDescent="0.45">
      <c r="B29" s="334" t="s">
        <v>143</v>
      </c>
      <c r="C29" s="360"/>
      <c r="D29" s="22"/>
      <c r="E29" s="1"/>
      <c r="F29" s="336" t="s">
        <v>163</v>
      </c>
      <c r="G29" s="337"/>
      <c r="H29" s="337"/>
      <c r="I29" s="337"/>
      <c r="J29" s="337"/>
      <c r="K29" s="338"/>
    </row>
    <row r="30" spans="2:16" ht="18" thickBot="1" x14ac:dyDescent="0.45">
      <c r="B30" s="361" t="s">
        <v>160</v>
      </c>
      <c r="C30" s="362"/>
      <c r="D30" s="23"/>
      <c r="E30" s="24"/>
      <c r="F30" s="368" t="s">
        <v>164</v>
      </c>
      <c r="G30" s="369"/>
      <c r="H30" s="369"/>
      <c r="I30" s="369"/>
      <c r="J30" s="369"/>
      <c r="K30" s="370"/>
    </row>
    <row r="31" spans="2:16" ht="18" thickBot="1" x14ac:dyDescent="0.45"/>
    <row r="32" spans="2:16" ht="18" thickBot="1" x14ac:dyDescent="0.45">
      <c r="D32" s="3" t="s">
        <v>158</v>
      </c>
      <c r="E32" s="371" t="s">
        <v>180</v>
      </c>
      <c r="F32" s="372"/>
      <c r="G32" s="371" t="s">
        <v>181</v>
      </c>
      <c r="H32" s="372"/>
      <c r="I32" s="371" t="s">
        <v>182</v>
      </c>
      <c r="J32" s="372"/>
      <c r="K32" s="371" t="s">
        <v>183</v>
      </c>
      <c r="L32" s="372"/>
    </row>
    <row r="33" spans="2:15" ht="18" thickBot="1" x14ac:dyDescent="0.45">
      <c r="B33" s="412" t="s">
        <v>184</v>
      </c>
      <c r="C33" s="413"/>
      <c r="D33" s="27"/>
      <c r="E33" s="417" t="s">
        <v>186</v>
      </c>
      <c r="F33" s="418"/>
      <c r="G33" s="28"/>
      <c r="H33" s="28"/>
      <c r="I33" s="28"/>
      <c r="J33" s="28"/>
      <c r="K33" s="28"/>
      <c r="L33" s="6"/>
    </row>
    <row r="34" spans="2:15" ht="18" thickBot="1" x14ac:dyDescent="0.45">
      <c r="B34" s="414"/>
      <c r="C34" s="415"/>
      <c r="D34" s="22"/>
      <c r="E34" s="419" t="s">
        <v>187</v>
      </c>
      <c r="F34" s="420"/>
      <c r="G34" s="420"/>
      <c r="H34" s="420"/>
      <c r="I34" s="420"/>
      <c r="J34" s="420"/>
      <c r="K34" s="420"/>
      <c r="L34" s="421"/>
    </row>
    <row r="35" spans="2:15" ht="18" thickBot="1" x14ac:dyDescent="0.45">
      <c r="B35" s="352" t="s">
        <v>185</v>
      </c>
      <c r="C35" s="416"/>
      <c r="D35" s="355" t="s">
        <v>188</v>
      </c>
      <c r="E35" s="356"/>
      <c r="F35" s="356"/>
      <c r="G35" s="356"/>
      <c r="H35" s="356"/>
      <c r="I35" s="356"/>
      <c r="J35" s="356"/>
      <c r="K35" s="356"/>
      <c r="L35" s="357"/>
    </row>
    <row r="36" spans="2:15" ht="18" thickBot="1" x14ac:dyDescent="0.45">
      <c r="B36" s="390" t="s">
        <v>118</v>
      </c>
      <c r="C36" s="387"/>
      <c r="D36" s="23"/>
      <c r="E36" s="24"/>
      <c r="F36" s="24"/>
      <c r="G36" s="396" t="s">
        <v>189</v>
      </c>
      <c r="H36" s="397"/>
      <c r="I36" s="397"/>
      <c r="J36" s="397"/>
      <c r="K36" s="397"/>
      <c r="L36" s="391"/>
    </row>
    <row r="37" spans="2:15" ht="18" thickBot="1" x14ac:dyDescent="0.45"/>
    <row r="38" spans="2:15" ht="18" thickBot="1" x14ac:dyDescent="0.45">
      <c r="D38" s="371" t="s">
        <v>190</v>
      </c>
      <c r="E38" s="372"/>
      <c r="F38" s="371" t="s">
        <v>191</v>
      </c>
      <c r="G38" s="372"/>
    </row>
    <row r="39" spans="2:15" ht="18" thickBot="1" x14ac:dyDescent="0.45">
      <c r="B39" s="352" t="s">
        <v>192</v>
      </c>
      <c r="C39" s="416"/>
      <c r="D39" s="355" t="s">
        <v>193</v>
      </c>
      <c r="E39" s="357"/>
      <c r="F39" s="355" t="s">
        <v>194</v>
      </c>
      <c r="G39" s="357"/>
    </row>
    <row r="40" spans="2:15" ht="18" thickBot="1" x14ac:dyDescent="0.45">
      <c r="B40" s="410" t="s">
        <v>118</v>
      </c>
      <c r="C40" s="422"/>
      <c r="D40" s="331" t="s">
        <v>195</v>
      </c>
      <c r="E40" s="332"/>
      <c r="F40" s="332"/>
      <c r="G40" s="333"/>
    </row>
    <row r="41" spans="2:15" ht="18" thickBot="1" x14ac:dyDescent="0.45"/>
    <row r="42" spans="2:15" ht="18" thickBot="1" x14ac:dyDescent="0.45">
      <c r="D42" s="371" t="s">
        <v>196</v>
      </c>
      <c r="E42" s="372"/>
      <c r="F42" s="371" t="s">
        <v>197</v>
      </c>
      <c r="G42" s="372"/>
      <c r="H42" s="371" t="s">
        <v>198</v>
      </c>
      <c r="I42" s="372"/>
      <c r="J42" s="371" t="s">
        <v>199</v>
      </c>
      <c r="K42" s="372"/>
    </row>
    <row r="43" spans="2:15" ht="18" thickBot="1" x14ac:dyDescent="0.45">
      <c r="B43" s="404" t="s">
        <v>200</v>
      </c>
      <c r="C43" s="405"/>
      <c r="D43" s="368" t="s">
        <v>202</v>
      </c>
      <c r="E43" s="369"/>
      <c r="F43" s="369"/>
      <c r="G43" s="369"/>
      <c r="H43" s="369"/>
      <c r="I43" s="369"/>
      <c r="J43" s="369"/>
      <c r="K43" s="370"/>
    </row>
    <row r="44" spans="2:15" ht="18" thickBot="1" x14ac:dyDescent="0.45">
      <c r="B44" s="339" t="s">
        <v>118</v>
      </c>
      <c r="C44" s="354"/>
      <c r="D44" s="23"/>
      <c r="E44" s="24"/>
      <c r="F44" s="423" t="s">
        <v>201</v>
      </c>
      <c r="G44" s="424"/>
      <c r="H44" s="424"/>
      <c r="I44" s="424"/>
      <c r="J44" s="424"/>
      <c r="K44" s="425"/>
    </row>
    <row r="45" spans="2:15" ht="18" thickBot="1" x14ac:dyDescent="0.45"/>
    <row r="46" spans="2:15" ht="18" thickBot="1" x14ac:dyDescent="0.45">
      <c r="D46" s="344" t="s">
        <v>204</v>
      </c>
      <c r="E46" s="345"/>
      <c r="F46" s="345"/>
      <c r="G46" s="345"/>
      <c r="H46" s="345"/>
      <c r="I46" s="345"/>
      <c r="J46" s="344" t="s">
        <v>203</v>
      </c>
      <c r="K46" s="345"/>
      <c r="L46" s="345"/>
      <c r="M46" s="345"/>
      <c r="N46" s="345"/>
      <c r="O46" s="346"/>
    </row>
    <row r="47" spans="2:15" ht="18" thickBot="1" x14ac:dyDescent="0.45">
      <c r="B47" s="352" t="s">
        <v>237</v>
      </c>
      <c r="C47" s="353"/>
      <c r="D47" s="355" t="s">
        <v>205</v>
      </c>
      <c r="E47" s="356"/>
      <c r="F47" s="356"/>
      <c r="G47" s="356"/>
      <c r="H47" s="356"/>
      <c r="I47" s="356"/>
      <c r="J47" s="356"/>
      <c r="K47" s="356"/>
      <c r="L47" s="356"/>
      <c r="M47" s="356"/>
      <c r="N47" s="356"/>
      <c r="O47" s="357"/>
    </row>
    <row r="48" spans="2:15" ht="18" thickBot="1" x14ac:dyDescent="0.45">
      <c r="B48" s="339" t="s">
        <v>238</v>
      </c>
      <c r="C48" s="354"/>
      <c r="D48" s="30"/>
      <c r="E48" s="31"/>
      <c r="F48" s="31"/>
      <c r="G48" s="31"/>
      <c r="H48" s="31"/>
      <c r="I48" s="32"/>
      <c r="J48" s="341" t="s">
        <v>206</v>
      </c>
      <c r="K48" s="342"/>
      <c r="L48" s="342"/>
      <c r="M48" s="342"/>
      <c r="N48" s="342"/>
      <c r="O48" s="343"/>
    </row>
    <row r="49" spans="2:15" ht="18" thickBot="1" x14ac:dyDescent="0.45"/>
    <row r="50" spans="2:15" ht="18" thickBot="1" x14ac:dyDescent="0.45">
      <c r="D50" s="344" t="s">
        <v>207</v>
      </c>
      <c r="E50" s="345"/>
      <c r="F50" s="345"/>
      <c r="G50" s="345"/>
      <c r="H50" s="345"/>
      <c r="I50" s="345"/>
      <c r="J50" s="344" t="s">
        <v>208</v>
      </c>
      <c r="K50" s="345"/>
      <c r="L50" s="345"/>
      <c r="M50" s="345"/>
      <c r="N50" s="345"/>
      <c r="O50" s="346"/>
    </row>
    <row r="51" spans="2:15" ht="18" thickBot="1" x14ac:dyDescent="0.45">
      <c r="B51" s="334" t="s">
        <v>209</v>
      </c>
      <c r="C51" s="335"/>
      <c r="D51" s="336" t="s">
        <v>211</v>
      </c>
      <c r="E51" s="337"/>
      <c r="F51" s="337"/>
      <c r="G51" s="337"/>
      <c r="H51" s="337"/>
      <c r="I51" s="337"/>
      <c r="J51" s="337"/>
      <c r="K51" s="337"/>
      <c r="L51" s="337"/>
      <c r="M51" s="337"/>
      <c r="N51" s="337"/>
      <c r="O51" s="338"/>
    </row>
    <row r="52" spans="2:15" ht="18" thickBot="1" x14ac:dyDescent="0.45">
      <c r="B52" s="347" t="s">
        <v>210</v>
      </c>
      <c r="C52" s="348"/>
      <c r="D52" s="14"/>
      <c r="E52" s="15"/>
      <c r="F52" s="15"/>
      <c r="G52" s="15"/>
      <c r="H52" s="15"/>
      <c r="I52" s="16"/>
      <c r="J52" s="349" t="s">
        <v>212</v>
      </c>
      <c r="K52" s="350"/>
      <c r="L52" s="350"/>
      <c r="M52" s="350"/>
      <c r="N52" s="350"/>
      <c r="O52" s="351"/>
    </row>
    <row r="53" spans="2:15" ht="18" thickBot="1" x14ac:dyDescent="0.45"/>
    <row r="54" spans="2:15" ht="18" thickBot="1" x14ac:dyDescent="0.45">
      <c r="B54" s="29"/>
      <c r="C54" s="29"/>
      <c r="D54" s="308" t="s">
        <v>218</v>
      </c>
      <c r="E54" s="309"/>
      <c r="F54" s="309"/>
      <c r="G54" s="309"/>
      <c r="H54" s="309"/>
      <c r="I54" s="309"/>
      <c r="J54" s="309"/>
      <c r="K54" s="309"/>
      <c r="L54" s="309"/>
      <c r="M54" s="309"/>
      <c r="N54" s="309"/>
      <c r="O54" s="310"/>
    </row>
    <row r="55" spans="2:15" ht="18" thickBot="1" x14ac:dyDescent="0.45">
      <c r="B55" s="339" t="s">
        <v>213</v>
      </c>
      <c r="C55" s="340"/>
      <c r="D55" s="341" t="s">
        <v>214</v>
      </c>
      <c r="E55" s="342"/>
      <c r="F55" s="342"/>
      <c r="G55" s="342"/>
      <c r="H55" s="342"/>
      <c r="I55" s="342"/>
      <c r="J55" s="342"/>
      <c r="K55" s="342"/>
      <c r="L55" s="342"/>
      <c r="M55" s="342"/>
      <c r="N55" s="342"/>
      <c r="O55" s="343"/>
    </row>
    <row r="56" spans="2:15" ht="18" thickBot="1" x14ac:dyDescent="0.45">
      <c r="B56" s="13"/>
      <c r="C56" s="13"/>
      <c r="D56" s="2"/>
      <c r="E56" s="2"/>
      <c r="F56" s="2"/>
      <c r="G56" s="2"/>
      <c r="H56" s="2"/>
      <c r="I56" s="2"/>
      <c r="J56" s="12"/>
      <c r="K56" s="12"/>
      <c r="L56" s="12"/>
      <c r="M56" s="12"/>
      <c r="N56" s="12"/>
      <c r="O56" s="12"/>
    </row>
    <row r="57" spans="2:15" ht="18" thickBot="1" x14ac:dyDescent="0.45">
      <c r="B57" s="29"/>
      <c r="C57" s="29"/>
      <c r="D57" s="308" t="s">
        <v>220</v>
      </c>
      <c r="E57" s="309"/>
      <c r="F57" s="309"/>
      <c r="G57" s="309"/>
      <c r="H57" s="309"/>
      <c r="I57" s="309"/>
      <c r="J57" s="309"/>
      <c r="K57" s="309"/>
      <c r="L57" s="309"/>
      <c r="M57" s="309"/>
      <c r="N57" s="309"/>
      <c r="O57" s="310"/>
    </row>
    <row r="58" spans="2:15" ht="18" thickBot="1" x14ac:dyDescent="0.45">
      <c r="B58" s="334" t="s">
        <v>215</v>
      </c>
      <c r="C58" s="335"/>
      <c r="D58" s="336" t="s">
        <v>216</v>
      </c>
      <c r="E58" s="337"/>
      <c r="F58" s="337"/>
      <c r="G58" s="337"/>
      <c r="H58" s="337"/>
      <c r="I58" s="337"/>
      <c r="J58" s="337"/>
      <c r="K58" s="337"/>
      <c r="L58" s="337"/>
      <c r="M58" s="337"/>
      <c r="N58" s="337"/>
      <c r="O58" s="338"/>
    </row>
    <row r="59" spans="2:15" ht="18" thickBot="1" x14ac:dyDescent="0.45"/>
    <row r="60" spans="2:15" ht="18" thickBot="1" x14ac:dyDescent="0.45">
      <c r="B60" s="29"/>
      <c r="C60" s="29"/>
      <c r="D60" s="308" t="s">
        <v>221</v>
      </c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10"/>
    </row>
    <row r="61" spans="2:15" ht="18" thickBot="1" x14ac:dyDescent="0.45">
      <c r="B61" s="324" t="s">
        <v>217</v>
      </c>
      <c r="C61" s="325"/>
      <c r="D61" s="326" t="s">
        <v>219</v>
      </c>
      <c r="E61" s="327"/>
      <c r="F61" s="327"/>
      <c r="G61" s="327"/>
      <c r="H61" s="327"/>
      <c r="I61" s="327"/>
      <c r="J61" s="327"/>
      <c r="K61" s="327"/>
      <c r="L61" s="327"/>
      <c r="M61" s="327"/>
      <c r="N61" s="327"/>
      <c r="O61" s="328"/>
    </row>
    <row r="62" spans="2:15" ht="18" thickBot="1" x14ac:dyDescent="0.45"/>
    <row r="63" spans="2:15" ht="18" thickBot="1" x14ac:dyDescent="0.45">
      <c r="B63" s="29"/>
      <c r="C63" s="29"/>
      <c r="D63" s="308" t="s">
        <v>224</v>
      </c>
      <c r="E63" s="309"/>
      <c r="F63" s="309"/>
      <c r="G63" s="309"/>
      <c r="H63" s="309"/>
      <c r="I63" s="309"/>
      <c r="J63" s="309"/>
      <c r="K63" s="309"/>
      <c r="L63" s="309"/>
      <c r="M63" s="309"/>
      <c r="N63" s="309"/>
      <c r="O63" s="310"/>
    </row>
    <row r="64" spans="2:15" ht="18" thickBot="1" x14ac:dyDescent="0.45">
      <c r="B64" s="329" t="s">
        <v>223</v>
      </c>
      <c r="C64" s="330"/>
      <c r="D64" s="331" t="s">
        <v>222</v>
      </c>
      <c r="E64" s="332"/>
      <c r="F64" s="332"/>
      <c r="G64" s="332"/>
      <c r="H64" s="332"/>
      <c r="I64" s="332"/>
      <c r="J64" s="332"/>
      <c r="K64" s="332"/>
      <c r="L64" s="332"/>
      <c r="M64" s="332"/>
      <c r="N64" s="332"/>
      <c r="O64" s="333"/>
    </row>
    <row r="65" spans="2:15" ht="18" thickBot="1" x14ac:dyDescent="0.45"/>
    <row r="66" spans="2:15" ht="18" thickBot="1" x14ac:dyDescent="0.45">
      <c r="B66" s="29"/>
      <c r="C66" s="29"/>
      <c r="D66" s="308" t="s">
        <v>225</v>
      </c>
      <c r="E66" s="309"/>
      <c r="F66" s="309"/>
      <c r="G66" s="309"/>
      <c r="H66" s="309"/>
      <c r="I66" s="309"/>
      <c r="J66" s="309"/>
      <c r="K66" s="309"/>
      <c r="L66" s="309"/>
      <c r="M66" s="309"/>
      <c r="N66" s="309"/>
      <c r="O66" s="310"/>
    </row>
    <row r="67" spans="2:15" ht="18" thickBot="1" x14ac:dyDescent="0.45">
      <c r="B67" s="313" t="s">
        <v>226</v>
      </c>
      <c r="C67" s="314"/>
      <c r="D67" s="315" t="s">
        <v>227</v>
      </c>
      <c r="E67" s="316"/>
      <c r="F67" s="316"/>
      <c r="G67" s="316"/>
      <c r="H67" s="316"/>
      <c r="I67" s="316"/>
      <c r="J67" s="316"/>
      <c r="K67" s="316"/>
      <c r="L67" s="316"/>
      <c r="M67" s="316"/>
      <c r="N67" s="316"/>
      <c r="O67" s="317"/>
    </row>
    <row r="68" spans="2:15" ht="18" thickBot="1" x14ac:dyDescent="0.45"/>
    <row r="69" spans="2:15" ht="21.6" thickBot="1" x14ac:dyDescent="0.45">
      <c r="B69" s="318" t="s">
        <v>228</v>
      </c>
      <c r="C69" s="319"/>
      <c r="D69" s="319"/>
      <c r="E69" s="319"/>
      <c r="F69" s="319"/>
      <c r="G69" s="319"/>
      <c r="H69" s="319"/>
      <c r="I69" s="319"/>
      <c r="J69" s="319"/>
      <c r="K69" s="319"/>
      <c r="L69" s="319"/>
      <c r="M69" s="319"/>
      <c r="N69" s="319"/>
      <c r="O69" s="320"/>
    </row>
    <row r="70" spans="2:15" ht="18" thickBot="1" x14ac:dyDescent="0.45"/>
    <row r="71" spans="2:15" ht="18" thickBot="1" x14ac:dyDescent="0.45">
      <c r="B71" s="29"/>
      <c r="C71" s="29"/>
      <c r="D71" s="308" t="s">
        <v>230</v>
      </c>
      <c r="E71" s="309"/>
      <c r="F71" s="309"/>
      <c r="G71" s="309"/>
      <c r="H71" s="309"/>
      <c r="I71" s="309"/>
      <c r="J71" s="309"/>
      <c r="K71" s="309"/>
      <c r="L71" s="309"/>
      <c r="M71" s="309"/>
      <c r="N71" s="309"/>
      <c r="O71" s="310"/>
    </row>
    <row r="72" spans="2:15" ht="19.8" thickBot="1" x14ac:dyDescent="0.45">
      <c r="B72" s="311" t="s">
        <v>229</v>
      </c>
      <c r="C72" s="312"/>
      <c r="D72" s="321" t="s">
        <v>232</v>
      </c>
      <c r="E72" s="322"/>
      <c r="F72" s="322"/>
      <c r="G72" s="322"/>
      <c r="H72" s="322"/>
      <c r="I72" s="322"/>
      <c r="J72" s="322"/>
      <c r="K72" s="322"/>
      <c r="L72" s="322"/>
      <c r="M72" s="322"/>
      <c r="N72" s="322"/>
      <c r="O72" s="323"/>
    </row>
    <row r="73" spans="2:15" ht="18" thickBot="1" x14ac:dyDescent="0.45"/>
    <row r="74" spans="2:15" ht="18" thickBot="1" x14ac:dyDescent="0.45">
      <c r="B74" s="29"/>
      <c r="C74" s="29"/>
      <c r="D74" s="308" t="s">
        <v>231</v>
      </c>
      <c r="E74" s="309"/>
      <c r="F74" s="309"/>
      <c r="G74" s="309"/>
      <c r="H74" s="309"/>
      <c r="I74" s="309"/>
      <c r="J74" s="309"/>
      <c r="K74" s="309"/>
      <c r="L74" s="309"/>
      <c r="M74" s="309"/>
      <c r="N74" s="309"/>
      <c r="O74" s="310"/>
    </row>
    <row r="75" spans="2:15" ht="19.8" thickBot="1" x14ac:dyDescent="0.45">
      <c r="B75" s="303" t="s">
        <v>234</v>
      </c>
      <c r="C75" s="304"/>
      <c r="D75" s="305" t="s">
        <v>233</v>
      </c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7"/>
    </row>
    <row r="76" spans="2:15" ht="18" thickBot="1" x14ac:dyDescent="0.45"/>
    <row r="77" spans="2:15" ht="18" thickBot="1" x14ac:dyDescent="0.45">
      <c r="B77" s="29"/>
      <c r="C77" s="29"/>
      <c r="D77" s="308" t="s">
        <v>231</v>
      </c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10"/>
    </row>
    <row r="78" spans="2:15" ht="19.8" thickBot="1" x14ac:dyDescent="0.45">
      <c r="B78" s="303" t="s">
        <v>235</v>
      </c>
      <c r="C78" s="304"/>
      <c r="D78" s="305" t="s">
        <v>236</v>
      </c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7"/>
    </row>
  </sheetData>
  <sheetProtection algorithmName="SHA-512" hashValue="IOBegIVNFzOE9kgyYUjI1WkTATG3uIcypAIEbv0hhnE8Kaw7vdrmMSr3nx5Bs5rsAsTSow/NaIf9YauzofIiyw==" saltValue="H+78hS4QsJ/2NGsL/oqtOw==" spinCount="100000" sheet="1" objects="1" scenarios="1" selectLockedCells="1"/>
  <mergeCells count="131">
    <mergeCell ref="D38:E38"/>
    <mergeCell ref="F38:G38"/>
    <mergeCell ref="B39:C39"/>
    <mergeCell ref="B40:C40"/>
    <mergeCell ref="D39:E39"/>
    <mergeCell ref="F39:G39"/>
    <mergeCell ref="D40:G40"/>
    <mergeCell ref="B44:C44"/>
    <mergeCell ref="F44:K44"/>
    <mergeCell ref="D43:K43"/>
    <mergeCell ref="D42:E42"/>
    <mergeCell ref="F42:G42"/>
    <mergeCell ref="H42:I42"/>
    <mergeCell ref="J42:K42"/>
    <mergeCell ref="B43:C43"/>
    <mergeCell ref="E32:F32"/>
    <mergeCell ref="G32:H32"/>
    <mergeCell ref="I32:J32"/>
    <mergeCell ref="K32:L32"/>
    <mergeCell ref="B33:C34"/>
    <mergeCell ref="B35:C35"/>
    <mergeCell ref="B36:C36"/>
    <mergeCell ref="E33:F33"/>
    <mergeCell ref="E34:L34"/>
    <mergeCell ref="D35:L35"/>
    <mergeCell ref="G36:L36"/>
    <mergeCell ref="H2:J2"/>
    <mergeCell ref="L6:O6"/>
    <mergeCell ref="N7:O7"/>
    <mergeCell ref="L7:M7"/>
    <mergeCell ref="L8:O8"/>
    <mergeCell ref="G7:H7"/>
    <mergeCell ref="B15:C15"/>
    <mergeCell ref="D5:E5"/>
    <mergeCell ref="J7:K7"/>
    <mergeCell ref="J8:K8"/>
    <mergeCell ref="B9:C10"/>
    <mergeCell ref="F10:H10"/>
    <mergeCell ref="D9:E9"/>
    <mergeCell ref="L13:M13"/>
    <mergeCell ref="L14:M14"/>
    <mergeCell ref="L12:M12"/>
    <mergeCell ref="J13:K13"/>
    <mergeCell ref="B13:C13"/>
    <mergeCell ref="D12:E12"/>
    <mergeCell ref="F12:G12"/>
    <mergeCell ref="D13:G13"/>
    <mergeCell ref="D14:G14"/>
    <mergeCell ref="B14:C14"/>
    <mergeCell ref="B24:C24"/>
    <mergeCell ref="D24:I24"/>
    <mergeCell ref="H3:J3"/>
    <mergeCell ref="D22:E22"/>
    <mergeCell ref="D23:G23"/>
    <mergeCell ref="B22:C23"/>
    <mergeCell ref="I19:J19"/>
    <mergeCell ref="I17:J17"/>
    <mergeCell ref="J14:K14"/>
    <mergeCell ref="J6:K6"/>
    <mergeCell ref="E8:H8"/>
    <mergeCell ref="B6:C7"/>
    <mergeCell ref="B8:C8"/>
    <mergeCell ref="D6:E6"/>
    <mergeCell ref="F6:G6"/>
    <mergeCell ref="D15:G15"/>
    <mergeCell ref="B18:C18"/>
    <mergeCell ref="B19:C19"/>
    <mergeCell ref="D17:F17"/>
    <mergeCell ref="D18:F18"/>
    <mergeCell ref="G17:H17"/>
    <mergeCell ref="D19:H19"/>
    <mergeCell ref="O21:P21"/>
    <mergeCell ref="M21:N21"/>
    <mergeCell ref="M22:P22"/>
    <mergeCell ref="M23:P23"/>
    <mergeCell ref="M24:P24"/>
    <mergeCell ref="K22:L22"/>
    <mergeCell ref="K23:L23"/>
    <mergeCell ref="K24:L24"/>
    <mergeCell ref="D21:E21"/>
    <mergeCell ref="F21:G21"/>
    <mergeCell ref="H21:I21"/>
    <mergeCell ref="B28:C28"/>
    <mergeCell ref="B29:C29"/>
    <mergeCell ref="B30:C30"/>
    <mergeCell ref="D27:G27"/>
    <mergeCell ref="D28:K28"/>
    <mergeCell ref="F29:K29"/>
    <mergeCell ref="F30:K30"/>
    <mergeCell ref="J26:K26"/>
    <mergeCell ref="H26:I26"/>
    <mergeCell ref="F26:G26"/>
    <mergeCell ref="D26:E26"/>
    <mergeCell ref="B27:C27"/>
    <mergeCell ref="D50:I50"/>
    <mergeCell ref="J50:O50"/>
    <mergeCell ref="B51:C51"/>
    <mergeCell ref="D51:O51"/>
    <mergeCell ref="B52:C52"/>
    <mergeCell ref="J52:O52"/>
    <mergeCell ref="B47:C47"/>
    <mergeCell ref="B48:C48"/>
    <mergeCell ref="D46:I46"/>
    <mergeCell ref="J46:O46"/>
    <mergeCell ref="D47:O47"/>
    <mergeCell ref="J48:O48"/>
    <mergeCell ref="D60:O60"/>
    <mergeCell ref="B61:C61"/>
    <mergeCell ref="D61:O61"/>
    <mergeCell ref="D63:O63"/>
    <mergeCell ref="B64:C64"/>
    <mergeCell ref="D64:O64"/>
    <mergeCell ref="B58:C58"/>
    <mergeCell ref="D58:O58"/>
    <mergeCell ref="D54:O54"/>
    <mergeCell ref="D57:O57"/>
    <mergeCell ref="B55:C55"/>
    <mergeCell ref="D55:O55"/>
    <mergeCell ref="B75:C75"/>
    <mergeCell ref="D75:O75"/>
    <mergeCell ref="D77:O77"/>
    <mergeCell ref="B78:C78"/>
    <mergeCell ref="D78:O78"/>
    <mergeCell ref="D71:O71"/>
    <mergeCell ref="B72:C72"/>
    <mergeCell ref="D74:O74"/>
    <mergeCell ref="D66:O66"/>
    <mergeCell ref="B67:C67"/>
    <mergeCell ref="D67:O67"/>
    <mergeCell ref="B69:O69"/>
    <mergeCell ref="D72:O7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639CB-00B9-4338-ABD5-BDF494257961}">
  <dimension ref="D2:K32"/>
  <sheetViews>
    <sheetView zoomScale="70" zoomScaleNormal="70" workbookViewId="0">
      <selection activeCell="I35" sqref="I35"/>
    </sheetView>
  </sheetViews>
  <sheetFormatPr defaultRowHeight="17.399999999999999" x14ac:dyDescent="0.4"/>
  <cols>
    <col min="1" max="16384" width="8.796875" style="78"/>
  </cols>
  <sheetData>
    <row r="2" spans="4:11" x14ac:dyDescent="0.4">
      <c r="D2" s="77"/>
      <c r="E2" s="77"/>
      <c r="F2" s="77"/>
      <c r="G2" s="77"/>
      <c r="H2" s="77"/>
      <c r="I2" s="77"/>
      <c r="J2" s="77"/>
    </row>
    <row r="3" spans="4:11" ht="18" thickBot="1" x14ac:dyDescent="0.45">
      <c r="D3" s="77"/>
      <c r="E3" s="77"/>
      <c r="F3" s="79"/>
      <c r="G3" s="79"/>
      <c r="H3" s="79"/>
      <c r="I3" s="79"/>
      <c r="J3" s="79"/>
    </row>
    <row r="4" spans="4:11" ht="18" thickBot="1" x14ac:dyDescent="0.45">
      <c r="D4" s="77"/>
      <c r="E4" s="77"/>
      <c r="H4" s="426" t="s">
        <v>171</v>
      </c>
      <c r="I4" s="427"/>
      <c r="J4" s="427"/>
      <c r="K4" s="428"/>
    </row>
    <row r="5" spans="4:11" ht="18" thickBot="1" x14ac:dyDescent="0.45">
      <c r="D5" s="77"/>
      <c r="E5" s="77"/>
      <c r="F5" s="77"/>
      <c r="G5" s="80"/>
      <c r="H5" s="77"/>
      <c r="I5" s="80"/>
      <c r="J5" s="77"/>
    </row>
    <row r="6" spans="4:11" ht="18" thickBot="1" x14ac:dyDescent="0.45">
      <c r="D6" s="77"/>
      <c r="E6" s="77"/>
      <c r="F6" s="77"/>
      <c r="G6" s="81"/>
      <c r="H6" s="90" t="s">
        <v>166</v>
      </c>
      <c r="I6" s="91" t="s">
        <v>170</v>
      </c>
      <c r="J6" s="76">
        <v>42</v>
      </c>
      <c r="K6" s="92" t="s">
        <v>169</v>
      </c>
    </row>
    <row r="7" spans="4:11" ht="18" thickBot="1" x14ac:dyDescent="0.45">
      <c r="D7" s="77"/>
      <c r="E7" s="77"/>
      <c r="F7" s="77"/>
      <c r="G7" s="81"/>
      <c r="H7" s="77"/>
      <c r="I7" s="81"/>
      <c r="J7" s="77"/>
    </row>
    <row r="8" spans="4:11" ht="18" thickBot="1" x14ac:dyDescent="0.45">
      <c r="D8" s="77"/>
      <c r="E8" s="77"/>
      <c r="F8" s="77"/>
      <c r="G8" s="81"/>
      <c r="H8" s="77"/>
      <c r="I8" s="85" t="s">
        <v>77</v>
      </c>
      <c r="J8" s="86" t="s">
        <v>165</v>
      </c>
    </row>
    <row r="9" spans="4:11" x14ac:dyDescent="0.4">
      <c r="D9" s="77"/>
      <c r="E9" s="77"/>
      <c r="F9" s="77"/>
      <c r="G9" s="81"/>
      <c r="H9" s="77"/>
      <c r="I9" s="87" t="s">
        <v>167</v>
      </c>
      <c r="J9" s="87" t="str">
        <f>_xlfn.IFS(J6&lt;32,"X",J6&gt;=32,"O")</f>
        <v>O</v>
      </c>
    </row>
    <row r="10" spans="4:11" x14ac:dyDescent="0.4">
      <c r="D10" s="77"/>
      <c r="E10" s="77"/>
      <c r="F10" s="77"/>
      <c r="G10" s="77"/>
      <c r="H10" s="77"/>
      <c r="I10" s="87" t="s">
        <v>82</v>
      </c>
      <c r="J10" s="87" t="str">
        <f>_xlfn.IFS(J6&lt;32,"X",J6&gt;=32,"O")</f>
        <v>O</v>
      </c>
    </row>
    <row r="11" spans="4:11" x14ac:dyDescent="0.4">
      <c r="D11" s="77"/>
      <c r="E11" s="77"/>
      <c r="F11" s="77"/>
      <c r="I11" s="87" t="s">
        <v>168</v>
      </c>
      <c r="J11" s="87" t="str">
        <f>_xlfn.IFS(J6&lt;33,"X",J6&gt;=33,"O")</f>
        <v>O</v>
      </c>
    </row>
    <row r="12" spans="4:11" x14ac:dyDescent="0.4">
      <c r="D12" s="77"/>
      <c r="E12" s="77"/>
      <c r="F12" s="77"/>
      <c r="G12" s="77"/>
      <c r="H12" s="77"/>
      <c r="I12" s="87" t="s">
        <v>84</v>
      </c>
      <c r="J12" s="87" t="str">
        <f>_xlfn.IFS(J6&lt;35,"X",J6&gt;=35,"O")</f>
        <v>O</v>
      </c>
    </row>
    <row r="13" spans="4:11" x14ac:dyDescent="0.4">
      <c r="D13" s="77"/>
      <c r="E13" s="77"/>
      <c r="F13" s="77"/>
      <c r="G13" s="77"/>
      <c r="H13" s="77"/>
      <c r="I13" s="87" t="s">
        <v>88</v>
      </c>
      <c r="J13" s="87" t="str">
        <f>_xlfn.IFS(J6&lt;36,"X",J6&gt;=36,"O")</f>
        <v>O</v>
      </c>
    </row>
    <row r="14" spans="4:11" x14ac:dyDescent="0.4">
      <c r="D14" s="77"/>
      <c r="E14" s="77"/>
      <c r="F14" s="77"/>
      <c r="G14" s="77"/>
      <c r="H14" s="77"/>
      <c r="I14" s="87" t="s">
        <v>172</v>
      </c>
      <c r="J14" s="87" t="str">
        <f>_xlfn.IFS(J6&lt;42,"X",J6&gt;=42,"O")</f>
        <v>O</v>
      </c>
    </row>
    <row r="15" spans="4:11" x14ac:dyDescent="0.4">
      <c r="D15" s="77"/>
      <c r="E15" s="77"/>
      <c r="F15" s="77"/>
      <c r="G15" s="77"/>
      <c r="H15" s="77"/>
      <c r="I15" s="88" t="s">
        <v>173</v>
      </c>
      <c r="J15" s="87" t="str">
        <f>_xlfn.IFS(J6&lt;44,"X",J6&gt;=44,"O")</f>
        <v>X</v>
      </c>
    </row>
    <row r="16" spans="4:11" x14ac:dyDescent="0.4">
      <c r="D16" s="77"/>
      <c r="E16" s="77"/>
      <c r="F16" s="77"/>
      <c r="I16" s="89" t="s">
        <v>176</v>
      </c>
      <c r="J16" s="69" t="str">
        <f>_xlfn.IFS(J6&lt;51,"X",J6&gt;=51,"O")</f>
        <v>X</v>
      </c>
    </row>
    <row r="17" spans="4:11" x14ac:dyDescent="0.4">
      <c r="D17" s="77"/>
      <c r="E17" s="77"/>
      <c r="F17" s="77"/>
      <c r="I17" s="87" t="s">
        <v>177</v>
      </c>
      <c r="J17" s="69" t="str">
        <f>_xlfn.IFS(J6&lt;51,"X",J6&gt;=51,"O")</f>
        <v>X</v>
      </c>
    </row>
    <row r="18" spans="4:11" x14ac:dyDescent="0.4">
      <c r="D18" s="77"/>
      <c r="E18" s="77"/>
      <c r="F18" s="77"/>
      <c r="G18" s="77"/>
      <c r="H18" s="77"/>
      <c r="I18" s="88" t="s">
        <v>174</v>
      </c>
      <c r="J18" s="87" t="str">
        <f>_xlfn.IFS(J6&lt;54,"X",J6&gt;=54,"O")</f>
        <v>X</v>
      </c>
    </row>
    <row r="19" spans="4:11" ht="18" thickBot="1" x14ac:dyDescent="0.45">
      <c r="D19" s="77"/>
      <c r="E19" s="77"/>
      <c r="F19" s="77"/>
      <c r="G19" s="77"/>
      <c r="H19" s="77"/>
      <c r="I19" s="81"/>
      <c r="J19" s="77"/>
    </row>
    <row r="20" spans="4:11" ht="18" thickBot="1" x14ac:dyDescent="0.45">
      <c r="D20" s="77"/>
      <c r="E20" s="77"/>
      <c r="F20" s="77"/>
      <c r="G20" s="77"/>
      <c r="H20" s="426" t="s">
        <v>175</v>
      </c>
      <c r="I20" s="427"/>
      <c r="J20" s="427"/>
      <c r="K20" s="428"/>
    </row>
    <row r="21" spans="4:11" ht="18" thickBot="1" x14ac:dyDescent="0.45">
      <c r="D21" s="77"/>
      <c r="E21" s="77"/>
      <c r="F21" s="77"/>
      <c r="G21" s="77"/>
      <c r="H21" s="77"/>
    </row>
    <row r="22" spans="4:11" ht="18" thickBot="1" x14ac:dyDescent="0.45">
      <c r="D22" s="77"/>
      <c r="E22" s="77"/>
      <c r="F22" s="77"/>
      <c r="G22" s="77"/>
      <c r="H22" s="83"/>
      <c r="I22" s="85" t="s">
        <v>77</v>
      </c>
      <c r="J22" s="86" t="s">
        <v>165</v>
      </c>
      <c r="K22" s="84"/>
    </row>
    <row r="23" spans="4:11" x14ac:dyDescent="0.4">
      <c r="D23" s="77"/>
      <c r="E23" s="77"/>
      <c r="F23" s="77"/>
      <c r="G23" s="77"/>
      <c r="H23" s="77"/>
      <c r="I23" s="87" t="s">
        <v>167</v>
      </c>
      <c r="J23" s="87" t="str">
        <f>_xlfn.IFS(J6&lt;28,"X",J6&gt;=28,"O")</f>
        <v>O</v>
      </c>
    </row>
    <row r="24" spans="4:11" x14ac:dyDescent="0.4">
      <c r="D24" s="77"/>
      <c r="E24" s="77"/>
      <c r="F24" s="77"/>
      <c r="G24" s="77"/>
      <c r="H24" s="77"/>
      <c r="I24" s="87" t="s">
        <v>168</v>
      </c>
      <c r="J24" s="87" t="str">
        <f>_xlfn.IFS(J6&lt;29,"X",J6&gt;=29,"O")</f>
        <v>O</v>
      </c>
    </row>
    <row r="25" spans="4:11" x14ac:dyDescent="0.4">
      <c r="D25" s="77"/>
      <c r="E25" s="77"/>
      <c r="F25" s="77"/>
      <c r="G25" s="77"/>
      <c r="H25" s="77"/>
      <c r="I25" s="87" t="s">
        <v>88</v>
      </c>
      <c r="J25" s="87" t="str">
        <f>_xlfn.IFS(J6&lt;34,"X",J6&gt;=34,"O")</f>
        <v>O</v>
      </c>
    </row>
    <row r="26" spans="4:11" x14ac:dyDescent="0.4">
      <c r="D26" s="77"/>
      <c r="E26" s="77"/>
      <c r="F26" s="77"/>
      <c r="G26" s="77"/>
      <c r="H26" s="77"/>
      <c r="I26" s="87" t="s">
        <v>172</v>
      </c>
      <c r="J26" s="87" t="str">
        <f>_xlfn.IFS(J6&lt;38,"X",J6&gt;=38,"O")</f>
        <v>O</v>
      </c>
    </row>
    <row r="27" spans="4:11" x14ac:dyDescent="0.4">
      <c r="I27" s="88" t="s">
        <v>173</v>
      </c>
      <c r="J27" s="87" t="str">
        <f>_xlfn.IFS(J6&lt;40,"X",J6&gt;=40,"O")</f>
        <v>O</v>
      </c>
    </row>
    <row r="28" spans="4:11" x14ac:dyDescent="0.4">
      <c r="I28" s="89" t="s">
        <v>176</v>
      </c>
      <c r="J28" s="69" t="str">
        <f>_xlfn.IFS(J6&lt;44,"X",J6&gt;=44,"O")</f>
        <v>X</v>
      </c>
    </row>
    <row r="29" spans="4:11" x14ac:dyDescent="0.4">
      <c r="G29" s="77"/>
      <c r="H29" s="77"/>
      <c r="I29" s="87" t="s">
        <v>177</v>
      </c>
      <c r="J29" s="69" t="str">
        <f>_xlfn.IFS(J6&lt;46,"X",J6&gt;=46,"O")</f>
        <v>X</v>
      </c>
    </row>
    <row r="30" spans="4:11" x14ac:dyDescent="0.4">
      <c r="I30" s="88" t="s">
        <v>174</v>
      </c>
      <c r="J30" s="87" t="str">
        <f>_xlfn.IFS(J6&lt;48,"X",J6&gt;=48,"O")</f>
        <v>X</v>
      </c>
    </row>
    <row r="31" spans="4:11" x14ac:dyDescent="0.4">
      <c r="I31" s="88" t="s">
        <v>178</v>
      </c>
      <c r="J31" s="87" t="str">
        <f>_xlfn.IFS(J6&lt;50,"X",J6&gt;=50,"O")</f>
        <v>X</v>
      </c>
    </row>
    <row r="32" spans="4:11" x14ac:dyDescent="0.4">
      <c r="I32" s="88" t="s">
        <v>179</v>
      </c>
      <c r="J32" s="87" t="str">
        <f>_xlfn.IFS(J6&lt;51,"X",J6&gt;=51,"O")</f>
        <v>X</v>
      </c>
    </row>
  </sheetData>
  <sheetProtection algorithmName="SHA-512" hashValue="FhzneRGeDsh/1BWZLoNa8SBSLj7lW2xHCN4cwipSU7+CUCX87zXz7Pu3kPwnyTuE+ewscpb6GDf9Ldmcv5iQxg==" saltValue="73OjXyIMqfqou2K+IQc4Cw==" spinCount="100000" sheet="1" objects="1" scenarios="1" selectLockedCells="1"/>
  <mergeCells count="2">
    <mergeCell ref="H4:K4"/>
    <mergeCell ref="H20:K20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5BB24-16F8-415D-99E3-255D4ABF2784}">
  <dimension ref="A1:X104"/>
  <sheetViews>
    <sheetView topLeftCell="A43" zoomScale="99" zoomScaleNormal="99" workbookViewId="0">
      <selection activeCell="J35" sqref="J35:N35"/>
    </sheetView>
  </sheetViews>
  <sheetFormatPr defaultRowHeight="17.399999999999999" x14ac:dyDescent="0.4"/>
  <cols>
    <col min="1" max="16384" width="8.796875" style="18"/>
  </cols>
  <sheetData>
    <row r="1" spans="2:24" ht="18" thickBot="1" x14ac:dyDescent="0.45"/>
    <row r="2" spans="2:24" ht="18" thickBot="1" x14ac:dyDescent="0.45">
      <c r="E2" s="26"/>
      <c r="F2" s="26"/>
      <c r="G2" s="26"/>
      <c r="H2" s="26"/>
      <c r="I2" s="26"/>
      <c r="J2" s="379" t="s">
        <v>349</v>
      </c>
      <c r="K2" s="465"/>
      <c r="L2" s="465"/>
      <c r="M2" s="465"/>
      <c r="N2" s="466"/>
    </row>
    <row r="3" spans="2:24" ht="18" thickBot="1" x14ac:dyDescent="0.45">
      <c r="B3" s="49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2:24" ht="18" thickBot="1" x14ac:dyDescent="0.45">
      <c r="D4" s="33" t="s">
        <v>239</v>
      </c>
      <c r="E4" s="334" t="s">
        <v>243</v>
      </c>
      <c r="F4" s="335"/>
      <c r="G4" s="335"/>
      <c r="H4" s="335"/>
      <c r="I4" s="360"/>
      <c r="J4" s="347" t="s">
        <v>244</v>
      </c>
      <c r="K4" s="429"/>
      <c r="L4" s="429"/>
      <c r="M4" s="429"/>
      <c r="N4" s="348"/>
      <c r="O4" s="339" t="s">
        <v>245</v>
      </c>
      <c r="P4" s="340"/>
      <c r="Q4" s="340"/>
      <c r="R4" s="340"/>
      <c r="S4" s="354"/>
      <c r="T4" s="50"/>
      <c r="U4" s="50"/>
      <c r="V4" s="50"/>
      <c r="W4" s="50"/>
      <c r="X4" s="50"/>
    </row>
    <row r="5" spans="2:24" ht="18" thickBot="1" x14ac:dyDescent="0.45">
      <c r="D5" s="34" t="s">
        <v>240</v>
      </c>
      <c r="E5" s="347" t="s">
        <v>246</v>
      </c>
      <c r="F5" s="429"/>
      <c r="G5" s="429"/>
      <c r="H5" s="429"/>
      <c r="I5" s="348"/>
      <c r="J5" s="347" t="s">
        <v>247</v>
      </c>
      <c r="K5" s="429"/>
      <c r="L5" s="429"/>
      <c r="M5" s="429"/>
      <c r="N5" s="348"/>
      <c r="O5" s="347"/>
      <c r="P5" s="429"/>
      <c r="Q5" s="429"/>
      <c r="R5" s="429"/>
      <c r="S5" s="348"/>
    </row>
    <row r="6" spans="2:24" ht="18" thickBot="1" x14ac:dyDescent="0.45">
      <c r="D6" s="34" t="s">
        <v>241</v>
      </c>
      <c r="E6" s="347" t="s">
        <v>248</v>
      </c>
      <c r="F6" s="429"/>
      <c r="G6" s="429"/>
      <c r="H6" s="429"/>
      <c r="I6" s="348"/>
      <c r="J6" s="347"/>
      <c r="K6" s="429"/>
      <c r="L6" s="429"/>
      <c r="M6" s="429"/>
      <c r="N6" s="348"/>
      <c r="O6" s="347"/>
      <c r="P6" s="429"/>
      <c r="Q6" s="429"/>
      <c r="R6" s="429"/>
      <c r="S6" s="348"/>
    </row>
    <row r="7" spans="2:24" ht="18" thickBot="1" x14ac:dyDescent="0.45">
      <c r="D7" s="35" t="s">
        <v>242</v>
      </c>
      <c r="E7" s="451" t="s">
        <v>249</v>
      </c>
      <c r="F7" s="457"/>
      <c r="G7" s="457"/>
      <c r="H7" s="457"/>
      <c r="I7" s="458"/>
      <c r="J7" s="451" t="s">
        <v>250</v>
      </c>
      <c r="K7" s="457"/>
      <c r="L7" s="457"/>
      <c r="M7" s="457"/>
      <c r="N7" s="458"/>
      <c r="O7" s="451"/>
      <c r="P7" s="457"/>
      <c r="Q7" s="457"/>
      <c r="R7" s="457"/>
      <c r="S7" s="458"/>
    </row>
    <row r="10" spans="2:24" ht="18" thickBot="1" x14ac:dyDescent="0.45"/>
    <row r="11" spans="2:24" ht="18" thickBot="1" x14ac:dyDescent="0.45">
      <c r="D11" s="38" t="s">
        <v>297</v>
      </c>
      <c r="E11" s="334" t="s">
        <v>243</v>
      </c>
      <c r="F11" s="335"/>
      <c r="G11" s="335"/>
      <c r="H11" s="335"/>
      <c r="I11" s="360"/>
      <c r="J11" s="347" t="s">
        <v>244</v>
      </c>
      <c r="K11" s="429"/>
      <c r="L11" s="429"/>
      <c r="M11" s="429"/>
      <c r="N11" s="348"/>
      <c r="O11" s="339" t="s">
        <v>245</v>
      </c>
      <c r="P11" s="340"/>
      <c r="Q11" s="340"/>
      <c r="R11" s="340"/>
      <c r="S11" s="354"/>
    </row>
    <row r="12" spans="2:24" ht="18" thickBot="1" x14ac:dyDescent="0.45">
      <c r="D12" s="34" t="s">
        <v>251</v>
      </c>
      <c r="E12" s="347" t="s">
        <v>254</v>
      </c>
      <c r="F12" s="429"/>
      <c r="G12" s="429"/>
      <c r="H12" s="429"/>
      <c r="I12" s="348"/>
      <c r="J12" s="347" t="s">
        <v>255</v>
      </c>
      <c r="K12" s="429"/>
      <c r="L12" s="429"/>
      <c r="M12" s="429"/>
      <c r="N12" s="348"/>
      <c r="O12" s="347"/>
      <c r="P12" s="429"/>
      <c r="Q12" s="429"/>
      <c r="R12" s="429"/>
      <c r="S12" s="348"/>
    </row>
    <row r="13" spans="2:24" ht="18" thickBot="1" x14ac:dyDescent="0.45">
      <c r="D13" s="38" t="s">
        <v>252</v>
      </c>
      <c r="E13" s="352" t="s">
        <v>259</v>
      </c>
      <c r="F13" s="353"/>
      <c r="G13" s="353"/>
      <c r="H13" s="353"/>
      <c r="I13" s="416"/>
      <c r="J13" s="352" t="s">
        <v>260</v>
      </c>
      <c r="K13" s="353"/>
      <c r="L13" s="353"/>
      <c r="M13" s="353"/>
      <c r="N13" s="416"/>
      <c r="O13" s="352" t="s">
        <v>261</v>
      </c>
      <c r="P13" s="353"/>
      <c r="Q13" s="353"/>
      <c r="R13" s="353"/>
      <c r="S13" s="416"/>
    </row>
    <row r="14" spans="2:24" ht="18" thickBot="1" x14ac:dyDescent="0.45">
      <c r="D14" s="37" t="s">
        <v>253</v>
      </c>
      <c r="E14" s="339" t="s">
        <v>256</v>
      </c>
      <c r="F14" s="340"/>
      <c r="G14" s="340"/>
      <c r="H14" s="340"/>
      <c r="I14" s="354"/>
      <c r="J14" s="339" t="s">
        <v>257</v>
      </c>
      <c r="K14" s="340"/>
      <c r="L14" s="340"/>
      <c r="M14" s="340"/>
      <c r="N14" s="354"/>
      <c r="O14" s="339" t="s">
        <v>258</v>
      </c>
      <c r="P14" s="340"/>
      <c r="Q14" s="340"/>
      <c r="R14" s="340"/>
      <c r="S14" s="354"/>
    </row>
    <row r="16" spans="2:24" x14ac:dyDescent="0.4">
      <c r="C16" s="49"/>
      <c r="F16" s="49"/>
    </row>
    <row r="17" spans="3:20" ht="18" thickBot="1" x14ac:dyDescent="0.45"/>
    <row r="18" spans="3:20" ht="18" thickBot="1" x14ac:dyDescent="0.45">
      <c r="D18" s="36" t="s">
        <v>262</v>
      </c>
      <c r="E18" s="334" t="s">
        <v>243</v>
      </c>
      <c r="F18" s="335"/>
      <c r="G18" s="335"/>
      <c r="H18" s="335"/>
      <c r="I18" s="360"/>
      <c r="J18" s="347" t="s">
        <v>244</v>
      </c>
      <c r="K18" s="429"/>
      <c r="L18" s="429"/>
      <c r="M18" s="429"/>
      <c r="N18" s="348"/>
      <c r="O18" s="339" t="s">
        <v>245</v>
      </c>
      <c r="P18" s="340"/>
      <c r="Q18" s="340"/>
      <c r="R18" s="340"/>
      <c r="S18" s="354"/>
    </row>
    <row r="19" spans="3:20" ht="18" thickBot="1" x14ac:dyDescent="0.45">
      <c r="D19" s="40" t="s">
        <v>263</v>
      </c>
      <c r="E19" s="404" t="s">
        <v>266</v>
      </c>
      <c r="F19" s="480"/>
      <c r="G19" s="480"/>
      <c r="H19" s="480"/>
      <c r="I19" s="405"/>
      <c r="J19" s="404" t="s">
        <v>267</v>
      </c>
      <c r="K19" s="480"/>
      <c r="L19" s="480"/>
      <c r="M19" s="480"/>
      <c r="N19" s="405"/>
      <c r="O19" s="404"/>
      <c r="P19" s="480"/>
      <c r="Q19" s="480"/>
      <c r="R19" s="480"/>
      <c r="S19" s="405"/>
    </row>
    <row r="20" spans="3:20" ht="18" thickBot="1" x14ac:dyDescent="0.45">
      <c r="D20" s="36" t="s">
        <v>264</v>
      </c>
      <c r="E20" s="334" t="s">
        <v>268</v>
      </c>
      <c r="F20" s="335"/>
      <c r="G20" s="335"/>
      <c r="H20" s="335"/>
      <c r="I20" s="360"/>
      <c r="J20" s="334" t="s">
        <v>269</v>
      </c>
      <c r="K20" s="335"/>
      <c r="L20" s="335"/>
      <c r="M20" s="335"/>
      <c r="N20" s="360"/>
      <c r="O20" s="334"/>
      <c r="P20" s="335"/>
      <c r="Q20" s="335"/>
      <c r="R20" s="335"/>
      <c r="S20" s="360"/>
    </row>
    <row r="21" spans="3:20" ht="18" thickBot="1" x14ac:dyDescent="0.45">
      <c r="D21" s="41" t="s">
        <v>265</v>
      </c>
      <c r="E21" s="471" t="s">
        <v>270</v>
      </c>
      <c r="F21" s="472"/>
      <c r="G21" s="472"/>
      <c r="H21" s="472"/>
      <c r="I21" s="473"/>
      <c r="J21" s="486" t="s">
        <v>271</v>
      </c>
      <c r="K21" s="484"/>
      <c r="L21" s="484"/>
      <c r="M21" s="484"/>
      <c r="N21" s="485"/>
      <c r="O21" s="339"/>
      <c r="P21" s="340"/>
      <c r="Q21" s="340"/>
      <c r="R21" s="340"/>
      <c r="S21" s="354"/>
    </row>
    <row r="22" spans="3:20" x14ac:dyDescent="0.4">
      <c r="L22" s="49"/>
    </row>
    <row r="23" spans="3:20" x14ac:dyDescent="0.4"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</row>
    <row r="24" spans="3:20" ht="18" thickBot="1" x14ac:dyDescent="0.45">
      <c r="C24" s="26"/>
      <c r="D24" s="26"/>
      <c r="E24" s="49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spans="3:20" ht="18" thickBot="1" x14ac:dyDescent="0.45">
      <c r="C25" s="26"/>
      <c r="D25" s="34" t="s">
        <v>272</v>
      </c>
      <c r="E25" s="334" t="s">
        <v>243</v>
      </c>
      <c r="F25" s="335"/>
      <c r="G25" s="335"/>
      <c r="H25" s="335"/>
      <c r="I25" s="360"/>
      <c r="J25" s="347" t="s">
        <v>244</v>
      </c>
      <c r="K25" s="429"/>
      <c r="L25" s="429"/>
      <c r="M25" s="429"/>
      <c r="N25" s="348"/>
      <c r="O25" s="339" t="s">
        <v>245</v>
      </c>
      <c r="P25" s="340"/>
      <c r="Q25" s="340"/>
      <c r="R25" s="340"/>
      <c r="S25" s="354"/>
      <c r="T25" s="26"/>
    </row>
    <row r="26" spans="3:20" ht="18" thickBot="1" x14ac:dyDescent="0.45">
      <c r="C26" s="26"/>
      <c r="D26" s="40" t="s">
        <v>273</v>
      </c>
      <c r="E26" s="404" t="s">
        <v>274</v>
      </c>
      <c r="F26" s="480"/>
      <c r="G26" s="480"/>
      <c r="H26" s="480"/>
      <c r="I26" s="405"/>
      <c r="J26" s="404" t="s">
        <v>275</v>
      </c>
      <c r="K26" s="480"/>
      <c r="L26" s="480"/>
      <c r="M26" s="480"/>
      <c r="N26" s="405"/>
      <c r="O26" s="404"/>
      <c r="P26" s="480"/>
      <c r="Q26" s="480"/>
      <c r="R26" s="480"/>
      <c r="S26" s="405"/>
      <c r="T26" s="26"/>
    </row>
    <row r="27" spans="3:20" ht="18" thickBot="1" x14ac:dyDescent="0.45">
      <c r="C27" s="26"/>
      <c r="D27" s="42" t="s">
        <v>276</v>
      </c>
      <c r="E27" s="451" t="s">
        <v>278</v>
      </c>
      <c r="F27" s="457"/>
      <c r="G27" s="457"/>
      <c r="H27" s="457"/>
      <c r="I27" s="458"/>
      <c r="J27" s="451" t="s">
        <v>279</v>
      </c>
      <c r="K27" s="457"/>
      <c r="L27" s="457"/>
      <c r="M27" s="457"/>
      <c r="N27" s="458"/>
      <c r="O27" s="451"/>
      <c r="P27" s="457"/>
      <c r="Q27" s="457"/>
      <c r="R27" s="457"/>
      <c r="S27" s="458"/>
      <c r="T27" s="26"/>
    </row>
    <row r="28" spans="3:20" ht="18" thickBot="1" x14ac:dyDescent="0.45">
      <c r="C28" s="26"/>
      <c r="D28" s="43" t="s">
        <v>277</v>
      </c>
      <c r="E28" s="339" t="s">
        <v>280</v>
      </c>
      <c r="F28" s="340"/>
      <c r="G28" s="340"/>
      <c r="H28" s="340"/>
      <c r="I28" s="354"/>
      <c r="J28" s="339" t="s">
        <v>281</v>
      </c>
      <c r="K28" s="484"/>
      <c r="L28" s="484"/>
      <c r="M28" s="484"/>
      <c r="N28" s="485"/>
      <c r="O28" s="339"/>
      <c r="P28" s="340"/>
      <c r="Q28" s="340"/>
      <c r="R28" s="340"/>
      <c r="S28" s="354"/>
      <c r="T28" s="26"/>
    </row>
    <row r="29" spans="3:20" x14ac:dyDescent="0.4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</row>
    <row r="30" spans="3:20" x14ac:dyDescent="0.4">
      <c r="C30" s="26"/>
      <c r="D30" s="26"/>
      <c r="E30" s="26"/>
      <c r="F30" s="26"/>
      <c r="G30" s="49"/>
      <c r="H30" s="26"/>
      <c r="I30" s="51"/>
      <c r="J30" s="49"/>
      <c r="K30" s="26"/>
      <c r="L30" s="49"/>
      <c r="M30" s="26"/>
      <c r="N30" s="26"/>
      <c r="O30" s="26"/>
      <c r="P30" s="26"/>
      <c r="Q30" s="26"/>
      <c r="R30" s="26"/>
      <c r="S30" s="26"/>
      <c r="T30" s="26"/>
    </row>
    <row r="31" spans="3:20" ht="18" thickBot="1" x14ac:dyDescent="0.45">
      <c r="C31" s="26"/>
      <c r="D31" s="26"/>
      <c r="E31" s="26"/>
      <c r="F31" s="26"/>
      <c r="G31" s="26"/>
      <c r="H31" s="26"/>
      <c r="I31" s="49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</row>
    <row r="32" spans="3:20" ht="18" thickBot="1" x14ac:dyDescent="0.45">
      <c r="C32" s="26"/>
      <c r="D32" s="47" t="s">
        <v>282</v>
      </c>
      <c r="E32" s="334" t="s">
        <v>243</v>
      </c>
      <c r="F32" s="335"/>
      <c r="G32" s="335"/>
      <c r="H32" s="335"/>
      <c r="I32" s="360"/>
      <c r="J32" s="347" t="s">
        <v>244</v>
      </c>
      <c r="K32" s="429"/>
      <c r="L32" s="429"/>
      <c r="M32" s="429"/>
      <c r="N32" s="348"/>
      <c r="O32" s="339" t="s">
        <v>245</v>
      </c>
      <c r="P32" s="340"/>
      <c r="Q32" s="340"/>
      <c r="R32" s="340"/>
      <c r="S32" s="354"/>
      <c r="T32" s="26"/>
    </row>
    <row r="33" spans="3:20" ht="18" thickBot="1" x14ac:dyDescent="0.45">
      <c r="C33" s="26"/>
      <c r="D33" s="34" t="s">
        <v>283</v>
      </c>
      <c r="E33" s="347" t="s">
        <v>286</v>
      </c>
      <c r="F33" s="429"/>
      <c r="G33" s="429"/>
      <c r="H33" s="429"/>
      <c r="I33" s="348"/>
      <c r="J33" s="347" t="s">
        <v>287</v>
      </c>
      <c r="K33" s="429"/>
      <c r="L33" s="429"/>
      <c r="M33" s="429"/>
      <c r="N33" s="348"/>
      <c r="O33" s="347" t="s">
        <v>288</v>
      </c>
      <c r="P33" s="429"/>
      <c r="Q33" s="429"/>
      <c r="R33" s="429"/>
      <c r="S33" s="348"/>
      <c r="T33" s="26"/>
    </row>
    <row r="34" spans="3:20" ht="18" thickBot="1" x14ac:dyDescent="0.45">
      <c r="C34" s="26"/>
      <c r="D34" s="37" t="s">
        <v>284</v>
      </c>
      <c r="E34" s="339" t="s">
        <v>289</v>
      </c>
      <c r="F34" s="340"/>
      <c r="G34" s="340"/>
      <c r="H34" s="340"/>
      <c r="I34" s="354"/>
      <c r="J34" s="339" t="s">
        <v>290</v>
      </c>
      <c r="K34" s="340"/>
      <c r="L34" s="340"/>
      <c r="M34" s="340"/>
      <c r="N34" s="354"/>
      <c r="O34" s="339" t="s">
        <v>291</v>
      </c>
      <c r="P34" s="340"/>
      <c r="Q34" s="340"/>
      <c r="R34" s="340"/>
      <c r="S34" s="354"/>
      <c r="T34" s="26"/>
    </row>
    <row r="35" spans="3:20" ht="18" thickBot="1" x14ac:dyDescent="0.45">
      <c r="C35" s="26"/>
      <c r="D35" s="33" t="s">
        <v>285</v>
      </c>
      <c r="E35" s="404" t="s">
        <v>292</v>
      </c>
      <c r="F35" s="480"/>
      <c r="G35" s="480"/>
      <c r="H35" s="480"/>
      <c r="I35" s="405"/>
      <c r="J35" s="481" t="s">
        <v>293</v>
      </c>
      <c r="K35" s="482"/>
      <c r="L35" s="482"/>
      <c r="M35" s="482"/>
      <c r="N35" s="483"/>
      <c r="O35" s="404"/>
      <c r="P35" s="480"/>
      <c r="Q35" s="480"/>
      <c r="R35" s="480"/>
      <c r="S35" s="405"/>
      <c r="T35" s="26"/>
    </row>
    <row r="36" spans="3:20" x14ac:dyDescent="0.4"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</row>
    <row r="37" spans="3:20" x14ac:dyDescent="0.4">
      <c r="C37" s="26"/>
      <c r="D37" s="26"/>
      <c r="E37" s="26"/>
      <c r="F37" s="39"/>
      <c r="G37" s="39"/>
      <c r="H37" s="26"/>
      <c r="I37" s="5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</row>
    <row r="38" spans="3:20" ht="18" thickBot="1" x14ac:dyDescent="0.45"/>
    <row r="39" spans="3:20" ht="18" thickBot="1" x14ac:dyDescent="0.45">
      <c r="D39" s="38" t="s">
        <v>294</v>
      </c>
      <c r="E39" s="334" t="s">
        <v>243</v>
      </c>
      <c r="F39" s="335"/>
      <c r="G39" s="335"/>
      <c r="H39" s="335"/>
      <c r="I39" s="360"/>
      <c r="J39" s="347" t="s">
        <v>244</v>
      </c>
      <c r="K39" s="429"/>
      <c r="L39" s="429"/>
      <c r="M39" s="429"/>
      <c r="N39" s="348"/>
      <c r="O39" s="339" t="s">
        <v>245</v>
      </c>
      <c r="P39" s="340"/>
      <c r="Q39" s="340"/>
      <c r="R39" s="340"/>
      <c r="S39" s="354"/>
    </row>
    <row r="40" spans="3:20" ht="18" thickBot="1" x14ac:dyDescent="0.45">
      <c r="D40" s="34" t="s">
        <v>295</v>
      </c>
      <c r="E40" s="347" t="s">
        <v>302</v>
      </c>
      <c r="F40" s="429"/>
      <c r="G40" s="429"/>
      <c r="H40" s="429"/>
      <c r="I40" s="348"/>
      <c r="J40" s="347" t="s">
        <v>303</v>
      </c>
      <c r="K40" s="429"/>
      <c r="L40" s="429"/>
      <c r="M40" s="429"/>
      <c r="N40" s="348"/>
      <c r="O40" s="347"/>
      <c r="P40" s="429"/>
      <c r="Q40" s="429"/>
      <c r="R40" s="429"/>
      <c r="S40" s="348"/>
    </row>
    <row r="41" spans="3:20" ht="18" thickBot="1" x14ac:dyDescent="0.45">
      <c r="D41" s="52" t="s">
        <v>296</v>
      </c>
      <c r="E41" s="477" t="s">
        <v>304</v>
      </c>
      <c r="F41" s="478"/>
      <c r="G41" s="478"/>
      <c r="H41" s="478"/>
      <c r="I41" s="479"/>
      <c r="J41" s="347"/>
      <c r="K41" s="429"/>
      <c r="L41" s="429"/>
      <c r="M41" s="429"/>
      <c r="N41" s="348"/>
      <c r="O41" s="347"/>
      <c r="P41" s="429"/>
      <c r="Q41" s="429"/>
      <c r="R41" s="429"/>
      <c r="S41" s="348"/>
    </row>
    <row r="42" spans="3:20" ht="18" thickBot="1" x14ac:dyDescent="0.45">
      <c r="D42" s="53" t="s">
        <v>298</v>
      </c>
      <c r="E42" s="358" t="s">
        <v>305</v>
      </c>
      <c r="F42" s="467"/>
      <c r="G42" s="467"/>
      <c r="H42" s="467"/>
      <c r="I42" s="359"/>
      <c r="J42" s="358"/>
      <c r="K42" s="467"/>
      <c r="L42" s="467"/>
      <c r="M42" s="467"/>
      <c r="N42" s="359"/>
      <c r="O42" s="358"/>
      <c r="P42" s="467"/>
      <c r="Q42" s="467"/>
      <c r="R42" s="467"/>
      <c r="S42" s="359"/>
    </row>
    <row r="43" spans="3:20" ht="18" thickBot="1" x14ac:dyDescent="0.45">
      <c r="D43" s="54" t="s">
        <v>299</v>
      </c>
      <c r="E43" s="436" t="s">
        <v>306</v>
      </c>
      <c r="F43" s="437"/>
      <c r="G43" s="437"/>
      <c r="H43" s="437"/>
      <c r="I43" s="438"/>
      <c r="J43" s="436" t="s">
        <v>307</v>
      </c>
      <c r="K43" s="437"/>
      <c r="L43" s="437"/>
      <c r="M43" s="437"/>
      <c r="N43" s="438"/>
      <c r="O43" s="436"/>
      <c r="P43" s="437"/>
      <c r="Q43" s="437"/>
      <c r="R43" s="437"/>
      <c r="S43" s="438"/>
    </row>
    <row r="44" spans="3:20" ht="18" thickBot="1" x14ac:dyDescent="0.45">
      <c r="D44" s="35" t="s">
        <v>300</v>
      </c>
      <c r="E44" s="451" t="s">
        <v>308</v>
      </c>
      <c r="F44" s="457"/>
      <c r="G44" s="457"/>
      <c r="H44" s="457"/>
      <c r="I44" s="458"/>
      <c r="J44" s="282"/>
      <c r="K44" s="283"/>
      <c r="L44" s="283"/>
      <c r="M44" s="283"/>
      <c r="N44" s="284"/>
      <c r="O44" s="282"/>
      <c r="P44" s="283"/>
      <c r="Q44" s="283"/>
      <c r="R44" s="283"/>
      <c r="S44" s="284"/>
    </row>
    <row r="45" spans="3:20" ht="18" thickBot="1" x14ac:dyDescent="0.45">
      <c r="D45" s="55" t="s">
        <v>301</v>
      </c>
      <c r="E45" s="352" t="s">
        <v>309</v>
      </c>
      <c r="F45" s="353"/>
      <c r="G45" s="353"/>
      <c r="H45" s="353"/>
      <c r="I45" s="416"/>
      <c r="J45" s="352" t="s">
        <v>310</v>
      </c>
      <c r="K45" s="353"/>
      <c r="L45" s="353"/>
      <c r="M45" s="353"/>
      <c r="N45" s="416"/>
      <c r="O45" s="352" t="s">
        <v>311</v>
      </c>
      <c r="P45" s="353"/>
      <c r="Q45" s="353"/>
      <c r="R45" s="353"/>
      <c r="S45" s="416"/>
    </row>
    <row r="48" spans="3:20" ht="18" thickBot="1" x14ac:dyDescent="0.45"/>
    <row r="49" spans="4:19" ht="18" thickBot="1" x14ac:dyDescent="0.45">
      <c r="D49" s="44" t="s">
        <v>312</v>
      </c>
      <c r="E49" s="334" t="s">
        <v>243</v>
      </c>
      <c r="F49" s="335"/>
      <c r="G49" s="335"/>
      <c r="H49" s="335"/>
      <c r="I49" s="360"/>
      <c r="J49" s="347" t="s">
        <v>244</v>
      </c>
      <c r="K49" s="429"/>
      <c r="L49" s="429"/>
      <c r="M49" s="429"/>
      <c r="N49" s="348"/>
      <c r="O49" s="339" t="s">
        <v>245</v>
      </c>
      <c r="P49" s="340"/>
      <c r="Q49" s="340"/>
      <c r="R49" s="340"/>
      <c r="S49" s="354"/>
    </row>
    <row r="50" spans="4:19" ht="18" thickBot="1" x14ac:dyDescent="0.45">
      <c r="D50" s="43" t="s">
        <v>313</v>
      </c>
      <c r="E50" s="339" t="s">
        <v>315</v>
      </c>
      <c r="F50" s="340"/>
      <c r="G50" s="340"/>
      <c r="H50" s="340"/>
      <c r="I50" s="354"/>
      <c r="J50" s="339" t="s">
        <v>316</v>
      </c>
      <c r="K50" s="340"/>
      <c r="L50" s="340"/>
      <c r="M50" s="340"/>
      <c r="N50" s="354"/>
      <c r="O50" s="266"/>
      <c r="P50" s="267"/>
      <c r="Q50" s="267"/>
      <c r="R50" s="267"/>
      <c r="S50" s="272"/>
    </row>
    <row r="51" spans="4:19" ht="18" thickBot="1" x14ac:dyDescent="0.45">
      <c r="D51" s="45" t="s">
        <v>314</v>
      </c>
      <c r="E51" s="471" t="s">
        <v>317</v>
      </c>
      <c r="F51" s="472"/>
      <c r="G51" s="472"/>
      <c r="H51" s="472"/>
      <c r="I51" s="473"/>
      <c r="J51" s="339" t="s">
        <v>318</v>
      </c>
      <c r="K51" s="340"/>
      <c r="L51" s="340"/>
      <c r="M51" s="340"/>
      <c r="N51" s="354"/>
      <c r="O51" s="266"/>
      <c r="P51" s="267"/>
      <c r="Q51" s="267"/>
      <c r="R51" s="267"/>
      <c r="S51" s="272"/>
    </row>
    <row r="52" spans="4:19" ht="18" thickBot="1" x14ac:dyDescent="0.45">
      <c r="D52" s="33" t="s">
        <v>319</v>
      </c>
      <c r="E52" s="474" t="s">
        <v>320</v>
      </c>
      <c r="F52" s="475"/>
      <c r="G52" s="475"/>
      <c r="H52" s="475"/>
      <c r="I52" s="476"/>
      <c r="J52" s="275"/>
      <c r="K52" s="292"/>
      <c r="L52" s="292"/>
      <c r="M52" s="292"/>
      <c r="N52" s="276"/>
      <c r="O52" s="275"/>
      <c r="P52" s="292"/>
      <c r="Q52" s="292"/>
      <c r="R52" s="292"/>
      <c r="S52" s="276"/>
    </row>
    <row r="53" spans="4:19" ht="18" thickBot="1" x14ac:dyDescent="0.45">
      <c r="D53" s="45" t="s">
        <v>321</v>
      </c>
      <c r="E53" s="339" t="s">
        <v>322</v>
      </c>
      <c r="F53" s="340"/>
      <c r="G53" s="340"/>
      <c r="H53" s="340"/>
      <c r="I53" s="354"/>
      <c r="J53" s="339" t="s">
        <v>323</v>
      </c>
      <c r="K53" s="340"/>
      <c r="L53" s="340"/>
      <c r="M53" s="340"/>
      <c r="N53" s="354"/>
      <c r="O53" s="266"/>
      <c r="P53" s="267"/>
      <c r="Q53" s="267"/>
      <c r="R53" s="267"/>
      <c r="S53" s="272"/>
    </row>
    <row r="54" spans="4:19" ht="18" thickBot="1" x14ac:dyDescent="0.45">
      <c r="D54" s="59" t="s">
        <v>324</v>
      </c>
      <c r="E54" s="334" t="s">
        <v>325</v>
      </c>
      <c r="F54" s="335"/>
      <c r="G54" s="335"/>
      <c r="H54" s="335"/>
      <c r="I54" s="360"/>
      <c r="J54" s="334" t="s">
        <v>326</v>
      </c>
      <c r="K54" s="335"/>
      <c r="L54" s="335"/>
      <c r="M54" s="335"/>
      <c r="N54" s="360"/>
      <c r="O54" s="334" t="s">
        <v>327</v>
      </c>
      <c r="P54" s="335"/>
      <c r="Q54" s="335"/>
      <c r="R54" s="335"/>
      <c r="S54" s="360"/>
    </row>
    <row r="55" spans="4:19" ht="18" thickBot="1" x14ac:dyDescent="0.45">
      <c r="D55" s="38" t="s">
        <v>328</v>
      </c>
      <c r="E55" s="448" t="s">
        <v>329</v>
      </c>
      <c r="F55" s="449"/>
      <c r="G55" s="449"/>
      <c r="H55" s="449"/>
      <c r="I55" s="450"/>
      <c r="J55" s="352" t="s">
        <v>330</v>
      </c>
      <c r="K55" s="353"/>
      <c r="L55" s="353"/>
      <c r="M55" s="353"/>
      <c r="N55" s="416"/>
      <c r="O55" s="448" t="s">
        <v>331</v>
      </c>
      <c r="P55" s="449"/>
      <c r="Q55" s="449"/>
      <c r="R55" s="449"/>
      <c r="S55" s="450"/>
    </row>
    <row r="56" spans="4:19" ht="18" thickBot="1" x14ac:dyDescent="0.45">
      <c r="D56" s="57" t="s">
        <v>332</v>
      </c>
      <c r="E56" s="436" t="s">
        <v>333</v>
      </c>
      <c r="F56" s="437"/>
      <c r="G56" s="437"/>
      <c r="H56" s="437"/>
      <c r="I56" s="438"/>
      <c r="J56" s="442" t="s">
        <v>334</v>
      </c>
      <c r="K56" s="443"/>
      <c r="L56" s="443"/>
      <c r="M56" s="443"/>
      <c r="N56" s="444"/>
      <c r="O56" s="285"/>
      <c r="P56" s="286"/>
      <c r="Q56" s="286"/>
      <c r="R56" s="286"/>
      <c r="S56" s="287"/>
    </row>
    <row r="58" spans="4:19" x14ac:dyDescent="0.4">
      <c r="G58" s="39"/>
    </row>
    <row r="59" spans="4:19" ht="18" thickBot="1" x14ac:dyDescent="0.45"/>
    <row r="60" spans="4:19" ht="18" thickBot="1" x14ac:dyDescent="0.45">
      <c r="D60" s="34" t="s">
        <v>335</v>
      </c>
      <c r="E60" s="334" t="s">
        <v>243</v>
      </c>
      <c r="F60" s="335"/>
      <c r="G60" s="335"/>
      <c r="H60" s="335"/>
      <c r="I60" s="360"/>
      <c r="J60" s="347" t="s">
        <v>244</v>
      </c>
      <c r="K60" s="429"/>
      <c r="L60" s="429"/>
      <c r="M60" s="429"/>
      <c r="N60" s="348"/>
      <c r="O60" s="339" t="s">
        <v>245</v>
      </c>
      <c r="P60" s="340"/>
      <c r="Q60" s="340"/>
      <c r="R60" s="340"/>
      <c r="S60" s="354"/>
    </row>
    <row r="61" spans="4:19" ht="18" thickBot="1" x14ac:dyDescent="0.45">
      <c r="D61" s="38" t="s">
        <v>336</v>
      </c>
      <c r="E61" s="352" t="s">
        <v>342</v>
      </c>
      <c r="F61" s="353"/>
      <c r="G61" s="353"/>
      <c r="H61" s="353"/>
      <c r="I61" s="416"/>
      <c r="J61" s="352" t="s">
        <v>343</v>
      </c>
      <c r="K61" s="353"/>
      <c r="L61" s="353"/>
      <c r="M61" s="353"/>
      <c r="N61" s="416"/>
      <c r="O61" s="352" t="s">
        <v>344</v>
      </c>
      <c r="P61" s="353"/>
      <c r="Q61" s="353"/>
      <c r="R61" s="353"/>
      <c r="S61" s="416"/>
    </row>
    <row r="62" spans="4:19" ht="18" thickBot="1" x14ac:dyDescent="0.45">
      <c r="D62" s="48" t="s">
        <v>337</v>
      </c>
      <c r="E62" s="433" t="s">
        <v>345</v>
      </c>
      <c r="F62" s="434"/>
      <c r="G62" s="434"/>
      <c r="H62" s="434"/>
      <c r="I62" s="435"/>
      <c r="J62" s="433" t="s">
        <v>346</v>
      </c>
      <c r="K62" s="434"/>
      <c r="L62" s="434"/>
      <c r="M62" s="434"/>
      <c r="N62" s="435"/>
      <c r="O62" s="289"/>
      <c r="P62" s="290"/>
      <c r="Q62" s="290"/>
      <c r="R62" s="290"/>
      <c r="S62" s="291"/>
    </row>
    <row r="63" spans="4:19" ht="18" thickBot="1" x14ac:dyDescent="0.45">
      <c r="D63" s="34" t="s">
        <v>338</v>
      </c>
      <c r="E63" s="430" t="s">
        <v>347</v>
      </c>
      <c r="F63" s="431"/>
      <c r="G63" s="431"/>
      <c r="H63" s="431"/>
      <c r="I63" s="432"/>
      <c r="J63" s="347" t="s">
        <v>348</v>
      </c>
      <c r="K63" s="429"/>
      <c r="L63" s="429"/>
      <c r="M63" s="429"/>
      <c r="N63" s="348"/>
      <c r="O63" s="268"/>
      <c r="P63" s="281"/>
      <c r="Q63" s="281"/>
      <c r="R63" s="281"/>
      <c r="S63" s="269"/>
    </row>
    <row r="64" spans="4:19" ht="18" thickBot="1" x14ac:dyDescent="0.45">
      <c r="D64" s="60" t="s">
        <v>339</v>
      </c>
      <c r="E64" s="436" t="s">
        <v>352</v>
      </c>
      <c r="F64" s="437"/>
      <c r="G64" s="437"/>
      <c r="H64" s="437"/>
      <c r="I64" s="437"/>
      <c r="J64" s="437"/>
      <c r="K64" s="437"/>
      <c r="L64" s="437"/>
      <c r="M64" s="437"/>
      <c r="N64" s="437"/>
      <c r="O64" s="437"/>
      <c r="P64" s="437"/>
      <c r="Q64" s="437"/>
      <c r="R64" s="437"/>
      <c r="S64" s="438"/>
    </row>
    <row r="65" spans="1:19" ht="18" thickBot="1" x14ac:dyDescent="0.45">
      <c r="D65" s="38" t="s">
        <v>340</v>
      </c>
      <c r="E65" s="468" t="s">
        <v>350</v>
      </c>
      <c r="F65" s="469"/>
      <c r="G65" s="469"/>
      <c r="H65" s="469"/>
      <c r="I65" s="470"/>
      <c r="J65" s="352" t="s">
        <v>351</v>
      </c>
      <c r="K65" s="353"/>
      <c r="L65" s="353"/>
      <c r="M65" s="353"/>
      <c r="N65" s="416"/>
      <c r="O65" s="270"/>
      <c r="P65" s="271"/>
      <c r="Q65" s="271"/>
      <c r="R65" s="271"/>
      <c r="S65" s="279"/>
    </row>
    <row r="66" spans="1:19" ht="18" thickBot="1" x14ac:dyDescent="0.45">
      <c r="D66" s="47" t="s">
        <v>341</v>
      </c>
      <c r="E66" s="410" t="s">
        <v>353</v>
      </c>
      <c r="F66" s="411"/>
      <c r="G66" s="411"/>
      <c r="H66" s="411"/>
      <c r="I66" s="422"/>
      <c r="J66" s="410" t="s">
        <v>354</v>
      </c>
      <c r="K66" s="411"/>
      <c r="L66" s="411"/>
      <c r="M66" s="411"/>
      <c r="N66" s="422"/>
      <c r="O66" s="277"/>
      <c r="P66" s="278"/>
      <c r="Q66" s="278"/>
      <c r="R66" s="278"/>
      <c r="S66" s="280"/>
    </row>
    <row r="68" spans="1:19" x14ac:dyDescent="0.4">
      <c r="B68" s="39"/>
    </row>
    <row r="69" spans="1:19" ht="18" thickBot="1" x14ac:dyDescent="0.45">
      <c r="A69" s="39"/>
      <c r="B69" s="39"/>
    </row>
    <row r="70" spans="1:19" ht="18" thickBot="1" x14ac:dyDescent="0.45">
      <c r="B70" s="39"/>
      <c r="D70" s="38" t="s">
        <v>355</v>
      </c>
      <c r="E70" s="334" t="s">
        <v>243</v>
      </c>
      <c r="F70" s="335"/>
      <c r="G70" s="335"/>
      <c r="H70" s="335"/>
      <c r="I70" s="360"/>
      <c r="J70" s="347" t="s">
        <v>244</v>
      </c>
      <c r="K70" s="429"/>
      <c r="L70" s="429"/>
      <c r="M70" s="429"/>
      <c r="N70" s="348"/>
      <c r="O70" s="339" t="s">
        <v>245</v>
      </c>
      <c r="P70" s="340"/>
      <c r="Q70" s="340"/>
      <c r="R70" s="340"/>
      <c r="S70" s="354"/>
    </row>
    <row r="71" spans="1:19" ht="18" thickBot="1" x14ac:dyDescent="0.45">
      <c r="D71" s="25" t="s">
        <v>356</v>
      </c>
      <c r="E71" s="358" t="s">
        <v>359</v>
      </c>
      <c r="F71" s="467"/>
      <c r="G71" s="467"/>
      <c r="H71" s="467"/>
      <c r="I71" s="359"/>
      <c r="J71" s="358" t="s">
        <v>360</v>
      </c>
      <c r="K71" s="467"/>
      <c r="L71" s="467"/>
      <c r="M71" s="467"/>
      <c r="N71" s="359"/>
      <c r="O71" s="273"/>
      <c r="P71" s="288"/>
      <c r="Q71" s="288"/>
      <c r="R71" s="288"/>
      <c r="S71" s="274"/>
    </row>
    <row r="72" spans="1:19" ht="18" thickBot="1" x14ac:dyDescent="0.45">
      <c r="D72" s="37" t="s">
        <v>357</v>
      </c>
      <c r="E72" s="445" t="s">
        <v>361</v>
      </c>
      <c r="F72" s="446"/>
      <c r="G72" s="446"/>
      <c r="H72" s="446"/>
      <c r="I72" s="446"/>
      <c r="J72" s="446"/>
      <c r="K72" s="446"/>
      <c r="L72" s="446"/>
      <c r="M72" s="446"/>
      <c r="N72" s="446"/>
      <c r="O72" s="446"/>
      <c r="P72" s="446"/>
      <c r="Q72" s="446"/>
      <c r="R72" s="446"/>
      <c r="S72" s="447"/>
    </row>
    <row r="73" spans="1:19" ht="18" thickBot="1" x14ac:dyDescent="0.45">
      <c r="D73" s="61" t="s">
        <v>358</v>
      </c>
      <c r="E73" s="410" t="s">
        <v>362</v>
      </c>
      <c r="F73" s="411"/>
      <c r="G73" s="411"/>
      <c r="H73" s="411"/>
      <c r="I73" s="422"/>
      <c r="J73" s="410" t="s">
        <v>363</v>
      </c>
      <c r="K73" s="411"/>
      <c r="L73" s="411"/>
      <c r="M73" s="411"/>
      <c r="N73" s="422"/>
      <c r="O73" s="277"/>
      <c r="P73" s="278"/>
      <c r="Q73" s="278"/>
      <c r="R73" s="278"/>
      <c r="S73" s="280"/>
    </row>
    <row r="76" spans="1:19" ht="18" thickBot="1" x14ac:dyDescent="0.45"/>
    <row r="77" spans="1:19" ht="18" thickBot="1" x14ac:dyDescent="0.45">
      <c r="D77" s="47" t="s">
        <v>364</v>
      </c>
      <c r="E77" s="334" t="s">
        <v>243</v>
      </c>
      <c r="F77" s="335"/>
      <c r="G77" s="335"/>
      <c r="H77" s="335"/>
      <c r="I77" s="360"/>
      <c r="J77" s="347" t="s">
        <v>244</v>
      </c>
      <c r="K77" s="429"/>
      <c r="L77" s="429"/>
      <c r="M77" s="429"/>
      <c r="N77" s="348"/>
      <c r="O77" s="339" t="s">
        <v>245</v>
      </c>
      <c r="P77" s="340"/>
      <c r="Q77" s="340"/>
      <c r="R77" s="340"/>
      <c r="S77" s="354"/>
    </row>
    <row r="78" spans="1:19" ht="18" thickBot="1" x14ac:dyDescent="0.45">
      <c r="B78" s="46"/>
      <c r="D78" s="47" t="s">
        <v>365</v>
      </c>
      <c r="E78" s="410" t="s">
        <v>369</v>
      </c>
      <c r="F78" s="411"/>
      <c r="G78" s="411"/>
      <c r="H78" s="411"/>
      <c r="I78" s="422"/>
      <c r="J78" s="410" t="s">
        <v>370</v>
      </c>
      <c r="K78" s="411"/>
      <c r="L78" s="411"/>
      <c r="M78" s="411"/>
      <c r="N78" s="422"/>
      <c r="O78" s="277"/>
      <c r="P78" s="278"/>
      <c r="Q78" s="278"/>
      <c r="R78" s="278"/>
      <c r="S78" s="280"/>
    </row>
    <row r="79" spans="1:19" ht="18" thickBot="1" x14ac:dyDescent="0.45">
      <c r="B79" s="56"/>
      <c r="C79" s="39"/>
      <c r="D79" s="38" t="s">
        <v>366</v>
      </c>
      <c r="E79" s="439" t="s">
        <v>371</v>
      </c>
      <c r="F79" s="440"/>
      <c r="G79" s="440"/>
      <c r="H79" s="440"/>
      <c r="I79" s="440"/>
      <c r="J79" s="440"/>
      <c r="K79" s="440"/>
      <c r="L79" s="440"/>
      <c r="M79" s="440"/>
      <c r="N79" s="440"/>
      <c r="O79" s="440"/>
      <c r="P79" s="440"/>
      <c r="Q79" s="440"/>
      <c r="R79" s="440"/>
      <c r="S79" s="441"/>
    </row>
    <row r="80" spans="1:19" ht="18" thickBot="1" x14ac:dyDescent="0.45">
      <c r="C80" s="39"/>
      <c r="D80" s="57" t="s">
        <v>367</v>
      </c>
      <c r="E80" s="436" t="s">
        <v>372</v>
      </c>
      <c r="F80" s="437"/>
      <c r="G80" s="437"/>
      <c r="H80" s="437"/>
      <c r="I80" s="437"/>
      <c r="J80" s="437"/>
      <c r="K80" s="437"/>
      <c r="L80" s="437"/>
      <c r="M80" s="437"/>
      <c r="N80" s="437"/>
      <c r="O80" s="437"/>
      <c r="P80" s="437"/>
      <c r="Q80" s="437"/>
      <c r="R80" s="437"/>
      <c r="S80" s="438"/>
    </row>
    <row r="81" spans="1:19" ht="18" thickBot="1" x14ac:dyDescent="0.45">
      <c r="D81" s="37" t="s">
        <v>368</v>
      </c>
      <c r="E81" s="339" t="s">
        <v>372</v>
      </c>
      <c r="F81" s="340"/>
      <c r="G81" s="340"/>
      <c r="H81" s="340"/>
      <c r="I81" s="340"/>
      <c r="J81" s="340"/>
      <c r="K81" s="340"/>
      <c r="L81" s="340"/>
      <c r="M81" s="340"/>
      <c r="N81" s="340"/>
      <c r="O81" s="340"/>
      <c r="P81" s="340"/>
      <c r="Q81" s="340"/>
      <c r="R81" s="340"/>
      <c r="S81" s="354"/>
    </row>
    <row r="84" spans="1:19" ht="18" thickBot="1" x14ac:dyDescent="0.45"/>
    <row r="85" spans="1:19" ht="18" thickBot="1" x14ac:dyDescent="0.45">
      <c r="B85" s="58"/>
      <c r="D85" s="34" t="s">
        <v>373</v>
      </c>
      <c r="E85" s="334" t="s">
        <v>243</v>
      </c>
      <c r="F85" s="335"/>
      <c r="G85" s="335"/>
      <c r="H85" s="335"/>
      <c r="I85" s="360"/>
      <c r="J85" s="347" t="s">
        <v>244</v>
      </c>
      <c r="K85" s="429"/>
      <c r="L85" s="429"/>
      <c r="M85" s="429"/>
      <c r="N85" s="348"/>
      <c r="O85" s="339" t="s">
        <v>245</v>
      </c>
      <c r="P85" s="340"/>
      <c r="Q85" s="340"/>
      <c r="R85" s="340"/>
      <c r="S85" s="354"/>
    </row>
    <row r="86" spans="1:19" ht="18" thickBot="1" x14ac:dyDescent="0.45">
      <c r="B86" s="39"/>
      <c r="C86" s="39"/>
      <c r="D86" s="34" t="s">
        <v>373</v>
      </c>
      <c r="E86" s="459" t="s">
        <v>374</v>
      </c>
      <c r="F86" s="460"/>
      <c r="G86" s="460"/>
      <c r="H86" s="460"/>
      <c r="I86" s="461"/>
      <c r="J86" s="462" t="s">
        <v>375</v>
      </c>
      <c r="K86" s="463"/>
      <c r="L86" s="463"/>
      <c r="M86" s="463"/>
      <c r="N86" s="464"/>
      <c r="O86" s="347"/>
      <c r="P86" s="429"/>
      <c r="Q86" s="429"/>
      <c r="R86" s="429"/>
      <c r="S86" s="348"/>
    </row>
    <row r="88" spans="1:19" x14ac:dyDescent="0.4">
      <c r="C88" s="39"/>
    </row>
    <row r="89" spans="1:19" ht="18" thickBot="1" x14ac:dyDescent="0.45"/>
    <row r="90" spans="1:19" ht="18" thickBot="1" x14ac:dyDescent="0.45">
      <c r="D90" s="42" t="s">
        <v>376</v>
      </c>
      <c r="E90" s="334" t="s">
        <v>243</v>
      </c>
      <c r="F90" s="335"/>
      <c r="G90" s="335"/>
      <c r="H90" s="335"/>
      <c r="I90" s="360"/>
      <c r="J90" s="347" t="s">
        <v>244</v>
      </c>
      <c r="K90" s="429"/>
      <c r="L90" s="429"/>
      <c r="M90" s="429"/>
      <c r="N90" s="348"/>
      <c r="O90" s="339" t="s">
        <v>245</v>
      </c>
      <c r="P90" s="340"/>
      <c r="Q90" s="340"/>
      <c r="R90" s="340"/>
      <c r="S90" s="354"/>
    </row>
    <row r="91" spans="1:19" ht="18" thickBot="1" x14ac:dyDescent="0.45">
      <c r="D91" s="42" t="s">
        <v>376</v>
      </c>
      <c r="E91" s="451" t="s">
        <v>377</v>
      </c>
      <c r="F91" s="452"/>
      <c r="G91" s="452"/>
      <c r="H91" s="452"/>
      <c r="I91" s="453"/>
      <c r="J91" s="454" t="s">
        <v>378</v>
      </c>
      <c r="K91" s="455"/>
      <c r="L91" s="455"/>
      <c r="M91" s="455"/>
      <c r="N91" s="456"/>
      <c r="O91" s="451"/>
      <c r="P91" s="457"/>
      <c r="Q91" s="457"/>
      <c r="R91" s="457"/>
      <c r="S91" s="458"/>
    </row>
    <row r="94" spans="1:19" x14ac:dyDescent="0.4">
      <c r="A94" s="62"/>
    </row>
    <row r="99" spans="1:1" x14ac:dyDescent="0.4">
      <c r="A99" s="46"/>
    </row>
    <row r="104" spans="1:1" x14ac:dyDescent="0.4">
      <c r="A104" s="46"/>
    </row>
  </sheetData>
  <sheetProtection algorithmName="SHA-512" hashValue="xbtP1KpdTuNYHZT0SZm7q/wMj08iVXt/1q081xGdeiKCy2LNFnFcCRC+W8Kp7CgvqvK00NQvUVtfNZyw79l7Ig==" saltValue="NIAv36ZG+UsL/HVb6ckuyQ==" spinCount="100000" sheet="1" selectLockedCells="1"/>
  <mergeCells count="141">
    <mergeCell ref="E14:I14"/>
    <mergeCell ref="J14:N14"/>
    <mergeCell ref="O14:S14"/>
    <mergeCell ref="E18:I18"/>
    <mergeCell ref="J18:N18"/>
    <mergeCell ref="O18:S18"/>
    <mergeCell ref="E21:I21"/>
    <mergeCell ref="J21:N21"/>
    <mergeCell ref="O21:S21"/>
    <mergeCell ref="E19:I19"/>
    <mergeCell ref="J19:N19"/>
    <mergeCell ref="O19:S19"/>
    <mergeCell ref="E20:I20"/>
    <mergeCell ref="J20:N20"/>
    <mergeCell ref="O20:S20"/>
    <mergeCell ref="E25:I25"/>
    <mergeCell ref="J25:N25"/>
    <mergeCell ref="O25:S25"/>
    <mergeCell ref="E4:I4"/>
    <mergeCell ref="J4:N4"/>
    <mergeCell ref="O4:S4"/>
    <mergeCell ref="E5:I5"/>
    <mergeCell ref="J5:N5"/>
    <mergeCell ref="O5:S5"/>
    <mergeCell ref="E6:I6"/>
    <mergeCell ref="E7:I7"/>
    <mergeCell ref="J6:N6"/>
    <mergeCell ref="J7:N7"/>
    <mergeCell ref="O6:S6"/>
    <mergeCell ref="O7:S7"/>
    <mergeCell ref="E11:I11"/>
    <mergeCell ref="J11:N11"/>
    <mergeCell ref="O11:S11"/>
    <mergeCell ref="E12:I12"/>
    <mergeCell ref="J12:N12"/>
    <mergeCell ref="O12:S12"/>
    <mergeCell ref="E13:I13"/>
    <mergeCell ref="J13:N13"/>
    <mergeCell ref="O13:S13"/>
    <mergeCell ref="E28:I28"/>
    <mergeCell ref="J28:N28"/>
    <mergeCell ref="O28:S28"/>
    <mergeCell ref="E32:I32"/>
    <mergeCell ref="J32:N32"/>
    <mergeCell ref="O32:S32"/>
    <mergeCell ref="E26:I26"/>
    <mergeCell ref="J26:N26"/>
    <mergeCell ref="O26:S26"/>
    <mergeCell ref="E27:I27"/>
    <mergeCell ref="J27:N27"/>
    <mergeCell ref="O27:S27"/>
    <mergeCell ref="E35:I35"/>
    <mergeCell ref="J35:N35"/>
    <mergeCell ref="O35:S35"/>
    <mergeCell ref="E33:I33"/>
    <mergeCell ref="J33:N33"/>
    <mergeCell ref="O33:S33"/>
    <mergeCell ref="E34:I34"/>
    <mergeCell ref="J34:N34"/>
    <mergeCell ref="O34:S34"/>
    <mergeCell ref="E42:I42"/>
    <mergeCell ref="J42:N42"/>
    <mergeCell ref="O42:S42"/>
    <mergeCell ref="E43:I43"/>
    <mergeCell ref="E44:I44"/>
    <mergeCell ref="E40:I40"/>
    <mergeCell ref="J40:N40"/>
    <mergeCell ref="O40:S40"/>
    <mergeCell ref="E41:I41"/>
    <mergeCell ref="J41:N41"/>
    <mergeCell ref="O41:S41"/>
    <mergeCell ref="E49:I49"/>
    <mergeCell ref="J49:N49"/>
    <mergeCell ref="O49:S49"/>
    <mergeCell ref="E50:I50"/>
    <mergeCell ref="J50:N50"/>
    <mergeCell ref="E45:I45"/>
    <mergeCell ref="J43:N43"/>
    <mergeCell ref="O43:S43"/>
    <mergeCell ref="J45:N45"/>
    <mergeCell ref="O45:S45"/>
    <mergeCell ref="J2:N2"/>
    <mergeCell ref="E73:I73"/>
    <mergeCell ref="J73:N73"/>
    <mergeCell ref="E71:I71"/>
    <mergeCell ref="J71:N71"/>
    <mergeCell ref="E66:I66"/>
    <mergeCell ref="J66:N66"/>
    <mergeCell ref="E70:I70"/>
    <mergeCell ref="J70:N70"/>
    <mergeCell ref="E65:I65"/>
    <mergeCell ref="J65:N65"/>
    <mergeCell ref="E60:I60"/>
    <mergeCell ref="J60:N60"/>
    <mergeCell ref="E61:I61"/>
    <mergeCell ref="J61:N61"/>
    <mergeCell ref="E55:I55"/>
    <mergeCell ref="J55:N55"/>
    <mergeCell ref="E53:I53"/>
    <mergeCell ref="J53:N53"/>
    <mergeCell ref="E54:I54"/>
    <mergeCell ref="J54:N54"/>
    <mergeCell ref="E51:I51"/>
    <mergeCell ref="J51:N51"/>
    <mergeCell ref="E52:I52"/>
    <mergeCell ref="E90:I90"/>
    <mergeCell ref="J90:N90"/>
    <mergeCell ref="O90:S90"/>
    <mergeCell ref="E91:I91"/>
    <mergeCell ref="J91:N91"/>
    <mergeCell ref="O91:S91"/>
    <mergeCell ref="E85:I85"/>
    <mergeCell ref="J85:N85"/>
    <mergeCell ref="O85:S85"/>
    <mergeCell ref="E86:I86"/>
    <mergeCell ref="J86:N86"/>
    <mergeCell ref="O86:S86"/>
    <mergeCell ref="E39:I39"/>
    <mergeCell ref="J39:N39"/>
    <mergeCell ref="O39:S39"/>
    <mergeCell ref="E63:I63"/>
    <mergeCell ref="J63:N63"/>
    <mergeCell ref="J62:N62"/>
    <mergeCell ref="E62:I62"/>
    <mergeCell ref="E80:S80"/>
    <mergeCell ref="E81:S81"/>
    <mergeCell ref="E79:S79"/>
    <mergeCell ref="E78:I78"/>
    <mergeCell ref="J78:N78"/>
    <mergeCell ref="E56:I56"/>
    <mergeCell ref="J56:N56"/>
    <mergeCell ref="E64:S64"/>
    <mergeCell ref="E72:S72"/>
    <mergeCell ref="E77:I77"/>
    <mergeCell ref="O77:S77"/>
    <mergeCell ref="J77:N77"/>
    <mergeCell ref="O70:S70"/>
    <mergeCell ref="O60:S60"/>
    <mergeCell ref="O61:S61"/>
    <mergeCell ref="O55:S55"/>
    <mergeCell ref="O54:S54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9415D-DA61-4534-9ECD-96C81C023A0C}">
  <dimension ref="F3:I11"/>
  <sheetViews>
    <sheetView workbookViewId="0">
      <selection activeCell="N10" sqref="N10"/>
    </sheetView>
  </sheetViews>
  <sheetFormatPr defaultRowHeight="17.399999999999999" x14ac:dyDescent="0.4"/>
  <cols>
    <col min="1" max="16384" width="8.796875" style="78"/>
  </cols>
  <sheetData>
    <row r="3" spans="6:9" ht="18" thickBot="1" x14ac:dyDescent="0.45"/>
    <row r="4" spans="6:9" x14ac:dyDescent="0.4">
      <c r="F4" s="239" t="s">
        <v>379</v>
      </c>
      <c r="G4" s="240"/>
      <c r="H4" s="70">
        <v>6</v>
      </c>
      <c r="I4" s="95" t="s">
        <v>15</v>
      </c>
    </row>
    <row r="5" spans="6:9" ht="18" thickBot="1" x14ac:dyDescent="0.45">
      <c r="F5" s="241" t="s">
        <v>380</v>
      </c>
      <c r="G5" s="242"/>
      <c r="H5" s="243">
        <v>10</v>
      </c>
      <c r="I5" s="244" t="s">
        <v>15</v>
      </c>
    </row>
    <row r="6" spans="6:9" ht="18" thickBot="1" x14ac:dyDescent="0.45"/>
    <row r="7" spans="6:9" ht="18" thickBot="1" x14ac:dyDescent="0.45">
      <c r="F7" s="248" t="s">
        <v>381</v>
      </c>
      <c r="G7" s="249"/>
      <c r="H7" s="249">
        <f>(H4/H5)*((H4-1)/(H5-1))*((H4-2)/(H5-2))*100</f>
        <v>16.666666666666664</v>
      </c>
      <c r="I7" s="250" t="s">
        <v>43</v>
      </c>
    </row>
    <row r="8" spans="6:9" ht="18" thickBot="1" x14ac:dyDescent="0.45"/>
    <row r="9" spans="6:9" ht="18" thickBot="1" x14ac:dyDescent="0.45">
      <c r="F9" s="245" t="s">
        <v>382</v>
      </c>
      <c r="G9" s="246"/>
      <c r="H9" s="246">
        <v>12</v>
      </c>
      <c r="I9" s="247" t="s">
        <v>15</v>
      </c>
    </row>
    <row r="10" spans="6:9" ht="18" thickBot="1" x14ac:dyDescent="0.45"/>
    <row r="11" spans="6:9" ht="18" thickBot="1" x14ac:dyDescent="0.45">
      <c r="F11" s="248" t="s">
        <v>402</v>
      </c>
      <c r="G11" s="249"/>
      <c r="H11" s="249">
        <f>H7*H9/100</f>
        <v>1.9999999999999998</v>
      </c>
      <c r="I11" s="250" t="s">
        <v>15</v>
      </c>
    </row>
  </sheetData>
  <sheetProtection algorithmName="SHA-512" hashValue="NnmEZZfasRb5HnTUnNqOvMQtXIu7w1sJ6y6fnFQ7ttwFzrcOnWJu9CHeF954Laxws1s+WWdGlR6ok12WpOyNBQ==" saltValue="sXlNiCaQaZaC37MSS88BWQ==" spinCount="100000" sheet="1" objects="1" scenarios="1" selectLockedCells="1"/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F4246-9375-45F1-AAF1-046D3F53255F}">
  <dimension ref="B1:AC11"/>
  <sheetViews>
    <sheetView zoomScale="85" zoomScaleNormal="85" workbookViewId="0">
      <selection activeCell="Q5" sqref="Q5"/>
    </sheetView>
  </sheetViews>
  <sheetFormatPr defaultRowHeight="17.399999999999999" x14ac:dyDescent="0.4"/>
  <cols>
    <col min="1" max="13" width="8.796875" style="82"/>
    <col min="14" max="14" width="8.796875" style="82" customWidth="1"/>
    <col min="15" max="16384" width="8.796875" style="82"/>
  </cols>
  <sheetData>
    <row r="1" spans="2:29" ht="18" thickBot="1" x14ac:dyDescent="0.45"/>
    <row r="2" spans="2:29" ht="18" thickBot="1" x14ac:dyDescent="0.45">
      <c r="M2" s="493" t="s">
        <v>393</v>
      </c>
      <c r="N2" s="494"/>
      <c r="O2" s="494"/>
      <c r="P2" s="494"/>
      <c r="Q2" s="494"/>
      <c r="R2" s="494"/>
      <c r="S2" s="495"/>
      <c r="AB2" s="261" t="s">
        <v>389</v>
      </c>
    </row>
    <row r="3" spans="2:29" ht="18" thickBot="1" x14ac:dyDescent="0.45">
      <c r="M3" s="490" t="s">
        <v>397</v>
      </c>
      <c r="N3" s="491"/>
      <c r="O3" s="492"/>
      <c r="AA3" s="487" t="s">
        <v>398</v>
      </c>
      <c r="AB3" s="488"/>
      <c r="AC3" s="489"/>
    </row>
    <row r="4" spans="2:29" ht="18" thickBot="1" x14ac:dyDescent="0.45">
      <c r="E4" s="256" t="s">
        <v>387</v>
      </c>
      <c r="G4" s="490" t="s">
        <v>395</v>
      </c>
      <c r="H4" s="491"/>
      <c r="I4" s="492"/>
      <c r="K4" s="258" t="s">
        <v>388</v>
      </c>
      <c r="M4" s="259" t="s">
        <v>394</v>
      </c>
      <c r="O4" s="260" t="s">
        <v>392</v>
      </c>
      <c r="Q4" s="256" t="s">
        <v>383</v>
      </c>
      <c r="S4" s="258" t="s">
        <v>384</v>
      </c>
      <c r="U4" s="490" t="s">
        <v>386</v>
      </c>
      <c r="V4" s="491"/>
      <c r="W4" s="491"/>
      <c r="X4" s="492"/>
      <c r="AA4" s="63">
        <f>IF(AND(E5&gt;0,E5&lt;=70),1,IF(AND(E5&gt;70,E5&lt;=110),2,3))</f>
        <v>3</v>
      </c>
      <c r="AB4" s="64" t="b">
        <f>IF(AA4=1,(Q5-S5)/K5)</f>
        <v>0</v>
      </c>
      <c r="AC4" s="65" t="str">
        <f>_xlfn.IFS(E6=130,"1",E6=140,"2",E6=150,"3",E6=160,"4",E6=200,"5")</f>
        <v>4</v>
      </c>
    </row>
    <row r="5" spans="2:29" ht="18" thickBot="1" x14ac:dyDescent="0.45">
      <c r="B5" s="255" t="s">
        <v>400</v>
      </c>
      <c r="C5" s="500" t="s">
        <v>385</v>
      </c>
      <c r="D5" s="501"/>
      <c r="E5" s="251">
        <v>150</v>
      </c>
      <c r="K5" s="252">
        <v>11</v>
      </c>
      <c r="Q5" s="251">
        <v>58</v>
      </c>
      <c r="S5" s="252">
        <v>25</v>
      </c>
      <c r="U5" s="490" t="str">
        <f>_xlfn.IFS(AB4=1,"100퍼작",AB4=2,"70퍼작",AB4=3,"30퍼작",AA5=2,"100퍼작",AA5=3,"70퍼작",AA5=5,"30퍼작",AB5=3,"100퍼작",AB5=4,"70퍼작",AB5=7,"30퍼작",OR(AB4&gt;3,AB4&lt;1,AA5&gt;5,AA5&lt;2,AB5&gt;7,AB5&lt;3,AB5=5,6),"주흔작이 아니거나 섞작")</f>
        <v>100퍼작</v>
      </c>
      <c r="V5" s="491"/>
      <c r="W5" s="491"/>
      <c r="X5" s="492"/>
      <c r="AA5" s="66" t="b">
        <f>IF(AA4=2,(Q5-S5)/K5)</f>
        <v>0</v>
      </c>
      <c r="AB5" s="67">
        <f>IF(AA4=3,(Q5-S5)/K5)</f>
        <v>3</v>
      </c>
      <c r="AC5" s="68">
        <f>IF(AND(G6&gt;0,G6&lt;5),0,IF(AND(G6&gt;=5,G6&lt;7),1,IF(AND(G6&gt;=7,G6&lt;9),2,IF(AND(G6&gt;=9,G6&lt;11),3,IF(AND(G6&gt;=11,G6&lt;13),4,IF(AND(G6&gt;=13,G6&lt;14),5,IF(AND(G6&gt;=14,G6&lt;15),6,IF(AND(G6&gt;=15,G6&lt;16),7,"X"))))))))</f>
        <v>4</v>
      </c>
    </row>
    <row r="6" spans="2:29" ht="18" thickBot="1" x14ac:dyDescent="0.45">
      <c r="C6" s="493" t="s">
        <v>390</v>
      </c>
      <c r="D6" s="495"/>
      <c r="E6" s="251">
        <v>160</v>
      </c>
      <c r="G6" s="502">
        <v>12</v>
      </c>
      <c r="H6" s="503"/>
      <c r="I6" s="257" t="s">
        <v>391</v>
      </c>
      <c r="K6" s="252">
        <v>6</v>
      </c>
      <c r="M6" s="254">
        <v>5</v>
      </c>
      <c r="O6" s="254">
        <v>27</v>
      </c>
      <c r="Q6" s="253"/>
      <c r="U6" s="490" t="str">
        <f>_xlfn.IFS(AB6=1,"100퍼작",AB6=2,"70퍼작",AB6=3,"30퍼작",OR(AB6&lt;1,AB6&gt;3),"주흔작이 아니거나 섞작")</f>
        <v>30퍼작</v>
      </c>
      <c r="V6" s="491"/>
      <c r="W6" s="491"/>
      <c r="X6" s="492"/>
      <c r="AA6" s="66" t="str">
        <f>IF(AND(E6=130,G6=16),14,IF(AND(E6=130,G6=17),22,IF(AND(E6=130,G6=18),31,IF(AND(E6=130,G6=19),41,IF(AND(E6=130,G6=20),52,IF(AND(E6=140,G6=16),15,IF(AND(E6=140,G6=17),24,IF(AND(E6=140,G6=18),34,IF(AND(E6=140,G6=19),45,IF(AND(E6=140,G6=20),57,IF(AND(E6=140,G6=21),70,IF(AND(E6=140,G6=22),82,IF(AND(E6=150,G6=16),16,IF(AND(E6=150,G6=17),26,IF(AND(E6=150,G6=18),37,IF(AND(E6=150,G6=19),49,IF(AND(E6=150,G6=20),62,IF(AND(E6=150,G6=21),76,IF(AND(E6=150,G6=22),92,IF(AND(E6=160,G6=16),17,IF(AND(E6=160,G6=17),28,IF(AND(E6=160,G6=18),30,IF(AND(E6=160,G6=19),43,IF(AND(E6=160,G6=21),57,IF(AND(E6=160,G6=22),72,IF(AND(E6=160,G6=22),89,IF(AND(E6=200,G6=16),19,IF(AND(E6=200,G6=17),32,IF(AND(E6=200,G6=18),46,IF(AND(E6=200,G6=19),61,IF(AND(E6=200,G6=20),77,IF(AND(E6=200,G6=21),94,IF(AND(E6=200,G6=22),113,"X")))))))))))))))))))))))))))))))))</f>
        <v>X</v>
      </c>
      <c r="AB6" s="67">
        <f>IF(AA6="X",(O6-AC5-M6)/K6,(O6-AA6-M6)/K6)</f>
        <v>3</v>
      </c>
      <c r="AC6" s="68">
        <f>IF(AND(E7&gt;0,E7&lt;=70),1,IF(AND(E7&gt;70,E7&lt;=110),2,3))</f>
        <v>3</v>
      </c>
    </row>
    <row r="7" spans="2:29" ht="18" thickBot="1" x14ac:dyDescent="0.45">
      <c r="C7" s="496" t="s">
        <v>396</v>
      </c>
      <c r="D7" s="497"/>
      <c r="E7" s="251">
        <v>160</v>
      </c>
      <c r="K7" s="252">
        <v>9</v>
      </c>
      <c r="Q7" s="251">
        <v>153</v>
      </c>
      <c r="S7" s="252">
        <v>126</v>
      </c>
      <c r="U7" s="490" t="str">
        <f>IF(AND(AA7=1),"30퍼작",IF(AND(AA7=2),"15퍼작",IF(AND(AB7=1),"70퍼작",IF(AND(AB7=2),"30퍼작",IF(AND(AB7=3),"15퍼작",IF(AND(AC7=1),"100퍼작",IF(AND(AC7=2),"70퍼작",IF(AND(AC7=3),"30퍼작",IF(AND(AC7=4),"15퍼작","0~70렙 무기의 100퍼/70퍼작 또는 80~110렙 무기의 100퍼작")))))))))</f>
        <v>30퍼작</v>
      </c>
      <c r="V7" s="491"/>
      <c r="W7" s="491"/>
      <c r="X7" s="492"/>
      <c r="AA7" s="66" t="b">
        <f>IF(AC6=1,(Q7-S7)/K7)</f>
        <v>0</v>
      </c>
      <c r="AB7" s="67" t="b">
        <f>IF(AA4=2,(Q7-S7)/K7)</f>
        <v>0</v>
      </c>
      <c r="AC7" s="68">
        <f>IF(AC6=3,(Q7-S7)/K7)</f>
        <v>3</v>
      </c>
    </row>
    <row r="8" spans="2:29" ht="18" thickBot="1" x14ac:dyDescent="0.45">
      <c r="B8" s="255" t="s">
        <v>401</v>
      </c>
      <c r="C8" s="498" t="s">
        <v>399</v>
      </c>
      <c r="D8" s="499"/>
      <c r="E8" s="251">
        <v>130</v>
      </c>
      <c r="K8" s="252">
        <v>6</v>
      </c>
      <c r="Q8" s="251">
        <v>48</v>
      </c>
      <c r="S8" s="252">
        <v>30</v>
      </c>
      <c r="U8" s="490" t="str">
        <f>IF(AND(AA9=1),"100퍼작",IF(AND(AA9=2),"70퍼작",IF(AND(AA9=3),"30퍼작",IF(AND(AB8=1),"100퍼작",IF(AND(AB8=2),"70퍼작",IF(AND(AB8=4),"30퍼작",IF(AND(AC8=2),"100퍼작",IF(AND(AC8=3),"70퍼작",IF(AND(AC7=5),"30퍼작","주흔작이 아니거나 섞작")))))))))</f>
        <v>70퍼작</v>
      </c>
      <c r="V8" s="491"/>
      <c r="W8" s="491"/>
      <c r="X8" s="492"/>
      <c r="AA8" s="66">
        <f>IF(AND(E8&gt;0,E8&lt;=70),1,IF(AND(E8&gt;70,E8&lt;=110),2,3))</f>
        <v>3</v>
      </c>
      <c r="AB8" s="67" t="b">
        <f>IF(AA8=2,(Q8-S8)/K8)</f>
        <v>0</v>
      </c>
      <c r="AC8" s="68">
        <f>IF(AA8=3,(Q8-S8)/K8)</f>
        <v>3</v>
      </c>
    </row>
    <row r="9" spans="2:29" x14ac:dyDescent="0.4">
      <c r="AA9" s="66" t="b">
        <f>IF(AA8=1,(Q8-S8)/K8)</f>
        <v>0</v>
      </c>
      <c r="AB9" s="67"/>
      <c r="AC9" s="68"/>
    </row>
    <row r="10" spans="2:29" x14ac:dyDescent="0.4">
      <c r="AA10" s="66"/>
      <c r="AB10" s="67"/>
      <c r="AC10" s="68"/>
    </row>
    <row r="11" spans="2:29" ht="18" thickBot="1" x14ac:dyDescent="0.45">
      <c r="AA11" s="262"/>
      <c r="AB11" s="263"/>
      <c r="AC11" s="264"/>
    </row>
  </sheetData>
  <sheetProtection algorithmName="SHA-512" hashValue="lqNhE6I2YDsx/byvmbDTZagu9HiaQssjgu6sHTO5CVQ45XCMVUIgLrj1JiYXCwU5cyqOaQzocw+9vdVZCycnCg==" saltValue="W4LTF9eYBE0dAHxbK3MbcA==" spinCount="100000" sheet="1" selectLockedCells="1"/>
  <mergeCells count="14">
    <mergeCell ref="U8:X8"/>
    <mergeCell ref="M2:S2"/>
    <mergeCell ref="C7:D7"/>
    <mergeCell ref="M3:O3"/>
    <mergeCell ref="C8:D8"/>
    <mergeCell ref="C5:D5"/>
    <mergeCell ref="C6:D6"/>
    <mergeCell ref="G4:I4"/>
    <mergeCell ref="G6:H6"/>
    <mergeCell ref="AA3:AC3"/>
    <mergeCell ref="U4:X4"/>
    <mergeCell ref="U5:X5"/>
    <mergeCell ref="U6:X6"/>
    <mergeCell ref="U7:X7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82F5D-D13A-4487-A699-782F4499411D}">
  <dimension ref="C2:J65"/>
  <sheetViews>
    <sheetView topLeftCell="A20" zoomScale="112" zoomScaleNormal="112" workbookViewId="0">
      <selection activeCell="I57" sqref="I57"/>
    </sheetView>
  </sheetViews>
  <sheetFormatPr defaultRowHeight="17.399999999999999" x14ac:dyDescent="0.4"/>
  <cols>
    <col min="1" max="16384" width="8.796875" style="18"/>
  </cols>
  <sheetData>
    <row r="2" spans="3:10" ht="18" thickBot="1" x14ac:dyDescent="0.45"/>
    <row r="3" spans="3:10" ht="18" thickBot="1" x14ac:dyDescent="0.45">
      <c r="G3" s="379" t="s">
        <v>410</v>
      </c>
      <c r="H3" s="465"/>
      <c r="I3" s="466"/>
    </row>
    <row r="4" spans="3:10" ht="18" thickBot="1" x14ac:dyDescent="0.45">
      <c r="G4" s="379" t="s">
        <v>411</v>
      </c>
      <c r="H4" s="465"/>
      <c r="I4" s="466"/>
    </row>
    <row r="5" spans="3:10" ht="18" thickBot="1" x14ac:dyDescent="0.45"/>
    <row r="6" spans="3:10" ht="18" thickBot="1" x14ac:dyDescent="0.45">
      <c r="E6" s="334" t="s">
        <v>412</v>
      </c>
      <c r="F6" s="360"/>
      <c r="G6" s="347" t="s">
        <v>413</v>
      </c>
      <c r="H6" s="348"/>
      <c r="I6" s="339" t="s">
        <v>414</v>
      </c>
      <c r="J6" s="354"/>
    </row>
    <row r="7" spans="3:10" ht="18" thickBot="1" x14ac:dyDescent="0.45">
      <c r="C7" s="512" t="s">
        <v>239</v>
      </c>
      <c r="D7" s="34" t="s">
        <v>240</v>
      </c>
      <c r="E7" s="347" t="s">
        <v>415</v>
      </c>
      <c r="F7" s="348"/>
      <c r="G7" s="347" t="s">
        <v>408</v>
      </c>
      <c r="H7" s="348"/>
      <c r="I7" s="347" t="s">
        <v>416</v>
      </c>
      <c r="J7" s="348"/>
    </row>
    <row r="8" spans="3:10" ht="18" thickBot="1" x14ac:dyDescent="0.45">
      <c r="C8" s="513"/>
      <c r="D8" s="34" t="s">
        <v>241</v>
      </c>
      <c r="E8" s="347" t="s">
        <v>405</v>
      </c>
      <c r="F8" s="348"/>
      <c r="G8" s="347" t="s">
        <v>416</v>
      </c>
      <c r="H8" s="348"/>
      <c r="I8" s="347" t="s">
        <v>416</v>
      </c>
      <c r="J8" s="348"/>
    </row>
    <row r="9" spans="3:10" ht="18" thickBot="1" x14ac:dyDescent="0.45">
      <c r="C9" s="514"/>
      <c r="D9" s="44" t="s">
        <v>242</v>
      </c>
      <c r="E9" s="451" t="s">
        <v>407</v>
      </c>
      <c r="F9" s="458"/>
      <c r="G9" s="451" t="s">
        <v>408</v>
      </c>
      <c r="H9" s="458"/>
      <c r="I9" s="451" t="s">
        <v>416</v>
      </c>
      <c r="J9" s="458"/>
    </row>
    <row r="10" spans="3:10" ht="18" thickBot="1" x14ac:dyDescent="0.45">
      <c r="C10" s="509" t="s">
        <v>297</v>
      </c>
      <c r="D10" s="38" t="s">
        <v>252</v>
      </c>
      <c r="E10" s="352" t="s">
        <v>407</v>
      </c>
      <c r="F10" s="416"/>
      <c r="G10" s="352" t="s">
        <v>404</v>
      </c>
      <c r="H10" s="416"/>
      <c r="I10" s="352" t="s">
        <v>408</v>
      </c>
      <c r="J10" s="416"/>
    </row>
    <row r="11" spans="3:10" ht="18" thickBot="1" x14ac:dyDescent="0.45">
      <c r="C11" s="510"/>
      <c r="D11" s="25" t="s">
        <v>253</v>
      </c>
      <c r="E11" s="358" t="s">
        <v>407</v>
      </c>
      <c r="F11" s="359"/>
      <c r="G11" s="358" t="s">
        <v>404</v>
      </c>
      <c r="H11" s="359"/>
      <c r="I11" s="358" t="s">
        <v>416</v>
      </c>
      <c r="J11" s="359"/>
    </row>
    <row r="12" spans="3:10" ht="18" thickBot="1" x14ac:dyDescent="0.45">
      <c r="C12" s="511"/>
      <c r="D12" s="34" t="s">
        <v>251</v>
      </c>
      <c r="E12" s="347" t="s">
        <v>407</v>
      </c>
      <c r="F12" s="348"/>
      <c r="G12" s="347" t="s">
        <v>408</v>
      </c>
      <c r="H12" s="348"/>
      <c r="I12" s="347" t="s">
        <v>416</v>
      </c>
      <c r="J12" s="348"/>
    </row>
    <row r="13" spans="3:10" ht="18" thickBot="1" x14ac:dyDescent="0.45">
      <c r="C13" s="515" t="s">
        <v>262</v>
      </c>
      <c r="D13" s="296" t="s">
        <v>263</v>
      </c>
      <c r="E13" s="404" t="s">
        <v>405</v>
      </c>
      <c r="F13" s="405"/>
      <c r="G13" s="404" t="s">
        <v>416</v>
      </c>
      <c r="H13" s="405"/>
      <c r="I13" s="404" t="s">
        <v>416</v>
      </c>
      <c r="J13" s="405"/>
    </row>
    <row r="14" spans="3:10" ht="18" thickBot="1" x14ac:dyDescent="0.45">
      <c r="C14" s="516"/>
      <c r="D14" s="36" t="s">
        <v>264</v>
      </c>
      <c r="E14" s="334" t="s">
        <v>417</v>
      </c>
      <c r="F14" s="360"/>
      <c r="G14" s="334" t="s">
        <v>404</v>
      </c>
      <c r="H14" s="360"/>
      <c r="I14" s="334" t="s">
        <v>416</v>
      </c>
      <c r="J14" s="360"/>
    </row>
    <row r="15" spans="3:10" ht="18" thickBot="1" x14ac:dyDescent="0.45">
      <c r="C15" s="517"/>
      <c r="D15" s="294" t="s">
        <v>265</v>
      </c>
      <c r="E15" s="521" t="s">
        <v>405</v>
      </c>
      <c r="F15" s="522"/>
      <c r="G15" s="521" t="s">
        <v>418</v>
      </c>
      <c r="H15" s="522"/>
      <c r="I15" s="521" t="s">
        <v>416</v>
      </c>
      <c r="J15" s="522"/>
    </row>
    <row r="16" spans="3:10" ht="18" thickBot="1" x14ac:dyDescent="0.45">
      <c r="C16" s="518" t="s">
        <v>272</v>
      </c>
      <c r="D16" s="42" t="s">
        <v>276</v>
      </c>
      <c r="E16" s="451" t="s">
        <v>405</v>
      </c>
      <c r="F16" s="458"/>
      <c r="G16" s="451" t="s">
        <v>416</v>
      </c>
      <c r="H16" s="458"/>
      <c r="I16" s="451" t="s">
        <v>416</v>
      </c>
      <c r="J16" s="458"/>
    </row>
    <row r="17" spans="3:10" ht="18" thickBot="1" x14ac:dyDescent="0.45">
      <c r="C17" s="519"/>
      <c r="D17" s="296" t="s">
        <v>273</v>
      </c>
      <c r="E17" s="404" t="s">
        <v>405</v>
      </c>
      <c r="F17" s="405"/>
      <c r="G17" s="404" t="s">
        <v>416</v>
      </c>
      <c r="H17" s="405"/>
      <c r="I17" s="404" t="s">
        <v>416</v>
      </c>
      <c r="J17" s="405"/>
    </row>
    <row r="18" spans="3:10" ht="18" thickBot="1" x14ac:dyDescent="0.45">
      <c r="C18" s="520"/>
      <c r="D18" s="43" t="s">
        <v>277</v>
      </c>
      <c r="E18" s="339" t="s">
        <v>405</v>
      </c>
      <c r="F18" s="354"/>
      <c r="G18" s="339" t="s">
        <v>419</v>
      </c>
      <c r="H18" s="354"/>
      <c r="I18" s="339" t="s">
        <v>407</v>
      </c>
      <c r="J18" s="354"/>
    </row>
    <row r="19" spans="3:10" ht="18" thickBot="1" x14ac:dyDescent="0.45">
      <c r="C19" s="504" t="s">
        <v>282</v>
      </c>
      <c r="D19" s="33" t="s">
        <v>285</v>
      </c>
      <c r="E19" s="404" t="s">
        <v>420</v>
      </c>
      <c r="F19" s="405"/>
      <c r="G19" s="404" t="s">
        <v>416</v>
      </c>
      <c r="H19" s="405"/>
      <c r="I19" s="404" t="s">
        <v>416</v>
      </c>
      <c r="J19" s="405"/>
    </row>
    <row r="20" spans="3:10" ht="18" thickBot="1" x14ac:dyDescent="0.45">
      <c r="C20" s="505"/>
      <c r="D20" s="34" t="s">
        <v>283</v>
      </c>
      <c r="E20" s="347" t="s">
        <v>405</v>
      </c>
      <c r="F20" s="348"/>
      <c r="G20" s="347" t="s">
        <v>407</v>
      </c>
      <c r="H20" s="348"/>
      <c r="I20" s="347" t="s">
        <v>416</v>
      </c>
      <c r="J20" s="348"/>
    </row>
    <row r="21" spans="3:10" ht="18" thickBot="1" x14ac:dyDescent="0.45">
      <c r="C21" s="506"/>
      <c r="D21" s="37" t="s">
        <v>284</v>
      </c>
      <c r="E21" s="339" t="s">
        <v>405</v>
      </c>
      <c r="F21" s="354"/>
      <c r="G21" s="339" t="s">
        <v>416</v>
      </c>
      <c r="H21" s="354"/>
      <c r="I21" s="339" t="s">
        <v>416</v>
      </c>
      <c r="J21" s="354"/>
    </row>
    <row r="22" spans="3:10" ht="18" thickBot="1" x14ac:dyDescent="0.45"/>
    <row r="23" spans="3:10" ht="18" thickBot="1" x14ac:dyDescent="0.45">
      <c r="E23" s="334" t="s">
        <v>412</v>
      </c>
      <c r="F23" s="360"/>
      <c r="G23" s="347" t="s">
        <v>413</v>
      </c>
      <c r="H23" s="348"/>
      <c r="I23" s="339" t="s">
        <v>414</v>
      </c>
      <c r="J23" s="354"/>
    </row>
    <row r="24" spans="3:10" ht="18" thickBot="1" x14ac:dyDescent="0.45">
      <c r="C24" s="509" t="s">
        <v>294</v>
      </c>
      <c r="D24" s="34" t="s">
        <v>295</v>
      </c>
      <c r="E24" s="347" t="s">
        <v>406</v>
      </c>
      <c r="F24" s="348"/>
      <c r="G24" s="347" t="s">
        <v>405</v>
      </c>
      <c r="H24" s="348"/>
      <c r="I24" s="347" t="s">
        <v>416</v>
      </c>
      <c r="J24" s="348"/>
    </row>
    <row r="25" spans="3:10" ht="18" thickBot="1" x14ac:dyDescent="0.45">
      <c r="C25" s="510"/>
      <c r="D25" s="293" t="s">
        <v>296</v>
      </c>
      <c r="E25" s="347" t="s">
        <v>416</v>
      </c>
      <c r="F25" s="348"/>
      <c r="G25" s="347" t="s">
        <v>416</v>
      </c>
      <c r="H25" s="348"/>
      <c r="I25" s="347" t="s">
        <v>416</v>
      </c>
      <c r="J25" s="348"/>
    </row>
    <row r="26" spans="3:10" ht="18" thickBot="1" x14ac:dyDescent="0.45">
      <c r="C26" s="510"/>
      <c r="D26" s="53" t="s">
        <v>298</v>
      </c>
      <c r="E26" s="451" t="s">
        <v>404</v>
      </c>
      <c r="F26" s="458"/>
      <c r="G26" s="451" t="s">
        <v>407</v>
      </c>
      <c r="H26" s="458"/>
      <c r="I26" s="451" t="s">
        <v>416</v>
      </c>
      <c r="J26" s="458"/>
    </row>
    <row r="27" spans="3:10" ht="18" thickBot="1" x14ac:dyDescent="0.45">
      <c r="C27" s="510"/>
      <c r="D27" s="54" t="s">
        <v>299</v>
      </c>
      <c r="E27" s="352" t="s">
        <v>429</v>
      </c>
      <c r="F27" s="416"/>
      <c r="G27" s="352" t="s">
        <v>406</v>
      </c>
      <c r="H27" s="416"/>
      <c r="I27" s="352" t="s">
        <v>416</v>
      </c>
      <c r="J27" s="416"/>
    </row>
    <row r="28" spans="3:10" ht="18" thickBot="1" x14ac:dyDescent="0.45">
      <c r="C28" s="510"/>
      <c r="D28" s="297" t="s">
        <v>300</v>
      </c>
      <c r="E28" s="358" t="s">
        <v>405</v>
      </c>
      <c r="F28" s="359"/>
      <c r="G28" s="358" t="s">
        <v>422</v>
      </c>
      <c r="H28" s="359"/>
      <c r="I28" s="358" t="s">
        <v>416</v>
      </c>
      <c r="J28" s="359"/>
    </row>
    <row r="29" spans="3:10" ht="18" thickBot="1" x14ac:dyDescent="0.45">
      <c r="C29" s="511"/>
      <c r="D29" s="295" t="s">
        <v>301</v>
      </c>
      <c r="E29" s="347" t="s">
        <v>404</v>
      </c>
      <c r="F29" s="348"/>
      <c r="G29" s="347" t="s">
        <v>416</v>
      </c>
      <c r="H29" s="348"/>
      <c r="I29" s="347" t="s">
        <v>416</v>
      </c>
      <c r="J29" s="348"/>
    </row>
    <row r="30" spans="3:10" ht="18" thickBot="1" x14ac:dyDescent="0.45"/>
    <row r="31" spans="3:10" ht="18" thickBot="1" x14ac:dyDescent="0.45">
      <c r="E31" s="334" t="s">
        <v>412</v>
      </c>
      <c r="F31" s="360"/>
      <c r="G31" s="347" t="s">
        <v>413</v>
      </c>
      <c r="H31" s="348"/>
      <c r="I31" s="339" t="s">
        <v>414</v>
      </c>
      <c r="J31" s="354"/>
    </row>
    <row r="32" spans="3:10" ht="18" thickBot="1" x14ac:dyDescent="0.45">
      <c r="C32" s="526" t="s">
        <v>421</v>
      </c>
      <c r="D32" s="43" t="s">
        <v>313</v>
      </c>
      <c r="E32" s="339" t="s">
        <v>405</v>
      </c>
      <c r="F32" s="354"/>
      <c r="G32" s="339" t="s">
        <v>416</v>
      </c>
      <c r="H32" s="354"/>
      <c r="I32" s="339" t="s">
        <v>416</v>
      </c>
      <c r="J32" s="354"/>
    </row>
    <row r="33" spans="3:10" ht="18" thickBot="1" x14ac:dyDescent="0.45">
      <c r="C33" s="527"/>
      <c r="D33" s="45" t="s">
        <v>314</v>
      </c>
      <c r="E33" s="339" t="s">
        <v>423</v>
      </c>
      <c r="F33" s="354"/>
      <c r="G33" s="339" t="s">
        <v>416</v>
      </c>
      <c r="H33" s="354"/>
      <c r="I33" s="339" t="s">
        <v>416</v>
      </c>
      <c r="J33" s="354"/>
    </row>
    <row r="34" spans="3:10" ht="18" thickBot="1" x14ac:dyDescent="0.45">
      <c r="C34" s="527"/>
      <c r="D34" s="33" t="s">
        <v>319</v>
      </c>
      <c r="E34" s="404" t="s">
        <v>409</v>
      </c>
      <c r="F34" s="405"/>
      <c r="G34" s="404" t="s">
        <v>405</v>
      </c>
      <c r="H34" s="405"/>
      <c r="I34" s="404" t="s">
        <v>416</v>
      </c>
      <c r="J34" s="405"/>
    </row>
    <row r="35" spans="3:10" ht="18" thickBot="1" x14ac:dyDescent="0.45">
      <c r="C35" s="527"/>
      <c r="D35" s="45" t="s">
        <v>321</v>
      </c>
      <c r="E35" s="339" t="s">
        <v>424</v>
      </c>
      <c r="F35" s="354"/>
      <c r="G35" s="339" t="s">
        <v>416</v>
      </c>
      <c r="H35" s="354"/>
      <c r="I35" s="339" t="s">
        <v>408</v>
      </c>
      <c r="J35" s="354"/>
    </row>
    <row r="36" spans="3:10" ht="18" thickBot="1" x14ac:dyDescent="0.45">
      <c r="C36" s="527"/>
      <c r="D36" s="59" t="s">
        <v>324</v>
      </c>
      <c r="E36" s="334" t="s">
        <v>408</v>
      </c>
      <c r="F36" s="360"/>
      <c r="G36" s="334" t="s">
        <v>416</v>
      </c>
      <c r="H36" s="360"/>
      <c r="I36" s="334" t="s">
        <v>416</v>
      </c>
      <c r="J36" s="360"/>
    </row>
    <row r="37" spans="3:10" ht="18" thickBot="1" x14ac:dyDescent="0.45">
      <c r="C37" s="527"/>
      <c r="D37" s="38" t="s">
        <v>328</v>
      </c>
      <c r="E37" s="352" t="s">
        <v>407</v>
      </c>
      <c r="F37" s="416"/>
      <c r="G37" s="352" t="s">
        <v>404</v>
      </c>
      <c r="H37" s="416"/>
      <c r="I37" s="352" t="s">
        <v>416</v>
      </c>
      <c r="J37" s="416"/>
    </row>
    <row r="38" spans="3:10" ht="18" thickBot="1" x14ac:dyDescent="0.45">
      <c r="C38" s="528"/>
      <c r="D38" s="57" t="s">
        <v>332</v>
      </c>
      <c r="E38" s="436" t="s">
        <v>409</v>
      </c>
      <c r="F38" s="438"/>
      <c r="G38" s="436" t="s">
        <v>422</v>
      </c>
      <c r="H38" s="438"/>
      <c r="I38" s="436"/>
      <c r="J38" s="438"/>
    </row>
    <row r="39" spans="3:10" ht="18" thickBot="1" x14ac:dyDescent="0.45"/>
    <row r="40" spans="3:10" ht="18" thickBot="1" x14ac:dyDescent="0.45">
      <c r="E40" s="334" t="s">
        <v>412</v>
      </c>
      <c r="F40" s="360"/>
      <c r="G40" s="347" t="s">
        <v>413</v>
      </c>
      <c r="H40" s="348"/>
      <c r="I40" s="339" t="s">
        <v>414</v>
      </c>
      <c r="J40" s="354"/>
    </row>
    <row r="41" spans="3:10" ht="18" thickBot="1" x14ac:dyDescent="0.45">
      <c r="C41" s="518" t="s">
        <v>335</v>
      </c>
      <c r="D41" s="38" t="s">
        <v>336</v>
      </c>
      <c r="E41" s="352" t="s">
        <v>405</v>
      </c>
      <c r="F41" s="416"/>
      <c r="G41" s="352" t="s">
        <v>416</v>
      </c>
      <c r="H41" s="416"/>
      <c r="I41" s="352" t="s">
        <v>416</v>
      </c>
      <c r="J41" s="416"/>
    </row>
    <row r="42" spans="3:10" ht="18" thickBot="1" x14ac:dyDescent="0.45">
      <c r="C42" s="519"/>
      <c r="D42" s="48" t="s">
        <v>337</v>
      </c>
      <c r="E42" s="308" t="s">
        <v>407</v>
      </c>
      <c r="F42" s="310"/>
      <c r="G42" s="308" t="s">
        <v>404</v>
      </c>
      <c r="H42" s="310"/>
      <c r="I42" s="308" t="s">
        <v>416</v>
      </c>
      <c r="J42" s="310"/>
    </row>
    <row r="43" spans="3:10" ht="18" thickBot="1" x14ac:dyDescent="0.45">
      <c r="C43" s="519"/>
      <c r="D43" s="34" t="s">
        <v>338</v>
      </c>
      <c r="E43" s="347" t="s">
        <v>405</v>
      </c>
      <c r="F43" s="348"/>
      <c r="G43" s="347" t="s">
        <v>416</v>
      </c>
      <c r="H43" s="348"/>
      <c r="I43" s="347" t="s">
        <v>416</v>
      </c>
      <c r="J43" s="348"/>
    </row>
    <row r="44" spans="3:10" ht="18" thickBot="1" x14ac:dyDescent="0.45">
      <c r="C44" s="519"/>
      <c r="D44" s="60" t="s">
        <v>339</v>
      </c>
      <c r="E44" s="436" t="s">
        <v>405</v>
      </c>
      <c r="F44" s="438"/>
      <c r="G44" s="436" t="s">
        <v>416</v>
      </c>
      <c r="H44" s="438"/>
      <c r="I44" s="436" t="s">
        <v>416</v>
      </c>
      <c r="J44" s="438"/>
    </row>
    <row r="45" spans="3:10" ht="18" thickBot="1" x14ac:dyDescent="0.45">
      <c r="C45" s="519"/>
      <c r="D45" s="38" t="s">
        <v>340</v>
      </c>
      <c r="E45" s="352" t="s">
        <v>408</v>
      </c>
      <c r="F45" s="416"/>
      <c r="G45" s="352" t="s">
        <v>422</v>
      </c>
      <c r="H45" s="416"/>
      <c r="I45" s="352" t="s">
        <v>416</v>
      </c>
      <c r="J45" s="416"/>
    </row>
    <row r="46" spans="3:10" ht="18" thickBot="1" x14ac:dyDescent="0.45">
      <c r="C46" s="520"/>
      <c r="D46" s="47" t="s">
        <v>341</v>
      </c>
      <c r="E46" s="410" t="s">
        <v>404</v>
      </c>
      <c r="F46" s="422"/>
      <c r="G46" s="410" t="s">
        <v>416</v>
      </c>
      <c r="H46" s="422"/>
      <c r="I46" s="410" t="s">
        <v>416</v>
      </c>
      <c r="J46" s="422"/>
    </row>
    <row r="47" spans="3:10" ht="18" thickBot="1" x14ac:dyDescent="0.45"/>
    <row r="48" spans="3:10" ht="18" thickBot="1" x14ac:dyDescent="0.45">
      <c r="E48" s="334" t="s">
        <v>412</v>
      </c>
      <c r="F48" s="360"/>
      <c r="G48" s="347" t="s">
        <v>413</v>
      </c>
      <c r="H48" s="348"/>
      <c r="I48" s="339" t="s">
        <v>414</v>
      </c>
      <c r="J48" s="354"/>
    </row>
    <row r="49" spans="3:10" ht="18" thickBot="1" x14ac:dyDescent="0.45">
      <c r="C49" s="509" t="s">
        <v>355</v>
      </c>
      <c r="D49" s="25" t="s">
        <v>356</v>
      </c>
      <c r="E49" s="358" t="s">
        <v>405</v>
      </c>
      <c r="F49" s="359"/>
      <c r="G49" s="358" t="s">
        <v>404</v>
      </c>
      <c r="H49" s="359"/>
      <c r="I49" s="358" t="s">
        <v>407</v>
      </c>
      <c r="J49" s="359"/>
    </row>
    <row r="50" spans="3:10" ht="18" thickBot="1" x14ac:dyDescent="0.45">
      <c r="C50" s="510"/>
      <c r="D50" s="37" t="s">
        <v>357</v>
      </c>
      <c r="E50" s="339" t="s">
        <v>408</v>
      </c>
      <c r="F50" s="354"/>
      <c r="G50" s="339" t="s">
        <v>416</v>
      </c>
      <c r="H50" s="354"/>
      <c r="I50" s="339" t="s">
        <v>416</v>
      </c>
      <c r="J50" s="354"/>
    </row>
    <row r="51" spans="3:10" ht="18" thickBot="1" x14ac:dyDescent="0.45">
      <c r="C51" s="511"/>
      <c r="D51" s="61" t="s">
        <v>358</v>
      </c>
      <c r="E51" s="410" t="s">
        <v>425</v>
      </c>
      <c r="F51" s="422"/>
      <c r="G51" s="410" t="s">
        <v>404</v>
      </c>
      <c r="H51" s="422"/>
      <c r="I51" s="410" t="s">
        <v>416</v>
      </c>
      <c r="J51" s="422"/>
    </row>
    <row r="52" spans="3:10" ht="18" thickBot="1" x14ac:dyDescent="0.45"/>
    <row r="53" spans="3:10" ht="18" thickBot="1" x14ac:dyDescent="0.45">
      <c r="E53" s="334" t="s">
        <v>412</v>
      </c>
      <c r="F53" s="360"/>
      <c r="G53" s="347" t="s">
        <v>413</v>
      </c>
      <c r="H53" s="348"/>
      <c r="I53" s="339" t="s">
        <v>414</v>
      </c>
      <c r="J53" s="354"/>
    </row>
    <row r="54" spans="3:10" ht="18" thickBot="1" x14ac:dyDescent="0.45">
      <c r="C54" s="504" t="s">
        <v>364</v>
      </c>
      <c r="D54" s="47" t="s">
        <v>365</v>
      </c>
      <c r="E54" s="410" t="s">
        <v>408</v>
      </c>
      <c r="F54" s="422"/>
      <c r="G54" s="410" t="s">
        <v>405</v>
      </c>
      <c r="H54" s="422"/>
      <c r="I54" s="410" t="s">
        <v>416</v>
      </c>
      <c r="J54" s="422"/>
    </row>
    <row r="55" spans="3:10" ht="18" thickBot="1" x14ac:dyDescent="0.45">
      <c r="C55" s="505"/>
      <c r="D55" s="38" t="s">
        <v>366</v>
      </c>
      <c r="E55" s="507" t="s">
        <v>408</v>
      </c>
      <c r="F55" s="508"/>
      <c r="G55" s="507" t="s">
        <v>416</v>
      </c>
      <c r="H55" s="508"/>
      <c r="I55" s="507" t="s">
        <v>416</v>
      </c>
      <c r="J55" s="508"/>
    </row>
    <row r="56" spans="3:10" ht="18" thickBot="1" x14ac:dyDescent="0.45">
      <c r="C56" s="506"/>
      <c r="D56" s="37" t="s">
        <v>368</v>
      </c>
      <c r="E56" s="339" t="s">
        <v>405</v>
      </c>
      <c r="F56" s="354"/>
      <c r="G56" s="339" t="s">
        <v>416</v>
      </c>
      <c r="H56" s="354"/>
      <c r="I56" s="339" t="s">
        <v>416</v>
      </c>
      <c r="J56" s="354"/>
    </row>
    <row r="57" spans="3:10" ht="18" thickBot="1" x14ac:dyDescent="0.45">
      <c r="C57" s="13"/>
    </row>
    <row r="58" spans="3:10" ht="18" thickBot="1" x14ac:dyDescent="0.45">
      <c r="E58" s="334" t="s">
        <v>412</v>
      </c>
      <c r="F58" s="360"/>
      <c r="G58" s="347" t="s">
        <v>413</v>
      </c>
      <c r="H58" s="348"/>
      <c r="I58" s="339" t="s">
        <v>414</v>
      </c>
      <c r="J58" s="354"/>
    </row>
    <row r="59" spans="3:10" ht="18" thickBot="1" x14ac:dyDescent="0.45">
      <c r="C59" s="523" t="s">
        <v>426</v>
      </c>
      <c r="D59" s="298" t="s">
        <v>373</v>
      </c>
      <c r="E59" s="347" t="s">
        <v>424</v>
      </c>
      <c r="F59" s="348"/>
      <c r="G59" s="347" t="s">
        <v>428</v>
      </c>
      <c r="H59" s="348"/>
      <c r="I59" s="347" t="s">
        <v>416</v>
      </c>
      <c r="J59" s="348"/>
    </row>
    <row r="60" spans="3:10" ht="18" thickBot="1" x14ac:dyDescent="0.45">
      <c r="C60" s="524"/>
      <c r="D60" s="42" t="s">
        <v>376</v>
      </c>
      <c r="E60" s="451" t="s">
        <v>427</v>
      </c>
      <c r="F60" s="458"/>
      <c r="G60" s="451" t="s">
        <v>416</v>
      </c>
      <c r="H60" s="458"/>
      <c r="I60" s="451" t="s">
        <v>416</v>
      </c>
      <c r="J60" s="458"/>
    </row>
    <row r="61" spans="3:10" ht="18" thickBot="1" x14ac:dyDescent="0.45">
      <c r="C61" s="525"/>
      <c r="D61" s="57" t="s">
        <v>367</v>
      </c>
      <c r="E61" s="436" t="s">
        <v>405</v>
      </c>
      <c r="F61" s="438"/>
      <c r="G61" s="436" t="s">
        <v>407</v>
      </c>
      <c r="H61" s="438"/>
      <c r="I61" s="436" t="s">
        <v>416</v>
      </c>
      <c r="J61" s="438"/>
    </row>
    <row r="62" spans="3:10" x14ac:dyDescent="0.4">
      <c r="D62" s="26"/>
      <c r="E62" s="13"/>
      <c r="F62" s="13"/>
      <c r="G62" s="13"/>
      <c r="H62" s="13"/>
      <c r="I62" s="13"/>
      <c r="J62" s="13"/>
    </row>
    <row r="63" spans="3:10" x14ac:dyDescent="0.4">
      <c r="C63" s="26"/>
      <c r="D63" s="26"/>
      <c r="E63" s="26"/>
      <c r="F63" s="26"/>
      <c r="G63" s="26"/>
      <c r="H63" s="26"/>
      <c r="I63" s="26"/>
      <c r="J63" s="26"/>
    </row>
    <row r="64" spans="3:10" x14ac:dyDescent="0.4">
      <c r="D64" s="26"/>
      <c r="E64" s="26"/>
      <c r="F64" s="26"/>
      <c r="G64" s="26"/>
      <c r="H64" s="26"/>
      <c r="I64" s="26"/>
      <c r="J64" s="26"/>
    </row>
    <row r="65" spans="4:10" x14ac:dyDescent="0.4">
      <c r="D65" s="26"/>
      <c r="E65" s="26"/>
      <c r="F65" s="26"/>
      <c r="G65" s="26"/>
      <c r="H65" s="26"/>
      <c r="I65" s="26"/>
      <c r="J65" s="26"/>
    </row>
  </sheetData>
  <sheetProtection algorithmName="SHA-512" hashValue="Q3VR/rgI2sf1kPrXoQmZTd8D+MvJnOExbJFWOCCxrh54Cj6mUfsmgFCGzGX3mPY2rQifXnGRUUqB7S7hSuPC9A==" saltValue="HC5NmoqQVBRQd5CM6g6A7Q==" spinCount="100000" sheet="1" objects="1" scenarios="1" selectLockedCells="1"/>
  <mergeCells count="163">
    <mergeCell ref="E40:F40"/>
    <mergeCell ref="G40:H40"/>
    <mergeCell ref="I40:J40"/>
    <mergeCell ref="C41:C46"/>
    <mergeCell ref="E38:F38"/>
    <mergeCell ref="G38:H38"/>
    <mergeCell ref="I38:J38"/>
    <mergeCell ref="C32:C38"/>
    <mergeCell ref="E36:F36"/>
    <mergeCell ref="G36:H36"/>
    <mergeCell ref="I36:J36"/>
    <mergeCell ref="E37:F37"/>
    <mergeCell ref="G37:H37"/>
    <mergeCell ref="I37:J37"/>
    <mergeCell ref="C24:C29"/>
    <mergeCell ref="G26:H26"/>
    <mergeCell ref="I26:J26"/>
    <mergeCell ref="E27:F27"/>
    <mergeCell ref="G27:H27"/>
    <mergeCell ref="I27:J27"/>
    <mergeCell ref="E28:F28"/>
    <mergeCell ref="G28:H28"/>
    <mergeCell ref="I28:J28"/>
    <mergeCell ref="E24:F24"/>
    <mergeCell ref="G24:H24"/>
    <mergeCell ref="I24:J24"/>
    <mergeCell ref="E35:F35"/>
    <mergeCell ref="G35:H35"/>
    <mergeCell ref="I35:J35"/>
    <mergeCell ref="E32:F32"/>
    <mergeCell ref="G32:H32"/>
    <mergeCell ref="I32:J32"/>
    <mergeCell ref="E33:F33"/>
    <mergeCell ref="G33:H33"/>
    <mergeCell ref="I17:J17"/>
    <mergeCell ref="E18:F18"/>
    <mergeCell ref="G18:H18"/>
    <mergeCell ref="I18:J18"/>
    <mergeCell ref="I33:J33"/>
    <mergeCell ref="E34:F34"/>
    <mergeCell ref="G34:H34"/>
    <mergeCell ref="I34:J34"/>
    <mergeCell ref="E21:F21"/>
    <mergeCell ref="G21:H21"/>
    <mergeCell ref="I21:J21"/>
    <mergeCell ref="E31:F31"/>
    <mergeCell ref="G31:H31"/>
    <mergeCell ref="I31:J31"/>
    <mergeCell ref="E25:F25"/>
    <mergeCell ref="G25:H25"/>
    <mergeCell ref="I25:J25"/>
    <mergeCell ref="E26:F26"/>
    <mergeCell ref="E29:F29"/>
    <mergeCell ref="G29:H29"/>
    <mergeCell ref="I29:J29"/>
    <mergeCell ref="E23:F23"/>
    <mergeCell ref="G23:H23"/>
    <mergeCell ref="I23:J23"/>
    <mergeCell ref="E12:F12"/>
    <mergeCell ref="G12:H12"/>
    <mergeCell ref="I12:J12"/>
    <mergeCell ref="C19:C21"/>
    <mergeCell ref="E15:F15"/>
    <mergeCell ref="G15:H15"/>
    <mergeCell ref="I15:J15"/>
    <mergeCell ref="E16:F16"/>
    <mergeCell ref="G16:H16"/>
    <mergeCell ref="I16:J16"/>
    <mergeCell ref="E13:F13"/>
    <mergeCell ref="G13:H13"/>
    <mergeCell ref="I13:J13"/>
    <mergeCell ref="E14:F14"/>
    <mergeCell ref="G14:H14"/>
    <mergeCell ref="I14:J14"/>
    <mergeCell ref="E19:F19"/>
    <mergeCell ref="G19:H19"/>
    <mergeCell ref="I19:J19"/>
    <mergeCell ref="E20:F20"/>
    <mergeCell ref="G20:H20"/>
    <mergeCell ref="I20:J20"/>
    <mergeCell ref="E17:F17"/>
    <mergeCell ref="G17:H17"/>
    <mergeCell ref="G3:I3"/>
    <mergeCell ref="G4:I4"/>
    <mergeCell ref="C7:C9"/>
    <mergeCell ref="C10:C12"/>
    <mergeCell ref="C13:C15"/>
    <mergeCell ref="C16:C18"/>
    <mergeCell ref="E9:F9"/>
    <mergeCell ref="G9:H9"/>
    <mergeCell ref="I9:J9"/>
    <mergeCell ref="E10:F10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G10:H10"/>
    <mergeCell ref="I10:J10"/>
    <mergeCell ref="E11:F11"/>
    <mergeCell ref="G11:H11"/>
    <mergeCell ref="I11:J11"/>
    <mergeCell ref="E41:F41"/>
    <mergeCell ref="G41:H41"/>
    <mergeCell ref="I41:J41"/>
    <mergeCell ref="E42:F42"/>
    <mergeCell ref="G42:H42"/>
    <mergeCell ref="I42:J42"/>
    <mergeCell ref="E43:F43"/>
    <mergeCell ref="G43:H43"/>
    <mergeCell ref="I43:J43"/>
    <mergeCell ref="E44:F44"/>
    <mergeCell ref="G44:H44"/>
    <mergeCell ref="I44:J44"/>
    <mergeCell ref="E45:F45"/>
    <mergeCell ref="G45:H45"/>
    <mergeCell ref="I45:J45"/>
    <mergeCell ref="E46:F46"/>
    <mergeCell ref="G46:H46"/>
    <mergeCell ref="I46:J46"/>
    <mergeCell ref="E48:F48"/>
    <mergeCell ref="G48:H48"/>
    <mergeCell ref="I48:J48"/>
    <mergeCell ref="C49:C51"/>
    <mergeCell ref="E49:F49"/>
    <mergeCell ref="G49:H49"/>
    <mergeCell ref="I49:J49"/>
    <mergeCell ref="E50:F50"/>
    <mergeCell ref="G50:H50"/>
    <mergeCell ref="I50:J50"/>
    <mergeCell ref="E51:F51"/>
    <mergeCell ref="G51:H51"/>
    <mergeCell ref="I51:J51"/>
    <mergeCell ref="E53:F53"/>
    <mergeCell ref="G53:H53"/>
    <mergeCell ref="I53:J53"/>
    <mergeCell ref="E54:F54"/>
    <mergeCell ref="G54:H54"/>
    <mergeCell ref="I54:J54"/>
    <mergeCell ref="E55:F55"/>
    <mergeCell ref="G55:H55"/>
    <mergeCell ref="I55:J55"/>
    <mergeCell ref="E61:F61"/>
    <mergeCell ref="G61:H61"/>
    <mergeCell ref="I61:J61"/>
    <mergeCell ref="E56:F56"/>
    <mergeCell ref="G56:H56"/>
    <mergeCell ref="I56:J56"/>
    <mergeCell ref="C54:C56"/>
    <mergeCell ref="E60:F60"/>
    <mergeCell ref="G60:H60"/>
    <mergeCell ref="I60:J60"/>
    <mergeCell ref="E58:F58"/>
    <mergeCell ref="G58:H58"/>
    <mergeCell ref="I58:J58"/>
    <mergeCell ref="E59:F59"/>
    <mergeCell ref="G59:H59"/>
    <mergeCell ref="I59:J59"/>
    <mergeCell ref="C59:C6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현금술 효율 계산기</vt:lpstr>
      <vt:lpstr>큡질 확률 계산기</vt:lpstr>
      <vt:lpstr>방무 계산기</vt:lpstr>
      <vt:lpstr>사냥터 가이드</vt:lpstr>
      <vt:lpstr>보스 클리어 가능 유무</vt:lpstr>
      <vt:lpstr>코강 가이드</vt:lpstr>
      <vt:lpstr>코강 계산기</vt:lpstr>
      <vt:lpstr>작 계산기</vt:lpstr>
      <vt:lpstr>어빌리티 가이드</vt:lpstr>
      <vt:lpstr>전직업 공속표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김민채</cp:lastModifiedBy>
  <dcterms:created xsi:type="dcterms:W3CDTF">2020-08-17T09:22:34Z</dcterms:created>
  <dcterms:modified xsi:type="dcterms:W3CDTF">2020-09-14T05:25:30Z</dcterms:modified>
</cp:coreProperties>
</file>