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yonggiackr-my.sharepoint.com/personal/rudxo8220_kyonggi_ac_kr/Documents/"/>
    </mc:Choice>
  </mc:AlternateContent>
  <xr:revisionPtr revIDLastSave="45" documentId="8_{E91E1649-A6BC-4D5D-AADD-DA5F03AEACDA}" xr6:coauthVersionLast="45" xr6:coauthVersionMax="45" xr10:uidLastSave="{98856030-52A5-41FB-B0B0-F20DAC1C4E9B}"/>
  <bookViews>
    <workbookView xWindow="-120" yWindow="-120" windowWidth="29040" windowHeight="15840" xr2:uid="{E77B7B92-FB97-48A4-8E57-A5D309309C83}"/>
  </bookViews>
  <sheets>
    <sheet name="유니온" sheetId="1" r:id="rId1"/>
  </sheets>
  <definedNames>
    <definedName name="_xlnm._FilterDatabase" localSheetId="0" hidden="1">유니온!$A$1:$H$46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K9" i="1" s="1"/>
  <c r="G46" i="1" l="1"/>
  <c r="G3" i="1" l="1"/>
  <c r="G4" i="1"/>
  <c r="G5" i="1"/>
  <c r="G6" i="1"/>
  <c r="G7" i="1"/>
  <c r="G8" i="1"/>
  <c r="G9" i="1"/>
  <c r="G10" i="1"/>
  <c r="G11" i="1"/>
  <c r="G2" i="1"/>
  <c r="E47" i="1" s="1" a="1"/>
  <c r="E47" i="1" s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12" i="1"/>
  <c r="D46" i="1"/>
  <c r="F46" i="1" s="1"/>
  <c r="D4" i="1"/>
  <c r="F4" i="1" s="1"/>
  <c r="D5" i="1"/>
  <c r="J17" i="1" s="1"/>
  <c r="D6" i="1"/>
  <c r="F6" i="1" s="1"/>
  <c r="D7" i="1"/>
  <c r="F7" i="1" s="1"/>
  <c r="D8" i="1"/>
  <c r="D9" i="1"/>
  <c r="F9" i="1" s="1"/>
  <c r="D10" i="1"/>
  <c r="F10" i="1" s="1"/>
  <c r="D11" i="1"/>
  <c r="D12" i="1"/>
  <c r="F12" i="1" s="1"/>
  <c r="D13" i="1"/>
  <c r="F13" i="1" s="1"/>
  <c r="D14" i="1"/>
  <c r="J20" i="1" s="1"/>
  <c r="K20" i="1" s="1"/>
  <c r="D15" i="1"/>
  <c r="F15" i="1" s="1"/>
  <c r="D16" i="1"/>
  <c r="F16" i="1" s="1"/>
  <c r="D17" i="1"/>
  <c r="F17" i="1" s="1"/>
  <c r="D18" i="1"/>
  <c r="F18" i="1" s="1"/>
  <c r="D19" i="1"/>
  <c r="F19" i="1" s="1"/>
  <c r="D20" i="1"/>
  <c r="F20" i="1" s="1"/>
  <c r="D21" i="1"/>
  <c r="F21" i="1" s="1"/>
  <c r="D22" i="1"/>
  <c r="F22" i="1" s="1"/>
  <c r="D23" i="1"/>
  <c r="F23" i="1" s="1"/>
  <c r="D24" i="1"/>
  <c r="F24" i="1" s="1"/>
  <c r="D25" i="1"/>
  <c r="F25" i="1" s="1"/>
  <c r="D26" i="1"/>
  <c r="F26" i="1" s="1"/>
  <c r="D27" i="1"/>
  <c r="F27" i="1" s="1"/>
  <c r="D28" i="1"/>
  <c r="F28" i="1" s="1"/>
  <c r="D29" i="1"/>
  <c r="F29" i="1" s="1"/>
  <c r="D30" i="1"/>
  <c r="F30" i="1" s="1"/>
  <c r="D31" i="1"/>
  <c r="F31" i="1" s="1"/>
  <c r="D32" i="1"/>
  <c r="F32" i="1" s="1"/>
  <c r="D33" i="1"/>
  <c r="F33" i="1" s="1"/>
  <c r="D34" i="1"/>
  <c r="F34" i="1" s="1"/>
  <c r="D35" i="1"/>
  <c r="F35" i="1" s="1"/>
  <c r="D36" i="1"/>
  <c r="F36" i="1" s="1"/>
  <c r="D37" i="1"/>
  <c r="F37" i="1" s="1"/>
  <c r="D38" i="1"/>
  <c r="F38" i="1" s="1"/>
  <c r="D39" i="1"/>
  <c r="F39" i="1" s="1"/>
  <c r="D40" i="1"/>
  <c r="F40" i="1" s="1"/>
  <c r="D41" i="1"/>
  <c r="F41" i="1" s="1"/>
  <c r="D42" i="1"/>
  <c r="F42" i="1" s="1"/>
  <c r="D43" i="1"/>
  <c r="F43" i="1" s="1"/>
  <c r="D44" i="1"/>
  <c r="F44" i="1" s="1"/>
  <c r="D45" i="1"/>
  <c r="F45" i="1" s="1"/>
  <c r="D3" i="1"/>
  <c r="F3" i="1" s="1"/>
  <c r="D2" i="1"/>
  <c r="J8" i="1" s="1"/>
  <c r="K8" i="1" s="1"/>
  <c r="J19" i="1" l="1"/>
  <c r="K19" i="1" s="1"/>
  <c r="J10" i="1"/>
  <c r="K10" i="1" s="1"/>
  <c r="K21" i="1" s="1"/>
  <c r="K17" i="1"/>
  <c r="J18" i="1"/>
  <c r="K18" i="1" s="1"/>
  <c r="J16" i="1"/>
  <c r="K16" i="1" s="1"/>
  <c r="F5" i="1"/>
  <c r="J12" i="1"/>
  <c r="K12" i="1" s="1"/>
  <c r="F14" i="1"/>
  <c r="J15" i="1"/>
  <c r="K15" i="1" s="1"/>
  <c r="F2" i="1"/>
  <c r="J11" i="1"/>
  <c r="K11" i="1" s="1"/>
  <c r="F11" i="1"/>
  <c r="J13" i="1"/>
  <c r="K13" i="1" s="1"/>
  <c r="F8" i="1"/>
  <c r="J14" i="1"/>
  <c r="K14" i="1" s="1"/>
  <c r="J3" i="1"/>
  <c r="J21" i="1" l="1"/>
  <c r="J4" i="1" a="1"/>
  <c r="J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<sst xmlns="http://schemas.openxmlformats.org/spreadsheetml/2006/main" count="176" uniqueCount="101">
  <si>
    <t>직업군</t>
    <phoneticPr fontId="1" type="noConversion"/>
  </si>
  <si>
    <t>등급</t>
    <phoneticPr fontId="1" type="noConversion"/>
  </si>
  <si>
    <t>칸개수</t>
    <phoneticPr fontId="1" type="noConversion"/>
  </si>
  <si>
    <t>직업</t>
    <phoneticPr fontId="1" type="noConversion"/>
  </si>
  <si>
    <t>레벨</t>
    <phoneticPr fontId="1" type="noConversion"/>
  </si>
  <si>
    <t>전사</t>
    <phoneticPr fontId="1" type="noConversion"/>
  </si>
  <si>
    <t>마법사</t>
    <phoneticPr fontId="1" type="noConversion"/>
  </si>
  <si>
    <t>해적</t>
    <phoneticPr fontId="1" type="noConversion"/>
  </si>
  <si>
    <t>다크나이트</t>
    <phoneticPr fontId="1" type="noConversion"/>
  </si>
  <si>
    <t>팔라딘</t>
    <phoneticPr fontId="1" type="noConversion"/>
  </si>
  <si>
    <t>히어로</t>
    <phoneticPr fontId="1" type="noConversion"/>
  </si>
  <si>
    <t>불,독</t>
    <phoneticPr fontId="1" type="noConversion"/>
  </si>
  <si>
    <t>썬,콜</t>
    <phoneticPr fontId="1" type="noConversion"/>
  </si>
  <si>
    <t>비숍</t>
    <phoneticPr fontId="1" type="noConversion"/>
  </si>
  <si>
    <t>보마</t>
    <phoneticPr fontId="1" type="noConversion"/>
  </si>
  <si>
    <t>신궁</t>
    <phoneticPr fontId="1" type="noConversion"/>
  </si>
  <si>
    <t>패파</t>
    <phoneticPr fontId="1" type="noConversion"/>
  </si>
  <si>
    <t>나로</t>
    <phoneticPr fontId="1" type="noConversion"/>
  </si>
  <si>
    <t>섀도어</t>
    <phoneticPr fontId="1" type="noConversion"/>
  </si>
  <si>
    <t>듀블</t>
    <phoneticPr fontId="1" type="noConversion"/>
  </si>
  <si>
    <t>바이퍼</t>
    <phoneticPr fontId="1" type="noConversion"/>
  </si>
  <si>
    <t>캡틴</t>
    <phoneticPr fontId="1" type="noConversion"/>
  </si>
  <si>
    <t>캐슈</t>
    <phoneticPr fontId="1" type="noConversion"/>
  </si>
  <si>
    <t>궁수</t>
    <phoneticPr fontId="1" type="noConversion"/>
  </si>
  <si>
    <t>도적</t>
    <phoneticPr fontId="1" type="noConversion"/>
  </si>
  <si>
    <t>모험가</t>
    <phoneticPr fontId="1" type="noConversion"/>
  </si>
  <si>
    <t>시그너스</t>
    <phoneticPr fontId="1" type="noConversion"/>
  </si>
  <si>
    <t>소드마스터</t>
    <phoneticPr fontId="1" type="noConversion"/>
  </si>
  <si>
    <t>미하일</t>
    <phoneticPr fontId="1" type="noConversion"/>
  </si>
  <si>
    <t>플레임위자드</t>
    <phoneticPr fontId="1" type="noConversion"/>
  </si>
  <si>
    <t>윈드브레이커</t>
    <phoneticPr fontId="1" type="noConversion"/>
  </si>
  <si>
    <t>나이트워커</t>
    <phoneticPr fontId="1" type="noConversion"/>
  </si>
  <si>
    <t>스트라이커</t>
    <phoneticPr fontId="1" type="noConversion"/>
  </si>
  <si>
    <t>영웅</t>
    <phoneticPr fontId="1" type="noConversion"/>
  </si>
  <si>
    <t>아란</t>
    <phoneticPr fontId="1" type="noConversion"/>
  </si>
  <si>
    <t>메르세데스</t>
    <phoneticPr fontId="1" type="noConversion"/>
  </si>
  <si>
    <t>루미너스</t>
    <phoneticPr fontId="1" type="noConversion"/>
  </si>
  <si>
    <t>에반</t>
    <phoneticPr fontId="1" type="noConversion"/>
  </si>
  <si>
    <t>팬텀</t>
    <phoneticPr fontId="1" type="noConversion"/>
  </si>
  <si>
    <t>은월</t>
    <phoneticPr fontId="1" type="noConversion"/>
  </si>
  <si>
    <t>레지스탕스</t>
    <phoneticPr fontId="1" type="noConversion"/>
  </si>
  <si>
    <t>블래스터</t>
    <phoneticPr fontId="1" type="noConversion"/>
  </si>
  <si>
    <t>와일드헌터</t>
    <phoneticPr fontId="1" type="noConversion"/>
  </si>
  <si>
    <t>배틀메이지</t>
    <phoneticPr fontId="1" type="noConversion"/>
  </si>
  <si>
    <t>메카닉</t>
    <phoneticPr fontId="1" type="noConversion"/>
  </si>
  <si>
    <t>제논</t>
    <phoneticPr fontId="1" type="noConversion"/>
  </si>
  <si>
    <t>데몬슬레이어</t>
    <phoneticPr fontId="1" type="noConversion"/>
  </si>
  <si>
    <t>데몬어벤져</t>
    <phoneticPr fontId="1" type="noConversion"/>
  </si>
  <si>
    <t>노바</t>
    <phoneticPr fontId="1" type="noConversion"/>
  </si>
  <si>
    <t>카이저</t>
    <phoneticPr fontId="1" type="noConversion"/>
  </si>
  <si>
    <t>카인</t>
    <phoneticPr fontId="1" type="noConversion"/>
  </si>
  <si>
    <t>카데나</t>
    <phoneticPr fontId="1" type="noConversion"/>
  </si>
  <si>
    <t>엔젤릭버스터</t>
    <phoneticPr fontId="1" type="noConversion"/>
  </si>
  <si>
    <t>레프</t>
    <phoneticPr fontId="1" type="noConversion"/>
  </si>
  <si>
    <t>아델</t>
    <phoneticPr fontId="1" type="noConversion"/>
  </si>
  <si>
    <t>일리움</t>
    <phoneticPr fontId="1" type="noConversion"/>
  </si>
  <si>
    <t>아크</t>
    <phoneticPr fontId="1" type="noConversion"/>
  </si>
  <si>
    <t>아니마</t>
    <phoneticPr fontId="1" type="noConversion"/>
  </si>
  <si>
    <t>호영</t>
    <phoneticPr fontId="1" type="noConversion"/>
  </si>
  <si>
    <t>제로</t>
    <phoneticPr fontId="1" type="noConversion"/>
  </si>
  <si>
    <t>신의아이</t>
    <phoneticPr fontId="1" type="noConversion"/>
  </si>
  <si>
    <t>키네시스</t>
    <phoneticPr fontId="1" type="noConversion"/>
  </si>
  <si>
    <t>서울사람</t>
    <phoneticPr fontId="1" type="noConversion"/>
  </si>
  <si>
    <t>메이플m</t>
    <phoneticPr fontId="1" type="noConversion"/>
  </si>
  <si>
    <t>유니온 총레벨</t>
    <phoneticPr fontId="1" type="noConversion"/>
  </si>
  <si>
    <t>순위</t>
    <phoneticPr fontId="1" type="noConversion"/>
  </si>
  <si>
    <t>진영</t>
    <phoneticPr fontId="1" type="noConversion"/>
  </si>
  <si>
    <t>메이플 공격대원 수</t>
    <phoneticPr fontId="1" type="noConversion"/>
  </si>
  <si>
    <t>명</t>
    <phoneticPr fontId="1" type="noConversion"/>
  </si>
  <si>
    <t>메M포함</t>
    <phoneticPr fontId="1" type="noConversion"/>
  </si>
  <si>
    <t>가능 점령 칸수</t>
    <phoneticPr fontId="1" type="noConversion"/>
  </si>
  <si>
    <t>100레벨</t>
    <phoneticPr fontId="1" type="noConversion"/>
  </si>
  <si>
    <t>140 전사/해적</t>
    <phoneticPr fontId="1" type="noConversion"/>
  </si>
  <si>
    <t>140 마/도/궁</t>
    <phoneticPr fontId="1" type="noConversion"/>
  </si>
  <si>
    <t>200 전사</t>
    <phoneticPr fontId="1" type="noConversion"/>
  </si>
  <si>
    <t>200 궁수/메M</t>
    <phoneticPr fontId="1" type="noConversion"/>
  </si>
  <si>
    <t>200 도적</t>
    <phoneticPr fontId="1" type="noConversion"/>
  </si>
  <si>
    <t>200 마법사</t>
    <phoneticPr fontId="1" type="noConversion"/>
  </si>
  <si>
    <t>200해적</t>
    <phoneticPr fontId="1" type="noConversion"/>
  </si>
  <si>
    <t>총합</t>
    <phoneticPr fontId="1" type="noConversion"/>
  </si>
  <si>
    <t>칸 수</t>
    <phoneticPr fontId="1" type="noConversion"/>
  </si>
  <si>
    <t>캐릭 수</t>
    <phoneticPr fontId="1" type="noConversion"/>
  </si>
  <si>
    <t>칸</t>
    <phoneticPr fontId="1" type="noConversion"/>
  </si>
  <si>
    <t>메이플 유니온 테트리스 사이트</t>
    <phoneticPr fontId="1" type="noConversion"/>
  </si>
  <si>
    <t>https://xenogents.github.io/LegionSolver/</t>
  </si>
  <si>
    <t>250전사</t>
    <phoneticPr fontId="1" type="noConversion"/>
  </si>
  <si>
    <t>250궁수</t>
    <phoneticPr fontId="1" type="noConversion"/>
  </si>
  <si>
    <t>250도적</t>
    <phoneticPr fontId="1" type="noConversion"/>
  </si>
  <si>
    <t>250마법사</t>
    <phoneticPr fontId="1" type="noConversion"/>
  </si>
  <si>
    <t>250해적</t>
    <phoneticPr fontId="1" type="noConversion"/>
  </si>
  <si>
    <t>made by</t>
    <phoneticPr fontId="1" type="noConversion"/>
  </si>
  <si>
    <t>마기지회막</t>
    <phoneticPr fontId="1" type="noConversion"/>
  </si>
  <si>
    <t>1. 본인이 가지고 있는 캐릭터의 레벨을 작성해주세요.</t>
    <phoneticPr fontId="1" type="noConversion"/>
  </si>
  <si>
    <t>2. 유니온 테트리스 사이트에 가서 표에서 얻은 값을 적고 실행.</t>
    <phoneticPr fontId="1" type="noConversion"/>
  </si>
  <si>
    <t>주의사항</t>
    <phoneticPr fontId="1" type="noConversion"/>
  </si>
  <si>
    <t>메M의 직업은 일부러 궁수로 설정을 해두었습니다. 수정하시면 제대로 동작 안해요</t>
    <phoneticPr fontId="1" type="noConversion"/>
  </si>
  <si>
    <t>루나</t>
    <phoneticPr fontId="1" type="noConversion"/>
  </si>
  <si>
    <t>계산해서 나오는 총 캐릭 수는 배치가능한 공격대원 수가 아닙니다.</t>
    <phoneticPr fontId="1" type="noConversion"/>
  </si>
  <si>
    <t>총 칸 수는 그냥 애들 다 넣을 수 있을 때의 칸 수 입니다.</t>
    <phoneticPr fontId="1" type="noConversion"/>
  </si>
  <si>
    <t>실질적으로 사용가능한건 표 위에 있는 가능 점령 칸수 입니다.</t>
    <phoneticPr fontId="1" type="noConversion"/>
  </si>
  <si>
    <t>40캐릭 이상이신 분들은 40캐릭까지만 입력해주세요. (안그러면 오류나더라구요)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</si>
</sst>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0" fillId="2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1">
      <alignment vertical="center"/>
    </xf>
    <xf numFmtId="0" fontId="0" fillId="6" borderId="1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>
      <alignment vertical="center"/>
    </xf>
    <xf numFmtId="0" fontId="0" fillId="9" borderId="1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>
      <alignment vertical="center"/>
    </xf>
    <xf numFmtId="0" fontId="3" fillId="1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xenogents.github.io/LegionSolv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BE75C-5D19-446F-B86A-62298C9B2DD9}">
  <dimension ref="A1:T47"/>
  <sheetViews>
    <sheetView tabSelected="1" topLeftCell="A4" workbookViewId="0">
      <selection activeCell="M20" sqref="M20"/>
    </sheetView>
  </sheetViews>
  <sheetFormatPr defaultRowHeight="16.5" x14ac:dyDescent="0.3"/>
  <cols>
    <col min="1" max="1" width="11.25" style="1" customWidth="1"/>
    <col min="2" max="2" width="9" style="1"/>
    <col min="3" max="3" width="12.625" style="1" customWidth="1"/>
    <col min="4" max="6" width="9" style="1"/>
    <col min="7" max="7" width="9" style="1" customWidth="1"/>
    <col min="8" max="8" width="12.75" customWidth="1"/>
    <col min="9" max="9" width="16.875" style="2" customWidth="1"/>
    <col min="10" max="10" width="9" style="2"/>
  </cols>
  <sheetData>
    <row r="1" spans="1:20" ht="17.25" thickBot="1" x14ac:dyDescent="0.35">
      <c r="A1" s="18" t="s">
        <v>66</v>
      </c>
      <c r="B1" s="18" t="s">
        <v>0</v>
      </c>
      <c r="C1" s="18" t="s">
        <v>3</v>
      </c>
      <c r="D1" s="18" t="s">
        <v>1</v>
      </c>
      <c r="E1" s="18" t="s">
        <v>4</v>
      </c>
      <c r="F1" s="18" t="s">
        <v>2</v>
      </c>
      <c r="G1" s="18" t="s">
        <v>65</v>
      </c>
    </row>
    <row r="2" spans="1:20" x14ac:dyDescent="0.3">
      <c r="A2" s="10" t="s">
        <v>25</v>
      </c>
      <c r="B2" s="11" t="s">
        <v>5</v>
      </c>
      <c r="C2" s="12" t="s">
        <v>8</v>
      </c>
      <c r="D2" s="13" t="str">
        <f>IF(E2&gt;=250,"SSS",IF(E2&gt;=200,"SS",IF(E2&gt;=140,"S",IF(E2&gt;=100,"A",IF(E2&gt;=60,"B",IF(E2&gt;=0,"미생성"))))))</f>
        <v>미생성</v>
      </c>
      <c r="E2" s="19"/>
      <c r="F2" s="12">
        <f>IF(D2="SSS",5,IF(D2="SS",4,IF(D2="S",3,IF(D2="A",2,IF(D2="B",1,IF(D2="미생성",0))))))</f>
        <v>0</v>
      </c>
      <c r="G2" s="14" t="e">
        <f>RANK(IF(E2&gt;=60,E2,IF(E2&lt;60,0)),$E$2:$E$45,0)</f>
        <v>#N/A</v>
      </c>
      <c r="I2" s="23"/>
      <c r="J2" s="21" t="s">
        <v>69</v>
      </c>
      <c r="K2" s="22"/>
    </row>
    <row r="3" spans="1:20" x14ac:dyDescent="0.3">
      <c r="A3" s="5" t="s">
        <v>25</v>
      </c>
      <c r="B3" s="6" t="s">
        <v>5</v>
      </c>
      <c r="C3" s="7" t="s">
        <v>9</v>
      </c>
      <c r="D3" s="8" t="str">
        <f t="shared" ref="D3:D45" si="0">IF(E3&gt;=250,"SSS",IF(E3&gt;=200,"SS",IF(E3&gt;=140,"S",IF(E3&gt;=100,"A",IF(E3&gt;=60,"B",IF(E3&gt;=0,"미생성"))))))</f>
        <v>미생성</v>
      </c>
      <c r="E3" s="17"/>
      <c r="F3" s="7">
        <f t="shared" ref="F3:F46" si="1">IF(D3="SSS",5,IF(D3="SS",4,IF(D3="S",3,IF(D3="A",2,IF(D3="B",1,IF(D3="미생성",0))))))</f>
        <v>0</v>
      </c>
      <c r="G3" s="4" t="e">
        <f t="shared" ref="G3:G11" si="2">RANK(IF(E3&gt;=60,E3,IF(E3&lt;60,0)),$E$2:$E$45,0)</f>
        <v>#N/A</v>
      </c>
      <c r="I3" s="21" t="s">
        <v>67</v>
      </c>
      <c r="J3" s="26" t="e">
        <f>IF(유니온!E47&gt;=10000,40,IF(유니온!E47&gt;=9500,39,IF(유니온!E47&gt;=9000,38,IF(유니온!E47&gt;=8500,37,IF(유니온!E47&gt;=8000,36,IF(유니온!E47&gt;=7500,31,IF(유니온!E47&gt;=7000,30,IF(유니온!E47&gt;=6500,29,IF(유니온!E47&gt;=6000,28,IF(유니온!E47&gt;=5500,27,IF(유니온!E47&gt;=5000,22,IF(유니온!E47&gt;=4500,21,IF(유니온!E47&gt;=4000,20,IF(유니온!E47&gt;=3500,19,IF(유니온!E47&gt;=3000,18,IF(유니온!E47&gt;=2500,13,IF(유니온!E47&gt;=2000,12,IF(유니온!E47&gt;=1500,11,IF(유니온!E47&gt;=1000,10,IF(유니온!E47&gt;=500,9))))))))))))))))))))+유니온!G46</f>
        <v>#N/A</v>
      </c>
      <c r="K3" s="25" t="s">
        <v>68</v>
      </c>
    </row>
    <row r="4" spans="1:20" x14ac:dyDescent="0.3">
      <c r="A4" s="5" t="s">
        <v>25</v>
      </c>
      <c r="B4" s="6" t="s">
        <v>5</v>
      </c>
      <c r="C4" s="7" t="s">
        <v>10</v>
      </c>
      <c r="D4" s="8" t="str">
        <f t="shared" si="0"/>
        <v>미생성</v>
      </c>
      <c r="E4" s="17"/>
      <c r="F4" s="7">
        <f t="shared" si="1"/>
        <v>0</v>
      </c>
      <c r="G4" s="4" t="e">
        <f t="shared" si="2"/>
        <v>#N/A</v>
      </c>
      <c r="I4" s="21" t="s">
        <v>70</v>
      </c>
      <c r="J4" s="26" t="e" cm="1">
        <f t="array" ref="J4">SUM(IF(유니온!G2:G46&lt;J3,유니온!F2:F46))</f>
        <v>#N/A</v>
      </c>
      <c r="K4" s="25" t="s">
        <v>82</v>
      </c>
    </row>
    <row r="5" spans="1:20" x14ac:dyDescent="0.3">
      <c r="A5" s="5" t="s">
        <v>25</v>
      </c>
      <c r="B5" s="6" t="s">
        <v>23</v>
      </c>
      <c r="C5" s="7" t="s">
        <v>14</v>
      </c>
      <c r="D5" s="8" t="str">
        <f t="shared" si="0"/>
        <v>미생성</v>
      </c>
      <c r="E5" s="17"/>
      <c r="F5" s="7">
        <f t="shared" si="1"/>
        <v>0</v>
      </c>
      <c r="G5" s="4" t="e">
        <f t="shared" si="2"/>
        <v>#N/A</v>
      </c>
    </row>
    <row r="6" spans="1:20" x14ac:dyDescent="0.3">
      <c r="A6" s="5" t="s">
        <v>25</v>
      </c>
      <c r="B6" s="6" t="s">
        <v>23</v>
      </c>
      <c r="C6" s="7" t="s">
        <v>15</v>
      </c>
      <c r="D6" s="8" t="str">
        <f t="shared" si="0"/>
        <v>미생성</v>
      </c>
      <c r="E6" s="17"/>
      <c r="F6" s="7">
        <f t="shared" si="1"/>
        <v>0</v>
      </c>
      <c r="G6" s="4" t="e">
        <f t="shared" si="2"/>
        <v>#N/A</v>
      </c>
      <c r="M6" t="s">
        <v>92</v>
      </c>
    </row>
    <row r="7" spans="1:20" x14ac:dyDescent="0.3">
      <c r="A7" s="5" t="s">
        <v>25</v>
      </c>
      <c r="B7" s="6" t="s">
        <v>23</v>
      </c>
      <c r="C7" s="7" t="s">
        <v>16</v>
      </c>
      <c r="D7" s="8" t="str">
        <f t="shared" si="0"/>
        <v>미생성</v>
      </c>
      <c r="E7" s="17"/>
      <c r="F7" s="7">
        <f t="shared" si="1"/>
        <v>0</v>
      </c>
      <c r="G7" s="4" t="e">
        <f t="shared" si="2"/>
        <v>#N/A</v>
      </c>
      <c r="I7" s="24"/>
      <c r="J7" s="21" t="s">
        <v>81</v>
      </c>
      <c r="K7" s="21" t="s">
        <v>80</v>
      </c>
      <c r="M7" t="s">
        <v>93</v>
      </c>
    </row>
    <row r="8" spans="1:20" x14ac:dyDescent="0.3">
      <c r="A8" s="5" t="s">
        <v>25</v>
      </c>
      <c r="B8" s="6" t="s">
        <v>6</v>
      </c>
      <c r="C8" s="7" t="s">
        <v>11</v>
      </c>
      <c r="D8" s="8" t="str">
        <f t="shared" si="0"/>
        <v>미생성</v>
      </c>
      <c r="E8" s="17"/>
      <c r="F8" s="7">
        <f t="shared" si="1"/>
        <v>0</v>
      </c>
      <c r="G8" s="4" t="e">
        <f t="shared" si="2"/>
        <v>#N/A</v>
      </c>
      <c r="I8" s="21" t="s">
        <v>71</v>
      </c>
      <c r="J8" s="20">
        <f>COUNTIFS($B$2:$B$45,"전사",$D$2:$D$45,"A")+COUNTIFS($B$2:$B$45,"마법사",$D$2:$D$45,"A")+COUNTIFS($B$2:$B$45,"궁수",$D$2:$D$45,"A")+COUNTIFS($B$2:$B$45,"도적",$D$2:$D$45,"A")+COUNTIFS($B$2:$B$45,"해적",$D$2:$D$45,"A")</f>
        <v>0</v>
      </c>
      <c r="K8" s="20">
        <f>J8*2</f>
        <v>0</v>
      </c>
      <c r="L8" s="3"/>
    </row>
    <row r="9" spans="1:20" x14ac:dyDescent="0.3">
      <c r="A9" s="5" t="s">
        <v>25</v>
      </c>
      <c r="B9" s="6" t="s">
        <v>6</v>
      </c>
      <c r="C9" s="7" t="s">
        <v>12</v>
      </c>
      <c r="D9" s="8" t="str">
        <f t="shared" si="0"/>
        <v>미생성</v>
      </c>
      <c r="E9" s="17"/>
      <c r="F9" s="7">
        <f t="shared" si="1"/>
        <v>0</v>
      </c>
      <c r="G9" s="4" t="e">
        <f t="shared" si="2"/>
        <v>#N/A</v>
      </c>
      <c r="I9" s="21" t="s">
        <v>72</v>
      </c>
      <c r="J9" s="20">
        <f>COUNTIFS($B$2:$B$45,"전사",$E$2:$E$45,"&gt;=140",$E$2:$E$45,"&lt;200")+COUNTIFS($B$2:$B$45,"해적",$E$2:$E$45,"&gt;=140",$E$2:$E$45,"&lt;200")</f>
        <v>0</v>
      </c>
      <c r="K9" s="20">
        <f>J9*3</f>
        <v>0</v>
      </c>
      <c r="M9" s="28" t="s">
        <v>94</v>
      </c>
      <c r="N9" t="s">
        <v>100</v>
      </c>
    </row>
    <row r="10" spans="1:20" x14ac:dyDescent="0.3">
      <c r="A10" s="5" t="s">
        <v>25</v>
      </c>
      <c r="B10" s="6" t="s">
        <v>6</v>
      </c>
      <c r="C10" s="7" t="s">
        <v>13</v>
      </c>
      <c r="D10" s="8" t="str">
        <f t="shared" si="0"/>
        <v>미생성</v>
      </c>
      <c r="E10" s="17"/>
      <c r="F10" s="7">
        <f t="shared" si="1"/>
        <v>0</v>
      </c>
      <c r="G10" s="4" t="e">
        <f t="shared" si="2"/>
        <v>#N/A</v>
      </c>
      <c r="I10" s="21" t="s">
        <v>73</v>
      </c>
      <c r="J10" s="20">
        <f>COUNTIFS($B$2:$B$46,"마법사",$D$2:$D$46,"S")+COUNTIFS($B$2:$B$46,"도적",$D$2:$D$46,"S")+COUNTIFS($B$2:$B$46,"궁수",$D$2:$D$46,"S")</f>
        <v>0</v>
      </c>
      <c r="K10" s="20">
        <f>J10*3</f>
        <v>0</v>
      </c>
      <c r="N10" t="s">
        <v>95</v>
      </c>
    </row>
    <row r="11" spans="1:20" x14ac:dyDescent="0.3">
      <c r="A11" s="5" t="s">
        <v>25</v>
      </c>
      <c r="B11" s="6" t="s">
        <v>24</v>
      </c>
      <c r="C11" s="7" t="s">
        <v>17</v>
      </c>
      <c r="D11" s="8" t="str">
        <f t="shared" si="0"/>
        <v>미생성</v>
      </c>
      <c r="E11" s="17"/>
      <c r="F11" s="7">
        <f t="shared" si="1"/>
        <v>0</v>
      </c>
      <c r="G11" s="4" t="e">
        <f t="shared" si="2"/>
        <v>#N/A</v>
      </c>
      <c r="I11" s="21" t="s">
        <v>74</v>
      </c>
      <c r="J11" s="20">
        <f>COUNTIFS($B$2:$B$46,"전사",$D$2:$D$46,"SS")</f>
        <v>0</v>
      </c>
      <c r="K11" s="20">
        <f>J11*4</f>
        <v>0</v>
      </c>
      <c r="N11" s="30" t="s">
        <v>97</v>
      </c>
      <c r="O11" s="30"/>
      <c r="P11" s="30"/>
      <c r="Q11" s="30"/>
      <c r="R11" s="30"/>
      <c r="S11" s="30"/>
      <c r="T11" s="30"/>
    </row>
    <row r="12" spans="1:20" x14ac:dyDescent="0.3">
      <c r="A12" s="5" t="s">
        <v>25</v>
      </c>
      <c r="B12" s="6" t="s">
        <v>24</v>
      </c>
      <c r="C12" s="7" t="s">
        <v>18</v>
      </c>
      <c r="D12" s="8" t="str">
        <f t="shared" si="0"/>
        <v>미생성</v>
      </c>
      <c r="E12" s="17"/>
      <c r="F12" s="7">
        <f t="shared" si="1"/>
        <v>0</v>
      </c>
      <c r="G12" s="4" t="e">
        <f>RANK(IF(E12&gt;=60,E12,IF(E12&lt;60,0)),$E$2:$E$45,0)</f>
        <v>#N/A</v>
      </c>
      <c r="I12" s="21" t="s">
        <v>75</v>
      </c>
      <c r="J12" s="20">
        <f>COUNTIFS($B$2:$B$46,"궁수",$D$2:$D$46,"SS")</f>
        <v>0</v>
      </c>
      <c r="K12" s="20">
        <f t="shared" ref="K12:K15" si="3">J12*4</f>
        <v>0</v>
      </c>
      <c r="N12" t="s">
        <v>98</v>
      </c>
    </row>
    <row r="13" spans="1:20" x14ac:dyDescent="0.3">
      <c r="A13" s="5" t="s">
        <v>25</v>
      </c>
      <c r="B13" s="6" t="s">
        <v>24</v>
      </c>
      <c r="C13" s="7" t="s">
        <v>19</v>
      </c>
      <c r="D13" s="8" t="str">
        <f t="shared" si="0"/>
        <v>미생성</v>
      </c>
      <c r="E13" s="17"/>
      <c r="F13" s="7">
        <f t="shared" si="1"/>
        <v>0</v>
      </c>
      <c r="G13" s="4" t="e">
        <f t="shared" ref="G13:G45" si="4">RANK(IF(E13&gt;=60,E13,IF(E13&lt;60,0)),$E$2:$E$45,0)</f>
        <v>#N/A</v>
      </c>
      <c r="I13" s="21" t="s">
        <v>76</v>
      </c>
      <c r="J13" s="20">
        <f>COUNTIFS($B$2:$B$46,"도적",$D$2:$D$46,"SS")</f>
        <v>0</v>
      </c>
      <c r="K13" s="20">
        <f t="shared" si="3"/>
        <v>0</v>
      </c>
      <c r="N13" t="s">
        <v>99</v>
      </c>
    </row>
    <row r="14" spans="1:20" x14ac:dyDescent="0.3">
      <c r="A14" s="5" t="s">
        <v>25</v>
      </c>
      <c r="B14" s="6" t="s">
        <v>7</v>
      </c>
      <c r="C14" s="7" t="s">
        <v>20</v>
      </c>
      <c r="D14" s="8" t="str">
        <f t="shared" si="0"/>
        <v>미생성</v>
      </c>
      <c r="E14" s="17"/>
      <c r="F14" s="7">
        <f t="shared" si="1"/>
        <v>0</v>
      </c>
      <c r="G14" s="4" t="e">
        <f t="shared" si="4"/>
        <v>#N/A</v>
      </c>
      <c r="I14" s="21" t="s">
        <v>77</v>
      </c>
      <c r="J14" s="20">
        <f>COUNTIFS($B$2:$B$46,"마법사",$D$2:$D$46,"SS")</f>
        <v>0</v>
      </c>
      <c r="K14" s="20">
        <f t="shared" si="3"/>
        <v>0</v>
      </c>
    </row>
    <row r="15" spans="1:20" x14ac:dyDescent="0.3">
      <c r="A15" s="5" t="s">
        <v>25</v>
      </c>
      <c r="B15" s="6" t="s">
        <v>7</v>
      </c>
      <c r="C15" s="7" t="s">
        <v>21</v>
      </c>
      <c r="D15" s="8" t="str">
        <f t="shared" si="0"/>
        <v>미생성</v>
      </c>
      <c r="E15" s="17"/>
      <c r="F15" s="7">
        <f t="shared" si="1"/>
        <v>0</v>
      </c>
      <c r="G15" s="4" t="e">
        <f t="shared" si="4"/>
        <v>#N/A</v>
      </c>
      <c r="I15" s="21" t="s">
        <v>78</v>
      </c>
      <c r="J15" s="20">
        <f>COUNTIFS($B$2:$B$46,"해적",$D$2:$D$46,"SS")</f>
        <v>0</v>
      </c>
      <c r="K15" s="20">
        <f t="shared" si="3"/>
        <v>0</v>
      </c>
    </row>
    <row r="16" spans="1:20" x14ac:dyDescent="0.3">
      <c r="A16" s="5" t="s">
        <v>25</v>
      </c>
      <c r="B16" s="6" t="s">
        <v>7</v>
      </c>
      <c r="C16" s="7" t="s">
        <v>22</v>
      </c>
      <c r="D16" s="8" t="str">
        <f t="shared" si="0"/>
        <v>미생성</v>
      </c>
      <c r="E16" s="17"/>
      <c r="F16" s="7">
        <f t="shared" si="1"/>
        <v>0</v>
      </c>
      <c r="G16" s="4" t="e">
        <f t="shared" si="4"/>
        <v>#N/A</v>
      </c>
      <c r="I16" s="21" t="s">
        <v>85</v>
      </c>
      <c r="J16" s="20">
        <f>COUNTIFS($B$2:$B$46,"전사",$D$2:$D$46,"SSS")</f>
        <v>0</v>
      </c>
      <c r="K16" s="20">
        <f>J16*5</f>
        <v>0</v>
      </c>
    </row>
    <row r="17" spans="1:12" x14ac:dyDescent="0.3">
      <c r="A17" s="5" t="s">
        <v>26</v>
      </c>
      <c r="B17" s="6" t="s">
        <v>5</v>
      </c>
      <c r="C17" s="7" t="s">
        <v>27</v>
      </c>
      <c r="D17" s="8" t="str">
        <f t="shared" si="0"/>
        <v>미생성</v>
      </c>
      <c r="E17" s="17"/>
      <c r="F17" s="7">
        <f t="shared" si="1"/>
        <v>0</v>
      </c>
      <c r="G17" s="4" t="e">
        <f t="shared" si="4"/>
        <v>#N/A</v>
      </c>
      <c r="I17" s="21" t="s">
        <v>86</v>
      </c>
      <c r="J17" s="20">
        <f>COUNTIFS($B$2:$B$46,"궁수",$D$2:$D$46,"SSS")</f>
        <v>0</v>
      </c>
      <c r="K17" s="20">
        <f t="shared" ref="K17:K20" si="5">J17*5</f>
        <v>0</v>
      </c>
    </row>
    <row r="18" spans="1:12" x14ac:dyDescent="0.3">
      <c r="A18" s="5" t="s">
        <v>26</v>
      </c>
      <c r="B18" s="6" t="s">
        <v>5</v>
      </c>
      <c r="C18" s="7" t="s">
        <v>28</v>
      </c>
      <c r="D18" s="8" t="str">
        <f t="shared" si="0"/>
        <v>미생성</v>
      </c>
      <c r="E18" s="17"/>
      <c r="F18" s="7">
        <f t="shared" si="1"/>
        <v>0</v>
      </c>
      <c r="G18" s="4" t="e">
        <f t="shared" si="4"/>
        <v>#N/A</v>
      </c>
      <c r="I18" s="21" t="s">
        <v>87</v>
      </c>
      <c r="J18" s="20">
        <f>COUNTIFS($B$2:$B$46,"전사",$D$2:$D$46,"SSS")</f>
        <v>0</v>
      </c>
      <c r="K18" s="20">
        <f t="shared" si="5"/>
        <v>0</v>
      </c>
    </row>
    <row r="19" spans="1:12" x14ac:dyDescent="0.3">
      <c r="A19" s="5" t="s">
        <v>26</v>
      </c>
      <c r="B19" s="6" t="s">
        <v>6</v>
      </c>
      <c r="C19" s="7" t="s">
        <v>29</v>
      </c>
      <c r="D19" s="8" t="str">
        <f t="shared" si="0"/>
        <v>미생성</v>
      </c>
      <c r="E19" s="17"/>
      <c r="F19" s="7">
        <f t="shared" si="1"/>
        <v>0</v>
      </c>
      <c r="G19" s="4" t="e">
        <f t="shared" si="4"/>
        <v>#N/A</v>
      </c>
      <c r="I19" s="21" t="s">
        <v>88</v>
      </c>
      <c r="J19" s="20">
        <f>COUNTIFS($B$2:$B$46,"마법사",$D$2:$D$46,"SSS")</f>
        <v>0</v>
      </c>
      <c r="K19" s="20">
        <f t="shared" si="5"/>
        <v>0</v>
      </c>
    </row>
    <row r="20" spans="1:12" x14ac:dyDescent="0.3">
      <c r="A20" s="5" t="s">
        <v>26</v>
      </c>
      <c r="B20" s="6" t="s">
        <v>23</v>
      </c>
      <c r="C20" s="7" t="s">
        <v>30</v>
      </c>
      <c r="D20" s="8" t="str">
        <f t="shared" si="0"/>
        <v>미생성</v>
      </c>
      <c r="E20" s="17"/>
      <c r="F20" s="7">
        <f t="shared" si="1"/>
        <v>0</v>
      </c>
      <c r="G20" s="4" t="e">
        <f t="shared" si="4"/>
        <v>#N/A</v>
      </c>
      <c r="I20" s="21" t="s">
        <v>89</v>
      </c>
      <c r="J20" s="20">
        <f>COUNTIFS($B$2:$B$46,"해적",$D$2:$D$46,"SSS")</f>
        <v>0</v>
      </c>
      <c r="K20" s="20">
        <f t="shared" si="5"/>
        <v>0</v>
      </c>
    </row>
    <row r="21" spans="1:12" x14ac:dyDescent="0.3">
      <c r="A21" s="5" t="s">
        <v>26</v>
      </c>
      <c r="B21" s="6" t="s">
        <v>24</v>
      </c>
      <c r="C21" s="7" t="s">
        <v>31</v>
      </c>
      <c r="D21" s="8" t="str">
        <f t="shared" si="0"/>
        <v>미생성</v>
      </c>
      <c r="E21" s="17"/>
      <c r="F21" s="7">
        <f t="shared" si="1"/>
        <v>0</v>
      </c>
      <c r="G21" s="4" t="e">
        <f t="shared" si="4"/>
        <v>#N/A</v>
      </c>
      <c r="I21" s="21" t="s">
        <v>79</v>
      </c>
      <c r="J21" s="26">
        <f>SUM(J8:J20)</f>
        <v>0</v>
      </c>
      <c r="K21" s="27">
        <f>SUM(K8:K20)</f>
        <v>0</v>
      </c>
    </row>
    <row r="22" spans="1:12" x14ac:dyDescent="0.3">
      <c r="A22" s="5" t="s">
        <v>26</v>
      </c>
      <c r="B22" s="6" t="s">
        <v>7</v>
      </c>
      <c r="C22" s="7" t="s">
        <v>32</v>
      </c>
      <c r="D22" s="8" t="str">
        <f t="shared" si="0"/>
        <v>미생성</v>
      </c>
      <c r="E22" s="17"/>
      <c r="F22" s="7">
        <f t="shared" si="1"/>
        <v>0</v>
      </c>
      <c r="G22" s="4" t="e">
        <f t="shared" si="4"/>
        <v>#N/A</v>
      </c>
    </row>
    <row r="23" spans="1:12" x14ac:dyDescent="0.3">
      <c r="A23" s="5" t="s">
        <v>33</v>
      </c>
      <c r="B23" s="6" t="s">
        <v>5</v>
      </c>
      <c r="C23" s="7" t="s">
        <v>34</v>
      </c>
      <c r="D23" s="8" t="str">
        <f t="shared" si="0"/>
        <v>미생성</v>
      </c>
      <c r="E23" s="17"/>
      <c r="F23" s="7">
        <f t="shared" si="1"/>
        <v>0</v>
      </c>
      <c r="G23" s="4" t="e">
        <f t="shared" si="4"/>
        <v>#N/A</v>
      </c>
      <c r="I23" s="15" t="s">
        <v>83</v>
      </c>
      <c r="J23" s="15"/>
    </row>
    <row r="24" spans="1:12" x14ac:dyDescent="0.3">
      <c r="A24" s="5" t="s">
        <v>33</v>
      </c>
      <c r="B24" s="6" t="s">
        <v>23</v>
      </c>
      <c r="C24" s="7" t="s">
        <v>35</v>
      </c>
      <c r="D24" s="8" t="str">
        <f t="shared" si="0"/>
        <v>미생성</v>
      </c>
      <c r="E24" s="17"/>
      <c r="F24" s="7">
        <f t="shared" si="1"/>
        <v>0</v>
      </c>
      <c r="G24" s="4" t="e">
        <f t="shared" si="4"/>
        <v>#N/A</v>
      </c>
      <c r="I24" s="16" t="s">
        <v>84</v>
      </c>
      <c r="J24" s="15"/>
      <c r="K24" s="15"/>
    </row>
    <row r="25" spans="1:12" x14ac:dyDescent="0.3">
      <c r="A25" s="5" t="s">
        <v>33</v>
      </c>
      <c r="B25" s="6" t="s">
        <v>6</v>
      </c>
      <c r="C25" s="7" t="s">
        <v>36</v>
      </c>
      <c r="D25" s="8" t="str">
        <f t="shared" si="0"/>
        <v>미생성</v>
      </c>
      <c r="E25" s="17"/>
      <c r="F25" s="7">
        <f t="shared" si="1"/>
        <v>0</v>
      </c>
      <c r="G25" s="4" t="e">
        <f t="shared" si="4"/>
        <v>#N/A</v>
      </c>
    </row>
    <row r="26" spans="1:12" x14ac:dyDescent="0.3">
      <c r="A26" s="5" t="s">
        <v>33</v>
      </c>
      <c r="B26" s="6" t="s">
        <v>6</v>
      </c>
      <c r="C26" s="7" t="s">
        <v>37</v>
      </c>
      <c r="D26" s="8" t="str">
        <f t="shared" si="0"/>
        <v>미생성</v>
      </c>
      <c r="E26" s="17"/>
      <c r="F26" s="7">
        <f t="shared" si="1"/>
        <v>0</v>
      </c>
      <c r="G26" s="4" t="e">
        <f t="shared" si="4"/>
        <v>#N/A</v>
      </c>
    </row>
    <row r="27" spans="1:12" x14ac:dyDescent="0.3">
      <c r="A27" s="5" t="s">
        <v>33</v>
      </c>
      <c r="B27" s="6" t="s">
        <v>24</v>
      </c>
      <c r="C27" s="7" t="s">
        <v>38</v>
      </c>
      <c r="D27" s="8" t="str">
        <f t="shared" si="0"/>
        <v>미생성</v>
      </c>
      <c r="E27" s="17"/>
      <c r="F27" s="7">
        <f t="shared" si="1"/>
        <v>0</v>
      </c>
      <c r="G27" s="4" t="e">
        <f t="shared" si="4"/>
        <v>#N/A</v>
      </c>
    </row>
    <row r="28" spans="1:12" x14ac:dyDescent="0.3">
      <c r="A28" s="5" t="s">
        <v>33</v>
      </c>
      <c r="B28" s="6" t="s">
        <v>7</v>
      </c>
      <c r="C28" s="7" t="s">
        <v>39</v>
      </c>
      <c r="D28" s="8" t="str">
        <f t="shared" si="0"/>
        <v>미생성</v>
      </c>
      <c r="E28" s="17"/>
      <c r="F28" s="7">
        <f t="shared" si="1"/>
        <v>0</v>
      </c>
      <c r="G28" s="4" t="e">
        <f t="shared" si="4"/>
        <v>#N/A</v>
      </c>
      <c r="I28" s="2" t="s">
        <v>90</v>
      </c>
      <c r="J28" s="33" t="s">
        <v>91</v>
      </c>
      <c r="K28" s="33"/>
      <c r="L28" s="29" t="s">
        <v>96</v>
      </c>
    </row>
    <row r="29" spans="1:12" x14ac:dyDescent="0.3">
      <c r="A29" s="5" t="s">
        <v>40</v>
      </c>
      <c r="B29" s="6" t="s">
        <v>5</v>
      </c>
      <c r="C29" s="7" t="s">
        <v>41</v>
      </c>
      <c r="D29" s="8" t="str">
        <f t="shared" si="0"/>
        <v>미생성</v>
      </c>
      <c r="E29" s="17"/>
      <c r="F29" s="7">
        <f t="shared" si="1"/>
        <v>0</v>
      </c>
      <c r="G29" s="4" t="e">
        <f t="shared" si="4"/>
        <v>#N/A</v>
      </c>
    </row>
    <row r="30" spans="1:12" x14ac:dyDescent="0.3">
      <c r="A30" s="5" t="s">
        <v>40</v>
      </c>
      <c r="B30" s="6" t="s">
        <v>5</v>
      </c>
      <c r="C30" s="7" t="s">
        <v>46</v>
      </c>
      <c r="D30" s="8" t="str">
        <f t="shared" si="0"/>
        <v>미생성</v>
      </c>
      <c r="E30" s="17"/>
      <c r="F30" s="7">
        <f t="shared" si="1"/>
        <v>0</v>
      </c>
      <c r="G30" s="4" t="e">
        <f t="shared" si="4"/>
        <v>#N/A</v>
      </c>
    </row>
    <row r="31" spans="1:12" x14ac:dyDescent="0.3">
      <c r="A31" s="5" t="s">
        <v>40</v>
      </c>
      <c r="B31" s="6" t="s">
        <v>5</v>
      </c>
      <c r="C31" s="7" t="s">
        <v>47</v>
      </c>
      <c r="D31" s="8" t="str">
        <f t="shared" si="0"/>
        <v>미생성</v>
      </c>
      <c r="E31" s="17"/>
      <c r="F31" s="7">
        <f t="shared" si="1"/>
        <v>0</v>
      </c>
      <c r="G31" s="4" t="e">
        <f t="shared" si="4"/>
        <v>#N/A</v>
      </c>
    </row>
    <row r="32" spans="1:12" x14ac:dyDescent="0.3">
      <c r="A32" s="5" t="s">
        <v>40</v>
      </c>
      <c r="B32" s="6" t="s">
        <v>23</v>
      </c>
      <c r="C32" s="7" t="s">
        <v>42</v>
      </c>
      <c r="D32" s="8" t="str">
        <f t="shared" si="0"/>
        <v>미생성</v>
      </c>
      <c r="E32" s="17"/>
      <c r="F32" s="7">
        <f t="shared" si="1"/>
        <v>0</v>
      </c>
      <c r="G32" s="4" t="e">
        <f t="shared" si="4"/>
        <v>#N/A</v>
      </c>
    </row>
    <row r="33" spans="1:7" x14ac:dyDescent="0.3">
      <c r="A33" s="5" t="s">
        <v>40</v>
      </c>
      <c r="B33" s="6" t="s">
        <v>6</v>
      </c>
      <c r="C33" s="7" t="s">
        <v>43</v>
      </c>
      <c r="D33" s="8" t="str">
        <f t="shared" si="0"/>
        <v>미생성</v>
      </c>
      <c r="E33" s="17"/>
      <c r="F33" s="7">
        <f t="shared" si="1"/>
        <v>0</v>
      </c>
      <c r="G33" s="4" t="e">
        <f t="shared" si="4"/>
        <v>#N/A</v>
      </c>
    </row>
    <row r="34" spans="1:7" x14ac:dyDescent="0.3">
      <c r="A34" s="5" t="s">
        <v>40</v>
      </c>
      <c r="B34" s="6" t="s">
        <v>24</v>
      </c>
      <c r="C34" s="7" t="s">
        <v>45</v>
      </c>
      <c r="D34" s="8" t="str">
        <f t="shared" si="0"/>
        <v>미생성</v>
      </c>
      <c r="E34" s="17"/>
      <c r="F34" s="7">
        <f t="shared" si="1"/>
        <v>0</v>
      </c>
      <c r="G34" s="4" t="e">
        <f t="shared" si="4"/>
        <v>#N/A</v>
      </c>
    </row>
    <row r="35" spans="1:7" x14ac:dyDescent="0.3">
      <c r="A35" s="5" t="s">
        <v>40</v>
      </c>
      <c r="B35" s="6" t="s">
        <v>7</v>
      </c>
      <c r="C35" s="7" t="s">
        <v>44</v>
      </c>
      <c r="D35" s="8" t="str">
        <f t="shared" si="0"/>
        <v>미생성</v>
      </c>
      <c r="E35" s="17"/>
      <c r="F35" s="7">
        <f t="shared" si="1"/>
        <v>0</v>
      </c>
      <c r="G35" s="4" t="e">
        <f t="shared" si="4"/>
        <v>#N/A</v>
      </c>
    </row>
    <row r="36" spans="1:7" x14ac:dyDescent="0.3">
      <c r="A36" s="5" t="s">
        <v>48</v>
      </c>
      <c r="B36" s="6" t="s">
        <v>5</v>
      </c>
      <c r="C36" s="7" t="s">
        <v>49</v>
      </c>
      <c r="D36" s="8" t="str">
        <f t="shared" si="0"/>
        <v>미생성</v>
      </c>
      <c r="E36" s="17"/>
      <c r="F36" s="7">
        <f t="shared" si="1"/>
        <v>0</v>
      </c>
      <c r="G36" s="4" t="e">
        <f t="shared" si="4"/>
        <v>#N/A</v>
      </c>
    </row>
    <row r="37" spans="1:7" x14ac:dyDescent="0.3">
      <c r="A37" s="5" t="s">
        <v>48</v>
      </c>
      <c r="B37" s="6" t="s">
        <v>23</v>
      </c>
      <c r="C37" s="7" t="s">
        <v>50</v>
      </c>
      <c r="D37" s="8" t="str">
        <f t="shared" si="0"/>
        <v>미생성</v>
      </c>
      <c r="E37" s="17"/>
      <c r="F37" s="7">
        <f t="shared" si="1"/>
        <v>0</v>
      </c>
      <c r="G37" s="4" t="e">
        <f t="shared" si="4"/>
        <v>#N/A</v>
      </c>
    </row>
    <row r="38" spans="1:7" x14ac:dyDescent="0.3">
      <c r="A38" s="5" t="s">
        <v>48</v>
      </c>
      <c r="B38" s="6" t="s">
        <v>24</v>
      </c>
      <c r="C38" s="7" t="s">
        <v>51</v>
      </c>
      <c r="D38" s="8" t="str">
        <f t="shared" si="0"/>
        <v>미생성</v>
      </c>
      <c r="E38" s="17"/>
      <c r="F38" s="7">
        <f t="shared" si="1"/>
        <v>0</v>
      </c>
      <c r="G38" s="4" t="e">
        <f t="shared" si="4"/>
        <v>#N/A</v>
      </c>
    </row>
    <row r="39" spans="1:7" x14ac:dyDescent="0.3">
      <c r="A39" s="5" t="s">
        <v>48</v>
      </c>
      <c r="B39" s="6" t="s">
        <v>7</v>
      </c>
      <c r="C39" s="7" t="s">
        <v>52</v>
      </c>
      <c r="D39" s="8" t="str">
        <f t="shared" si="0"/>
        <v>미생성</v>
      </c>
      <c r="E39" s="17"/>
      <c r="F39" s="7">
        <f t="shared" si="1"/>
        <v>0</v>
      </c>
      <c r="G39" s="4" t="e">
        <f t="shared" si="4"/>
        <v>#N/A</v>
      </c>
    </row>
    <row r="40" spans="1:7" x14ac:dyDescent="0.3">
      <c r="A40" s="5" t="s">
        <v>53</v>
      </c>
      <c r="B40" s="6" t="s">
        <v>5</v>
      </c>
      <c r="C40" s="7" t="s">
        <v>54</v>
      </c>
      <c r="D40" s="8" t="str">
        <f t="shared" si="0"/>
        <v>미생성</v>
      </c>
      <c r="E40" s="17"/>
      <c r="F40" s="7">
        <f t="shared" si="1"/>
        <v>0</v>
      </c>
      <c r="G40" s="4" t="e">
        <f t="shared" si="4"/>
        <v>#N/A</v>
      </c>
    </row>
    <row r="41" spans="1:7" x14ac:dyDescent="0.3">
      <c r="A41" s="5" t="s">
        <v>53</v>
      </c>
      <c r="B41" s="6" t="s">
        <v>6</v>
      </c>
      <c r="C41" s="7" t="s">
        <v>55</v>
      </c>
      <c r="D41" s="8" t="str">
        <f t="shared" si="0"/>
        <v>미생성</v>
      </c>
      <c r="E41" s="17"/>
      <c r="F41" s="7">
        <f t="shared" si="1"/>
        <v>0</v>
      </c>
      <c r="G41" s="4" t="e">
        <f t="shared" si="4"/>
        <v>#N/A</v>
      </c>
    </row>
    <row r="42" spans="1:7" x14ac:dyDescent="0.3">
      <c r="A42" s="5" t="s">
        <v>53</v>
      </c>
      <c r="B42" s="6" t="s">
        <v>7</v>
      </c>
      <c r="C42" s="7" t="s">
        <v>56</v>
      </c>
      <c r="D42" s="8" t="str">
        <f t="shared" si="0"/>
        <v>미생성</v>
      </c>
      <c r="E42" s="17"/>
      <c r="F42" s="7">
        <f t="shared" si="1"/>
        <v>0</v>
      </c>
      <c r="G42" s="4" t="e">
        <f t="shared" si="4"/>
        <v>#N/A</v>
      </c>
    </row>
    <row r="43" spans="1:7" x14ac:dyDescent="0.3">
      <c r="A43" s="5" t="s">
        <v>57</v>
      </c>
      <c r="B43" s="6" t="s">
        <v>24</v>
      </c>
      <c r="C43" s="7" t="s">
        <v>58</v>
      </c>
      <c r="D43" s="8" t="str">
        <f t="shared" si="0"/>
        <v>미생성</v>
      </c>
      <c r="E43" s="17"/>
      <c r="F43" s="7">
        <f t="shared" si="1"/>
        <v>0</v>
      </c>
      <c r="G43" s="4" t="e">
        <f t="shared" si="4"/>
        <v>#N/A</v>
      </c>
    </row>
    <row r="44" spans="1:7" x14ac:dyDescent="0.3">
      <c r="A44" s="5" t="s">
        <v>60</v>
      </c>
      <c r="B44" s="6" t="s">
        <v>5</v>
      </c>
      <c r="C44" s="7" t="s">
        <v>59</v>
      </c>
      <c r="D44" s="8" t="str">
        <f t="shared" si="0"/>
        <v>미생성</v>
      </c>
      <c r="E44" s="17"/>
      <c r="F44" s="7">
        <f t="shared" si="1"/>
        <v>0</v>
      </c>
      <c r="G44" s="4" t="e">
        <f t="shared" si="4"/>
        <v>#N/A</v>
      </c>
    </row>
    <row r="45" spans="1:7" x14ac:dyDescent="0.3">
      <c r="A45" s="5" t="s">
        <v>62</v>
      </c>
      <c r="B45" s="6" t="s">
        <v>6</v>
      </c>
      <c r="C45" s="7" t="s">
        <v>61</v>
      </c>
      <c r="D45" s="8" t="str">
        <f t="shared" si="0"/>
        <v>미생성</v>
      </c>
      <c r="E45" s="17"/>
      <c r="F45" s="7">
        <f t="shared" si="1"/>
        <v>0</v>
      </c>
      <c r="G45" s="4" t="e">
        <f t="shared" si="4"/>
        <v>#N/A</v>
      </c>
    </row>
    <row r="46" spans="1:7" x14ac:dyDescent="0.3">
      <c r="A46" s="5" t="s">
        <v>63</v>
      </c>
      <c r="B46" s="6" t="s">
        <v>23</v>
      </c>
      <c r="C46" s="9"/>
      <c r="D46" s="8" t="str">
        <f>IF(E46&gt;=120,"SS",IF(E46&gt;=70,"S",IF(E46&gt;=50,"A",IF(E46&gt;=30,"B",IF(E46&gt;=0,"미생성")))))</f>
        <v>미생성</v>
      </c>
      <c r="E46" s="17"/>
      <c r="F46" s="7">
        <f t="shared" si="1"/>
        <v>0</v>
      </c>
      <c r="G46" s="4" t="b">
        <f>IF(E46&gt;30,1)</f>
        <v>0</v>
      </c>
    </row>
    <row r="47" spans="1:7" x14ac:dyDescent="0.3">
      <c r="A47" s="32" t="s">
        <v>64</v>
      </c>
      <c r="B47" s="32"/>
      <c r="C47" s="32"/>
      <c r="D47" s="32"/>
      <c r="E47" s="31" t="e" cm="1">
        <f t="array" ref="E47">SUM(IF(G2:G45&lt;=40,E2:E45))</f>
        <v>#N/A</v>
      </c>
      <c r="F47" s="4"/>
      <c r="G47" s="4"/>
    </row>
  </sheetData>
  <autoFilter ref="A1:H46" xr:uid="{FB5B2710-83B3-4B2A-9537-D4D5D1B7C173}"/>
  <mergeCells count="2">
    <mergeCell ref="A47:D47"/>
    <mergeCell ref="J28:K28"/>
  </mergeCells>
  <phoneticPr fontId="1" type="noConversion"/>
  <hyperlinks>
    <hyperlink ref="I24" r:id="rId1" tooltip="https://xenogents.github.io/LegionSolver/" xr:uid="{CCFB831B-3DC5-490E-AE93-9D1D1FE1DE88}"/>
  </hyperlinks>
  <pageMargins left="0.7" right="0.7" top="0.75" bottom="0.75" header="0.3" footer="0.3"/>
  <pageSetup paperSize="9" orientation="portrait" horizontalDpi="300" verticalDpi="300" r:id="rId2"/>
  <ignoredErrors>
    <ignoredError sqref="J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유니온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경태박</dc:creator>
  <cp:lastModifiedBy>경태 박</cp:lastModifiedBy>
  <dcterms:created xsi:type="dcterms:W3CDTF">2020-12-15T09:34:53Z</dcterms:created>
  <dcterms:modified xsi:type="dcterms:W3CDTF">2020-12-15T19:54:11Z</dcterms:modified>
</cp:coreProperties>
</file>