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류희진\Desktop\"/>
    </mc:Choice>
  </mc:AlternateContent>
  <xr:revisionPtr revIDLastSave="0" documentId="13_ncr:1_{5C93479F-761E-4D45-A455-956F06E92D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겨울 업데이트 요약" sheetId="13" r:id="rId1"/>
    <sheet name="추가사항" sheetId="15" r:id="rId2"/>
    <sheet name="쉽게 보는 마약버프" sheetId="19" r:id="rId3"/>
    <sheet name="주의사항" sheetId="16" r:id="rId4"/>
    <sheet name="계산용 달력" sheetId="10" r:id="rId5"/>
    <sheet name="코인 수급 계산기(본섭)" sheetId="14" r:id="rId6"/>
    <sheet name="코인 수급 계산기(버닝섭)" sheetId="17" r:id="rId7"/>
    <sheet name="네오 스톤&lt;성장&gt;" sheetId="3" r:id="rId8"/>
    <sheet name="네오 스톤&lt;강화&gt;" sheetId="4" r:id="rId9"/>
    <sheet name="네오 젬 상점" sheetId="5" r:id="rId10"/>
    <sheet name="네오 크리스탈" sheetId="11" r:id="rId11"/>
    <sheet name="네오 코어 달력" sheetId="18" r:id="rId12"/>
    <sheet name="네오 코어 상점" sheetId="12" r:id="rId13"/>
  </sheets>
  <calcPr calcId="191029"/>
</workbook>
</file>

<file path=xl/calcChain.xml><?xml version="1.0" encoding="utf-8"?>
<calcChain xmlns="http://schemas.openxmlformats.org/spreadsheetml/2006/main">
  <c r="D26" i="3" l="1"/>
  <c r="D2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M6" i="18" l="1"/>
  <c r="M7" i="18"/>
  <c r="M8" i="18"/>
  <c r="M9" i="18"/>
  <c r="N8" i="18"/>
  <c r="O8" i="18"/>
  <c r="P8" i="18"/>
  <c r="Q8" i="18"/>
  <c r="R8" i="18"/>
  <c r="S8" i="18"/>
  <c r="T8" i="18"/>
  <c r="U8" i="18"/>
  <c r="V8" i="18"/>
  <c r="N9" i="18"/>
  <c r="O9" i="18"/>
  <c r="P9" i="18"/>
  <c r="Q9" i="18"/>
  <c r="R9" i="18"/>
  <c r="S9" i="18"/>
  <c r="T9" i="18"/>
  <c r="U9" i="18"/>
  <c r="V9" i="18"/>
  <c r="N10" i="18"/>
  <c r="O10" i="18"/>
  <c r="P10" i="18"/>
  <c r="Q10" i="18"/>
  <c r="R10" i="18"/>
  <c r="S10" i="18"/>
  <c r="T10" i="18"/>
  <c r="U10" i="18"/>
  <c r="V10" i="18"/>
  <c r="N11" i="18"/>
  <c r="O11" i="18"/>
  <c r="P11" i="18"/>
  <c r="Q11" i="18"/>
  <c r="R11" i="18"/>
  <c r="S11" i="18"/>
  <c r="T11" i="18"/>
  <c r="U11" i="18"/>
  <c r="V11" i="18"/>
  <c r="N12" i="18"/>
  <c r="O12" i="18"/>
  <c r="P12" i="18"/>
  <c r="Q12" i="18"/>
  <c r="R12" i="18"/>
  <c r="S12" i="18"/>
  <c r="T12" i="18"/>
  <c r="U12" i="18"/>
  <c r="V12" i="18"/>
  <c r="N13" i="18"/>
  <c r="O13" i="18"/>
  <c r="P13" i="18"/>
  <c r="Q13" i="18"/>
  <c r="R13" i="18"/>
  <c r="S13" i="18"/>
  <c r="T13" i="18"/>
  <c r="U13" i="18"/>
  <c r="V13" i="18"/>
  <c r="N14" i="18"/>
  <c r="O14" i="18"/>
  <c r="P14" i="18"/>
  <c r="Q14" i="18"/>
  <c r="R14" i="18"/>
  <c r="S14" i="18"/>
  <c r="T14" i="18"/>
  <c r="U14" i="18"/>
  <c r="V14" i="18"/>
  <c r="N15" i="18"/>
  <c r="O15" i="18"/>
  <c r="P15" i="18"/>
  <c r="Q15" i="18"/>
  <c r="R15" i="18"/>
  <c r="S15" i="18"/>
  <c r="T15" i="18"/>
  <c r="U15" i="18"/>
  <c r="V15" i="18"/>
  <c r="N16" i="18"/>
  <c r="O16" i="18"/>
  <c r="P16" i="18"/>
  <c r="Q16" i="18"/>
  <c r="R16" i="18"/>
  <c r="S16" i="18"/>
  <c r="T16" i="18"/>
  <c r="U16" i="18"/>
  <c r="V16" i="18"/>
  <c r="N17" i="18"/>
  <c r="O17" i="18"/>
  <c r="P17" i="18"/>
  <c r="Q17" i="18"/>
  <c r="R17" i="18"/>
  <c r="S17" i="18"/>
  <c r="T17" i="18"/>
  <c r="U17" i="18"/>
  <c r="V17" i="18"/>
  <c r="N18" i="18"/>
  <c r="O18" i="18"/>
  <c r="P18" i="18"/>
  <c r="Q18" i="18"/>
  <c r="R18" i="18"/>
  <c r="S18" i="18"/>
  <c r="T18" i="18"/>
  <c r="U18" i="18"/>
  <c r="V18" i="18"/>
  <c r="N19" i="18"/>
  <c r="O19" i="18"/>
  <c r="P19" i="18"/>
  <c r="Q19" i="18"/>
  <c r="R19" i="18"/>
  <c r="S19" i="18"/>
  <c r="T19" i="18"/>
  <c r="U19" i="18"/>
  <c r="V19" i="18"/>
  <c r="N20" i="18"/>
  <c r="O20" i="18"/>
  <c r="P20" i="18"/>
  <c r="Q20" i="18"/>
  <c r="R20" i="18"/>
  <c r="S20" i="18"/>
  <c r="T20" i="18"/>
  <c r="U20" i="18"/>
  <c r="V20" i="18"/>
  <c r="N21" i="18"/>
  <c r="O21" i="18"/>
  <c r="P21" i="18"/>
  <c r="Q21" i="18"/>
  <c r="R21" i="18"/>
  <c r="S21" i="18"/>
  <c r="T21" i="18"/>
  <c r="U21" i="18"/>
  <c r="V21" i="18"/>
  <c r="N22" i="18"/>
  <c r="O22" i="18"/>
  <c r="P22" i="18"/>
  <c r="Q22" i="18"/>
  <c r="R22" i="18"/>
  <c r="S22" i="18"/>
  <c r="T22" i="18"/>
  <c r="U22" i="18"/>
  <c r="V22" i="18"/>
  <c r="N23" i="18"/>
  <c r="O23" i="18"/>
  <c r="P23" i="18"/>
  <c r="Q23" i="18"/>
  <c r="R23" i="18"/>
  <c r="S23" i="18"/>
  <c r="T23" i="18"/>
  <c r="U23" i="18"/>
  <c r="V23" i="18"/>
  <c r="N24" i="18"/>
  <c r="O24" i="18"/>
  <c r="P24" i="18"/>
  <c r="Q24" i="18"/>
  <c r="R24" i="18"/>
  <c r="S24" i="18"/>
  <c r="T24" i="18"/>
  <c r="U24" i="18"/>
  <c r="V24" i="18"/>
  <c r="N25" i="18"/>
  <c r="O25" i="18"/>
  <c r="P25" i="18"/>
  <c r="Q25" i="18"/>
  <c r="R25" i="18"/>
  <c r="S25" i="18"/>
  <c r="T25" i="18"/>
  <c r="U25" i="18"/>
  <c r="V25" i="18"/>
  <c r="N26" i="18"/>
  <c r="O26" i="18"/>
  <c r="P26" i="18"/>
  <c r="Q26" i="18"/>
  <c r="R26" i="18"/>
  <c r="S26" i="18"/>
  <c r="T26" i="18"/>
  <c r="U26" i="18"/>
  <c r="V26" i="18"/>
  <c r="N27" i="18"/>
  <c r="O27" i="18"/>
  <c r="P27" i="18"/>
  <c r="Q27" i="18"/>
  <c r="R27" i="18"/>
  <c r="S27" i="18"/>
  <c r="T27" i="18"/>
  <c r="U27" i="18"/>
  <c r="V27" i="18"/>
  <c r="N28" i="18"/>
  <c r="O28" i="18"/>
  <c r="P28" i="18"/>
  <c r="Q28" i="18"/>
  <c r="R28" i="18"/>
  <c r="S28" i="18"/>
  <c r="T28" i="18"/>
  <c r="U28" i="18"/>
  <c r="V28" i="18"/>
  <c r="N29" i="18"/>
  <c r="O29" i="18"/>
  <c r="P29" i="18"/>
  <c r="Q29" i="18"/>
  <c r="R29" i="18"/>
  <c r="S29" i="18"/>
  <c r="T29" i="18"/>
  <c r="U29" i="18"/>
  <c r="V29" i="18"/>
  <c r="N30" i="18"/>
  <c r="O30" i="18"/>
  <c r="P30" i="18"/>
  <c r="Q30" i="18"/>
  <c r="R30" i="18"/>
  <c r="S30" i="18"/>
  <c r="T30" i="18"/>
  <c r="U30" i="18"/>
  <c r="V30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1" i="18"/>
  <c r="M12" i="18"/>
  <c r="M13" i="18"/>
  <c r="M10" i="18"/>
  <c r="N6" i="18"/>
  <c r="O6" i="18"/>
  <c r="P6" i="18"/>
  <c r="Q6" i="18"/>
  <c r="R6" i="18"/>
  <c r="S6" i="18"/>
  <c r="T6" i="18"/>
  <c r="U6" i="18"/>
  <c r="V6" i="18"/>
  <c r="N7" i="18"/>
  <c r="O7" i="18"/>
  <c r="P7" i="18"/>
  <c r="Q7" i="18"/>
  <c r="R7" i="18"/>
  <c r="S7" i="18"/>
  <c r="T7" i="18"/>
  <c r="U7" i="18"/>
  <c r="V7" i="18"/>
  <c r="C51" i="17"/>
  <c r="L19" i="17"/>
  <c r="F19" i="17"/>
  <c r="L18" i="17"/>
  <c r="I18" i="17"/>
  <c r="I19" i="17" s="1"/>
  <c r="F11" i="17"/>
  <c r="C5" i="17"/>
  <c r="F4" i="17"/>
  <c r="F5" i="17" s="1"/>
  <c r="F3" i="17"/>
  <c r="L19" i="14"/>
  <c r="L18" i="14"/>
  <c r="I19" i="14"/>
  <c r="I18" i="14"/>
  <c r="F19" i="14"/>
  <c r="F12" i="14"/>
  <c r="F11" i="14"/>
  <c r="D31" i="18" l="1"/>
  <c r="F12" i="19" s="1"/>
  <c r="F6" i="17"/>
  <c r="F8" i="17" s="1"/>
  <c r="F12" i="17"/>
  <c r="F13" i="17" s="1"/>
  <c r="F4" i="14"/>
  <c r="F3" i="14"/>
  <c r="C5" i="14"/>
  <c r="C51" i="14"/>
  <c r="F13" i="14" l="1"/>
  <c r="F6" i="14"/>
  <c r="F5" i="14"/>
  <c r="F8" i="14" l="1"/>
  <c r="H19" i="12" l="1"/>
  <c r="H20" i="12"/>
  <c r="H21" i="12"/>
  <c r="H22" i="12"/>
  <c r="H23" i="12"/>
  <c r="G26" i="12"/>
  <c r="H25" i="12"/>
  <c r="H24" i="12"/>
  <c r="H18" i="12"/>
  <c r="G10" i="12"/>
  <c r="H9" i="12"/>
  <c r="H8" i="12"/>
  <c r="H7" i="12"/>
  <c r="H6" i="12"/>
  <c r="H5" i="12"/>
  <c r="F39" i="4"/>
  <c r="G38" i="4"/>
  <c r="G37" i="4"/>
  <c r="G36" i="4"/>
  <c r="F28" i="4"/>
  <c r="G27" i="4"/>
  <c r="G26" i="4"/>
  <c r="G25" i="4"/>
  <c r="G24" i="4"/>
  <c r="G23" i="4"/>
  <c r="G22" i="4"/>
  <c r="G21" i="4"/>
  <c r="G20" i="4"/>
  <c r="N3" i="10"/>
  <c r="H10" i="12" l="1"/>
  <c r="H26" i="12"/>
  <c r="G28" i="4"/>
  <c r="G39" i="4"/>
  <c r="D57" i="3"/>
  <c r="D56" i="3"/>
  <c r="D51" i="3"/>
  <c r="D55" i="3"/>
  <c r="D54" i="3"/>
  <c r="C58" i="3"/>
  <c r="D53" i="3"/>
  <c r="D52" i="3"/>
  <c r="D50" i="3"/>
  <c r="D49" i="3"/>
  <c r="D48" i="3"/>
  <c r="D47" i="3"/>
  <c r="C39" i="3"/>
  <c r="D38" i="3"/>
  <c r="D37" i="3"/>
  <c r="D36" i="3"/>
  <c r="D35" i="3"/>
  <c r="D5" i="3"/>
  <c r="H4" i="5"/>
  <c r="H5" i="5"/>
  <c r="H6" i="5"/>
  <c r="H7" i="5"/>
  <c r="H8" i="5"/>
  <c r="H9" i="5"/>
  <c r="H10" i="5"/>
  <c r="G8" i="11"/>
  <c r="H7" i="11"/>
  <c r="H6" i="11"/>
  <c r="H5" i="11"/>
  <c r="H4" i="11"/>
  <c r="H3" i="11"/>
  <c r="C32" i="10"/>
  <c r="D32" i="10"/>
  <c r="C31" i="10"/>
  <c r="D31" i="10"/>
  <c r="E31" i="10"/>
  <c r="F31" i="10"/>
  <c r="G31" i="10"/>
  <c r="H31" i="10"/>
  <c r="C30" i="10"/>
  <c r="D30" i="10"/>
  <c r="E30" i="10"/>
  <c r="F30" i="10"/>
  <c r="G30" i="10"/>
  <c r="H30" i="10"/>
  <c r="C29" i="10"/>
  <c r="D29" i="10"/>
  <c r="E29" i="10"/>
  <c r="F29" i="10"/>
  <c r="G29" i="10"/>
  <c r="H29" i="10"/>
  <c r="C28" i="10"/>
  <c r="D28" i="10"/>
  <c r="E28" i="10"/>
  <c r="F28" i="10"/>
  <c r="G28" i="10"/>
  <c r="H28" i="10"/>
  <c r="B32" i="10"/>
  <c r="B30" i="10"/>
  <c r="B31" i="10"/>
  <c r="B29" i="10"/>
  <c r="B28" i="10"/>
  <c r="E27" i="10"/>
  <c r="F27" i="10"/>
  <c r="G27" i="10"/>
  <c r="H27" i="10"/>
  <c r="Q16" i="12" l="1"/>
  <c r="D39" i="3"/>
  <c r="D58" i="3"/>
  <c r="H8" i="11"/>
  <c r="D27" i="10" l="1"/>
  <c r="C27" i="10"/>
  <c r="B27" i="10"/>
  <c r="H26" i="10"/>
  <c r="G26" i="10"/>
  <c r="F26" i="10"/>
  <c r="E26" i="10"/>
  <c r="D26" i="10"/>
  <c r="C26" i="10"/>
  <c r="B26" i="10"/>
  <c r="H25" i="10"/>
  <c r="G25" i="10"/>
  <c r="F25" i="10"/>
  <c r="E25" i="10"/>
  <c r="D25" i="10"/>
  <c r="C25" i="10"/>
  <c r="B25" i="10"/>
  <c r="H24" i="10"/>
  <c r="G24" i="10"/>
  <c r="F24" i="10"/>
  <c r="E24" i="10"/>
  <c r="D24" i="10"/>
  <c r="C24" i="10"/>
  <c r="B24" i="10"/>
  <c r="H23" i="10"/>
  <c r="G23" i="10"/>
  <c r="F23" i="10"/>
  <c r="E23" i="10"/>
  <c r="D23" i="10"/>
  <c r="C23" i="10"/>
  <c r="B23" i="10"/>
  <c r="H22" i="10"/>
  <c r="G22" i="10"/>
  <c r="F22" i="10"/>
  <c r="E22" i="10"/>
  <c r="L22" i="10" l="1"/>
  <c r="K22" i="10"/>
  <c r="J22" i="10"/>
  <c r="C6" i="17" s="1"/>
  <c r="J4" i="10"/>
  <c r="L4" i="10"/>
  <c r="K4" i="10"/>
  <c r="I3" i="14" l="1"/>
  <c r="I11" i="14" s="1"/>
  <c r="I3" i="17"/>
  <c r="I4" i="14"/>
  <c r="I12" i="14" s="1"/>
  <c r="I4" i="17"/>
  <c r="C6" i="14"/>
  <c r="C27" i="3"/>
  <c r="G15" i="5"/>
  <c r="F12" i="4"/>
  <c r="L12" i="14" l="1"/>
  <c r="I6" i="14"/>
  <c r="L4" i="14" s="1"/>
  <c r="L11" i="14"/>
  <c r="I5" i="14"/>
  <c r="L3" i="14" s="1"/>
  <c r="I12" i="17"/>
  <c r="L12" i="17"/>
  <c r="L11" i="17"/>
  <c r="I11" i="17"/>
  <c r="I6" i="17"/>
  <c r="L4" i="17" s="1"/>
  <c r="I5" i="17"/>
  <c r="I13" i="14"/>
  <c r="L13" i="14" s="1"/>
  <c r="I8" i="14" l="1"/>
  <c r="I13" i="17"/>
  <c r="L13" i="17" s="1"/>
  <c r="L5" i="14"/>
  <c r="I8" i="17"/>
  <c r="L3" i="17"/>
  <c r="L5" i="17" s="1"/>
  <c r="H14" i="5"/>
  <c r="H13" i="5"/>
  <c r="H12" i="5"/>
  <c r="H11" i="5"/>
  <c r="H3" i="5"/>
  <c r="H15" i="5" l="1"/>
  <c r="G11" i="4"/>
  <c r="G10" i="4"/>
  <c r="G9" i="4"/>
  <c r="G8" i="4"/>
  <c r="G7" i="4"/>
  <c r="G6" i="4"/>
  <c r="G5" i="4"/>
  <c r="D27" i="3" l="1"/>
  <c r="N36" i="3" s="1"/>
  <c r="G12" i="4"/>
  <c r="Q37" i="4" s="1"/>
</calcChain>
</file>

<file path=xl/sharedStrings.xml><?xml version="1.0" encoding="utf-8"?>
<sst xmlns="http://schemas.openxmlformats.org/spreadsheetml/2006/main" count="485" uniqueCount="282">
  <si>
    <t>시작일</t>
    <phoneticPr fontId="1" type="noConversion"/>
  </si>
  <si>
    <t>종료일</t>
    <phoneticPr fontId="1" type="noConversion"/>
  </si>
  <si>
    <t>아이템명</t>
    <phoneticPr fontId="1" type="noConversion"/>
  </si>
  <si>
    <t>교환여부</t>
    <phoneticPr fontId="1" type="noConversion"/>
  </si>
  <si>
    <t>아이템 명</t>
    <phoneticPr fontId="1" type="noConversion"/>
  </si>
  <si>
    <t>교환 여부</t>
    <phoneticPr fontId="1" type="noConversion"/>
  </si>
  <si>
    <t>교환불가</t>
    <phoneticPr fontId="1" type="noConversion"/>
  </si>
  <si>
    <t>소모 코인</t>
    <phoneticPr fontId="1" type="noConversion"/>
  </si>
  <si>
    <t>구매 제한</t>
    <phoneticPr fontId="1" type="noConversion"/>
  </si>
  <si>
    <t>가격</t>
    <phoneticPr fontId="1" type="noConversion"/>
  </si>
  <si>
    <t>현재 일자</t>
    <phoneticPr fontId="1" type="noConversion"/>
  </si>
  <si>
    <t>기본정보입력</t>
    <phoneticPr fontId="1" type="noConversion"/>
  </si>
  <si>
    <t>남은 기간</t>
    <phoneticPr fontId="1" type="noConversion"/>
  </si>
  <si>
    <t>랜덤 데미지 스킨 상자</t>
    <phoneticPr fontId="1" type="noConversion"/>
  </si>
  <si>
    <t>구매제한</t>
    <phoneticPr fontId="1" type="noConversion"/>
  </si>
  <si>
    <t>구매희망</t>
    <phoneticPr fontId="1" type="noConversion"/>
  </si>
  <si>
    <t>구매 가능</t>
    <phoneticPr fontId="1" type="noConversion"/>
  </si>
  <si>
    <t>일</t>
  </si>
  <si>
    <t>토</t>
  </si>
  <si>
    <t>금</t>
  </si>
  <si>
    <t>목</t>
  </si>
  <si>
    <t>수</t>
  </si>
  <si>
    <t>월</t>
    <phoneticPr fontId="1" type="noConversion"/>
  </si>
  <si>
    <t>화</t>
  </si>
  <si>
    <t>일요일</t>
    <phoneticPr fontId="1" type="noConversion"/>
  </si>
  <si>
    <t>전체 기간</t>
    <phoneticPr fontId="1" type="noConversion"/>
  </si>
  <si>
    <t>남은 일요일</t>
    <phoneticPr fontId="1" type="noConversion"/>
  </si>
  <si>
    <t>남은 평일</t>
    <phoneticPr fontId="1" type="noConversion"/>
  </si>
  <si>
    <t>전체 일요일</t>
    <phoneticPr fontId="1" type="noConversion"/>
  </si>
  <si>
    <t>전체 평일</t>
    <phoneticPr fontId="1" type="noConversion"/>
  </si>
  <si>
    <t>전체 달력</t>
    <phoneticPr fontId="1" type="noConversion"/>
  </si>
  <si>
    <t>남은 기간 달력</t>
    <phoneticPr fontId="1" type="noConversion"/>
  </si>
  <si>
    <t>전체 기간 계산용</t>
    <phoneticPr fontId="1" type="noConversion"/>
  </si>
  <si>
    <t>남은 기간 계산용</t>
    <phoneticPr fontId="1" type="noConversion"/>
  </si>
  <si>
    <t>오늘</t>
    <phoneticPr fontId="1" type="noConversion"/>
  </si>
  <si>
    <t>평일</t>
    <phoneticPr fontId="1" type="noConversion"/>
  </si>
  <si>
    <t>미참여 평일</t>
    <phoneticPr fontId="1" type="noConversion"/>
  </si>
  <si>
    <t>미참여 일요일</t>
    <phoneticPr fontId="1" type="noConversion"/>
  </si>
  <si>
    <t>기본정보</t>
    <phoneticPr fontId="1" type="noConversion"/>
  </si>
  <si>
    <t>코인 (본캐)</t>
    <phoneticPr fontId="1" type="noConversion"/>
  </si>
  <si>
    <t>코인 (전체)</t>
    <phoneticPr fontId="1" type="noConversion"/>
  </si>
  <si>
    <t>코인 (부캐)</t>
    <phoneticPr fontId="1" type="noConversion"/>
  </si>
  <si>
    <t>*불가능한 숫자 입력시 입력한 박스가 붉은색으로 변함</t>
    <phoneticPr fontId="1" type="noConversion"/>
  </si>
  <si>
    <t>코인 (전체) + 보유량</t>
    <phoneticPr fontId="1" type="noConversion"/>
  </si>
  <si>
    <t>캐릭별
구매</t>
    <phoneticPr fontId="1" type="noConversion"/>
  </si>
  <si>
    <t>성향 성장의 비약</t>
    <phoneticPr fontId="1" type="noConversion"/>
  </si>
  <si>
    <t>스페셜 명예의 훈장</t>
    <phoneticPr fontId="1" type="noConversion"/>
  </si>
  <si>
    <t>캐릭터 슬롯 쿠폰</t>
    <phoneticPr fontId="1" type="noConversion"/>
  </si>
  <si>
    <t>여로 심볼</t>
    <phoneticPr fontId="1" type="noConversion"/>
  </si>
  <si>
    <t>츄츄 심볼</t>
    <phoneticPr fontId="1" type="noConversion"/>
  </si>
  <si>
    <t>레헬른 심볼</t>
    <phoneticPr fontId="1" type="noConversion"/>
  </si>
  <si>
    <t>아라카나 심볼</t>
    <phoneticPr fontId="1" type="noConversion"/>
  </si>
  <si>
    <t>모라스 심볼</t>
    <phoneticPr fontId="1" type="noConversion"/>
  </si>
  <si>
    <t>에스페라 심볼</t>
    <phoneticPr fontId="1" type="noConversion"/>
  </si>
  <si>
    <t>캐릭별 구매</t>
    <phoneticPr fontId="1" type="noConversion"/>
  </si>
  <si>
    <t>월드 구매 공유</t>
    <phoneticPr fontId="1" type="noConversion"/>
  </si>
  <si>
    <t>구매 가능</t>
    <phoneticPr fontId="1" type="noConversion"/>
  </si>
  <si>
    <t>무제한</t>
    <phoneticPr fontId="1" type="noConversion"/>
  </si>
  <si>
    <t>금빛 각인의 인장</t>
    <phoneticPr fontId="1" type="noConversion"/>
  </si>
  <si>
    <t>스페셜 에디셔널 각인의 인장</t>
    <phoneticPr fontId="1" type="noConversion"/>
  </si>
  <si>
    <t>수상한 에디셔널 큐브</t>
    <phoneticPr fontId="1" type="noConversion"/>
  </si>
  <si>
    <t>코어 젬스톤</t>
    <phoneticPr fontId="1" type="noConversion"/>
  </si>
  <si>
    <t>코인 캐는 전체 캐릭터 수</t>
    <phoneticPr fontId="1" type="noConversion"/>
  </si>
  <si>
    <t>참가 일수</t>
    <phoneticPr fontId="1" type="noConversion"/>
  </si>
  <si>
    <t>코인 최대 획득량</t>
    <phoneticPr fontId="1" type="noConversion"/>
  </si>
  <si>
    <t>남은 일수</t>
    <phoneticPr fontId="1" type="noConversion"/>
  </si>
  <si>
    <t>네오 성장의 비약 1 (200~209)</t>
    <phoneticPr fontId="1" type="noConversion"/>
  </si>
  <si>
    <t>네오 성장의 비약 2 (200~219)</t>
    <phoneticPr fontId="1" type="noConversion"/>
  </si>
  <si>
    <t>네오 성장의 비약 3 (200~229)</t>
    <phoneticPr fontId="1" type="noConversion"/>
  </si>
  <si>
    <t>태풍 성장의 비약 (200~239)</t>
    <phoneticPr fontId="1" type="noConversion"/>
  </si>
  <si>
    <t>극한 성장의 비약 (200~249)</t>
    <phoneticPr fontId="1" type="noConversion"/>
  </si>
  <si>
    <t>소모 포인트</t>
    <phoneticPr fontId="1" type="noConversion"/>
  </si>
  <si>
    <t>-</t>
    <phoneticPr fontId="1" type="noConversion"/>
  </si>
  <si>
    <t>오로라 데미지 스킨 유닛</t>
    <phoneticPr fontId="1" type="noConversion"/>
  </si>
  <si>
    <t>네오 캐슬 의상 세트</t>
    <phoneticPr fontId="1" type="noConversion"/>
  </si>
  <si>
    <t>르네로이드 교환권</t>
    <phoneticPr fontId="1" type="noConversion"/>
  </si>
  <si>
    <t>리오로이드 교환권</t>
    <phoneticPr fontId="1" type="noConversion"/>
  </si>
  <si>
    <t>네오 캐슬 의자</t>
    <phoneticPr fontId="1" type="noConversion"/>
  </si>
  <si>
    <t>바다조각 의자</t>
    <phoneticPr fontId="1" type="noConversion"/>
  </si>
  <si>
    <t>오로라 보석 라이딩 교환권</t>
    <phoneticPr fontId="1" type="noConversion"/>
  </si>
  <si>
    <t>통통 눈사람 라이딩 교환권</t>
    <phoneticPr fontId="1" type="noConversion"/>
  </si>
  <si>
    <t>선택형 직업 데미지 스킨 상자</t>
    <phoneticPr fontId="1" type="noConversion"/>
  </si>
  <si>
    <t>데미지 스킨 1칸 확장권</t>
    <phoneticPr fontId="1" type="noConversion"/>
  </si>
  <si>
    <t>의자 40칸 가방</t>
    <phoneticPr fontId="1" type="noConversion"/>
  </si>
  <si>
    <t>경험치 쿠폰 2배 15분</t>
    <phoneticPr fontId="1" type="noConversion"/>
  </si>
  <si>
    <t>파워엘릭서 100개 교환권</t>
    <phoneticPr fontId="1" type="noConversion"/>
  </si>
  <si>
    <t>텔레포트 1일 교환권</t>
    <phoneticPr fontId="1" type="noConversion"/>
  </si>
  <si>
    <t>펜던트 슬롯 7일 이용권</t>
    <phoneticPr fontId="1" type="noConversion"/>
  </si>
  <si>
    <t>선택 슬롯 8칸 확장권</t>
    <phoneticPr fontId="1" type="noConversion"/>
  </si>
  <si>
    <t>AP 초기화 주문서</t>
    <phoneticPr fontId="1" type="noConversion"/>
  </si>
  <si>
    <t>마스터리 북 20</t>
    <phoneticPr fontId="1" type="noConversion"/>
  </si>
  <si>
    <t>마스터리 북 30</t>
    <phoneticPr fontId="1" type="noConversion"/>
  </si>
  <si>
    <t>자유전직 코인</t>
    <phoneticPr fontId="1" type="noConversion"/>
  </si>
  <si>
    <t>몬스터 라이프 젬 7개 교환권</t>
    <phoneticPr fontId="1" type="noConversion"/>
  </si>
  <si>
    <t>무한의 피로회복제</t>
    <phoneticPr fontId="1" type="noConversion"/>
  </si>
  <si>
    <t>의문의 모몽</t>
    <phoneticPr fontId="1" type="noConversion"/>
  </si>
  <si>
    <t>1일 1개</t>
    <phoneticPr fontId="1" type="noConversion"/>
  </si>
  <si>
    <t>1일 2개</t>
    <phoneticPr fontId="1" type="noConversion"/>
  </si>
  <si>
    <t>1주 1개</t>
    <phoneticPr fontId="1" type="noConversion"/>
  </si>
  <si>
    <t>1주 3개</t>
    <phoneticPr fontId="1" type="noConversion"/>
  </si>
  <si>
    <t>창고 이동</t>
    <phoneticPr fontId="1" type="noConversion"/>
  </si>
  <si>
    <t>코인샵 1단계</t>
    <phoneticPr fontId="1" type="noConversion"/>
  </si>
  <si>
    <t>코인샵 2단계 (네오스톤 1만개 누적 후 이용 가능)</t>
    <phoneticPr fontId="1" type="noConversion"/>
  </si>
  <si>
    <t>코인샵 3단계 (네오스톤 2만개 누적 후 이용 가능)</t>
    <phoneticPr fontId="1" type="noConversion"/>
  </si>
  <si>
    <t>여로 심볼 10개 패키지</t>
    <phoneticPr fontId="1" type="noConversion"/>
  </si>
  <si>
    <t>츄츄 심볼 10개 패키지</t>
    <phoneticPr fontId="1" type="noConversion"/>
  </si>
  <si>
    <t>레헬른 심볼 10개 패키지</t>
    <phoneticPr fontId="1" type="noConversion"/>
  </si>
  <si>
    <t>아라카나 심볼 10개 패키지</t>
    <phoneticPr fontId="1" type="noConversion"/>
  </si>
  <si>
    <t>모라스 심볼 10개 패키지</t>
    <phoneticPr fontId="1" type="noConversion"/>
  </si>
  <si>
    <t>코어 젬스톤 10개 패키지</t>
    <phoneticPr fontId="1" type="noConversion"/>
  </si>
  <si>
    <t>스페셜 명예의 훈장 10개 패키지</t>
    <phoneticPr fontId="1" type="noConversion"/>
  </si>
  <si>
    <t>경험치 코어 젬스톤</t>
    <phoneticPr fontId="1" type="noConversion"/>
  </si>
  <si>
    <t>카오스 서큘레이터</t>
    <phoneticPr fontId="1" type="noConversion"/>
  </si>
  <si>
    <t>레전더리 서큘레이터</t>
    <phoneticPr fontId="1" type="noConversion"/>
  </si>
  <si>
    <t>익스트림 성장의 비약</t>
    <phoneticPr fontId="1" type="noConversion"/>
  </si>
  <si>
    <t>의문의 심볼 상자</t>
    <phoneticPr fontId="1" type="noConversion"/>
  </si>
  <si>
    <t>의문의 스페셜 명예의 훈장 상자</t>
    <phoneticPr fontId="1" type="noConversion"/>
  </si>
  <si>
    <t>의문의 코어 젬스톤 상자</t>
    <phoneticPr fontId="1" type="noConversion"/>
  </si>
  <si>
    <t>불가</t>
    <phoneticPr fontId="1" type="noConversion"/>
  </si>
  <si>
    <t>가능</t>
    <phoneticPr fontId="1" type="noConversion"/>
  </si>
  <si>
    <t>에스페라 심볼 10개 패키지</t>
    <phoneticPr fontId="1" type="noConversion"/>
  </si>
  <si>
    <t>강화 코인샵 1단계</t>
    <phoneticPr fontId="1" type="noConversion"/>
  </si>
  <si>
    <t>강화 코인샵 2단계 (네오 스톤 1만개 누적 후 이용 가능)</t>
    <phoneticPr fontId="1" type="noConversion"/>
  </si>
  <si>
    <t>강화 코인샵 3단계 (네오 스톤 2만개 누적 후 이용 가능)</t>
    <phoneticPr fontId="1" type="noConversion"/>
  </si>
  <si>
    <t>이벤트링 전용 명장의 큐브</t>
    <phoneticPr fontId="1" type="noConversion"/>
  </si>
  <si>
    <t>에픽 잠재 능력 주문서 100%</t>
    <phoneticPr fontId="1" type="noConversion"/>
  </si>
  <si>
    <t>스페셜 에디셔널 잠재 주문서 100%</t>
    <phoneticPr fontId="1" type="noConversion"/>
  </si>
  <si>
    <t>황금망치 100%</t>
    <phoneticPr fontId="1" type="noConversion"/>
  </si>
  <si>
    <t>이노센트 주문서 60%</t>
    <phoneticPr fontId="1" type="noConversion"/>
  </si>
  <si>
    <t>펫 장비 공격력 주문서 100%</t>
    <phoneticPr fontId="1" type="noConversion"/>
  </si>
  <si>
    <t>펫 장비 마력 주문서 100%</t>
    <phoneticPr fontId="1" type="noConversion"/>
  </si>
  <si>
    <t>카르마 영원한 환생의 불꽃</t>
    <phoneticPr fontId="1" type="noConversion"/>
  </si>
  <si>
    <t>카르마 강력한 환생의 불꽃</t>
    <phoneticPr fontId="1" type="noConversion"/>
  </si>
  <si>
    <t>순백의 주문서 100%</t>
    <phoneticPr fontId="1" type="noConversion"/>
  </si>
  <si>
    <t>카르마 장인의 큐브</t>
    <phoneticPr fontId="1" type="noConversion"/>
  </si>
  <si>
    <t>카르마 명장의 큐브</t>
    <phoneticPr fontId="1" type="noConversion"/>
  </si>
  <si>
    <t>카르마 유니크 잠재능력 부여 주문서 100%</t>
    <phoneticPr fontId="1" type="noConversion"/>
  </si>
  <si>
    <t>카르마 스타포스 17성 강화권</t>
    <phoneticPr fontId="1" type="noConversion"/>
  </si>
  <si>
    <t>이벤트 링 3종 선택권</t>
    <phoneticPr fontId="1" type="noConversion"/>
  </si>
  <si>
    <t>성장 코인샵 네오스톤 필요갯수</t>
    <phoneticPr fontId="1" type="noConversion"/>
  </si>
  <si>
    <t>강화 코인샵 필요 개수</t>
    <phoneticPr fontId="1" type="noConversion"/>
  </si>
  <si>
    <t>네오 코어샵 1단계</t>
    <phoneticPr fontId="1" type="noConversion"/>
  </si>
  <si>
    <r>
      <t xml:space="preserve">네오 크리스탈 챌린지 : </t>
    </r>
    <r>
      <rPr>
        <b/>
        <sz val="11"/>
        <color theme="1"/>
        <rFont val="맑은 고딕"/>
        <family val="3"/>
        <charset val="129"/>
        <scheme val="minor"/>
      </rPr>
      <t>12/17 ~ 1/27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 xml:space="preserve">일일 네오 스톤 300개 획득 후 도전 가능
</t>
    </r>
    <r>
      <rPr>
        <sz val="11"/>
        <color theme="1"/>
        <rFont val="맑은 고딕"/>
        <family val="2"/>
        <charset val="129"/>
        <scheme val="minor"/>
      </rPr>
      <t xml:space="preserve">
최대 획득 포인트 : </t>
    </r>
    <r>
      <rPr>
        <b/>
        <sz val="11"/>
        <color theme="1"/>
        <rFont val="맑은 고딕"/>
        <family val="3"/>
        <charset val="129"/>
        <scheme val="minor"/>
      </rPr>
      <t xml:space="preserve">42일*최대 1500포인트 = </t>
    </r>
    <r>
      <rPr>
        <b/>
        <sz val="11"/>
        <color rgb="FFFF0000"/>
        <rFont val="맑은 고딕"/>
        <family val="3"/>
        <charset val="129"/>
        <scheme val="minor"/>
      </rPr>
      <t xml:space="preserve">63,000
주의 : </t>
    </r>
    <r>
      <rPr>
        <sz val="11"/>
        <color theme="1"/>
        <rFont val="맑은 고딕"/>
        <family val="3"/>
        <charset val="129"/>
        <scheme val="minor"/>
      </rPr>
      <t xml:space="preserve">성장비약은 월드 or ID 당 한개씩만
구매 가능할 수도 있음
</t>
    </r>
    <r>
      <rPr>
        <b/>
        <sz val="11"/>
        <color theme="1"/>
        <rFont val="맑은 고딕"/>
        <family val="3"/>
        <charset val="129"/>
        <scheme val="minor"/>
      </rPr>
      <t>(네오 크리스탈 포인트 월드 공유)</t>
    </r>
    <phoneticPr fontId="1" type="noConversion"/>
  </si>
  <si>
    <t>에디셔널 큐브 5개 패키지</t>
    <phoneticPr fontId="1" type="noConversion"/>
  </si>
  <si>
    <t>카르마 강력한 환생의 불꽃 5개 패키지</t>
    <phoneticPr fontId="1" type="noConversion"/>
  </si>
  <si>
    <t>카르마 영원한 환생의 불꽃 5개 패키지</t>
    <phoneticPr fontId="1" type="noConversion"/>
  </si>
  <si>
    <t>카르마 검은 환생의 불꽃 5개 패키지</t>
    <phoneticPr fontId="1" type="noConversion"/>
  </si>
  <si>
    <t>카르마 프리미엄 펫 공격력 주문서 100%</t>
    <phoneticPr fontId="1" type="noConversion"/>
  </si>
  <si>
    <t>카르마 프리미엄 펫 마력 주문서 100%</t>
    <phoneticPr fontId="1" type="noConversion"/>
  </si>
  <si>
    <t>카르마 프리미엄 악세서리 공격력 주문서 100%</t>
    <phoneticPr fontId="1" type="noConversion"/>
  </si>
  <si>
    <t>카르마 프리미엄 악세서리 마력 주문서 100%</t>
    <phoneticPr fontId="1" type="noConversion"/>
  </si>
  <si>
    <t>에디셔널 큐브 교환권</t>
    <phoneticPr fontId="1" type="noConversion"/>
  </si>
  <si>
    <t>카르마 놀라운 긍정의 혼돈 주문서 60%</t>
    <phoneticPr fontId="1" type="noConversion"/>
  </si>
  <si>
    <t>카르마 검은 환생의 불꽃</t>
    <phoneticPr fontId="1" type="noConversion"/>
  </si>
  <si>
    <t>네오 코어샵 2단계 (네오 코어 2천개 누적 후 이용 가능)</t>
    <phoneticPr fontId="1" type="noConversion"/>
  </si>
  <si>
    <t>필요 네오 코어 개수</t>
    <phoneticPr fontId="1" type="noConversion"/>
  </si>
  <si>
    <t>일일 네오 스톤 획득량</t>
    <phoneticPr fontId="1" type="noConversion"/>
  </si>
  <si>
    <t>추가 네오 스톤 획득량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</si>
  <si>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&lt;버닝 관련 추가사항&gt;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1차 테라버닝 : 2020.12.17 ~ 2021.01.27
2차 테라버닝 : 2021.01.28 ~ 2021.03.10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200레벨 달성 시</t>
    </r>
    <r>
      <rPr>
        <sz val="11"/>
        <color theme="1"/>
        <rFont val="맑은 고딕"/>
        <family val="2"/>
        <charset val="129"/>
        <scheme val="minor"/>
      </rPr>
      <t xml:space="preserve"> : 코어젬스톤 20개
</t>
    </r>
    <r>
      <rPr>
        <b/>
        <sz val="11"/>
        <color theme="1"/>
        <rFont val="맑은 고딕"/>
        <family val="3"/>
        <charset val="129"/>
        <scheme val="minor"/>
      </rPr>
      <t>205레벨 달성 시</t>
    </r>
    <r>
      <rPr>
        <sz val="11"/>
        <color theme="1"/>
        <rFont val="맑은 고딕"/>
        <family val="2"/>
        <charset val="129"/>
        <scheme val="minor"/>
      </rPr>
      <t xml:space="preserve"> : 경험의 코어젬스톤 2개+코어젬스톤 20개
</t>
    </r>
    <r>
      <rPr>
        <b/>
        <sz val="11"/>
        <color theme="1"/>
        <rFont val="맑은 고딕"/>
        <family val="3"/>
        <charset val="129"/>
        <scheme val="minor"/>
      </rPr>
      <t>210레벨 달성 시</t>
    </r>
    <r>
      <rPr>
        <sz val="11"/>
        <color theme="1"/>
        <rFont val="맑은 고딕"/>
        <family val="2"/>
        <charset val="129"/>
        <scheme val="minor"/>
      </rPr>
      <t xml:space="preserve"> : 경험의 코어젬스톤 3개+코어젬스톤 50개+이터널 플레임 링 교환권 1개
[여기까진 테라버닝 보상이므로 1,2차 다 수령 가능]
이터널 플레임 링 : 테네브리스 원정대 반지 등 1티어 이벤트링과 동일 스탯 보유
(올스탯+40, 최대MHP+4000, 공/마+25)
- </t>
    </r>
    <r>
      <rPr>
        <b/>
        <sz val="11"/>
        <color theme="1"/>
        <rFont val="맑은 고딕"/>
        <family val="3"/>
        <charset val="129"/>
        <scheme val="minor"/>
      </rPr>
      <t>테라버닝 220레벨 보상</t>
    </r>
    <r>
      <rPr>
        <sz val="11"/>
        <color theme="1"/>
        <rFont val="맑은 고딕"/>
        <family val="2"/>
        <charset val="129"/>
        <scheme val="minor"/>
      </rPr>
      <t xml:space="preserve">은 
</t>
    </r>
    <r>
      <rPr>
        <b/>
        <sz val="11"/>
        <color rgb="FFFF0000"/>
        <rFont val="맑은 고딕"/>
        <family val="3"/>
        <charset val="129"/>
        <scheme val="minor"/>
      </rPr>
      <t>피시방 앱솔랩스 무기(17성 고정, 유니크 윗잠 고정)</t>
    </r>
    <r>
      <rPr>
        <sz val="11"/>
        <color theme="1"/>
        <rFont val="맑은 고딕"/>
        <family val="2"/>
        <charset val="129"/>
        <scheme val="minor"/>
      </rPr>
      <t xml:space="preserve"> or 
</t>
    </r>
    <r>
      <rPr>
        <b/>
        <sz val="11"/>
        <color rgb="FFFF0000"/>
        <rFont val="맑은 고딕"/>
        <family val="3"/>
        <charset val="129"/>
        <scheme val="minor"/>
      </rPr>
      <t>15성 피시방 도미(15성, 유니크 윗잠 고정)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(# ID당 한번만 수령 가능하므로 주의 필요)</t>
    </r>
    <r>
      <rPr>
        <sz val="11"/>
        <color theme="1"/>
        <rFont val="맑은 고딕"/>
        <family val="2"/>
        <charset val="129"/>
        <scheme val="minor"/>
      </rPr>
      <t xml:space="preserve">
버닝서버 : 총 3개(어웨이크까진 2개)
메가버닝 : 2개(버닝서버에서만 생성 가능)
리프 가능 캐릭터 수 : 총</t>
    </r>
    <r>
      <rPr>
        <b/>
        <sz val="11"/>
        <color rgb="FFFF0000"/>
        <rFont val="맑은 고딕"/>
        <family val="3"/>
        <charset val="129"/>
        <scheme val="minor"/>
      </rPr>
      <t xml:space="preserve"> 6개</t>
    </r>
    <r>
      <rPr>
        <sz val="11"/>
        <color theme="1"/>
        <rFont val="맑은 고딕"/>
        <family val="2"/>
        <charset val="129"/>
        <scheme val="minor"/>
      </rPr>
      <t xml:space="preserve">(신규의 경우 테라2+메가+제로+@의 조합이 가장 무난합니다)
# 베라&amp;오로라 서버로 리프 시 
</t>
    </r>
    <r>
      <rPr>
        <sz val="11"/>
        <color rgb="FFFF0000"/>
        <rFont val="맑은 고딕"/>
        <family val="3"/>
        <charset val="129"/>
        <scheme val="minor"/>
      </rPr>
      <t>경험의 코어젬스톤2개+선택아케인심볼 교환권 100개+버닝서버 스킬 30일+성장의 비약 선택권</t>
    </r>
    <r>
      <rPr>
        <sz val="11"/>
        <color theme="1"/>
        <rFont val="맑은 고딕"/>
        <family val="2"/>
        <charset val="129"/>
        <scheme val="minor"/>
      </rPr>
      <t xml:space="preserve">
(비약1 4개 or 비약2 2개 or 비약3 1개)</t>
    </r>
    <phoneticPr fontId="1" type="noConversion"/>
  </si>
  <si>
    <t>http://www.inven.co.kr/board/maple/2304/24773</t>
  </si>
  <si>
    <t>참고 자료</t>
    <phoneticPr fontId="1" type="noConversion"/>
  </si>
  <si>
    <t>[인사행정병]님의 어웨이크 이벤트 계산기</t>
    <phoneticPr fontId="1" type="noConversion"/>
  </si>
  <si>
    <t>http://www.inven.co.kr/board/maple/2304/22810</t>
  </si>
  <si>
    <t>[마빡도로시]님의 FAQ 게시글</t>
    <phoneticPr fontId="1" type="noConversion"/>
  </si>
  <si>
    <t>http://www.inven.co.kr/board/maple/2304/24851</t>
  </si>
  <si>
    <t>[요쯔링]님의 게시글</t>
    <phoneticPr fontId="1" type="noConversion"/>
  </si>
  <si>
    <t>해당 엑셀은 제가 제작한게 아닌 그저 수정+병합작업만을 한 것이므로
시간이 되신다면 해당 게시글에 가셔서 3추 달아주시면 감사하겠습니다.</t>
    <phoneticPr fontId="1" type="noConversion"/>
  </si>
  <si>
    <t>하루 네오 크리스탈 획득량</t>
    <phoneticPr fontId="1" type="noConversion"/>
  </si>
  <si>
    <t>부캐 보유 네오 스톤 코인</t>
    <phoneticPr fontId="1" type="noConversion"/>
  </si>
  <si>
    <t>본캐 보유 네오 스톤 코인</t>
    <phoneticPr fontId="1" type="noConversion"/>
  </si>
  <si>
    <r>
      <t xml:space="preserve">전체 기간 </t>
    </r>
    <r>
      <rPr>
        <b/>
        <sz val="11"/>
        <color rgb="FFFF0000"/>
        <rFont val="맑은 고딕"/>
        <family val="3"/>
        <charset val="129"/>
      </rPr>
      <t>네오 스톤</t>
    </r>
    <r>
      <rPr>
        <b/>
        <sz val="11"/>
        <color theme="0"/>
        <rFont val="맑은 고딕"/>
        <family val="3"/>
        <charset val="129"/>
      </rPr>
      <t xml:space="preserve"> 획득량</t>
    </r>
    <phoneticPr fontId="1" type="noConversion"/>
  </si>
  <si>
    <r>
      <t xml:space="preserve">남은 기간 </t>
    </r>
    <r>
      <rPr>
        <b/>
        <sz val="11"/>
        <color rgb="FFFF0000"/>
        <rFont val="맑은 고딕"/>
        <family val="3"/>
        <charset val="129"/>
      </rPr>
      <t>네오 스톤</t>
    </r>
    <r>
      <rPr>
        <b/>
        <sz val="11"/>
        <color theme="0"/>
        <rFont val="맑은 고딕"/>
        <family val="3"/>
        <charset val="129"/>
      </rPr>
      <t xml:space="preserve"> 획득량</t>
    </r>
    <phoneticPr fontId="1" type="noConversion"/>
  </si>
  <si>
    <r>
      <t xml:space="preserve">남은 기간 </t>
    </r>
    <r>
      <rPr>
        <b/>
        <sz val="11"/>
        <color rgb="FFFF0000"/>
        <rFont val="맑은 고딕"/>
        <family val="3"/>
        <charset val="129"/>
      </rPr>
      <t>네오 스톤</t>
    </r>
    <r>
      <rPr>
        <b/>
        <sz val="11"/>
        <color theme="0"/>
        <rFont val="맑은 고딕"/>
        <family val="3"/>
        <charset val="129"/>
      </rPr>
      <t xml:space="preserve"> 획득량 + 보유 코인</t>
    </r>
    <phoneticPr fontId="1" type="noConversion"/>
  </si>
  <si>
    <r>
      <t xml:space="preserve">전체 기간 </t>
    </r>
    <r>
      <rPr>
        <b/>
        <sz val="11"/>
        <color rgb="FFFF0000"/>
        <rFont val="맑은 고딕"/>
        <family val="3"/>
        <charset val="129"/>
      </rPr>
      <t>네오 젬</t>
    </r>
    <r>
      <rPr>
        <b/>
        <sz val="11"/>
        <color theme="0"/>
        <rFont val="맑은 고딕"/>
        <family val="3"/>
        <charset val="129"/>
      </rPr>
      <t xml:space="preserve"> 획득량</t>
    </r>
    <phoneticPr fontId="1" type="noConversion"/>
  </si>
  <si>
    <r>
      <t xml:space="preserve">남은 기간 </t>
    </r>
    <r>
      <rPr>
        <b/>
        <sz val="11"/>
        <color rgb="FFFF0000"/>
        <rFont val="맑은 고딕"/>
        <family val="3"/>
        <charset val="129"/>
      </rPr>
      <t>네오 젬</t>
    </r>
    <r>
      <rPr>
        <b/>
        <sz val="11"/>
        <color theme="0"/>
        <rFont val="맑은 고딕"/>
        <family val="3"/>
        <charset val="129"/>
      </rPr>
      <t xml:space="preserve"> 획득량</t>
    </r>
    <phoneticPr fontId="1" type="noConversion"/>
  </si>
  <si>
    <r>
      <t xml:space="preserve">남은 기간 </t>
    </r>
    <r>
      <rPr>
        <b/>
        <sz val="11"/>
        <color rgb="FFFF0000"/>
        <rFont val="맑은 고딕"/>
        <family val="3"/>
        <charset val="129"/>
      </rPr>
      <t>네오 젬</t>
    </r>
    <r>
      <rPr>
        <b/>
        <sz val="11"/>
        <color theme="0"/>
        <rFont val="맑은 고딕"/>
        <family val="3"/>
        <charset val="129"/>
      </rPr>
      <t xml:space="preserve"> 획득량 + 보유코인</t>
    </r>
    <phoneticPr fontId="1" type="noConversion"/>
  </si>
  <si>
    <t>보유 네오 크리스탈 포인트</t>
    <phoneticPr fontId="1" type="noConversion"/>
  </si>
  <si>
    <t>본캐 보유 네오 젬 코인</t>
    <phoneticPr fontId="1" type="noConversion"/>
  </si>
  <si>
    <t>남은 최대 획득량</t>
    <phoneticPr fontId="1" type="noConversion"/>
  </si>
  <si>
    <t>평균 네오 크리스탈 획득량</t>
    <phoneticPr fontId="1" type="noConversion"/>
  </si>
  <si>
    <t>비약 구매에 필요한 포인트</t>
    <phoneticPr fontId="1" type="noConversion"/>
  </si>
  <si>
    <r>
      <t xml:space="preserve">전체 기간 </t>
    </r>
    <r>
      <rPr>
        <b/>
        <sz val="11"/>
        <color rgb="FFFF0000"/>
        <rFont val="맑은 고딕"/>
        <family val="3"/>
        <charset val="129"/>
      </rPr>
      <t>네오 크리스탈</t>
    </r>
    <r>
      <rPr>
        <b/>
        <sz val="11"/>
        <color theme="0"/>
        <rFont val="맑은 고딕"/>
        <family val="3"/>
        <charset val="129"/>
      </rPr>
      <t xml:space="preserve"> 획득량</t>
    </r>
    <phoneticPr fontId="1" type="noConversion"/>
  </si>
  <si>
    <r>
      <t xml:space="preserve">남은 기간 </t>
    </r>
    <r>
      <rPr>
        <b/>
        <sz val="11"/>
        <color rgb="FFFF0000"/>
        <rFont val="맑은 고딕"/>
        <family val="3"/>
        <charset val="129"/>
      </rPr>
      <t>네오 크리스탈</t>
    </r>
    <r>
      <rPr>
        <b/>
        <sz val="11"/>
        <color theme="0"/>
        <rFont val="맑은 고딕"/>
        <family val="3"/>
        <charset val="129"/>
      </rPr>
      <t xml:space="preserve"> 획득량</t>
    </r>
    <phoneticPr fontId="1" type="noConversion"/>
  </si>
  <si>
    <r>
      <rPr>
        <b/>
        <sz val="11"/>
        <color rgb="FFFF0000"/>
        <rFont val="맑은 고딕"/>
        <family val="3"/>
        <charset val="129"/>
      </rPr>
      <t>네오 크리스탈</t>
    </r>
    <r>
      <rPr>
        <b/>
        <sz val="11"/>
        <color theme="0"/>
        <rFont val="맑은 고딕"/>
        <family val="3"/>
        <charset val="129"/>
      </rPr>
      <t xml:space="preserve"> 수급 결과</t>
    </r>
    <phoneticPr fontId="1" type="noConversion"/>
  </si>
  <si>
    <t>네오 코어 수급량(주간 최대 400개)</t>
    <phoneticPr fontId="1" type="noConversion"/>
  </si>
  <si>
    <t>네오 코어 5개(주간 최대 20개)</t>
    <phoneticPr fontId="1" type="noConversion"/>
  </si>
  <si>
    <t>하드 힐라</t>
    <phoneticPr fontId="1" type="noConversion"/>
  </si>
  <si>
    <t>카오스 핑크빈</t>
    <phoneticPr fontId="1" type="noConversion"/>
  </si>
  <si>
    <t>이지 시그너스</t>
  </si>
  <si>
    <t>이지 시그너스</t>
    <phoneticPr fontId="1" type="noConversion"/>
  </si>
  <si>
    <t>노말 시그너스</t>
  </si>
  <si>
    <t>노말 시그너스</t>
    <phoneticPr fontId="1" type="noConversion"/>
  </si>
  <si>
    <t>네오 코어 10개(주간 최대 40개)</t>
    <phoneticPr fontId="1" type="noConversion"/>
  </si>
  <si>
    <t>네오 코어 20개(주간 최대 40개)</t>
    <phoneticPr fontId="1" type="noConversion"/>
  </si>
  <si>
    <t>네오 코어 30개(주간 최대 120개)</t>
    <phoneticPr fontId="1" type="noConversion"/>
  </si>
  <si>
    <t>네오 코어 40개(주간 최대 160개)</t>
    <phoneticPr fontId="1" type="noConversion"/>
  </si>
  <si>
    <t>네오 코어 60개(주간 최대 240개)</t>
    <phoneticPr fontId="1" type="noConversion"/>
  </si>
  <si>
    <t>네오 코어 70개(주간 최대 210개)</t>
    <phoneticPr fontId="1" type="noConversion"/>
  </si>
  <si>
    <t>카오스 자쿰</t>
  </si>
  <si>
    <t>카오스 자쿰</t>
    <phoneticPr fontId="1" type="noConversion"/>
  </si>
  <si>
    <t>카오스 피에르</t>
  </si>
  <si>
    <t>카오스 피에르</t>
    <phoneticPr fontId="1" type="noConversion"/>
  </si>
  <si>
    <t>카오스 블라디 퀸</t>
    <phoneticPr fontId="1" type="noConversion"/>
  </si>
  <si>
    <t>카오스 반반</t>
  </si>
  <si>
    <t>카오스 반반</t>
    <phoneticPr fontId="1" type="noConversion"/>
  </si>
  <si>
    <t>하드 매그너스</t>
  </si>
  <si>
    <t>하드 매그너스</t>
    <phoneticPr fontId="1" type="noConversion"/>
  </si>
  <si>
    <t>카오스 벨룸</t>
  </si>
  <si>
    <t>카오스 벨룸</t>
    <phoneticPr fontId="1" type="noConversion"/>
  </si>
  <si>
    <t>카오스 파풀라투스</t>
  </si>
  <si>
    <t>카오스 파풀라투스</t>
    <phoneticPr fontId="1" type="noConversion"/>
  </si>
  <si>
    <t>노말 스우</t>
  </si>
  <si>
    <t>노말 스우</t>
    <phoneticPr fontId="1" type="noConversion"/>
  </si>
  <si>
    <t>노말 데미안</t>
  </si>
  <si>
    <t>노말 데미안</t>
    <phoneticPr fontId="1" type="noConversion"/>
  </si>
  <si>
    <t>이지 루시드</t>
  </si>
  <si>
    <t>이지 루시드</t>
    <phoneticPr fontId="1" type="noConversion"/>
  </si>
  <si>
    <t>노말 루시드</t>
  </si>
  <si>
    <t>노말 루시드</t>
    <phoneticPr fontId="1" type="noConversion"/>
  </si>
  <si>
    <t>노말 윌</t>
  </si>
  <si>
    <t>노말 윌</t>
    <phoneticPr fontId="1" type="noConversion"/>
  </si>
  <si>
    <t>노말 더스크</t>
  </si>
  <si>
    <t>노말 더스크</t>
    <phoneticPr fontId="1" type="noConversion"/>
  </si>
  <si>
    <t>노말 듄켈</t>
  </si>
  <si>
    <t>노말 듄켈</t>
    <phoneticPr fontId="1" type="noConversion"/>
  </si>
  <si>
    <t>하드 데미안</t>
  </si>
  <si>
    <t>하드 데미안</t>
    <phoneticPr fontId="1" type="noConversion"/>
  </si>
  <si>
    <t>하드 스우</t>
  </si>
  <si>
    <t>하드 스우</t>
    <phoneticPr fontId="1" type="noConversion"/>
  </si>
  <si>
    <t>하드 루시드</t>
  </si>
  <si>
    <t>하드 루시드</t>
    <phoneticPr fontId="1" type="noConversion"/>
  </si>
  <si>
    <t>하드 윌</t>
  </si>
  <si>
    <t>하드 윌</t>
    <phoneticPr fontId="1" type="noConversion"/>
  </si>
  <si>
    <t>카오스 더스크</t>
  </si>
  <si>
    <t>카오스 더스크</t>
    <phoneticPr fontId="1" type="noConversion"/>
  </si>
  <si>
    <t>하드 듄켈</t>
  </si>
  <si>
    <t>하드 듄켈</t>
    <phoneticPr fontId="1" type="noConversion"/>
  </si>
  <si>
    <t>진 힐라</t>
  </si>
  <si>
    <t>진 힐라</t>
    <phoneticPr fontId="1" type="noConversion"/>
  </si>
  <si>
    <t>네오 코어 달력</t>
    <phoneticPr fontId="1" type="noConversion"/>
  </si>
  <si>
    <t>1주차</t>
    <phoneticPr fontId="1" type="noConversion"/>
  </si>
  <si>
    <t>2주차</t>
    <phoneticPr fontId="1" type="noConversion"/>
  </si>
  <si>
    <t>3주차</t>
    <phoneticPr fontId="1" type="noConversion"/>
  </si>
  <si>
    <t>4주차</t>
  </si>
  <si>
    <t>4주차</t>
    <phoneticPr fontId="1" type="noConversion"/>
  </si>
  <si>
    <t>5주차</t>
  </si>
  <si>
    <t>6주차</t>
  </si>
  <si>
    <t>7주차</t>
  </si>
  <si>
    <t>8주차</t>
  </si>
  <si>
    <t>9주차</t>
  </si>
  <si>
    <t>10주차</t>
  </si>
  <si>
    <t>카오스 블라디퀸</t>
  </si>
  <si>
    <t>카오스 블라디퀸</t>
    <phoneticPr fontId="1" type="noConversion"/>
  </si>
  <si>
    <t>총 네오 코어 획득량</t>
    <phoneticPr fontId="1" type="noConversion"/>
  </si>
  <si>
    <t>O</t>
    <phoneticPr fontId="1" type="noConversion"/>
  </si>
  <si>
    <t xml:space="preserve">메이플 인벤 [요쯔링]님의 게시글 : </t>
    <phoneticPr fontId="1" type="noConversion"/>
  </si>
  <si>
    <t>일반몹 데미지</t>
    <phoneticPr fontId="1" type="noConversion"/>
  </si>
  <si>
    <t>경험치 획득량</t>
    <phoneticPr fontId="1" type="noConversion"/>
  </si>
  <si>
    <t>스타포스</t>
    <phoneticPr fontId="1" type="noConversion"/>
  </si>
  <si>
    <t>아케인 포스</t>
    <phoneticPr fontId="1" type="noConversion"/>
  </si>
  <si>
    <t>크리티컬 확률</t>
    <phoneticPr fontId="1" type="noConversion"/>
  </si>
  <si>
    <t>공격력/마력</t>
    <phoneticPr fontId="1" type="noConversion"/>
  </si>
  <si>
    <t>올스탯</t>
    <phoneticPr fontId="1" type="noConversion"/>
  </si>
  <si>
    <t>최대 HP/MP</t>
    <phoneticPr fontId="1" type="noConversion"/>
  </si>
  <si>
    <t>방무</t>
    <phoneticPr fontId="1" type="noConversion"/>
  </si>
  <si>
    <t>보공</t>
    <phoneticPr fontId="1" type="noConversion"/>
  </si>
  <si>
    <t>네오 포스(마약버프) 증가 수치</t>
    <phoneticPr fontId="1" type="noConversion"/>
  </si>
  <si>
    <t>1단계 (100개)</t>
    <phoneticPr fontId="1" type="noConversion"/>
  </si>
  <si>
    <t>2단계 (200개)</t>
    <phoneticPr fontId="1" type="noConversion"/>
  </si>
  <si>
    <t>3단계 (400개)</t>
    <phoneticPr fontId="1" type="noConversion"/>
  </si>
  <si>
    <t>4단계 (800개)</t>
    <phoneticPr fontId="1" type="noConversion"/>
  </si>
  <si>
    <t>5단계 (1200개)</t>
    <phoneticPr fontId="1" type="noConversion"/>
  </si>
  <si>
    <t>6단계 (1800개)</t>
    <phoneticPr fontId="1" type="noConversion"/>
  </si>
  <si>
    <t>7단계 (2400개)</t>
    <phoneticPr fontId="1" type="noConversion"/>
  </si>
  <si>
    <t>8단계 (3000개)</t>
    <phoneticPr fontId="1" type="noConversion"/>
  </si>
  <si>
    <t>나의 마약 버프는 몇단계일까?</t>
    <phoneticPr fontId="1" type="noConversion"/>
  </si>
  <si>
    <t>*노란색 박스에 수치 입력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</si>
  <si>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네오 코어(주간보스 사냥)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rFont val="맑은 고딕"/>
        <family val="3"/>
        <charset val="129"/>
        <scheme val="minor"/>
      </rPr>
      <t>계정 당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주간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최대 400개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획득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최대 획득 포인트 : </t>
    </r>
    <r>
      <rPr>
        <b/>
        <sz val="11"/>
        <color theme="1"/>
        <rFont val="맑은 고딕"/>
        <family val="3"/>
        <charset val="129"/>
        <scheme val="minor"/>
      </rPr>
      <t xml:space="preserve">10주*최대 400개 = </t>
    </r>
    <r>
      <rPr>
        <b/>
        <sz val="11"/>
        <color rgb="FFFF0000"/>
        <rFont val="맑은 고딕"/>
        <family val="3"/>
        <charset val="129"/>
        <scheme val="minor"/>
      </rPr>
      <t>4000개
주의 : 네오포스 8단계 버프</t>
    </r>
    <r>
      <rPr>
        <sz val="11"/>
        <rFont val="맑은 고딕"/>
        <family val="3"/>
        <charset val="129"/>
        <scheme val="minor"/>
      </rPr>
      <t xml:space="preserve">를 받기 위해선 
</t>
    </r>
    <r>
      <rPr>
        <b/>
        <sz val="11"/>
        <color rgb="FFFF0000"/>
        <rFont val="맑은 고딕"/>
        <family val="3"/>
        <charset val="129"/>
        <scheme val="minor"/>
      </rPr>
      <t>3000개</t>
    </r>
    <r>
      <rPr>
        <sz val="11"/>
        <rFont val="맑은 고딕"/>
        <family val="3"/>
        <charset val="129"/>
        <scheme val="minor"/>
      </rPr>
      <t xml:space="preserve">가 필요하며, </t>
    </r>
    <r>
      <rPr>
        <b/>
        <sz val="11"/>
        <color rgb="FFFF0000"/>
        <rFont val="맑은 고딕"/>
        <family val="3"/>
        <charset val="129"/>
        <scheme val="minor"/>
      </rPr>
      <t>최소 8주</t>
    </r>
    <r>
      <rPr>
        <sz val="11"/>
        <rFont val="맑은 고딕"/>
        <family val="3"/>
        <charset val="129"/>
        <scheme val="minor"/>
      </rPr>
      <t xml:space="preserve">가 필요
그러나 모든 유저들이 노말 루시드 이상의 보스를 가는 것은 아니므로 </t>
    </r>
    <r>
      <rPr>
        <b/>
        <sz val="11"/>
        <color rgb="FFFF0000"/>
        <rFont val="맑은 고딕"/>
        <family val="3"/>
        <charset val="129"/>
        <scheme val="minor"/>
      </rPr>
      <t>이지 루시드 기준</t>
    </r>
    <r>
      <rPr>
        <sz val="1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주간 최대 215개</t>
    </r>
    <r>
      <rPr>
        <sz val="11"/>
        <rFont val="맑은 고딕"/>
        <family val="3"/>
        <charset val="129"/>
        <scheme val="minor"/>
      </rPr>
      <t xml:space="preserve"> 획득 가능</t>
    </r>
    <phoneticPr fontId="1" type="noConversion"/>
  </si>
  <si>
    <r>
      <t xml:space="preserve">해당 시트에도 표기했지만, 이번 이벤트의 </t>
    </r>
    <r>
      <rPr>
        <sz val="12"/>
        <color rgb="FFFF0000"/>
        <rFont val="맑은 고딕"/>
        <family val="3"/>
        <charset val="129"/>
        <scheme val="minor"/>
      </rPr>
      <t>코인샵 등급은 월드 내 최대 코인 누적 캐릭터(본서버 적용)</t>
    </r>
    <r>
      <rPr>
        <sz val="12"/>
        <color theme="1"/>
        <rFont val="맑은 고딕"/>
        <family val="3"/>
        <charset val="129"/>
        <scheme val="minor"/>
      </rPr>
      <t xml:space="preserve">로 적용됩니다
사고 싶은 물품이 있어도 본캐 누적 2만개 이상이면 본캐 포함 같은 서버 내 캐릭터 코인샵 3단계 이용 공유 가능
(부캐도 누적 2만개 이상이 된다면 3단계 이용 가능)
</t>
    </r>
    <r>
      <rPr>
        <b/>
        <sz val="12"/>
        <color theme="1"/>
        <rFont val="맑은 고딕"/>
        <family val="3"/>
        <charset val="129"/>
        <scheme val="minor"/>
      </rPr>
      <t xml:space="preserve">(# 익성비를 먹이고 싶은 캐릭터가 있다면 육성을 하여 익성비 구매 필요)
</t>
    </r>
    <r>
      <rPr>
        <sz val="12"/>
        <color theme="1"/>
        <rFont val="맑은 고딕"/>
        <family val="3"/>
        <charset val="129"/>
        <scheme val="minor"/>
      </rPr>
      <t xml:space="preserve">
모든 코인 이벤트가 그랬지만, 이번 이벤트도 부캐를 돌려야하며, 들은 정보로는 3캐릭정도 코인을 캔다면
코인샵 물품 대부분을 구매가 가능하다고 합니다.(즉, 코인샵 물품으로 성장을 원하신다면 최소 3캐릭이 좋겠죠?)
</t>
    </r>
    <r>
      <rPr>
        <b/>
        <sz val="12"/>
        <color rgb="FF00B0F0"/>
        <rFont val="맑은 고딕"/>
        <family val="3"/>
        <charset val="129"/>
        <scheme val="minor"/>
      </rPr>
      <t>이벤트링 명큐와 심볼, 코어젬스톤과 이벤트링 선택권의 경우 무조건 본캐로 구매해야 하며,
부캐로는 유니크 잠재능력 부여 주문서+카르마 17성+교환가능 혹은 월드 내 교가 품목을 사시면 됩니다.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sz val="12"/>
        <color theme="1"/>
        <rFont val="맑은 고딕"/>
        <family val="3"/>
        <charset val="129"/>
        <scheme val="minor"/>
      </rPr>
      <t xml:space="preserve">
코인샵 물품 옆에 창고이동 여부 및 캐릭터 개별 구매 or 월드 내 구매 횟수 공유인지
표기를 했으며(메이플 인벤 마빡도로시님 글 참고), </t>
    </r>
    <r>
      <rPr>
        <b/>
        <sz val="12"/>
        <color rgb="FFFF0000"/>
        <rFont val="맑은 고딕"/>
        <family val="3"/>
        <charset val="129"/>
        <scheme val="minor"/>
      </rPr>
      <t>메소샵 시트는 없습니다.</t>
    </r>
    <r>
      <rPr>
        <sz val="12"/>
        <color theme="1"/>
        <rFont val="맑은 고딕"/>
        <family val="3"/>
        <charset val="129"/>
        <scheme val="minor"/>
      </rPr>
      <t xml:space="preserve">
(물품은 쓸만하지만 개인적으로 메소샵보다는 코인샵의 비중이 높은 게임인지라...)
이번 이벤트의 경우, 코인의 종류가 추석과 비슷한 구조를 가지고 있습니다.
</t>
    </r>
    <r>
      <rPr>
        <b/>
        <sz val="12"/>
        <color rgb="FFFF0000"/>
        <rFont val="맑은 고딕"/>
        <family val="3"/>
        <charset val="129"/>
        <scheme val="minor"/>
      </rPr>
      <t>네오 스톤 = 달사탕
네오 젬 = 별사탕
네오 크리스탈 = 펀치킹</t>
    </r>
    <r>
      <rPr>
        <sz val="12"/>
        <color theme="1"/>
        <rFont val="맑은 고딕"/>
        <family val="3"/>
        <charset val="129"/>
        <scheme val="minor"/>
      </rPr>
      <t xml:space="preserve">
보상으로는
</t>
    </r>
    <r>
      <rPr>
        <b/>
        <sz val="12"/>
        <color rgb="FFFF0000"/>
        <rFont val="맑은 고딕"/>
        <family val="3"/>
        <charset val="129"/>
        <scheme val="minor"/>
      </rPr>
      <t xml:space="preserve">네오 스톤 = 달사탕 = 코인샵 주요 품목(성장, 강화)
네오 젬 = 코디 및 데미지 스킨 등
네오 코어 = 마약버프 및 카르마(교환불가 품목에만 사용 가능) 아이템
네오 크리스탈 = 성장의 비약
</t>
    </r>
    <r>
      <rPr>
        <sz val="12"/>
        <color theme="1"/>
        <rFont val="맑은 고딕"/>
        <family val="3"/>
        <charset val="129"/>
        <scheme val="minor"/>
      </rPr>
      <t xml:space="preserve">
각 코인에 대한 자세한 설명 및 고민해보아야 할 점은 시트별로 나뉘어져있으니 참고 바라며, 
모두들 이득 많이 보시길 바랍니다.</t>
    </r>
    <phoneticPr fontId="1" type="noConversion"/>
  </si>
  <si>
    <r>
      <t xml:space="preserve">기간 내 네오 젬 최대 획득량
</t>
    </r>
    <r>
      <rPr>
        <b/>
        <sz val="11"/>
        <color rgb="FFFF0000"/>
        <rFont val="맑은 고딕"/>
        <family val="3"/>
        <charset val="129"/>
        <scheme val="minor"/>
      </rPr>
      <t>60일(평일)*일일제한 100개+
10일(일요일)*일일제한 200개 = 8000개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(추가 구매 없을 경우)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 xml:space="preserve">→ </t>
    </r>
    <r>
      <rPr>
        <b/>
        <sz val="11"/>
        <color theme="9" tint="-0.249977111117893"/>
        <rFont val="맑은 고딕"/>
        <family val="3"/>
        <charset val="129"/>
        <scheme val="minor"/>
      </rPr>
      <t>네오스톤 5개</t>
    </r>
    <r>
      <rPr>
        <b/>
        <sz val="11"/>
        <color theme="1"/>
        <rFont val="맑은 고딕"/>
        <family val="3"/>
        <charset val="129"/>
        <scheme val="minor"/>
      </rPr>
      <t xml:space="preserve">로 </t>
    </r>
    <r>
      <rPr>
        <b/>
        <sz val="11"/>
        <color theme="9" tint="-0.249977111117893"/>
        <rFont val="맑은 고딕"/>
        <family val="3"/>
        <charset val="129"/>
        <scheme val="minor"/>
      </rPr>
      <t>네오 젬 1개</t>
    </r>
    <r>
      <rPr>
        <b/>
        <sz val="11"/>
        <color theme="1"/>
        <rFont val="맑은 고딕"/>
        <family val="3"/>
        <charset val="129"/>
        <scheme val="minor"/>
      </rPr>
      <t xml:space="preserve"> 교환 가능</t>
    </r>
    <r>
      <rPr>
        <sz val="11"/>
        <color theme="1"/>
        <rFont val="맑은 고딕"/>
        <family val="2"/>
        <charset val="129"/>
        <scheme val="minor"/>
      </rPr>
      <t xml:space="preserve">
무제한 품목 제외 전부 구매 희망 시 필요 개수
</t>
    </r>
    <r>
      <rPr>
        <b/>
        <sz val="11"/>
        <rFont val="맑은 고딕"/>
        <family val="3"/>
        <charset val="129"/>
        <scheme val="minor"/>
      </rPr>
      <t>10,500개</t>
    </r>
    <r>
      <rPr>
        <b/>
        <sz val="11"/>
        <color rgb="FFFF0000"/>
        <rFont val="맑은 고딕"/>
        <family val="3"/>
        <charset val="129"/>
        <scheme val="minor"/>
      </rPr>
      <t>(추가 2,500개 필요, 네오스톤 12,500개)</t>
    </r>
    <phoneticPr fontId="1" type="noConversion"/>
  </si>
  <si>
    <r>
      <t xml:space="preserve">이벤트 기간 : </t>
    </r>
    <r>
      <rPr>
        <b/>
        <sz val="11"/>
        <color rgb="FFFF0000"/>
        <rFont val="맑은 고딕"/>
        <family val="3"/>
        <charset val="129"/>
        <scheme val="minor"/>
      </rPr>
      <t>총 70일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theme="3"/>
        <rFont val="맑은 고딕"/>
        <family val="3"/>
        <charset val="129"/>
        <scheme val="minor"/>
      </rPr>
      <t>평일 : 60일
일요일 : 10일</t>
    </r>
    <r>
      <rPr>
        <sz val="11"/>
        <color theme="3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일일 코인 제한 : 300개
</t>
    </r>
    <r>
      <rPr>
        <b/>
        <sz val="11"/>
        <color rgb="FFFF0000"/>
        <rFont val="맑은 고딕"/>
        <family val="3"/>
        <charset val="129"/>
        <scheme val="minor"/>
      </rPr>
      <t xml:space="preserve">캐릭당 최대 네오 스톤 획득량 : 24000개
(선데이 메이플 코인 2배 포함)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주마다</t>
    </r>
    <r>
      <rPr>
        <sz val="11"/>
        <color theme="1"/>
        <rFont val="맑은 고딕"/>
        <family val="2"/>
        <charset val="129"/>
        <scheme val="minor"/>
      </rPr>
      <t xml:space="preserve"> 획득 가능한 네오 스톤 : </t>
    </r>
    <r>
      <rPr>
        <b/>
        <sz val="11"/>
        <color rgb="FFFF0000"/>
        <rFont val="맑은 고딕"/>
        <family val="3"/>
        <charset val="129"/>
        <scheme val="minor"/>
      </rPr>
      <t xml:space="preserve">800개
</t>
    </r>
    <r>
      <rPr>
        <b/>
        <sz val="11"/>
        <rFont val="맑은 고딕"/>
        <family val="3"/>
        <charset val="129"/>
        <scheme val="minor"/>
      </rPr>
      <t>(이벤트 70일 = 10주, 최대 8000개)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 xml:space="preserve">미션 1. 레벨범위 몬스터 1만마리 처치
미션 2. 엘리트 몬스터 / 엘리트 챔피언 20마리 처치
미션 3. 룬 7회 사용
미션 4. 폴로&amp;프리토 5회 클리어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크리스마스 이벤트</t>
    </r>
    <r>
      <rPr>
        <sz val="11"/>
        <color theme="1"/>
        <rFont val="맑은 고딕"/>
        <family val="2"/>
        <charset val="129"/>
        <scheme val="minor"/>
      </rPr>
      <t>를 통한</t>
    </r>
    <r>
      <rPr>
        <b/>
        <sz val="11"/>
        <color rgb="FFFF0000"/>
        <rFont val="맑은 고딕"/>
        <family val="3"/>
        <charset val="129"/>
        <scheme val="minor"/>
      </rPr>
      <t xml:space="preserve"> 300개 추가 획</t>
    </r>
    <r>
      <rPr>
        <sz val="11"/>
        <color theme="1"/>
        <rFont val="맑은 고딕"/>
        <family val="2"/>
        <charset val="129"/>
        <scheme val="minor"/>
      </rPr>
      <t xml:space="preserve">득 가능
</t>
    </r>
    <r>
      <rPr>
        <b/>
        <sz val="11"/>
        <color theme="1"/>
        <rFont val="맑은 고딕"/>
        <family val="3"/>
        <charset val="129"/>
        <scheme val="minor"/>
      </rPr>
      <t xml:space="preserve">ex) 캐릭 하나일 경우 최대 획득량 : 24000+8000+300
n개일 경우 : 24000*n+8000+300
</t>
    </r>
    <r>
      <rPr>
        <sz val="11"/>
        <color theme="1"/>
        <rFont val="맑은 고딕"/>
        <family val="2"/>
        <charset val="129"/>
        <scheme val="minor"/>
      </rPr>
      <t xml:space="preserve">
코인샵 </t>
    </r>
    <r>
      <rPr>
        <b/>
        <sz val="11"/>
        <color rgb="FFFF0000"/>
        <rFont val="맑은 고딕"/>
        <family val="3"/>
        <charset val="129"/>
        <scheme val="minor"/>
      </rPr>
      <t>1단계</t>
    </r>
    <r>
      <rPr>
        <sz val="11"/>
        <color theme="1"/>
        <rFont val="맑은 고딕"/>
        <family val="2"/>
        <charset val="129"/>
        <scheme val="minor"/>
      </rPr>
      <t xml:space="preserve"> 총 구매에 필요한 네오 스톤 갯수
(일일제한 및 주간제한, 무제한 품목 제외)
</t>
    </r>
    <r>
      <rPr>
        <b/>
        <sz val="11"/>
        <color theme="5"/>
        <rFont val="맑은 고딕"/>
        <family val="3"/>
        <charset val="129"/>
        <scheme val="minor"/>
      </rPr>
      <t xml:space="preserve">21,150개
</t>
    </r>
    <r>
      <rPr>
        <sz val="11"/>
        <color theme="1"/>
        <rFont val="맑은 고딕"/>
        <family val="2"/>
        <charset val="129"/>
        <scheme val="minor"/>
      </rPr>
      <t xml:space="preserve">
코인샵 </t>
    </r>
    <r>
      <rPr>
        <b/>
        <sz val="11"/>
        <color rgb="FFFF0000"/>
        <rFont val="맑은 고딕"/>
        <family val="3"/>
        <charset val="129"/>
        <scheme val="minor"/>
      </rPr>
      <t>2단계</t>
    </r>
    <r>
      <rPr>
        <sz val="11"/>
        <color theme="1"/>
        <rFont val="맑은 고딕"/>
        <family val="2"/>
        <charset val="129"/>
        <scheme val="minor"/>
      </rPr>
      <t xml:space="preserve"> 총 구매에 필요한 네오 스톤 갯수
</t>
    </r>
    <r>
      <rPr>
        <b/>
        <sz val="11"/>
        <color theme="5"/>
        <rFont val="맑은 고딕"/>
        <family val="3"/>
        <charset val="129"/>
        <scheme val="minor"/>
      </rPr>
      <t xml:space="preserve">7,500개
</t>
    </r>
    <r>
      <rPr>
        <sz val="11"/>
        <color theme="1"/>
        <rFont val="맑은 고딕"/>
        <family val="2"/>
        <charset val="129"/>
        <scheme val="minor"/>
      </rPr>
      <t xml:space="preserve">
코인샵 </t>
    </r>
    <r>
      <rPr>
        <b/>
        <sz val="11"/>
        <color rgb="FFFF0000"/>
        <rFont val="맑은 고딕"/>
        <family val="3"/>
        <charset val="129"/>
        <scheme val="minor"/>
      </rPr>
      <t>3단계</t>
    </r>
    <r>
      <rPr>
        <sz val="11"/>
        <color theme="1"/>
        <rFont val="맑은 고딕"/>
        <family val="2"/>
        <charset val="129"/>
        <scheme val="minor"/>
      </rPr>
      <t xml:space="preserve"> 총 구매에 필요한 네오 스톤 갯수
</t>
    </r>
    <r>
      <rPr>
        <b/>
        <sz val="11"/>
        <color theme="5"/>
        <rFont val="맑은 고딕"/>
        <family val="3"/>
        <charset val="129"/>
        <scheme val="minor"/>
      </rPr>
      <t xml:space="preserve">46,100개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모든 품목 구매 시 : 74,750개 필요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</si>
  <si>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성장 코인샵과 강화 코인샵의 교환 주화</t>
    </r>
    <r>
      <rPr>
        <sz val="11"/>
        <color theme="1"/>
        <rFont val="맑은 고딕"/>
        <family val="2"/>
        <charset val="129"/>
        <scheme val="minor"/>
      </rPr>
      <t>은 '</t>
    </r>
    <r>
      <rPr>
        <b/>
        <sz val="11"/>
        <color rgb="FFFF0000"/>
        <rFont val="맑은 고딕"/>
        <family val="3"/>
        <charset val="129"/>
        <scheme val="minor"/>
      </rPr>
      <t>네오 스톤</t>
    </r>
    <r>
      <rPr>
        <sz val="11"/>
        <color theme="1"/>
        <rFont val="맑은 고딕"/>
        <family val="2"/>
        <charset val="129"/>
        <scheme val="minor"/>
      </rPr>
      <t xml:space="preserve">'
</t>
    </r>
    <r>
      <rPr>
        <b/>
        <sz val="11"/>
        <color rgb="FFC00000"/>
        <rFont val="맑은 고딕"/>
        <family val="3"/>
        <charset val="129"/>
        <scheme val="minor"/>
      </rPr>
      <t>1단계</t>
    </r>
    <r>
      <rPr>
        <sz val="11"/>
        <color theme="1"/>
        <rFont val="맑은 고딕"/>
        <family val="2"/>
        <charset val="129"/>
        <scheme val="minor"/>
      </rPr>
      <t xml:space="preserve"> 전 품목 구매 시 : </t>
    </r>
    <r>
      <rPr>
        <b/>
        <sz val="11"/>
        <color rgb="FFFF0000"/>
        <rFont val="맑은 고딕"/>
        <family val="3"/>
        <charset val="129"/>
        <scheme val="minor"/>
      </rPr>
      <t>16,200개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rgb="FFC00000"/>
        <rFont val="맑은 고딕"/>
        <family val="3"/>
        <charset val="129"/>
        <scheme val="minor"/>
      </rPr>
      <t>2단계</t>
    </r>
    <r>
      <rPr>
        <sz val="11"/>
        <color theme="1"/>
        <rFont val="맑은 고딕"/>
        <family val="2"/>
        <charset val="129"/>
        <scheme val="minor"/>
      </rPr>
      <t xml:space="preserve"> 전 품목 구매 시 : </t>
    </r>
    <r>
      <rPr>
        <b/>
        <sz val="11"/>
        <color rgb="FFFF0000"/>
        <rFont val="맑은 고딕"/>
        <family val="3"/>
        <charset val="129"/>
        <scheme val="minor"/>
      </rPr>
      <t>16,350개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rgb="FFC00000"/>
        <rFont val="맑은 고딕"/>
        <family val="3"/>
        <charset val="129"/>
        <scheme val="minor"/>
      </rPr>
      <t>3단계</t>
    </r>
    <r>
      <rPr>
        <sz val="11"/>
        <color theme="1"/>
        <rFont val="맑은 고딕"/>
        <family val="2"/>
        <charset val="129"/>
        <scheme val="minor"/>
      </rPr>
      <t xml:space="preserve"> 전 품목 구매 시 :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1,150개</t>
    </r>
    <r>
      <rPr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강화상점 전 품목 구매</t>
    </r>
    <r>
      <rPr>
        <sz val="11"/>
        <color theme="1"/>
        <rFont val="맑은 고딕"/>
        <family val="2"/>
        <charset val="129"/>
        <scheme val="minor"/>
      </rPr>
      <t xml:space="preserve">에 필요한 
네오스톤 개수 : </t>
    </r>
    <r>
      <rPr>
        <b/>
        <sz val="11"/>
        <color rgb="FFFF0000"/>
        <rFont val="맑은 고딕"/>
        <family val="3"/>
        <charset val="129"/>
        <scheme val="minor"/>
      </rPr>
      <t xml:space="preserve">62,050개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성장 코인샵 전 품목 구매+강화 코인샵 전 품목 구매</t>
    </r>
    <r>
      <rPr>
        <sz val="11"/>
        <color theme="1"/>
        <rFont val="맑은 고딕"/>
        <family val="2"/>
        <charset val="129"/>
        <scheme val="minor"/>
      </rPr>
      <t>에
필요한 네오스톤 개수 :</t>
    </r>
    <r>
      <rPr>
        <b/>
        <sz val="11"/>
        <color rgb="FFFF0000"/>
        <rFont val="맑은 고딕"/>
        <family val="3"/>
        <charset val="129"/>
        <scheme val="minor"/>
      </rPr>
      <t xml:space="preserve"> 136,100개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본 서버 + 버닝서버 : 총 272,200개 필요</t>
    </r>
    <r>
      <rPr>
        <sz val="11"/>
        <color theme="1"/>
        <rFont val="맑은 고딕"/>
        <family val="3"/>
        <charset val="129"/>
        <scheme val="minor"/>
      </rPr>
      <t xml:space="preserve">
(전 품목 구매 가정 시)
</t>
    </r>
    <r>
      <rPr>
        <b/>
        <sz val="11"/>
        <color theme="1"/>
        <rFont val="맑은 고딕"/>
        <family val="3"/>
        <charset val="129"/>
        <scheme val="minor"/>
      </rPr>
      <t>필요한 최소 코인돌이 캐릭터 수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3"/>
        <color rgb="FFFF0000"/>
        <rFont val="맑은 고딕"/>
        <family val="3"/>
        <charset val="129"/>
        <scheme val="minor"/>
      </rPr>
      <t>6개</t>
    </r>
    <r>
      <rPr>
        <sz val="11"/>
        <color theme="1"/>
        <rFont val="맑은 고딕"/>
        <family val="3"/>
        <charset val="129"/>
        <scheme val="minor"/>
      </rPr>
      <t xml:space="preserve">
(본 서버 + 버닝서버의 경우 총 12캐릭)
</t>
    </r>
    <r>
      <rPr>
        <b/>
        <sz val="11"/>
        <color rgb="FFFF0000"/>
        <rFont val="맑은 고딕"/>
        <family val="3"/>
        <charset val="129"/>
        <scheme val="minor"/>
      </rPr>
      <t>강화 네오 스톤 코인샵의 경우 모든 품목 월드 내 
구매횟수 공유이므로 여러 캐릭으로 코인 캐시는 
분들은 주의 필요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코인샵 등업</t>
    </r>
    <r>
      <rPr>
        <sz val="11"/>
        <color theme="1"/>
        <rFont val="맑은 고딕"/>
        <family val="3"/>
        <charset val="129"/>
        <scheme val="minor"/>
      </rPr>
      <t xml:space="preserve">은 </t>
    </r>
    <r>
      <rPr>
        <b/>
        <sz val="11"/>
        <color rgb="FFFF0000"/>
        <rFont val="맑은 고딕"/>
        <family val="3"/>
        <charset val="129"/>
        <scheme val="minor"/>
      </rPr>
      <t>월드 내 최대 누적갯수로 적용</t>
    </r>
    <r>
      <rPr>
        <sz val="11"/>
        <rFont val="맑은 고딕"/>
        <family val="3"/>
        <charset val="129"/>
        <scheme val="minor"/>
      </rPr>
      <t>되므</t>
    </r>
    <r>
      <rPr>
        <sz val="11"/>
        <color theme="1"/>
        <rFont val="맑은 고딕"/>
        <family val="3"/>
        <charset val="129"/>
        <scheme val="minor"/>
      </rPr>
      <t>로 
본캐로 코인샵 등급업 후 부캐로 코인을 모아
구매하시면 완벽!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</si>
</sst>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 &quot;dd&quot;일&quot;"/>
    <numFmt numFmtId="177" formatCode="0_ "/>
  </numFmts>
  <fonts count="5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4"/>
      <name val="HGSMinchoE"/>
      <family val="1"/>
      <charset val="128"/>
    </font>
    <font>
      <sz val="14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</font>
    <font>
      <sz val="11"/>
      <name val="HGSMinchoE"/>
      <family val="1"/>
      <charset val="128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3" tint="0.39997558519241921"/>
      <name val="맑은 고딕"/>
      <family val="3"/>
      <charset val="129"/>
    </font>
    <font>
      <b/>
      <sz val="11"/>
      <color theme="3" tint="0.3999755851924192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7"/>
      <color theme="0"/>
      <name val="HY목각파임B"/>
      <family val="1"/>
      <charset val="129"/>
    </font>
    <font>
      <b/>
      <sz val="11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sz val="11"/>
      <color theme="1"/>
      <name val="Rix모던명조 EB"/>
      <family val="1"/>
      <charset val="129"/>
    </font>
    <font>
      <b/>
      <sz val="11"/>
      <color theme="9" tint="-0.249977111117893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3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u/>
      <sz val="13"/>
      <color theme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u/>
      <sz val="37"/>
      <color theme="0"/>
      <name val="맑은 고딕"/>
      <family val="3"/>
      <charset val="129"/>
      <scheme val="minor"/>
    </font>
    <font>
      <b/>
      <sz val="17"/>
      <color theme="0"/>
      <name val="맑은 고딕"/>
      <family val="3"/>
      <charset val="129"/>
      <scheme val="minor"/>
    </font>
    <font>
      <sz val="17"/>
      <color theme="0"/>
      <name val="맑은 고딕"/>
      <family val="3"/>
      <charset val="129"/>
      <scheme val="minor"/>
    </font>
    <font>
      <sz val="17"/>
      <color theme="1"/>
      <name val="맑은 고딕"/>
      <family val="3"/>
      <charset val="129"/>
      <scheme val="minor"/>
    </font>
    <font>
      <u/>
      <sz val="17"/>
      <color theme="10"/>
      <name val="맑은 고딕"/>
      <family val="2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4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40"/>
      <color theme="1"/>
      <name val="HY견고딕"/>
      <family val="1"/>
      <charset val="129"/>
    </font>
    <font>
      <b/>
      <sz val="30"/>
      <color theme="0"/>
      <name val="맑은 고딕"/>
      <family val="3"/>
      <charset val="129"/>
      <scheme val="minor"/>
    </font>
    <font>
      <b/>
      <sz val="13"/>
      <color rgb="FFFFFF00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757"/>
        <bgColor indexed="64"/>
      </patternFill>
    </fill>
  </fills>
  <borders count="6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rgb="FFFFFFFF"/>
      </right>
      <top style="thin">
        <color indexed="9"/>
      </top>
      <bottom style="thin">
        <color indexed="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1"/>
      </left>
      <right style="thin">
        <color theme="0"/>
      </right>
      <top style="thick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1"/>
      </top>
      <bottom style="thin">
        <color theme="0"/>
      </bottom>
      <diagonal/>
    </border>
    <border>
      <left style="thin">
        <color theme="0"/>
      </left>
      <right style="thick">
        <color theme="1"/>
      </right>
      <top style="thick">
        <color theme="1"/>
      </top>
      <bottom style="thin">
        <color theme="0"/>
      </bottom>
      <diagonal/>
    </border>
    <border>
      <left style="thick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1"/>
      </right>
      <top style="thin">
        <color theme="0"/>
      </top>
      <bottom style="thin">
        <color theme="0"/>
      </bottom>
      <diagonal/>
    </border>
    <border>
      <left style="thick">
        <color theme="1"/>
      </left>
      <right style="thin">
        <color theme="0"/>
      </right>
      <top style="thin">
        <color theme="0"/>
      </top>
      <bottom style="thick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1"/>
      </bottom>
      <diagonal/>
    </border>
    <border>
      <left style="thin">
        <color theme="0"/>
      </left>
      <right style="thick">
        <color theme="1"/>
      </right>
      <top style="thin">
        <color theme="0"/>
      </top>
      <bottom style="thick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theme="0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ck">
        <color auto="1"/>
      </top>
      <bottom style="thick">
        <color auto="1"/>
      </bottom>
      <diagonal/>
    </border>
    <border>
      <left style="thin">
        <color theme="0" tint="-4.9989318521683403E-2"/>
      </left>
      <right/>
      <top style="thick">
        <color auto="1"/>
      </top>
      <bottom style="thick">
        <color auto="1"/>
      </bottom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 style="medium">
        <color theme="0"/>
      </top>
      <bottom/>
      <diagonal/>
    </border>
    <border>
      <left style="thick">
        <color theme="0"/>
      </left>
      <right/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0" fillId="0" borderId="1" xfId="0" applyBorder="1" applyProtection="1">
      <alignment vertical="center"/>
      <protection hidden="1"/>
    </xf>
    <xf numFmtId="0" fontId="11" fillId="3" borderId="1" xfId="0" applyFont="1" applyFill="1" applyBorder="1" applyProtection="1">
      <alignment vertical="center"/>
      <protection hidden="1"/>
    </xf>
    <xf numFmtId="0" fontId="11" fillId="5" borderId="1" xfId="0" applyFont="1" applyFill="1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1" fillId="0" borderId="1" xfId="0" applyFont="1" applyBorder="1" applyProtection="1">
      <alignment vertical="center"/>
      <protection hidden="1"/>
    </xf>
    <xf numFmtId="0" fontId="2" fillId="5" borderId="4" xfId="0" applyFont="1" applyFill="1" applyBorder="1" applyAlignment="1" applyProtection="1">
      <alignment horizontal="center" vertical="center"/>
      <protection hidden="1"/>
    </xf>
    <xf numFmtId="0" fontId="11" fillId="10" borderId="1" xfId="0" applyFont="1" applyFill="1" applyBorder="1" applyProtection="1">
      <alignment vertical="center"/>
      <protection hidden="1"/>
    </xf>
    <xf numFmtId="0" fontId="11" fillId="9" borderId="1" xfId="0" applyFont="1" applyFill="1" applyBorder="1" applyProtection="1">
      <alignment vertical="center"/>
      <protection hidden="1"/>
    </xf>
    <xf numFmtId="0" fontId="11" fillId="11" borderId="1" xfId="0" applyFont="1" applyFill="1" applyBorder="1" applyProtection="1">
      <alignment vertical="center"/>
      <protection hidden="1"/>
    </xf>
    <xf numFmtId="0" fontId="14" fillId="0" borderId="1" xfId="0" applyFont="1" applyBorder="1" applyProtection="1">
      <alignment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0" fontId="12" fillId="5" borderId="4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12" borderId="1" xfId="0" applyFont="1" applyFill="1" applyBorder="1" applyProtection="1">
      <alignment vertical="center"/>
      <protection hidden="1"/>
    </xf>
    <xf numFmtId="0" fontId="0" fillId="12" borderId="1" xfId="0" applyFill="1" applyBorder="1" applyProtection="1">
      <alignment vertical="center"/>
      <protection hidden="1"/>
    </xf>
    <xf numFmtId="0" fontId="3" fillId="12" borderId="1" xfId="0" applyFont="1" applyFill="1" applyBorder="1" applyProtection="1">
      <alignment vertical="center"/>
      <protection hidden="1"/>
    </xf>
    <xf numFmtId="0" fontId="10" fillId="12" borderId="1" xfId="0" applyFont="1" applyFill="1" applyBorder="1" applyProtection="1">
      <alignment vertical="center"/>
      <protection hidden="1"/>
    </xf>
    <xf numFmtId="0" fontId="10" fillId="13" borderId="1" xfId="0" applyFont="1" applyFill="1" applyBorder="1" applyProtection="1">
      <alignment vertical="center"/>
      <protection locked="0" hidden="1"/>
    </xf>
    <xf numFmtId="0" fontId="0" fillId="0" borderId="1" xfId="0" applyBorder="1" applyProtection="1">
      <alignment vertical="center"/>
    </xf>
    <xf numFmtId="14" fontId="0" fillId="0" borderId="1" xfId="0" applyNumberFormat="1" applyBorder="1" applyProtection="1">
      <alignment vertical="center"/>
    </xf>
    <xf numFmtId="176" fontId="0" fillId="0" borderId="1" xfId="0" applyNumberFormat="1" applyBorder="1" applyAlignment="1" applyProtection="1">
      <alignment horizontal="center" vertical="center"/>
    </xf>
    <xf numFmtId="176" fontId="15" fillId="0" borderId="11" xfId="1" applyNumberFormat="1" applyBorder="1" applyAlignment="1" applyProtection="1">
      <alignment horizontal="center" vertical="center"/>
    </xf>
    <xf numFmtId="41" fontId="12" fillId="5" borderId="1" xfId="2" applyFont="1" applyFill="1" applyBorder="1" applyAlignment="1" applyProtection="1">
      <alignment horizontal="center" vertical="center"/>
      <protection hidden="1"/>
    </xf>
    <xf numFmtId="41" fontId="11" fillId="5" borderId="1" xfId="2" applyFont="1" applyFill="1" applyBorder="1" applyAlignment="1" applyProtection="1">
      <alignment horizontal="center" vertical="center"/>
      <protection hidden="1"/>
    </xf>
    <xf numFmtId="0" fontId="12" fillId="12" borderId="1" xfId="0" applyFont="1" applyFill="1" applyBorder="1" applyAlignment="1" applyProtection="1">
      <alignment vertical="center"/>
      <protection hidden="1"/>
    </xf>
    <xf numFmtId="0" fontId="18" fillId="12" borderId="1" xfId="0" applyFont="1" applyFill="1" applyBorder="1" applyAlignment="1" applyProtection="1">
      <alignment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0" fillId="0" borderId="5" xfId="0" applyBorder="1" applyProtection="1">
      <alignment vertical="center"/>
      <protection hidden="1"/>
    </xf>
    <xf numFmtId="0" fontId="12" fillId="6" borderId="3" xfId="0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2" fillId="6" borderId="14" xfId="0" applyFont="1" applyFill="1" applyBorder="1" applyAlignment="1" applyProtection="1">
      <alignment horizontal="center" vertical="center"/>
      <protection hidden="1"/>
    </xf>
    <xf numFmtId="0" fontId="12" fillId="5" borderId="16" xfId="0" applyFont="1" applyFill="1" applyBorder="1" applyAlignment="1" applyProtection="1">
      <alignment horizontal="center" vertical="center"/>
      <protection hidden="1"/>
    </xf>
    <xf numFmtId="0" fontId="12" fillId="6" borderId="17" xfId="0" applyFont="1" applyFill="1" applyBorder="1" applyAlignment="1" applyProtection="1">
      <alignment horizontal="center" vertical="center"/>
      <protection hidden="1"/>
    </xf>
    <xf numFmtId="0" fontId="12" fillId="5" borderId="18" xfId="0" applyFont="1" applyFill="1" applyBorder="1" applyAlignment="1" applyProtection="1">
      <alignment horizontal="center" vertical="center"/>
      <protection hidden="1"/>
    </xf>
    <xf numFmtId="0" fontId="12" fillId="5" borderId="17" xfId="0" applyFont="1" applyFill="1" applyBorder="1" applyAlignment="1" applyProtection="1">
      <alignment horizontal="center" vertical="center"/>
      <protection hidden="1"/>
    </xf>
    <xf numFmtId="0" fontId="12" fillId="5" borderId="19" xfId="0" applyFont="1" applyFill="1" applyBorder="1" applyAlignment="1" applyProtection="1">
      <alignment horizontal="center" vertical="center"/>
      <protection hidden="1"/>
    </xf>
    <xf numFmtId="0" fontId="12" fillId="5" borderId="21" xfId="0" applyFont="1" applyFill="1" applyBorder="1" applyAlignment="1" applyProtection="1">
      <alignment horizontal="center" vertical="center"/>
      <protection hidden="1"/>
    </xf>
    <xf numFmtId="0" fontId="12" fillId="5" borderId="5" xfId="0" applyFont="1" applyFill="1" applyBorder="1" applyAlignment="1" applyProtection="1">
      <alignment horizontal="center" vertical="center"/>
      <protection hidden="1"/>
    </xf>
    <xf numFmtId="0" fontId="12" fillId="5" borderId="23" xfId="0" applyFont="1" applyFill="1" applyBorder="1" applyAlignment="1" applyProtection="1">
      <alignment horizontal="center" vertical="center"/>
      <protection hidden="1"/>
    </xf>
    <xf numFmtId="0" fontId="12" fillId="5" borderId="6" xfId="0" applyFont="1" applyFill="1" applyBorder="1" applyAlignment="1" applyProtection="1">
      <alignment horizontal="center" vertical="center"/>
      <protection hidden="1"/>
    </xf>
    <xf numFmtId="41" fontId="12" fillId="5" borderId="3" xfId="2" applyFont="1" applyFill="1" applyBorder="1" applyAlignment="1" applyProtection="1">
      <alignment horizontal="center" vertical="center"/>
      <protection hidden="1"/>
    </xf>
    <xf numFmtId="41" fontId="11" fillId="5" borderId="2" xfId="2" applyFont="1" applyFill="1" applyBorder="1" applyAlignment="1" applyProtection="1">
      <alignment horizontal="center" vertical="center"/>
      <protection hidden="1"/>
    </xf>
    <xf numFmtId="41" fontId="12" fillId="5" borderId="15" xfId="2" applyFont="1" applyFill="1" applyBorder="1" applyAlignment="1" applyProtection="1">
      <alignment horizontal="center" vertical="center"/>
      <protection hidden="1"/>
    </xf>
    <xf numFmtId="41" fontId="12" fillId="5" borderId="20" xfId="2" applyFont="1" applyFill="1" applyBorder="1" applyAlignment="1" applyProtection="1">
      <alignment horizontal="center"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26" fillId="0" borderId="1" xfId="0" applyFont="1" applyBorder="1" applyProtection="1">
      <alignment vertical="center"/>
      <protection hidden="1"/>
    </xf>
    <xf numFmtId="41" fontId="12" fillId="5" borderId="4" xfId="2" applyFont="1" applyFill="1" applyBorder="1" applyAlignment="1" applyProtection="1">
      <alignment horizontal="center" vertical="center"/>
      <protection hidden="1"/>
    </xf>
    <xf numFmtId="41" fontId="2" fillId="5" borderId="4" xfId="2" applyFont="1" applyFill="1" applyBorder="1" applyAlignment="1" applyProtection="1">
      <alignment horizontal="center" vertical="center"/>
      <protection hidden="1"/>
    </xf>
    <xf numFmtId="0" fontId="0" fillId="0" borderId="47" xfId="0" applyBorder="1" applyProtection="1">
      <alignment vertical="center"/>
      <protection hidden="1"/>
    </xf>
    <xf numFmtId="0" fontId="0" fillId="0" borderId="48" xfId="0" applyBorder="1" applyProtection="1">
      <alignment vertical="center"/>
      <protection hidden="1"/>
    </xf>
    <xf numFmtId="0" fontId="0" fillId="0" borderId="8" xfId="0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18" fillId="0" borderId="1" xfId="0" applyFont="1" applyBorder="1" applyProtection="1">
      <alignment vertical="center"/>
      <protection hidden="1"/>
    </xf>
    <xf numFmtId="0" fontId="0" fillId="12" borderId="0" xfId="0" applyFill="1">
      <alignment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14" fontId="10" fillId="0" borderId="1" xfId="0" applyNumberFormat="1" applyFont="1" applyBorder="1" applyProtection="1">
      <alignment vertical="center"/>
      <protection hidden="1"/>
    </xf>
    <xf numFmtId="0" fontId="10" fillId="0" borderId="1" xfId="0" applyFont="1" applyBorder="1" applyProtection="1">
      <alignment vertical="center"/>
      <protection hidden="1"/>
    </xf>
    <xf numFmtId="0" fontId="3" fillId="0" borderId="1" xfId="0" applyFont="1" applyBorder="1" applyProtection="1">
      <alignment vertical="center"/>
      <protection hidden="1"/>
    </xf>
    <xf numFmtId="177" fontId="10" fillId="0" borderId="1" xfId="0" applyNumberFormat="1" applyFont="1" applyBorder="1" applyAlignment="1" applyProtection="1">
      <alignment horizontal="right" vertical="center"/>
      <protection hidden="1"/>
    </xf>
    <xf numFmtId="0" fontId="10" fillId="0" borderId="1" xfId="0" applyFont="1" applyBorder="1" applyAlignment="1" applyProtection="1">
      <alignment horizontal="right"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9" fillId="12" borderId="1" xfId="0" applyFont="1" applyFill="1" applyBorder="1" applyAlignment="1" applyProtection="1">
      <alignment horizontal="center" vertical="center" wrapText="1"/>
      <protection hidden="1"/>
    </xf>
    <xf numFmtId="14" fontId="10" fillId="12" borderId="1" xfId="0" applyNumberFormat="1" applyFont="1" applyFill="1" applyBorder="1" applyProtection="1">
      <alignment vertical="center"/>
      <protection hidden="1"/>
    </xf>
    <xf numFmtId="0" fontId="10" fillId="12" borderId="1" xfId="0" applyFont="1" applyFill="1" applyBorder="1" applyAlignment="1" applyProtection="1">
      <alignment horizontal="center" vertical="center"/>
      <protection hidden="1"/>
    </xf>
    <xf numFmtId="0" fontId="10" fillId="12" borderId="1" xfId="0" applyFont="1" applyFill="1" applyBorder="1" applyAlignment="1" applyProtection="1">
      <alignment horizontal="right" vertical="center"/>
      <protection hidden="1"/>
    </xf>
    <xf numFmtId="0" fontId="13" fillId="12" borderId="1" xfId="0" applyFont="1" applyFill="1" applyBorder="1" applyAlignment="1" applyProtection="1">
      <alignment horizontal="left" vertical="center"/>
      <protection hidden="1"/>
    </xf>
    <xf numFmtId="0" fontId="14" fillId="12" borderId="1" xfId="0" applyFont="1" applyFill="1" applyBorder="1" applyProtection="1">
      <alignment vertical="center"/>
      <protection hidden="1"/>
    </xf>
    <xf numFmtId="0" fontId="8" fillId="12" borderId="5" xfId="0" applyFont="1" applyFill="1" applyBorder="1" applyAlignment="1" applyProtection="1">
      <alignment vertical="center" wrapText="1"/>
      <protection hidden="1"/>
    </xf>
    <xf numFmtId="0" fontId="8" fillId="12" borderId="6" xfId="0" applyFont="1" applyFill="1" applyBorder="1" applyAlignment="1" applyProtection="1">
      <alignment vertical="center" wrapText="1"/>
      <protection hidden="1"/>
    </xf>
    <xf numFmtId="0" fontId="17" fillId="12" borderId="1" xfId="0" applyFont="1" applyFill="1" applyBorder="1" applyProtection="1">
      <alignment vertical="center"/>
      <protection hidden="1"/>
    </xf>
    <xf numFmtId="0" fontId="31" fillId="12" borderId="1" xfId="0" applyFont="1" applyFill="1" applyBorder="1" applyAlignment="1" applyProtection="1">
      <alignment vertical="center" wrapText="1"/>
      <protection hidden="1"/>
    </xf>
    <xf numFmtId="177" fontId="17" fillId="12" borderId="1" xfId="0" applyNumberFormat="1" applyFont="1" applyFill="1" applyBorder="1" applyAlignment="1" applyProtection="1">
      <alignment horizontal="right" vertical="center"/>
      <protection hidden="1"/>
    </xf>
    <xf numFmtId="0" fontId="17" fillId="12" borderId="1" xfId="0" applyFont="1" applyFill="1" applyBorder="1" applyAlignment="1" applyProtection="1">
      <alignment horizontal="center" vertical="center"/>
      <protection hidden="1"/>
    </xf>
    <xf numFmtId="0" fontId="17" fillId="12" borderId="1" xfId="0" applyFont="1" applyFill="1" applyBorder="1" applyAlignment="1" applyProtection="1">
      <alignment horizontal="right" vertical="center"/>
      <protection hidden="1"/>
    </xf>
    <xf numFmtId="0" fontId="33" fillId="12" borderId="1" xfId="3" applyFont="1" applyFill="1" applyBorder="1" applyAlignment="1" applyProtection="1">
      <alignment horizontal="right" vertical="center"/>
      <protection hidden="1"/>
    </xf>
    <xf numFmtId="0" fontId="0" fillId="12" borderId="25" xfId="0" applyFill="1" applyBorder="1" applyAlignment="1" applyProtection="1">
      <alignment vertical="center"/>
      <protection hidden="1"/>
    </xf>
    <xf numFmtId="0" fontId="0" fillId="12" borderId="22" xfId="0" applyFill="1" applyBorder="1" applyAlignment="1" applyProtection="1">
      <alignment vertical="center"/>
      <protection hidden="1"/>
    </xf>
    <xf numFmtId="0" fontId="0" fillId="12" borderId="26" xfId="0" applyFill="1" applyBorder="1" applyAlignment="1" applyProtection="1">
      <alignment vertical="center"/>
      <protection hidden="1"/>
    </xf>
    <xf numFmtId="0" fontId="0" fillId="12" borderId="27" xfId="0" applyFill="1" applyBorder="1" applyAlignment="1" applyProtection="1">
      <alignment vertical="center"/>
      <protection hidden="1"/>
    </xf>
    <xf numFmtId="0" fontId="0" fillId="12" borderId="13" xfId="0" applyFill="1" applyBorder="1" applyAlignment="1" applyProtection="1">
      <alignment vertical="center"/>
      <protection hidden="1"/>
    </xf>
    <xf numFmtId="0" fontId="30" fillId="12" borderId="1" xfId="3" applyFill="1" applyBorder="1" applyProtection="1">
      <alignment vertical="center"/>
      <protection hidden="1"/>
    </xf>
    <xf numFmtId="0" fontId="11" fillId="6" borderId="1" xfId="0" applyFont="1" applyFill="1" applyBorder="1" applyProtection="1">
      <alignment vertical="center"/>
      <protection hidden="1"/>
    </xf>
    <xf numFmtId="0" fontId="0" fillId="12" borderId="24" xfId="0" applyFill="1" applyBorder="1" applyAlignment="1" applyProtection="1">
      <alignment vertical="center"/>
      <protection hidden="1"/>
    </xf>
    <xf numFmtId="0" fontId="0" fillId="12" borderId="0" xfId="0" applyFill="1" applyBorder="1" applyAlignment="1" applyProtection="1">
      <alignment vertical="center"/>
      <protection hidden="1"/>
    </xf>
    <xf numFmtId="0" fontId="0" fillId="12" borderId="51" xfId="0" applyFill="1" applyBorder="1" applyAlignment="1" applyProtection="1">
      <alignment vertical="center"/>
      <protection hidden="1"/>
    </xf>
    <xf numFmtId="0" fontId="0" fillId="12" borderId="5" xfId="0" applyFill="1" applyBorder="1" applyProtection="1">
      <alignment vertical="center"/>
      <protection hidden="1"/>
    </xf>
    <xf numFmtId="0" fontId="9" fillId="12" borderId="5" xfId="0" applyFont="1" applyFill="1" applyBorder="1" applyAlignment="1" applyProtection="1">
      <alignment horizontal="center" vertical="center" wrapText="1"/>
      <protection hidden="1"/>
    </xf>
    <xf numFmtId="0" fontId="12" fillId="6" borderId="58" xfId="0" applyFont="1" applyFill="1" applyBorder="1" applyAlignment="1" applyProtection="1">
      <alignment vertical="center"/>
      <protection hidden="1"/>
    </xf>
    <xf numFmtId="0" fontId="12" fillId="6" borderId="58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Protection="1">
      <alignment vertical="center"/>
      <protection hidden="1"/>
    </xf>
    <xf numFmtId="0" fontId="43" fillId="14" borderId="1" xfId="0" applyFont="1" applyFill="1" applyBorder="1" applyProtection="1">
      <alignment vertical="center"/>
      <protection hidden="1"/>
    </xf>
    <xf numFmtId="0" fontId="12" fillId="6" borderId="59" xfId="0" applyFont="1" applyFill="1" applyBorder="1">
      <alignment vertical="center"/>
    </xf>
    <xf numFmtId="0" fontId="0" fillId="12" borderId="0" xfId="0" applyFill="1" applyAlignment="1">
      <alignment vertical="center"/>
    </xf>
    <xf numFmtId="0" fontId="0" fillId="12" borderId="0" xfId="0" applyFont="1" applyFill="1">
      <alignment vertical="center"/>
    </xf>
    <xf numFmtId="0" fontId="2" fillId="12" borderId="0" xfId="0" applyFont="1" applyFill="1">
      <alignment vertical="center"/>
    </xf>
    <xf numFmtId="0" fontId="2" fillId="12" borderId="0" xfId="0" applyFont="1" applyFill="1" applyAlignment="1">
      <alignment horizontal="center" vertical="center"/>
    </xf>
    <xf numFmtId="0" fontId="12" fillId="6" borderId="59" xfId="0" applyFont="1" applyFill="1" applyBorder="1" applyProtection="1">
      <alignment vertical="center"/>
      <protection locked="0"/>
    </xf>
    <xf numFmtId="0" fontId="11" fillId="12" borderId="0" xfId="0" applyFont="1" applyFill="1" applyAlignment="1">
      <alignment vertical="center"/>
    </xf>
    <xf numFmtId="0" fontId="11" fillId="12" borderId="0" xfId="0" applyFont="1" applyFill="1" applyAlignment="1">
      <alignment horizontal="center" vertical="center"/>
    </xf>
    <xf numFmtId="0" fontId="18" fillId="13" borderId="59" xfId="0" applyFont="1" applyFill="1" applyBorder="1" applyAlignment="1" applyProtection="1">
      <alignment horizontal="center" vertical="center"/>
      <protection locked="0"/>
    </xf>
    <xf numFmtId="0" fontId="47" fillId="12" borderId="0" xfId="0" applyFont="1" applyFill="1" applyAlignment="1">
      <alignment vertical="center"/>
    </xf>
    <xf numFmtId="0" fontId="49" fillId="12" borderId="0" xfId="0" applyFont="1" applyFill="1" applyAlignment="1">
      <alignment vertical="center"/>
    </xf>
    <xf numFmtId="0" fontId="32" fillId="12" borderId="1" xfId="0" applyFont="1" applyFill="1" applyBorder="1" applyProtection="1">
      <alignment vertical="center"/>
      <protection hidden="1"/>
    </xf>
    <xf numFmtId="0" fontId="32" fillId="12" borderId="1" xfId="0" applyFont="1" applyFill="1" applyBorder="1" applyAlignment="1" applyProtection="1">
      <alignment horizontal="center" vertical="center"/>
      <protection hidden="1"/>
    </xf>
    <xf numFmtId="0" fontId="6" fillId="12" borderId="1" xfId="0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Protection="1">
      <alignment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7" fillId="12" borderId="1" xfId="0" applyFont="1" applyFill="1" applyBorder="1" applyProtection="1">
      <alignment vertical="center"/>
      <protection hidden="1"/>
    </xf>
    <xf numFmtId="0" fontId="17" fillId="12" borderId="52" xfId="0" applyFont="1" applyFill="1" applyBorder="1" applyAlignment="1" applyProtection="1">
      <alignment vertical="center" wrapText="1"/>
      <protection hidden="1"/>
    </xf>
    <xf numFmtId="0" fontId="17" fillId="12" borderId="53" xfId="0" applyFont="1" applyFill="1" applyBorder="1" applyAlignment="1" applyProtection="1">
      <alignment vertical="center" wrapText="1"/>
      <protection hidden="1"/>
    </xf>
    <xf numFmtId="0" fontId="17" fillId="12" borderId="55" xfId="0" applyFont="1" applyFill="1" applyBorder="1" applyAlignment="1" applyProtection="1">
      <alignment vertical="center" wrapText="1"/>
      <protection hidden="1"/>
    </xf>
    <xf numFmtId="0" fontId="17" fillId="12" borderId="0" xfId="0" applyFont="1" applyFill="1" applyBorder="1" applyAlignment="1" applyProtection="1">
      <alignment vertical="center" wrapText="1"/>
      <protection hidden="1"/>
    </xf>
    <xf numFmtId="0" fontId="17" fillId="12" borderId="54" xfId="0" applyFont="1" applyFill="1" applyBorder="1" applyAlignment="1" applyProtection="1">
      <alignment vertical="center" wrapText="1"/>
      <protection hidden="1"/>
    </xf>
    <xf numFmtId="0" fontId="17" fillId="12" borderId="56" xfId="0" applyFont="1" applyFill="1" applyBorder="1" applyAlignment="1" applyProtection="1">
      <alignment vertical="center" wrapText="1"/>
      <protection hidden="1"/>
    </xf>
    <xf numFmtId="0" fontId="17" fillId="12" borderId="57" xfId="0" applyFont="1" applyFill="1" applyBorder="1" applyAlignment="1" applyProtection="1">
      <alignment vertical="center" wrapText="1"/>
      <protection hidden="1"/>
    </xf>
    <xf numFmtId="0" fontId="51" fillId="6" borderId="52" xfId="0" applyFont="1" applyFill="1" applyBorder="1" applyAlignment="1" applyProtection="1">
      <alignment horizontal="center" vertical="center" wrapText="1"/>
      <protection hidden="1"/>
    </xf>
    <xf numFmtId="0" fontId="12" fillId="6" borderId="52" xfId="0" applyFont="1" applyFill="1" applyBorder="1" applyAlignment="1" applyProtection="1">
      <alignment vertical="center" wrapText="1"/>
      <protection hidden="1"/>
    </xf>
    <xf numFmtId="0" fontId="54" fillId="6" borderId="52" xfId="0" applyFont="1" applyFill="1" applyBorder="1" applyAlignment="1" applyProtection="1">
      <alignment vertical="center" wrapText="1"/>
      <protection hidden="1"/>
    </xf>
    <xf numFmtId="9" fontId="43" fillId="6" borderId="52" xfId="0" applyNumberFormat="1" applyFont="1" applyFill="1" applyBorder="1" applyAlignment="1" applyProtection="1">
      <alignment horizontal="center" vertical="center" wrapText="1"/>
      <protection hidden="1"/>
    </xf>
    <xf numFmtId="0" fontId="43" fillId="6" borderId="52" xfId="0" applyFont="1" applyFill="1" applyBorder="1" applyAlignment="1" applyProtection="1">
      <alignment horizontal="center" vertical="center" wrapText="1"/>
      <protection hidden="1"/>
    </xf>
    <xf numFmtId="0" fontId="20" fillId="4" borderId="1" xfId="0" applyFont="1" applyFill="1" applyBorder="1" applyAlignment="1" applyProtection="1">
      <alignment horizontal="center" vertical="center"/>
      <protection locked="0" hidden="1"/>
    </xf>
    <xf numFmtId="0" fontId="20" fillId="7" borderId="1" xfId="0" applyFont="1" applyFill="1" applyBorder="1" applyAlignment="1" applyProtection="1">
      <alignment horizontal="center" vertical="center"/>
      <protection hidden="1"/>
    </xf>
    <xf numFmtId="0" fontId="20" fillId="4" borderId="3" xfId="0" applyFont="1" applyFill="1" applyBorder="1" applyAlignment="1" applyProtection="1">
      <alignment horizontal="center" vertical="center"/>
      <protection locked="0" hidden="1"/>
    </xf>
    <xf numFmtId="0" fontId="20" fillId="7" borderId="3" xfId="0" applyFont="1" applyFill="1" applyBorder="1" applyAlignment="1" applyProtection="1">
      <alignment horizontal="center" vertical="center"/>
      <protection hidden="1"/>
    </xf>
    <xf numFmtId="0" fontId="20" fillId="4" borderId="15" xfId="0" applyFont="1" applyFill="1" applyBorder="1" applyAlignment="1" applyProtection="1">
      <alignment horizontal="center" vertical="center"/>
      <protection locked="0" hidden="1"/>
    </xf>
    <xf numFmtId="41" fontId="20" fillId="7" borderId="15" xfId="2" applyFont="1" applyFill="1" applyBorder="1" applyAlignment="1" applyProtection="1">
      <alignment horizontal="center" vertical="center"/>
      <protection hidden="1"/>
    </xf>
    <xf numFmtId="41" fontId="20" fillId="7" borderId="1" xfId="2" applyFont="1" applyFill="1" applyBorder="1" applyAlignment="1" applyProtection="1">
      <alignment horizontal="center" vertical="center"/>
      <protection hidden="1"/>
    </xf>
    <xf numFmtId="41" fontId="20" fillId="7" borderId="20" xfId="2" applyFont="1" applyFill="1" applyBorder="1" applyAlignment="1" applyProtection="1">
      <alignment horizontal="center" vertical="center"/>
      <protection hidden="1"/>
    </xf>
    <xf numFmtId="41" fontId="20" fillId="7" borderId="3" xfId="2" applyFont="1" applyFill="1" applyBorder="1" applyAlignment="1" applyProtection="1">
      <alignment horizontal="center" vertical="center"/>
      <protection hidden="1"/>
    </xf>
    <xf numFmtId="0" fontId="20" fillId="4" borderId="4" xfId="0" applyFont="1" applyFill="1" applyBorder="1" applyAlignment="1" applyProtection="1">
      <alignment horizontal="center" vertical="center"/>
      <protection locked="0" hidden="1"/>
    </xf>
    <xf numFmtId="41" fontId="20" fillId="7" borderId="4" xfId="2" applyFont="1" applyFill="1" applyBorder="1" applyAlignment="1" applyProtection="1">
      <alignment horizontal="center" vertical="center"/>
      <protection hidden="1"/>
    </xf>
    <xf numFmtId="0" fontId="48" fillId="12" borderId="0" xfId="3" applyFont="1" applyFill="1" applyAlignment="1">
      <alignment horizontal="center" vertical="center"/>
    </xf>
    <xf numFmtId="0" fontId="17" fillId="13" borderId="23" xfId="0" applyFont="1" applyFill="1" applyBorder="1" applyAlignment="1" applyProtection="1">
      <alignment horizontal="center" vertical="center" wrapText="1"/>
      <protection hidden="1"/>
    </xf>
    <xf numFmtId="0" fontId="0" fillId="13" borderId="25" xfId="0" applyFill="1" applyBorder="1" applyAlignment="1" applyProtection="1">
      <alignment horizontal="center" vertical="center" wrapText="1"/>
      <protection hidden="1"/>
    </xf>
    <xf numFmtId="0" fontId="0" fillId="13" borderId="22" xfId="0" applyFill="1" applyBorder="1" applyAlignment="1" applyProtection="1">
      <alignment horizontal="center" vertical="center" wrapText="1"/>
      <protection hidden="1"/>
    </xf>
    <xf numFmtId="0" fontId="0" fillId="13" borderId="24" xfId="0" applyFill="1" applyBorder="1" applyAlignment="1" applyProtection="1">
      <alignment horizontal="center" vertical="center" wrapText="1"/>
      <protection hidden="1"/>
    </xf>
    <xf numFmtId="0" fontId="0" fillId="13" borderId="0" xfId="0" applyFill="1" applyBorder="1" applyAlignment="1" applyProtection="1">
      <alignment horizontal="center" vertical="center" wrapText="1"/>
      <protection hidden="1"/>
    </xf>
    <xf numFmtId="0" fontId="0" fillId="13" borderId="51" xfId="0" applyFill="1" applyBorder="1" applyAlignment="1" applyProtection="1">
      <alignment horizontal="center" vertical="center" wrapText="1"/>
      <protection hidden="1"/>
    </xf>
    <xf numFmtId="0" fontId="0" fillId="13" borderId="26" xfId="0" applyFill="1" applyBorder="1" applyAlignment="1" applyProtection="1">
      <alignment horizontal="center" vertical="center" wrapText="1"/>
      <protection hidden="1"/>
    </xf>
    <xf numFmtId="0" fontId="0" fillId="13" borderId="27" xfId="0" applyFill="1" applyBorder="1" applyAlignment="1" applyProtection="1">
      <alignment horizontal="center" vertical="center" wrapText="1"/>
      <protection hidden="1"/>
    </xf>
    <xf numFmtId="0" fontId="0" fillId="13" borderId="13" xfId="0" applyFill="1" applyBorder="1" applyAlignment="1" applyProtection="1">
      <alignment horizontal="center" vertical="center" wrapText="1"/>
      <protection hidden="1"/>
    </xf>
    <xf numFmtId="0" fontId="12" fillId="6" borderId="58" xfId="0" applyFont="1" applyFill="1" applyBorder="1" applyAlignment="1" applyProtection="1">
      <alignment horizontal="center" vertical="center"/>
      <protection hidden="1"/>
    </xf>
    <xf numFmtId="0" fontId="52" fillId="6" borderId="52" xfId="0" applyFont="1" applyFill="1" applyBorder="1" applyAlignment="1" applyProtection="1">
      <alignment horizontal="center" vertical="center" wrapText="1"/>
      <protection hidden="1"/>
    </xf>
    <xf numFmtId="0" fontId="50" fillId="6" borderId="52" xfId="0" applyFont="1" applyFill="1" applyBorder="1" applyAlignment="1" applyProtection="1">
      <alignment horizontal="center" vertical="center" wrapText="1"/>
      <protection hidden="1"/>
    </xf>
    <xf numFmtId="0" fontId="53" fillId="8" borderId="63" xfId="0" applyFont="1" applyFill="1" applyBorder="1" applyAlignment="1" applyProtection="1">
      <alignment horizontal="center" vertical="center" wrapText="1"/>
      <protection hidden="1"/>
    </xf>
    <xf numFmtId="0" fontId="53" fillId="8" borderId="64" xfId="0" applyFont="1" applyFill="1" applyBorder="1" applyAlignment="1" applyProtection="1">
      <alignment horizontal="center" vertical="center" wrapText="1"/>
      <protection hidden="1"/>
    </xf>
    <xf numFmtId="0" fontId="53" fillId="8" borderId="66" xfId="0" applyFont="1" applyFill="1" applyBorder="1" applyAlignment="1" applyProtection="1">
      <alignment horizontal="center" vertical="center" wrapText="1"/>
      <protection hidden="1"/>
    </xf>
    <xf numFmtId="0" fontId="53" fillId="8" borderId="67" xfId="0" applyFont="1" applyFill="1" applyBorder="1" applyAlignment="1" applyProtection="1">
      <alignment horizontal="center" vertical="center" wrapText="1"/>
      <protection hidden="1"/>
    </xf>
    <xf numFmtId="0" fontId="53" fillId="8" borderId="65" xfId="0" applyFont="1" applyFill="1" applyBorder="1" applyAlignment="1" applyProtection="1">
      <alignment horizontal="center" vertical="center" wrapText="1"/>
      <protection hidden="1"/>
    </xf>
    <xf numFmtId="0" fontId="53" fillId="8" borderId="62" xfId="0" applyFont="1" applyFill="1" applyBorder="1" applyAlignment="1" applyProtection="1">
      <alignment horizontal="center" vertical="center" wrapText="1"/>
      <protection hidden="1"/>
    </xf>
    <xf numFmtId="0" fontId="8" fillId="12" borderId="1" xfId="0" applyFont="1" applyFill="1" applyBorder="1" applyAlignment="1" applyProtection="1">
      <alignment horizontal="center" vertical="center" wrapText="1"/>
      <protection hidden="1"/>
    </xf>
    <xf numFmtId="0" fontId="34" fillId="13" borderId="23" xfId="0" applyFont="1" applyFill="1" applyBorder="1" applyAlignment="1" applyProtection="1">
      <alignment horizontal="center" vertical="center" wrapText="1"/>
      <protection hidden="1"/>
    </xf>
    <xf numFmtId="0" fontId="34" fillId="13" borderId="25" xfId="0" applyFont="1" applyFill="1" applyBorder="1" applyAlignment="1" applyProtection="1">
      <alignment horizontal="center" vertical="center"/>
      <protection hidden="1"/>
    </xf>
    <xf numFmtId="0" fontId="34" fillId="13" borderId="22" xfId="0" applyFont="1" applyFill="1" applyBorder="1" applyAlignment="1" applyProtection="1">
      <alignment horizontal="center" vertical="center"/>
      <protection hidden="1"/>
    </xf>
    <xf numFmtId="0" fontId="34" fillId="13" borderId="24" xfId="0" applyFont="1" applyFill="1" applyBorder="1" applyAlignment="1" applyProtection="1">
      <alignment horizontal="center" vertical="center"/>
      <protection hidden="1"/>
    </xf>
    <xf numFmtId="0" fontId="34" fillId="13" borderId="0" xfId="0" applyFont="1" applyFill="1" applyBorder="1" applyAlignment="1" applyProtection="1">
      <alignment horizontal="center" vertical="center"/>
      <protection hidden="1"/>
    </xf>
    <xf numFmtId="0" fontId="34" fillId="13" borderId="51" xfId="0" applyFont="1" applyFill="1" applyBorder="1" applyAlignment="1" applyProtection="1">
      <alignment horizontal="center" vertical="center"/>
      <protection hidden="1"/>
    </xf>
    <xf numFmtId="0" fontId="34" fillId="13" borderId="26" xfId="0" applyFont="1" applyFill="1" applyBorder="1" applyAlignment="1" applyProtection="1">
      <alignment horizontal="center" vertical="center"/>
      <protection hidden="1"/>
    </xf>
    <xf numFmtId="0" fontId="34" fillId="13" borderId="27" xfId="0" applyFont="1" applyFill="1" applyBorder="1" applyAlignment="1" applyProtection="1">
      <alignment horizontal="center" vertical="center"/>
      <protection hidden="1"/>
    </xf>
    <xf numFmtId="0" fontId="34" fillId="13" borderId="13" xfId="0" applyFont="1" applyFill="1" applyBorder="1" applyAlignment="1" applyProtection="1">
      <alignment horizontal="center" vertical="center"/>
      <protection hidden="1"/>
    </xf>
    <xf numFmtId="0" fontId="0" fillId="12" borderId="23" xfId="0" applyFill="1" applyBorder="1" applyAlignment="1" applyProtection="1">
      <alignment horizontal="center" vertical="center"/>
      <protection hidden="1"/>
    </xf>
    <xf numFmtId="0" fontId="0" fillId="12" borderId="25" xfId="0" applyFill="1" applyBorder="1" applyAlignment="1" applyProtection="1">
      <alignment horizontal="center" vertical="center"/>
      <protection hidden="1"/>
    </xf>
    <xf numFmtId="0" fontId="0" fillId="12" borderId="26" xfId="0" applyFill="1" applyBorder="1" applyAlignment="1" applyProtection="1">
      <alignment horizontal="center" vertical="center"/>
      <protection hidden="1"/>
    </xf>
    <xf numFmtId="0" fontId="0" fillId="12" borderId="27" xfId="0" applyFill="1" applyBorder="1" applyAlignment="1" applyProtection="1">
      <alignment horizontal="center" vertical="center"/>
      <protection hidden="1"/>
    </xf>
    <xf numFmtId="0" fontId="39" fillId="12" borderId="23" xfId="0" applyFont="1" applyFill="1" applyBorder="1" applyAlignment="1" applyProtection="1">
      <alignment horizontal="center" vertical="center" wrapText="1"/>
      <protection hidden="1"/>
    </xf>
    <xf numFmtId="0" fontId="39" fillId="12" borderId="22" xfId="0" applyFont="1" applyFill="1" applyBorder="1" applyAlignment="1" applyProtection="1">
      <alignment horizontal="center" vertical="center"/>
      <protection hidden="1"/>
    </xf>
    <xf numFmtId="0" fontId="39" fillId="12" borderId="24" xfId="0" applyFont="1" applyFill="1" applyBorder="1" applyAlignment="1" applyProtection="1">
      <alignment horizontal="center" vertical="center"/>
      <protection hidden="1"/>
    </xf>
    <xf numFmtId="0" fontId="39" fillId="12" borderId="51" xfId="0" applyFont="1" applyFill="1" applyBorder="1" applyAlignment="1" applyProtection="1">
      <alignment horizontal="center" vertical="center"/>
      <protection hidden="1"/>
    </xf>
    <xf numFmtId="0" fontId="39" fillId="12" borderId="26" xfId="0" applyFont="1" applyFill="1" applyBorder="1" applyAlignment="1" applyProtection="1">
      <alignment horizontal="center" vertical="center"/>
      <protection hidden="1"/>
    </xf>
    <xf numFmtId="0" fontId="39" fillId="12" borderId="13" xfId="0" applyFont="1" applyFill="1" applyBorder="1" applyAlignment="1" applyProtection="1">
      <alignment horizontal="center" vertical="center"/>
      <protection hidden="1"/>
    </xf>
    <xf numFmtId="0" fontId="31" fillId="12" borderId="1" xfId="0" applyFont="1" applyFill="1" applyBorder="1" applyAlignment="1" applyProtection="1">
      <alignment horizontal="center" vertical="center" wrapText="1"/>
      <protection hidden="1"/>
    </xf>
    <xf numFmtId="0" fontId="39" fillId="14" borderId="23" xfId="0" applyFont="1" applyFill="1" applyBorder="1" applyAlignment="1" applyProtection="1">
      <alignment horizontal="center" vertical="center" wrapText="1"/>
      <protection hidden="1"/>
    </xf>
    <xf numFmtId="0" fontId="39" fillId="14" borderId="25" xfId="0" applyFont="1" applyFill="1" applyBorder="1" applyAlignment="1" applyProtection="1">
      <alignment horizontal="center" vertical="center" wrapText="1"/>
      <protection hidden="1"/>
    </xf>
    <xf numFmtId="0" fontId="39" fillId="14" borderId="22" xfId="0" applyFont="1" applyFill="1" applyBorder="1" applyAlignment="1" applyProtection="1">
      <alignment horizontal="center" vertical="center" wrapText="1"/>
      <protection hidden="1"/>
    </xf>
    <xf numFmtId="0" fontId="39" fillId="14" borderId="24" xfId="0" applyFont="1" applyFill="1" applyBorder="1" applyAlignment="1" applyProtection="1">
      <alignment horizontal="center" vertical="center" wrapText="1"/>
      <protection hidden="1"/>
    </xf>
    <xf numFmtId="0" fontId="39" fillId="14" borderId="0" xfId="0" applyFont="1" applyFill="1" applyBorder="1" applyAlignment="1" applyProtection="1">
      <alignment horizontal="center" vertical="center" wrapText="1"/>
      <protection hidden="1"/>
    </xf>
    <xf numFmtId="0" fontId="39" fillId="14" borderId="51" xfId="0" applyFont="1" applyFill="1" applyBorder="1" applyAlignment="1" applyProtection="1">
      <alignment horizontal="center" vertical="center" wrapText="1"/>
      <protection hidden="1"/>
    </xf>
    <xf numFmtId="0" fontId="39" fillId="14" borderId="26" xfId="0" applyFont="1" applyFill="1" applyBorder="1" applyAlignment="1" applyProtection="1">
      <alignment horizontal="center" vertical="center" wrapText="1"/>
      <protection hidden="1"/>
    </xf>
    <xf numFmtId="0" fontId="39" fillId="14" borderId="27" xfId="0" applyFont="1" applyFill="1" applyBorder="1" applyAlignment="1" applyProtection="1">
      <alignment horizontal="center" vertical="center" wrapText="1"/>
      <protection hidden="1"/>
    </xf>
    <xf numFmtId="0" fontId="39" fillId="14" borderId="13" xfId="0" applyFont="1" applyFill="1" applyBorder="1" applyAlignment="1" applyProtection="1">
      <alignment horizontal="center" vertical="center" wrapText="1"/>
      <protection hidden="1"/>
    </xf>
    <xf numFmtId="0" fontId="42" fillId="14" borderId="23" xfId="0" applyFont="1" applyFill="1" applyBorder="1" applyAlignment="1" applyProtection="1">
      <alignment horizontal="center" vertical="center"/>
      <protection hidden="1"/>
    </xf>
    <xf numFmtId="0" fontId="42" fillId="14" borderId="25" xfId="0" applyFont="1" applyFill="1" applyBorder="1" applyAlignment="1" applyProtection="1">
      <alignment horizontal="center" vertical="center"/>
      <protection hidden="1"/>
    </xf>
    <xf numFmtId="0" fontId="42" fillId="14" borderId="22" xfId="0" applyFont="1" applyFill="1" applyBorder="1" applyAlignment="1" applyProtection="1">
      <alignment horizontal="center" vertical="center"/>
      <protection hidden="1"/>
    </xf>
    <xf numFmtId="0" fontId="42" fillId="14" borderId="26" xfId="0" applyFont="1" applyFill="1" applyBorder="1" applyAlignment="1" applyProtection="1">
      <alignment horizontal="center" vertical="center"/>
      <protection hidden="1"/>
    </xf>
    <xf numFmtId="0" fontId="42" fillId="14" borderId="27" xfId="0" applyFont="1" applyFill="1" applyBorder="1" applyAlignment="1" applyProtection="1">
      <alignment horizontal="center" vertical="center"/>
      <protection hidden="1"/>
    </xf>
    <xf numFmtId="0" fontId="42" fillId="14" borderId="13" xfId="0" applyFont="1" applyFill="1" applyBorder="1" applyAlignment="1" applyProtection="1">
      <alignment horizontal="center" vertical="center"/>
      <protection hidden="1"/>
    </xf>
    <xf numFmtId="0" fontId="41" fillId="14" borderId="5" xfId="3" applyFont="1" applyFill="1" applyBorder="1" applyAlignment="1" applyProtection="1">
      <alignment horizontal="center" vertical="center"/>
      <protection hidden="1"/>
    </xf>
    <xf numFmtId="0" fontId="41" fillId="14" borderId="12" xfId="3" applyFont="1" applyFill="1" applyBorder="1" applyAlignment="1" applyProtection="1">
      <alignment horizontal="center" vertical="center"/>
      <protection hidden="1"/>
    </xf>
    <xf numFmtId="0" fontId="41" fillId="14" borderId="6" xfId="3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11" fillId="12" borderId="3" xfId="0" applyFont="1" applyFill="1" applyBorder="1" applyAlignment="1" applyProtection="1">
      <alignment horizontal="center" vertical="center" wrapText="1"/>
      <protection hidden="1"/>
    </xf>
    <xf numFmtId="0" fontId="11" fillId="12" borderId="2" xfId="0" applyFont="1" applyFill="1" applyBorder="1" applyAlignment="1" applyProtection="1">
      <alignment horizontal="center" vertical="center"/>
      <protection hidden="1"/>
    </xf>
    <xf numFmtId="0" fontId="0" fillId="12" borderId="3" xfId="0" applyFill="1" applyBorder="1" applyAlignment="1" applyProtection="1">
      <alignment horizontal="right" vertical="center"/>
      <protection hidden="1"/>
    </xf>
    <xf numFmtId="0" fontId="0" fillId="12" borderId="2" xfId="0" applyFill="1" applyBorder="1" applyAlignment="1" applyProtection="1">
      <alignment horizontal="right" vertical="center"/>
      <protection hidden="1"/>
    </xf>
    <xf numFmtId="0" fontId="12" fillId="5" borderId="6" xfId="0" applyFont="1" applyFill="1" applyBorder="1" applyAlignment="1" applyProtection="1">
      <alignment horizontal="center" vertical="center"/>
      <protection hidden="1"/>
    </xf>
    <xf numFmtId="0" fontId="19" fillId="8" borderId="23" xfId="0" applyFont="1" applyFill="1" applyBorder="1" applyAlignment="1" applyProtection="1">
      <alignment horizontal="center" vertical="center"/>
      <protection hidden="1"/>
    </xf>
    <xf numFmtId="0" fontId="0" fillId="8" borderId="25" xfId="0" applyFont="1" applyFill="1" applyBorder="1" applyAlignment="1" applyProtection="1">
      <alignment horizontal="center" vertical="center"/>
      <protection hidden="1"/>
    </xf>
    <xf numFmtId="0" fontId="0" fillId="8" borderId="22" xfId="0" applyFont="1" applyFill="1" applyBorder="1" applyAlignment="1" applyProtection="1">
      <alignment horizontal="center" vertical="center"/>
      <protection hidden="1"/>
    </xf>
    <xf numFmtId="0" fontId="0" fillId="8" borderId="26" xfId="0" applyFont="1" applyFill="1" applyBorder="1" applyAlignment="1" applyProtection="1">
      <alignment horizontal="center" vertical="center"/>
      <protection hidden="1"/>
    </xf>
    <xf numFmtId="0" fontId="0" fillId="8" borderId="27" xfId="0" applyFont="1" applyFill="1" applyBorder="1" applyAlignment="1" applyProtection="1">
      <alignment horizontal="center" vertical="center"/>
      <protection hidden="1"/>
    </xf>
    <xf numFmtId="0" fontId="0" fillId="8" borderId="13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3" borderId="29" xfId="0" applyFill="1" applyBorder="1" applyAlignment="1" applyProtection="1">
      <alignment horizontal="center" vertical="center"/>
      <protection hidden="1"/>
    </xf>
    <xf numFmtId="0" fontId="0" fillId="13" borderId="30" xfId="0" applyFill="1" applyBorder="1" applyAlignment="1" applyProtection="1">
      <alignment horizontal="center" vertical="center"/>
      <protection hidden="1"/>
    </xf>
    <xf numFmtId="0" fontId="0" fillId="13" borderId="31" xfId="0" applyFill="1" applyBorder="1" applyAlignment="1" applyProtection="1">
      <alignment horizontal="center" vertical="center"/>
      <protection hidden="1"/>
    </xf>
    <xf numFmtId="0" fontId="0" fillId="13" borderId="0" xfId="0" applyFill="1" applyBorder="1" applyAlignment="1" applyProtection="1">
      <alignment horizontal="center" vertical="center"/>
      <protection hidden="1"/>
    </xf>
    <xf numFmtId="0" fontId="0" fillId="13" borderId="32" xfId="0" applyFill="1" applyBorder="1" applyAlignment="1" applyProtection="1">
      <alignment horizontal="center" vertical="center"/>
      <protection hidden="1"/>
    </xf>
    <xf numFmtId="0" fontId="0" fillId="13" borderId="33" xfId="0" applyFill="1" applyBorder="1" applyAlignment="1" applyProtection="1">
      <alignment horizontal="center" vertical="center"/>
      <protection hidden="1"/>
    </xf>
    <xf numFmtId="0" fontId="0" fillId="13" borderId="34" xfId="0" applyFill="1" applyBorder="1" applyAlignment="1" applyProtection="1">
      <alignment horizontal="center" vertical="center"/>
      <protection hidden="1"/>
    </xf>
    <xf numFmtId="0" fontId="0" fillId="13" borderId="35" xfId="0" applyFill="1" applyBorder="1" applyAlignment="1" applyProtection="1">
      <alignment horizontal="center" vertical="center"/>
      <protection hidden="1"/>
    </xf>
    <xf numFmtId="0" fontId="18" fillId="6" borderId="36" xfId="0" applyFont="1" applyFill="1" applyBorder="1" applyAlignment="1" applyProtection="1">
      <alignment horizontal="center" vertical="center"/>
      <protection hidden="1"/>
    </xf>
    <xf numFmtId="0" fontId="0" fillId="6" borderId="38" xfId="0" applyFill="1" applyBorder="1" applyAlignment="1" applyProtection="1">
      <alignment horizontal="center" vertical="center"/>
      <protection hidden="1"/>
    </xf>
    <xf numFmtId="0" fontId="0" fillId="6" borderId="37" xfId="0" applyFill="1" applyBorder="1" applyAlignment="1" applyProtection="1">
      <alignment horizontal="center" vertical="center"/>
      <protection hidden="1"/>
    </xf>
    <xf numFmtId="41" fontId="0" fillId="0" borderId="39" xfId="0" applyNumberFormat="1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12" fillId="5" borderId="2" xfId="0" applyFont="1" applyFill="1" applyBorder="1" applyAlignment="1" applyProtection="1">
      <alignment horizontal="center" vertical="center"/>
      <protection hidden="1"/>
    </xf>
    <xf numFmtId="0" fontId="12" fillId="5" borderId="23" xfId="0" applyFont="1" applyFill="1" applyBorder="1" applyAlignment="1" applyProtection="1">
      <alignment horizontal="center" vertical="center"/>
      <protection hidden="1"/>
    </xf>
    <xf numFmtId="0" fontId="12" fillId="5" borderId="24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6" borderId="4" xfId="0" applyFont="1" applyFill="1" applyBorder="1" applyAlignment="1" applyProtection="1">
      <alignment horizontal="center" vertical="center"/>
      <protection hidden="1"/>
    </xf>
    <xf numFmtId="0" fontId="12" fillId="5" borderId="8" xfId="0" applyFont="1" applyFill="1" applyBorder="1" applyAlignment="1" applyProtection="1">
      <alignment horizontal="center" vertical="center"/>
      <protection hidden="1"/>
    </xf>
    <xf numFmtId="0" fontId="12" fillId="5" borderId="9" xfId="0" applyFont="1" applyFill="1" applyBorder="1" applyAlignment="1" applyProtection="1">
      <alignment horizontal="center" vertical="center"/>
      <protection hidden="1"/>
    </xf>
    <xf numFmtId="0" fontId="12" fillId="5" borderId="10" xfId="0" applyFont="1" applyFill="1" applyBorder="1" applyAlignment="1" applyProtection="1">
      <alignment horizontal="center" vertical="center"/>
      <protection hidden="1"/>
    </xf>
    <xf numFmtId="0" fontId="17" fillId="13" borderId="28" xfId="0" applyFont="1" applyFill="1" applyBorder="1" applyAlignment="1" applyProtection="1">
      <alignment horizontal="center" vertical="center" wrapText="1"/>
      <protection hidden="1"/>
    </xf>
    <xf numFmtId="0" fontId="0" fillId="6" borderId="36" xfId="0" applyFill="1" applyBorder="1" applyAlignment="1" applyProtection="1">
      <alignment horizontal="center" vertical="center"/>
      <protection hidden="1"/>
    </xf>
    <xf numFmtId="0" fontId="0" fillId="6" borderId="49" xfId="0" applyFill="1" applyBorder="1" applyAlignment="1" applyProtection="1">
      <alignment horizontal="center" vertical="center"/>
      <protection hidden="1"/>
    </xf>
    <xf numFmtId="41" fontId="0" fillId="0" borderId="50" xfId="0" applyNumberFormat="1" applyBorder="1" applyAlignment="1" applyProtection="1">
      <alignment horizontal="center" vertical="center"/>
      <protection hidden="1"/>
    </xf>
    <xf numFmtId="0" fontId="19" fillId="8" borderId="41" xfId="0" applyFont="1" applyFill="1" applyBorder="1" applyAlignment="1" applyProtection="1">
      <alignment horizontal="center" vertical="center"/>
      <protection hidden="1"/>
    </xf>
    <xf numFmtId="0" fontId="12" fillId="8" borderId="42" xfId="0" applyFont="1" applyFill="1" applyBorder="1" applyAlignment="1" applyProtection="1">
      <alignment horizontal="center" vertical="center"/>
      <protection hidden="1"/>
    </xf>
    <xf numFmtId="0" fontId="12" fillId="8" borderId="43" xfId="0" applyFont="1" applyFill="1" applyBorder="1" applyAlignment="1" applyProtection="1">
      <alignment horizontal="center" vertical="center"/>
      <protection hidden="1"/>
    </xf>
    <xf numFmtId="0" fontId="12" fillId="8" borderId="44" xfId="0" applyFont="1" applyFill="1" applyBorder="1" applyAlignment="1" applyProtection="1">
      <alignment horizontal="center" vertical="center"/>
      <protection hidden="1"/>
    </xf>
    <xf numFmtId="0" fontId="12" fillId="8" borderId="45" xfId="0" applyFont="1" applyFill="1" applyBorder="1" applyAlignment="1" applyProtection="1">
      <alignment horizontal="center" vertical="center"/>
      <protection hidden="1"/>
    </xf>
    <xf numFmtId="0" fontId="12" fillId="8" borderId="46" xfId="0" applyFont="1" applyFill="1" applyBorder="1" applyAlignment="1" applyProtection="1">
      <alignment horizontal="center" vertical="center"/>
      <protection hidden="1"/>
    </xf>
    <xf numFmtId="0" fontId="12" fillId="5" borderId="4" xfId="0" applyFont="1" applyFill="1" applyBorder="1" applyAlignment="1" applyProtection="1">
      <alignment horizontal="center" vertical="center"/>
      <protection hidden="1"/>
    </xf>
    <xf numFmtId="0" fontId="12" fillId="6" borderId="5" xfId="0" applyFont="1" applyFill="1" applyBorder="1" applyAlignment="1" applyProtection="1">
      <alignment horizontal="center" vertical="center"/>
      <protection hidden="1"/>
    </xf>
    <xf numFmtId="0" fontId="12" fillId="6" borderId="12" xfId="0" applyFont="1" applyFill="1" applyBorder="1" applyAlignment="1" applyProtection="1">
      <alignment horizontal="center" vertical="center"/>
      <protection hidden="1"/>
    </xf>
    <xf numFmtId="0" fontId="12" fillId="6" borderId="6" xfId="0" applyFont="1" applyFill="1" applyBorder="1" applyAlignment="1" applyProtection="1">
      <alignment horizontal="center" vertical="center"/>
      <protection hidden="1"/>
    </xf>
    <xf numFmtId="0" fontId="18" fillId="12" borderId="1" xfId="0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center" vertical="center" wrapText="1"/>
      <protection hidden="1"/>
    </xf>
    <xf numFmtId="0" fontId="12" fillId="5" borderId="7" xfId="0" applyFont="1" applyFill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0" fillId="13" borderId="29" xfId="0" applyFill="1" applyBorder="1" applyAlignment="1" applyProtection="1">
      <alignment horizontal="center" vertical="center" wrapText="1"/>
      <protection hidden="1"/>
    </xf>
    <xf numFmtId="0" fontId="0" fillId="13" borderId="30" xfId="0" applyFill="1" applyBorder="1" applyAlignment="1" applyProtection="1">
      <alignment horizontal="center" vertical="center" wrapText="1"/>
      <protection hidden="1"/>
    </xf>
    <xf numFmtId="0" fontId="0" fillId="13" borderId="31" xfId="0" applyFill="1" applyBorder="1" applyAlignment="1" applyProtection="1">
      <alignment horizontal="center" vertical="center" wrapText="1"/>
      <protection hidden="1"/>
    </xf>
    <xf numFmtId="0" fontId="0" fillId="13" borderId="32" xfId="0" applyFill="1" applyBorder="1" applyAlignment="1" applyProtection="1">
      <alignment horizontal="center" vertical="center" wrapText="1"/>
      <protection hidden="1"/>
    </xf>
    <xf numFmtId="0" fontId="0" fillId="13" borderId="33" xfId="0" applyFill="1" applyBorder="1" applyAlignment="1" applyProtection="1">
      <alignment horizontal="center" vertical="center" wrapText="1"/>
      <protection hidden="1"/>
    </xf>
    <xf numFmtId="0" fontId="0" fillId="13" borderId="34" xfId="0" applyFill="1" applyBorder="1" applyAlignment="1" applyProtection="1">
      <alignment horizontal="center" vertical="center" wrapText="1"/>
      <protection hidden="1"/>
    </xf>
    <xf numFmtId="0" fontId="0" fillId="13" borderId="35" xfId="0" applyFill="1" applyBorder="1" applyAlignment="1" applyProtection="1">
      <alignment horizontal="center" vertical="center" wrapText="1"/>
      <protection hidden="1"/>
    </xf>
    <xf numFmtId="0" fontId="2" fillId="12" borderId="62" xfId="0" applyFont="1" applyFill="1" applyBorder="1" applyAlignment="1">
      <alignment horizontal="center" vertical="center" wrapText="1"/>
    </xf>
    <xf numFmtId="0" fontId="44" fillId="6" borderId="59" xfId="0" applyFont="1" applyFill="1" applyBorder="1" applyAlignment="1">
      <alignment horizontal="center" vertical="center"/>
    </xf>
    <xf numFmtId="0" fontId="12" fillId="6" borderId="59" xfId="0" applyFont="1" applyFill="1" applyBorder="1" applyAlignment="1">
      <alignment horizontal="center" vertical="center"/>
    </xf>
    <xf numFmtId="0" fontId="45" fillId="8" borderId="60" xfId="0" applyFont="1" applyFill="1" applyBorder="1" applyAlignment="1">
      <alignment horizontal="center" vertical="center"/>
    </xf>
    <xf numFmtId="0" fontId="45" fillId="8" borderId="0" xfId="0" applyFont="1" applyFill="1" applyBorder="1" applyAlignment="1">
      <alignment horizontal="center" vertical="center"/>
    </xf>
    <xf numFmtId="0" fontId="45" fillId="8" borderId="61" xfId="0" applyFont="1" applyFill="1" applyBorder="1" applyAlignment="1">
      <alignment horizontal="center" vertical="center"/>
    </xf>
    <xf numFmtId="0" fontId="46" fillId="8" borderId="60" xfId="0" applyFont="1" applyFill="1" applyBorder="1" applyAlignment="1">
      <alignment horizontal="center" vertical="center"/>
    </xf>
    <xf numFmtId="0" fontId="46" fillId="8" borderId="0" xfId="0" applyFont="1" applyFill="1" applyBorder="1" applyAlignment="1">
      <alignment horizontal="center" vertical="center"/>
    </xf>
    <xf numFmtId="0" fontId="46" fillId="8" borderId="61" xfId="0" applyFont="1" applyFill="1" applyBorder="1" applyAlignment="1">
      <alignment horizontal="center" vertical="center"/>
    </xf>
    <xf numFmtId="0" fontId="11" fillId="8" borderId="25" xfId="0" applyFont="1" applyFill="1" applyBorder="1" applyAlignment="1" applyProtection="1">
      <alignment horizontal="center" vertical="center"/>
      <protection hidden="1"/>
    </xf>
    <xf numFmtId="0" fontId="11" fillId="8" borderId="22" xfId="0" applyFont="1" applyFill="1" applyBorder="1" applyAlignment="1" applyProtection="1">
      <alignment horizontal="center" vertical="center"/>
      <protection hidden="1"/>
    </xf>
    <xf numFmtId="0" fontId="11" fillId="8" borderId="26" xfId="0" applyFont="1" applyFill="1" applyBorder="1" applyAlignment="1" applyProtection="1">
      <alignment horizontal="center" vertical="center"/>
      <protection hidden="1"/>
    </xf>
    <xf numFmtId="0" fontId="11" fillId="8" borderId="27" xfId="0" applyFont="1" applyFill="1" applyBorder="1" applyAlignment="1" applyProtection="1">
      <alignment horizontal="center" vertical="center"/>
      <protection hidden="1"/>
    </xf>
    <xf numFmtId="0" fontId="11" fillId="8" borderId="13" xfId="0" applyFont="1" applyFill="1" applyBorder="1" applyAlignment="1" applyProtection="1">
      <alignment horizontal="center" vertical="center"/>
      <protection hidden="1"/>
    </xf>
  </cellXfs>
  <cellStyles count="4">
    <cellStyle name="쉼표 [0]" xfId="2" builtinId="6"/>
    <cellStyle name="표준" xfId="0" builtinId="0"/>
    <cellStyle name="표준_계산용 달력" xfId="1" xr:uid="{D1BFE927-102E-412D-860A-97653FC260AB}"/>
    <cellStyle name="하이퍼링크" xfId="3" builtinId="8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6161"/>
        </patternFill>
      </fill>
    </dxf>
    <dxf>
      <font>
        <b/>
        <i val="0"/>
        <color theme="0"/>
      </font>
      <fill>
        <patternFill>
          <bgColor rgb="FFFF6161"/>
        </patternFill>
      </fill>
    </dxf>
    <dxf>
      <font>
        <b/>
        <i val="0"/>
        <color theme="0"/>
      </font>
      <fill>
        <patternFill>
          <bgColor rgb="FFFF616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8181"/>
      <color rgb="FFFF5757"/>
      <color rgb="FFFF4B4B"/>
      <color rgb="FFFFFFFF"/>
      <color rgb="FFFF7171"/>
      <color rgb="FFFF6161"/>
      <color rgb="FF99FF66"/>
      <color rgb="FFC2FFBD"/>
      <color rgb="FFCCCC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552450</xdr:colOff>
      <xdr:row>50</xdr:row>
      <xdr:rowOff>153471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F18A2B5-84A1-4F59-AB67-FC9E1B5E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091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25</xdr:col>
      <xdr:colOff>17318</xdr:colOff>
      <xdr:row>50</xdr:row>
      <xdr:rowOff>153390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77CC92E1-1132-4697-9D66-B4DCB2F1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904" y="0"/>
          <a:ext cx="9361343" cy="1063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nven.co.kr/board/maple/2304/2477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n.co.kr/board/maple/2304/24773" TargetMode="External"/><Relationship Id="rId2" Type="http://schemas.openxmlformats.org/officeDocument/2006/relationships/hyperlink" Target="http://www.inven.co.kr/board/maple/2304/24851" TargetMode="External"/><Relationship Id="rId1" Type="http://schemas.openxmlformats.org/officeDocument/2006/relationships/hyperlink" Target="http://www.inven.co.kr/board/maple/2304/2281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858C-9AB2-4629-9FE2-AD565F3D12C6}">
  <dimension ref="AA1:AH11"/>
  <sheetViews>
    <sheetView tabSelected="1" zoomScale="70" zoomScaleNormal="70" workbookViewId="0">
      <selection activeCell="AF15" sqref="AF15"/>
    </sheetView>
  </sheetViews>
  <sheetFormatPr defaultRowHeight="16.5"/>
  <cols>
    <col min="1" max="28" width="9" style="66"/>
    <col min="29" max="29" width="13.25" style="66" customWidth="1"/>
    <col min="30" max="16384" width="9" style="66"/>
  </cols>
  <sheetData>
    <row r="1" spans="27:34">
      <c r="AA1" s="112"/>
      <c r="AB1" s="112"/>
      <c r="AC1" s="112"/>
      <c r="AD1" s="112"/>
      <c r="AE1" s="112"/>
      <c r="AF1" s="112"/>
      <c r="AG1" s="112"/>
      <c r="AH1" s="112"/>
    </row>
    <row r="2" spans="27:34">
      <c r="AA2" s="112"/>
      <c r="AB2" s="112"/>
      <c r="AC2" s="112"/>
      <c r="AD2" s="112"/>
      <c r="AE2" s="112"/>
      <c r="AF2" s="112"/>
      <c r="AG2" s="112"/>
      <c r="AH2" s="112"/>
    </row>
    <row r="3" spans="27:34">
      <c r="AA3" s="112"/>
      <c r="AB3" s="112"/>
      <c r="AC3" s="112"/>
      <c r="AD3" s="112"/>
      <c r="AE3" s="112"/>
      <c r="AF3" s="112"/>
      <c r="AG3" s="112"/>
      <c r="AH3" s="112"/>
    </row>
    <row r="4" spans="27:34" ht="26.25">
      <c r="AA4" s="121" t="s">
        <v>255</v>
      </c>
      <c r="AB4" s="120"/>
      <c r="AC4" s="120"/>
      <c r="AD4" s="112"/>
      <c r="AE4" s="112"/>
      <c r="AF4" s="112"/>
      <c r="AG4" s="112"/>
      <c r="AH4" s="112"/>
    </row>
    <row r="5" spans="27:34">
      <c r="AA5" s="112"/>
      <c r="AB5" s="112"/>
      <c r="AC5" s="112"/>
      <c r="AD5" s="112"/>
      <c r="AE5" s="112"/>
      <c r="AF5" s="112"/>
      <c r="AG5" s="112"/>
      <c r="AH5" s="112"/>
    </row>
    <row r="6" spans="27:34">
      <c r="AA6" s="112"/>
      <c r="AB6" s="112"/>
      <c r="AC6" s="112"/>
      <c r="AD6" s="112"/>
      <c r="AE6" s="112"/>
      <c r="AF6" s="112"/>
      <c r="AG6" s="112"/>
      <c r="AH6" s="112"/>
    </row>
    <row r="7" spans="27:34" ht="26.25">
      <c r="AA7" s="151" t="s">
        <v>159</v>
      </c>
      <c r="AB7" s="151"/>
      <c r="AC7" s="151"/>
      <c r="AD7" s="151"/>
      <c r="AE7" s="151"/>
      <c r="AF7" s="151"/>
      <c r="AG7" s="151"/>
      <c r="AH7" s="112"/>
    </row>
    <row r="8" spans="27:34">
      <c r="AA8" s="112"/>
      <c r="AB8" s="112"/>
      <c r="AC8" s="112"/>
      <c r="AD8" s="112"/>
      <c r="AE8" s="112"/>
      <c r="AF8" s="112"/>
      <c r="AG8" s="112"/>
      <c r="AH8" s="112"/>
    </row>
    <row r="9" spans="27:34">
      <c r="AA9" s="112"/>
      <c r="AB9" s="112"/>
      <c r="AC9" s="112"/>
      <c r="AD9" s="112"/>
      <c r="AE9" s="112"/>
      <c r="AF9" s="112"/>
      <c r="AG9" s="112"/>
      <c r="AH9" s="112"/>
    </row>
    <row r="10" spans="27:34">
      <c r="AA10" s="112"/>
      <c r="AB10" s="112"/>
      <c r="AC10" s="112"/>
      <c r="AD10" s="112"/>
      <c r="AE10" s="112"/>
      <c r="AF10" s="112"/>
      <c r="AG10" s="112"/>
      <c r="AH10" s="112"/>
    </row>
    <row r="11" spans="27:34">
      <c r="AA11" s="112"/>
      <c r="AB11" s="112"/>
      <c r="AC11" s="112"/>
      <c r="AD11" s="112"/>
      <c r="AE11" s="112"/>
      <c r="AF11" s="112"/>
      <c r="AG11" s="112"/>
      <c r="AH11" s="112"/>
    </row>
  </sheetData>
  <sheetProtection algorithmName="SHA-512" hashValue="uETmaXnfyJfDg7964ZGFvp+QmqcTpQW+BbA31o9I2rSdljFB8KhTXVywnKmJWeiFtn0DDeb13jP7eiAOXObs0A==" saltValue="n/Ga6NdIsVBH/dZ73t7alg==" spinCount="100000" sheet="1" objects="1" scenarios="1" selectLockedCells="1"/>
  <mergeCells count="1">
    <mergeCell ref="AA7:AG7"/>
  </mergeCells>
  <phoneticPr fontId="1" type="noConversion"/>
  <hyperlinks>
    <hyperlink ref="AA7" r:id="rId1" xr:uid="{CCE82AC1-3EFA-4998-A3F7-B084304A8E09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22"/>
  <sheetViews>
    <sheetView zoomScale="115" zoomScaleNormal="115" workbookViewId="0">
      <selection activeCell="G3" sqref="G3"/>
    </sheetView>
  </sheetViews>
  <sheetFormatPr defaultRowHeight="16.5"/>
  <cols>
    <col min="1" max="1" width="3.125" style="1" customWidth="1"/>
    <col min="2" max="2" width="9" style="1"/>
    <col min="3" max="6" width="9" style="1" customWidth="1"/>
    <col min="7" max="7" width="9" style="1"/>
    <col min="8" max="8" width="9" style="1" customWidth="1"/>
    <col min="9" max="16384" width="9" style="1"/>
  </cols>
  <sheetData>
    <row r="1" spans="2:20" ht="16.5" customHeight="1" thickBot="1">
      <c r="B1" s="6"/>
      <c r="C1" s="6"/>
      <c r="D1" s="6"/>
      <c r="E1" s="6"/>
      <c r="F1" s="6"/>
      <c r="G1" s="6"/>
      <c r="H1" s="6"/>
      <c r="I1" s="6"/>
      <c r="J1" s="6"/>
      <c r="L1" s="6"/>
      <c r="O1" s="57"/>
      <c r="P1" s="57"/>
      <c r="Q1" s="57"/>
      <c r="R1" s="57"/>
      <c r="S1" s="57"/>
    </row>
    <row r="2" spans="2:20" ht="16.5" customHeight="1" thickTop="1">
      <c r="B2" s="266" t="s">
        <v>2</v>
      </c>
      <c r="C2" s="266"/>
      <c r="D2" s="266"/>
      <c r="E2" s="266"/>
      <c r="F2" s="266"/>
      <c r="G2" s="19" t="s">
        <v>15</v>
      </c>
      <c r="H2" s="19" t="s">
        <v>7</v>
      </c>
      <c r="I2" s="19" t="s">
        <v>9</v>
      </c>
      <c r="J2" s="19" t="s">
        <v>16</v>
      </c>
      <c r="K2" s="19" t="s">
        <v>5</v>
      </c>
      <c r="L2" s="19" t="s">
        <v>3</v>
      </c>
      <c r="N2" s="38"/>
      <c r="O2" s="226" t="s">
        <v>279</v>
      </c>
      <c r="P2" s="227"/>
      <c r="Q2" s="227"/>
      <c r="R2" s="227"/>
      <c r="S2" s="228"/>
      <c r="T2" s="55"/>
    </row>
    <row r="3" spans="2:20" ht="16.5" customHeight="1">
      <c r="B3" s="259" t="s">
        <v>73</v>
      </c>
      <c r="C3" s="260"/>
      <c r="D3" s="260"/>
      <c r="E3" s="260"/>
      <c r="F3" s="261"/>
      <c r="G3" s="140"/>
      <c r="H3" s="146">
        <f t="shared" ref="H3:H14" si="0">I3*G3</f>
        <v>0</v>
      </c>
      <c r="I3" s="33">
        <v>1500</v>
      </c>
      <c r="J3" s="224">
        <v>1</v>
      </c>
      <c r="K3" s="224" t="s">
        <v>6</v>
      </c>
      <c r="L3" s="263" t="s">
        <v>44</v>
      </c>
      <c r="N3" s="38"/>
      <c r="O3" s="229"/>
      <c r="P3" s="230"/>
      <c r="Q3" s="230"/>
      <c r="R3" s="230"/>
      <c r="S3" s="231"/>
      <c r="T3" s="55"/>
    </row>
    <row r="4" spans="2:20" ht="16.5" customHeight="1">
      <c r="B4" s="259" t="s">
        <v>74</v>
      </c>
      <c r="C4" s="260"/>
      <c r="D4" s="260"/>
      <c r="E4" s="260"/>
      <c r="F4" s="261"/>
      <c r="G4" s="140"/>
      <c r="H4" s="146">
        <f t="shared" si="0"/>
        <v>0</v>
      </c>
      <c r="I4" s="33">
        <v>1500</v>
      </c>
      <c r="J4" s="225"/>
      <c r="K4" s="225"/>
      <c r="L4" s="264"/>
      <c r="N4" s="38"/>
      <c r="O4" s="229"/>
      <c r="P4" s="230"/>
      <c r="Q4" s="230"/>
      <c r="R4" s="230"/>
      <c r="S4" s="231"/>
      <c r="T4" s="55"/>
    </row>
    <row r="5" spans="2:20" ht="16.5" customHeight="1">
      <c r="B5" s="259" t="s">
        <v>75</v>
      </c>
      <c r="C5" s="260"/>
      <c r="D5" s="260"/>
      <c r="E5" s="260"/>
      <c r="F5" s="261"/>
      <c r="G5" s="140"/>
      <c r="H5" s="146">
        <f t="shared" si="0"/>
        <v>0</v>
      </c>
      <c r="I5" s="33">
        <v>1500</v>
      </c>
      <c r="J5" s="225"/>
      <c r="K5" s="225"/>
      <c r="L5" s="264"/>
      <c r="N5" s="38"/>
      <c r="O5" s="229"/>
      <c r="P5" s="230"/>
      <c r="Q5" s="230"/>
      <c r="R5" s="230"/>
      <c r="S5" s="231"/>
      <c r="T5" s="55"/>
    </row>
    <row r="6" spans="2:20" ht="16.5" customHeight="1">
      <c r="B6" s="259" t="s">
        <v>76</v>
      </c>
      <c r="C6" s="260"/>
      <c r="D6" s="260"/>
      <c r="E6" s="260"/>
      <c r="F6" s="261"/>
      <c r="G6" s="140"/>
      <c r="H6" s="146">
        <f t="shared" si="0"/>
        <v>0</v>
      </c>
      <c r="I6" s="33">
        <v>1500</v>
      </c>
      <c r="J6" s="225"/>
      <c r="K6" s="225"/>
      <c r="L6" s="264"/>
      <c r="N6" s="38"/>
      <c r="O6" s="229"/>
      <c r="P6" s="230"/>
      <c r="Q6" s="230"/>
      <c r="R6" s="230"/>
      <c r="S6" s="231"/>
      <c r="T6" s="55"/>
    </row>
    <row r="7" spans="2:20" ht="16.5" customHeight="1">
      <c r="B7" s="259" t="s">
        <v>77</v>
      </c>
      <c r="C7" s="260"/>
      <c r="D7" s="260"/>
      <c r="E7" s="260"/>
      <c r="F7" s="261"/>
      <c r="G7" s="140"/>
      <c r="H7" s="146">
        <f t="shared" si="0"/>
        <v>0</v>
      </c>
      <c r="I7" s="33">
        <v>1000</v>
      </c>
      <c r="J7" s="225"/>
      <c r="K7" s="225"/>
      <c r="L7" s="264"/>
      <c r="N7" s="38"/>
      <c r="O7" s="229"/>
      <c r="P7" s="230"/>
      <c r="Q7" s="230"/>
      <c r="R7" s="230"/>
      <c r="S7" s="231"/>
      <c r="T7" s="55"/>
    </row>
    <row r="8" spans="2:20" ht="16.5" customHeight="1">
      <c r="B8" s="259" t="s">
        <v>78</v>
      </c>
      <c r="C8" s="260"/>
      <c r="D8" s="260"/>
      <c r="E8" s="260"/>
      <c r="F8" s="261"/>
      <c r="G8" s="140"/>
      <c r="H8" s="146">
        <f t="shared" si="0"/>
        <v>0</v>
      </c>
      <c r="I8" s="33">
        <v>500</v>
      </c>
      <c r="J8" s="225"/>
      <c r="K8" s="225"/>
      <c r="L8" s="264"/>
      <c r="N8" s="38"/>
      <c r="O8" s="229"/>
      <c r="P8" s="230"/>
      <c r="Q8" s="230"/>
      <c r="R8" s="230"/>
      <c r="S8" s="231"/>
      <c r="T8" s="55"/>
    </row>
    <row r="9" spans="2:20" ht="16.5" customHeight="1">
      <c r="B9" s="259" t="s">
        <v>79</v>
      </c>
      <c r="C9" s="260"/>
      <c r="D9" s="260"/>
      <c r="E9" s="260"/>
      <c r="F9" s="261"/>
      <c r="G9" s="140"/>
      <c r="H9" s="146">
        <f t="shared" si="0"/>
        <v>0</v>
      </c>
      <c r="I9" s="33">
        <v>1000</v>
      </c>
      <c r="J9" s="225"/>
      <c r="K9" s="225"/>
      <c r="L9" s="264"/>
      <c r="N9" s="38"/>
      <c r="O9" s="229"/>
      <c r="P9" s="230"/>
      <c r="Q9" s="230"/>
      <c r="R9" s="230"/>
      <c r="S9" s="231"/>
      <c r="T9" s="55"/>
    </row>
    <row r="10" spans="2:20" ht="16.5" customHeight="1">
      <c r="B10" s="259" t="s">
        <v>80</v>
      </c>
      <c r="C10" s="260"/>
      <c r="D10" s="260"/>
      <c r="E10" s="260"/>
      <c r="F10" s="261"/>
      <c r="G10" s="140"/>
      <c r="H10" s="146">
        <f t="shared" si="0"/>
        <v>0</v>
      </c>
      <c r="I10" s="33">
        <v>500</v>
      </c>
      <c r="J10" s="240"/>
      <c r="K10" s="225"/>
      <c r="L10" s="264"/>
      <c r="N10" s="38"/>
      <c r="O10" s="229"/>
      <c r="P10" s="230"/>
      <c r="Q10" s="230"/>
      <c r="R10" s="230"/>
      <c r="S10" s="231"/>
      <c r="T10" s="55"/>
    </row>
    <row r="11" spans="2:20" ht="16.5" customHeight="1">
      <c r="B11" s="265" t="s">
        <v>13</v>
      </c>
      <c r="C11" s="265"/>
      <c r="D11" s="265"/>
      <c r="E11" s="265"/>
      <c r="F11" s="265"/>
      <c r="G11" s="140"/>
      <c r="H11" s="146">
        <f t="shared" si="0"/>
        <v>0</v>
      </c>
      <c r="I11" s="33">
        <v>200</v>
      </c>
      <c r="J11" s="224" t="s">
        <v>57</v>
      </c>
      <c r="K11" s="225"/>
      <c r="L11" s="225"/>
      <c r="N11" s="38"/>
      <c r="O11" s="229"/>
      <c r="P11" s="230"/>
      <c r="Q11" s="230"/>
      <c r="R11" s="230"/>
      <c r="S11" s="231"/>
      <c r="T11" s="55"/>
    </row>
    <row r="12" spans="2:20" ht="16.5" customHeight="1">
      <c r="B12" s="265" t="s">
        <v>81</v>
      </c>
      <c r="C12" s="265"/>
      <c r="D12" s="265"/>
      <c r="E12" s="265"/>
      <c r="F12" s="265"/>
      <c r="G12" s="140"/>
      <c r="H12" s="146">
        <f t="shared" si="0"/>
        <v>0</v>
      </c>
      <c r="I12" s="33">
        <v>500</v>
      </c>
      <c r="J12" s="240"/>
      <c r="K12" s="225"/>
      <c r="L12" s="225"/>
      <c r="N12" s="38"/>
      <c r="O12" s="229"/>
      <c r="P12" s="230"/>
      <c r="Q12" s="230"/>
      <c r="R12" s="230"/>
      <c r="S12" s="231"/>
      <c r="T12" s="55"/>
    </row>
    <row r="13" spans="2:20" ht="16.5" customHeight="1">
      <c r="B13" s="265" t="s">
        <v>82</v>
      </c>
      <c r="C13" s="265"/>
      <c r="D13" s="265"/>
      <c r="E13" s="265"/>
      <c r="F13" s="265"/>
      <c r="G13" s="140"/>
      <c r="H13" s="146">
        <f t="shared" si="0"/>
        <v>0</v>
      </c>
      <c r="I13" s="33">
        <v>200</v>
      </c>
      <c r="J13" s="12">
        <v>5</v>
      </c>
      <c r="K13" s="225"/>
      <c r="L13" s="225"/>
      <c r="N13" s="38"/>
      <c r="O13" s="229"/>
      <c r="P13" s="230"/>
      <c r="Q13" s="230"/>
      <c r="R13" s="230"/>
      <c r="S13" s="231"/>
      <c r="T13" s="55"/>
    </row>
    <row r="14" spans="2:20" ht="16.5" customHeight="1" thickBot="1">
      <c r="B14" s="265" t="s">
        <v>83</v>
      </c>
      <c r="C14" s="265"/>
      <c r="D14" s="265"/>
      <c r="E14" s="265"/>
      <c r="F14" s="265"/>
      <c r="G14" s="140"/>
      <c r="H14" s="146">
        <f t="shared" si="0"/>
        <v>0</v>
      </c>
      <c r="I14" s="33">
        <v>500</v>
      </c>
      <c r="J14" s="12">
        <v>1</v>
      </c>
      <c r="K14" s="225"/>
      <c r="L14" s="225"/>
      <c r="N14" s="38"/>
      <c r="O14" s="232"/>
      <c r="P14" s="233"/>
      <c r="Q14" s="233"/>
      <c r="R14" s="233"/>
      <c r="S14" s="234"/>
      <c r="T14" s="55"/>
    </row>
    <row r="15" spans="2:20" ht="16.5" customHeight="1" thickTop="1">
      <c r="B15" s="23"/>
      <c r="C15" s="23"/>
      <c r="D15" s="23"/>
      <c r="E15" s="23"/>
      <c r="F15" s="23"/>
      <c r="G15" s="15">
        <f>SUM(G3:G14)</f>
        <v>0</v>
      </c>
      <c r="H15" s="34">
        <f>SUM(H3:H14)</f>
        <v>0</v>
      </c>
      <c r="I15" s="23"/>
      <c r="J15" s="23"/>
      <c r="K15" s="22"/>
      <c r="L15" s="22"/>
      <c r="O15" s="56"/>
      <c r="P15" s="56"/>
      <c r="Q15" s="56"/>
      <c r="R15" s="56"/>
      <c r="S15" s="56"/>
    </row>
    <row r="16" spans="2:20">
      <c r="B16" s="262"/>
      <c r="C16" s="262"/>
      <c r="D16" s="262"/>
      <c r="E16" s="262"/>
      <c r="F16" s="262"/>
      <c r="G16" s="36"/>
      <c r="H16" s="36"/>
      <c r="I16" s="35"/>
      <c r="J16" s="35"/>
      <c r="K16" s="35"/>
    </row>
    <row r="17" spans="7:16">
      <c r="G17" s="25"/>
      <c r="H17" s="25"/>
      <c r="I17" s="25"/>
    </row>
    <row r="22" spans="7:16">
      <c r="P22" s="58"/>
    </row>
  </sheetData>
  <sheetProtection sheet="1" objects="1" scenarios="1" selectLockedCells="1"/>
  <protectedRanges>
    <protectedRange algorithmName="SHA-512" hashValue="PiU+RCjKiVblhh77ctU4zU6NjSbma8V/X8GEvaX14nfuo4bOooMRwAp1f1bxUO4RoUDi1ZGhKPREO3UxFb+43g==" saltValue="MBGxrgkitLcM/DLnscosnQ==" spinCount="100000" sqref="A1:XFD2 A3:F14 H3:XFD14 A15:XFD1048576" name="보호"/>
  </protectedRanges>
  <mergeCells count="19">
    <mergeCell ref="B7:F7"/>
    <mergeCell ref="B8:F8"/>
    <mergeCell ref="B9:F9"/>
    <mergeCell ref="O2:S14"/>
    <mergeCell ref="B10:F10"/>
    <mergeCell ref="J3:J10"/>
    <mergeCell ref="J11:J12"/>
    <mergeCell ref="B16:F16"/>
    <mergeCell ref="K3:K14"/>
    <mergeCell ref="L3:L14"/>
    <mergeCell ref="B14:F14"/>
    <mergeCell ref="B2:F2"/>
    <mergeCell ref="B3:F3"/>
    <mergeCell ref="B11:F11"/>
    <mergeCell ref="B12:F12"/>
    <mergeCell ref="B13:F13"/>
    <mergeCell ref="B4:F4"/>
    <mergeCell ref="B5:F5"/>
    <mergeCell ref="B6:F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F2B5-0A57-4204-A693-84B906E09FC4}">
  <dimension ref="A1:S14"/>
  <sheetViews>
    <sheetView zoomScale="130" zoomScaleNormal="130" workbookViewId="0">
      <selection activeCell="G4" sqref="G4"/>
    </sheetView>
  </sheetViews>
  <sheetFormatPr defaultRowHeight="16.5"/>
  <cols>
    <col min="1" max="1" width="3.125" style="1" customWidth="1"/>
    <col min="2" max="7" width="9" style="1"/>
    <col min="8" max="8" width="11.75" style="1" customWidth="1"/>
    <col min="9" max="9" width="9.375" style="1" bestFit="1" customWidth="1"/>
    <col min="10" max="16384" width="9" style="1"/>
  </cols>
  <sheetData>
    <row r="1" spans="1:19" ht="16.5" customHeight="1" thickBot="1">
      <c r="B1" s="6"/>
      <c r="C1" s="6"/>
      <c r="D1" s="6"/>
      <c r="E1" s="6"/>
      <c r="F1" s="6"/>
      <c r="G1" s="6"/>
      <c r="H1" s="6"/>
      <c r="I1" s="6"/>
      <c r="J1" s="6"/>
      <c r="N1" s="57"/>
      <c r="O1" s="57"/>
      <c r="P1" s="57"/>
      <c r="Q1" s="57"/>
      <c r="R1" s="57"/>
    </row>
    <row r="2" spans="1:19" ht="16.5" customHeight="1" thickTop="1">
      <c r="B2" s="266" t="s">
        <v>2</v>
      </c>
      <c r="C2" s="266"/>
      <c r="D2" s="266"/>
      <c r="E2" s="266"/>
      <c r="F2" s="266"/>
      <c r="G2" s="19" t="s">
        <v>15</v>
      </c>
      <c r="H2" s="19" t="s">
        <v>71</v>
      </c>
      <c r="I2" s="19" t="s">
        <v>9</v>
      </c>
      <c r="J2" s="19" t="s">
        <v>16</v>
      </c>
      <c r="K2" s="19" t="s">
        <v>5</v>
      </c>
      <c r="M2" s="38"/>
      <c r="N2" s="226" t="s">
        <v>142</v>
      </c>
      <c r="O2" s="267"/>
      <c r="P2" s="267"/>
      <c r="Q2" s="267"/>
      <c r="R2" s="268"/>
      <c r="S2" s="55"/>
    </row>
    <row r="3" spans="1:19" ht="16.5" customHeight="1">
      <c r="A3" s="65"/>
      <c r="B3" s="265" t="s">
        <v>66</v>
      </c>
      <c r="C3" s="265"/>
      <c r="D3" s="265"/>
      <c r="E3" s="265"/>
      <c r="F3" s="265"/>
      <c r="G3" s="140"/>
      <c r="H3" s="146">
        <f t="shared" ref="H3:H7" si="0">I3*G3</f>
        <v>0</v>
      </c>
      <c r="I3" s="33">
        <v>5000</v>
      </c>
      <c r="J3" s="12" t="s">
        <v>72</v>
      </c>
      <c r="K3" s="224" t="s">
        <v>6</v>
      </c>
      <c r="M3" s="38"/>
      <c r="N3" s="269"/>
      <c r="O3" s="156"/>
      <c r="P3" s="156"/>
      <c r="Q3" s="156"/>
      <c r="R3" s="270"/>
      <c r="S3" s="55"/>
    </row>
    <row r="4" spans="1:19" ht="16.5" customHeight="1">
      <c r="B4" s="265" t="s">
        <v>67</v>
      </c>
      <c r="C4" s="265"/>
      <c r="D4" s="265"/>
      <c r="E4" s="265"/>
      <c r="F4" s="265"/>
      <c r="G4" s="140"/>
      <c r="H4" s="146">
        <f>I4*G4</f>
        <v>0</v>
      </c>
      <c r="I4" s="33">
        <v>10000</v>
      </c>
      <c r="J4" s="12" t="s">
        <v>72</v>
      </c>
      <c r="K4" s="225"/>
      <c r="M4" s="38"/>
      <c r="N4" s="269"/>
      <c r="O4" s="156"/>
      <c r="P4" s="156"/>
      <c r="Q4" s="156"/>
      <c r="R4" s="270"/>
      <c r="S4" s="55"/>
    </row>
    <row r="5" spans="1:19" ht="16.5" customHeight="1">
      <c r="B5" s="265" t="s">
        <v>68</v>
      </c>
      <c r="C5" s="265"/>
      <c r="D5" s="265"/>
      <c r="E5" s="265"/>
      <c r="F5" s="265"/>
      <c r="G5" s="140"/>
      <c r="H5" s="146">
        <f>I5*G5</f>
        <v>0</v>
      </c>
      <c r="I5" s="33">
        <v>15000</v>
      </c>
      <c r="J5" s="12" t="s">
        <v>72</v>
      </c>
      <c r="K5" s="225"/>
      <c r="M5" s="38"/>
      <c r="N5" s="269"/>
      <c r="O5" s="156"/>
      <c r="P5" s="156"/>
      <c r="Q5" s="156"/>
      <c r="R5" s="270"/>
      <c r="S5" s="55"/>
    </row>
    <row r="6" spans="1:19" ht="16.5" customHeight="1">
      <c r="B6" s="265" t="s">
        <v>69</v>
      </c>
      <c r="C6" s="265"/>
      <c r="D6" s="265"/>
      <c r="E6" s="265"/>
      <c r="F6" s="265"/>
      <c r="G6" s="140"/>
      <c r="H6" s="146">
        <f t="shared" si="0"/>
        <v>0</v>
      </c>
      <c r="I6" s="33">
        <v>30000</v>
      </c>
      <c r="J6" s="12" t="s">
        <v>72</v>
      </c>
      <c r="K6" s="225"/>
      <c r="M6" s="38"/>
      <c r="N6" s="269"/>
      <c r="O6" s="156"/>
      <c r="P6" s="156"/>
      <c r="Q6" s="156"/>
      <c r="R6" s="270"/>
      <c r="S6" s="55"/>
    </row>
    <row r="7" spans="1:19" ht="16.5" customHeight="1">
      <c r="B7" s="265" t="s">
        <v>70</v>
      </c>
      <c r="C7" s="265"/>
      <c r="D7" s="265"/>
      <c r="E7" s="265"/>
      <c r="F7" s="265"/>
      <c r="G7" s="140"/>
      <c r="H7" s="146">
        <f t="shared" si="0"/>
        <v>0</v>
      </c>
      <c r="I7" s="33">
        <v>40000</v>
      </c>
      <c r="J7" s="12" t="s">
        <v>72</v>
      </c>
      <c r="K7" s="225"/>
      <c r="M7" s="38"/>
      <c r="N7" s="269"/>
      <c r="O7" s="156"/>
      <c r="P7" s="156"/>
      <c r="Q7" s="156"/>
      <c r="R7" s="270"/>
      <c r="S7" s="55"/>
    </row>
    <row r="8" spans="1:19" ht="16.5" customHeight="1">
      <c r="B8" s="23"/>
      <c r="C8" s="23"/>
      <c r="D8" s="23"/>
      <c r="E8" s="23"/>
      <c r="F8" s="23"/>
      <c r="G8" s="15">
        <f>SUM(G3:G7)</f>
        <v>0</v>
      </c>
      <c r="H8" s="34">
        <f>SUM(H3:H7)</f>
        <v>0</v>
      </c>
      <c r="I8" s="23"/>
      <c r="J8" s="23"/>
      <c r="K8" s="22"/>
      <c r="M8" s="38"/>
      <c r="N8" s="269"/>
      <c r="O8" s="156"/>
      <c r="P8" s="156"/>
      <c r="Q8" s="156"/>
      <c r="R8" s="270"/>
      <c r="S8" s="55"/>
    </row>
    <row r="9" spans="1:19">
      <c r="M9" s="38"/>
      <c r="N9" s="269"/>
      <c r="O9" s="156"/>
      <c r="P9" s="156"/>
      <c r="Q9" s="156"/>
      <c r="R9" s="270"/>
      <c r="S9" s="55"/>
    </row>
    <row r="10" spans="1:19">
      <c r="M10" s="38"/>
      <c r="N10" s="269"/>
      <c r="O10" s="156"/>
      <c r="P10" s="156"/>
      <c r="Q10" s="156"/>
      <c r="R10" s="270"/>
      <c r="S10" s="55"/>
    </row>
    <row r="11" spans="1:19">
      <c r="M11" s="38"/>
      <c r="N11" s="269"/>
      <c r="O11" s="156"/>
      <c r="P11" s="156"/>
      <c r="Q11" s="156"/>
      <c r="R11" s="270"/>
      <c r="S11" s="55"/>
    </row>
    <row r="12" spans="1:19">
      <c r="M12" s="38"/>
      <c r="N12" s="269"/>
      <c r="O12" s="156"/>
      <c r="P12" s="156"/>
      <c r="Q12" s="156"/>
      <c r="R12" s="270"/>
      <c r="S12" s="55"/>
    </row>
    <row r="13" spans="1:19" ht="17.25" thickBot="1">
      <c r="M13" s="38"/>
      <c r="N13" s="271"/>
      <c r="O13" s="272"/>
      <c r="P13" s="272"/>
      <c r="Q13" s="272"/>
      <c r="R13" s="273"/>
      <c r="S13" s="55"/>
    </row>
    <row r="14" spans="1:19" ht="17.25" thickTop="1">
      <c r="N14" s="56"/>
      <c r="O14" s="56"/>
      <c r="P14" s="56"/>
      <c r="Q14" s="56"/>
      <c r="R14" s="56"/>
    </row>
  </sheetData>
  <sheetProtection sheet="1" objects="1" scenarios="1" selectLockedCells="1"/>
  <protectedRanges>
    <protectedRange algorithmName="SHA-512" hashValue="PiU+RCjKiVblhh77ctU4zU6NjSbma8V/X8GEvaX14nfuo4bOooMRwAp1f1bxUO4RoUDi1ZGhKPREO3UxFb+43g==" saltValue="MBGxrgkitLcM/DLnscosnQ==" spinCount="100000" sqref="A3:F7 H3:XFD7 A1:XFD2 N27:S1048576 A8:M1048576 T8:XFD1048576 N8:S26" name="보호"/>
  </protectedRanges>
  <mergeCells count="8">
    <mergeCell ref="N2:R13"/>
    <mergeCell ref="B2:F2"/>
    <mergeCell ref="B3:F3"/>
    <mergeCell ref="K3:K7"/>
    <mergeCell ref="B4:F4"/>
    <mergeCell ref="B5:F5"/>
    <mergeCell ref="B6:F6"/>
    <mergeCell ref="B7:F7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DA22-507F-4BEB-8FCC-5463FA54C652}">
  <dimension ref="A1:W35"/>
  <sheetViews>
    <sheetView topLeftCell="A4" workbookViewId="0">
      <selection activeCell="F9" sqref="F9"/>
    </sheetView>
  </sheetViews>
  <sheetFormatPr defaultRowHeight="16.5"/>
  <cols>
    <col min="1" max="1" width="16.75" style="66" customWidth="1"/>
    <col min="2" max="11" width="9" style="66"/>
    <col min="12" max="12" width="16.125" style="66" customWidth="1"/>
    <col min="13" max="22" width="10.375" style="66" customWidth="1"/>
    <col min="23" max="16384" width="9" style="66"/>
  </cols>
  <sheetData>
    <row r="1" spans="1:23" ht="18" customHeight="1" thickTop="1" thickBot="1">
      <c r="A1" s="275" t="s">
        <v>239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4"/>
      <c r="M1" s="117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18" thickTop="1" thickBot="1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4"/>
      <c r="M2" s="117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ht="18" thickTop="1" thickBot="1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4"/>
      <c r="M3" s="118"/>
      <c r="N3" s="113"/>
      <c r="O3" s="113"/>
      <c r="P3" s="113"/>
      <c r="Q3" s="113"/>
      <c r="R3" s="113"/>
      <c r="S3" s="113"/>
      <c r="T3" s="113"/>
      <c r="U3" s="113"/>
      <c r="V3" s="113"/>
      <c r="W3" s="113"/>
    </row>
    <row r="4" spans="1:23" ht="18" thickTop="1" thickBot="1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4"/>
      <c r="M4" s="117"/>
      <c r="N4" s="113"/>
      <c r="O4" s="113"/>
      <c r="P4" s="113"/>
      <c r="Q4" s="113"/>
      <c r="R4" s="113"/>
      <c r="S4" s="113"/>
      <c r="T4" s="113"/>
      <c r="U4" s="113"/>
      <c r="V4" s="113"/>
      <c r="W4" s="113"/>
    </row>
    <row r="5" spans="1:23" ht="18" thickTop="1" thickBot="1">
      <c r="A5" s="119" t="s">
        <v>254</v>
      </c>
      <c r="B5" s="111" t="s">
        <v>240</v>
      </c>
      <c r="C5" s="111" t="s">
        <v>241</v>
      </c>
      <c r="D5" s="111" t="s">
        <v>242</v>
      </c>
      <c r="E5" s="111" t="s">
        <v>244</v>
      </c>
      <c r="F5" s="111" t="s">
        <v>245</v>
      </c>
      <c r="G5" s="111" t="s">
        <v>246</v>
      </c>
      <c r="H5" s="111" t="s">
        <v>247</v>
      </c>
      <c r="I5" s="111" t="s">
        <v>248</v>
      </c>
      <c r="J5" s="111" t="s">
        <v>249</v>
      </c>
      <c r="K5" s="111" t="s">
        <v>250</v>
      </c>
      <c r="L5" s="274"/>
      <c r="M5" s="117"/>
      <c r="N5" s="115" t="s">
        <v>241</v>
      </c>
      <c r="O5" s="115" t="s">
        <v>242</v>
      </c>
      <c r="P5" s="115" t="s">
        <v>243</v>
      </c>
      <c r="Q5" s="115" t="s">
        <v>245</v>
      </c>
      <c r="R5" s="115" t="s">
        <v>246</v>
      </c>
      <c r="S5" s="115" t="s">
        <v>247</v>
      </c>
      <c r="T5" s="115" t="s">
        <v>248</v>
      </c>
      <c r="U5" s="115" t="s">
        <v>249</v>
      </c>
      <c r="V5" s="115" t="s">
        <v>250</v>
      </c>
      <c r="W5" s="113"/>
    </row>
    <row r="6" spans="1:23" ht="18" thickTop="1" thickBot="1">
      <c r="A6" s="111" t="s">
        <v>186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4" t="s">
        <v>186</v>
      </c>
      <c r="M6" s="115">
        <f>IF(B6="O",5,0)</f>
        <v>0</v>
      </c>
      <c r="N6" s="115">
        <f t="shared" ref="N6:V6" si="0">IF(C6="O",5,0)</f>
        <v>0</v>
      </c>
      <c r="O6" s="115">
        <f t="shared" si="0"/>
        <v>0</v>
      </c>
      <c r="P6" s="115">
        <f t="shared" si="0"/>
        <v>0</v>
      </c>
      <c r="Q6" s="115">
        <f t="shared" si="0"/>
        <v>0</v>
      </c>
      <c r="R6" s="115">
        <f t="shared" si="0"/>
        <v>0</v>
      </c>
      <c r="S6" s="115">
        <f t="shared" si="0"/>
        <v>0</v>
      </c>
      <c r="T6" s="115">
        <f t="shared" si="0"/>
        <v>0</v>
      </c>
      <c r="U6" s="115">
        <f t="shared" si="0"/>
        <v>0</v>
      </c>
      <c r="V6" s="115">
        <f t="shared" si="0"/>
        <v>0</v>
      </c>
      <c r="W6" s="113"/>
    </row>
    <row r="7" spans="1:23" ht="18" customHeight="1" thickTop="1" thickBot="1">
      <c r="A7" s="111" t="s">
        <v>187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4" t="s">
        <v>187</v>
      </c>
      <c r="M7" s="115">
        <f t="shared" ref="M7:M9" si="1">IF(B7="O",5,0)</f>
        <v>0</v>
      </c>
      <c r="N7" s="115">
        <f t="shared" ref="N7:V9" si="2">IF(C7="O",5,0)</f>
        <v>0</v>
      </c>
      <c r="O7" s="115">
        <f t="shared" si="2"/>
        <v>0</v>
      </c>
      <c r="P7" s="115">
        <f t="shared" si="2"/>
        <v>0</v>
      </c>
      <c r="Q7" s="115">
        <f t="shared" si="2"/>
        <v>0</v>
      </c>
      <c r="R7" s="115">
        <f t="shared" si="2"/>
        <v>0</v>
      </c>
      <c r="S7" s="115">
        <f t="shared" si="2"/>
        <v>0</v>
      </c>
      <c r="T7" s="115">
        <f t="shared" si="2"/>
        <v>0</v>
      </c>
      <c r="U7" s="115">
        <f t="shared" si="2"/>
        <v>0</v>
      </c>
      <c r="V7" s="115">
        <f t="shared" si="2"/>
        <v>0</v>
      </c>
      <c r="W7" s="113"/>
    </row>
    <row r="8" spans="1:23" ht="18" customHeight="1" thickTop="1" thickBot="1">
      <c r="A8" s="111" t="s">
        <v>189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4" t="s">
        <v>188</v>
      </c>
      <c r="M8" s="115">
        <f t="shared" si="1"/>
        <v>0</v>
      </c>
      <c r="N8" s="115">
        <f t="shared" si="2"/>
        <v>0</v>
      </c>
      <c r="O8" s="115">
        <f t="shared" si="2"/>
        <v>0</v>
      </c>
      <c r="P8" s="115">
        <f t="shared" si="2"/>
        <v>0</v>
      </c>
      <c r="Q8" s="115">
        <f t="shared" si="2"/>
        <v>0</v>
      </c>
      <c r="R8" s="115">
        <f t="shared" si="2"/>
        <v>0</v>
      </c>
      <c r="S8" s="115">
        <f t="shared" si="2"/>
        <v>0</v>
      </c>
      <c r="T8" s="115">
        <f t="shared" si="2"/>
        <v>0</v>
      </c>
      <c r="U8" s="115">
        <f t="shared" si="2"/>
        <v>0</v>
      </c>
      <c r="V8" s="115">
        <f t="shared" si="2"/>
        <v>0</v>
      </c>
      <c r="W8" s="113"/>
    </row>
    <row r="9" spans="1:23" ht="18" customHeight="1" thickTop="1" thickBot="1">
      <c r="A9" s="111" t="s">
        <v>191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4" t="s">
        <v>190</v>
      </c>
      <c r="M9" s="115">
        <f t="shared" si="1"/>
        <v>0</v>
      </c>
      <c r="N9" s="115">
        <f t="shared" si="2"/>
        <v>0</v>
      </c>
      <c r="O9" s="115">
        <f t="shared" si="2"/>
        <v>0</v>
      </c>
      <c r="P9" s="115">
        <f t="shared" si="2"/>
        <v>0</v>
      </c>
      <c r="Q9" s="115">
        <f t="shared" si="2"/>
        <v>0</v>
      </c>
      <c r="R9" s="115">
        <f t="shared" si="2"/>
        <v>0</v>
      </c>
      <c r="S9" s="115">
        <f t="shared" si="2"/>
        <v>0</v>
      </c>
      <c r="T9" s="115">
        <f t="shared" si="2"/>
        <v>0</v>
      </c>
      <c r="U9" s="115">
        <f t="shared" si="2"/>
        <v>0</v>
      </c>
      <c r="V9" s="115">
        <f t="shared" si="2"/>
        <v>0</v>
      </c>
      <c r="W9" s="113"/>
    </row>
    <row r="10" spans="1:23" ht="18" customHeight="1" thickTop="1" thickBot="1">
      <c r="A10" s="111" t="s">
        <v>199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4" t="s">
        <v>198</v>
      </c>
      <c r="M10" s="115">
        <f>IF(B10="O",10,0)</f>
        <v>0</v>
      </c>
      <c r="N10" s="115">
        <f t="shared" ref="N10:V13" si="3">IF(C10="O",10,0)</f>
        <v>0</v>
      </c>
      <c r="O10" s="115">
        <f t="shared" si="3"/>
        <v>0</v>
      </c>
      <c r="P10" s="115">
        <f t="shared" si="3"/>
        <v>0</v>
      </c>
      <c r="Q10" s="115">
        <f t="shared" si="3"/>
        <v>0</v>
      </c>
      <c r="R10" s="115">
        <f t="shared" si="3"/>
        <v>0</v>
      </c>
      <c r="S10" s="115">
        <f t="shared" si="3"/>
        <v>0</v>
      </c>
      <c r="T10" s="115">
        <f t="shared" si="3"/>
        <v>0</v>
      </c>
      <c r="U10" s="115">
        <f t="shared" si="3"/>
        <v>0</v>
      </c>
      <c r="V10" s="115">
        <f t="shared" si="3"/>
        <v>0</v>
      </c>
      <c r="W10" s="113"/>
    </row>
    <row r="11" spans="1:23" ht="18" customHeight="1" thickTop="1" thickBot="1">
      <c r="A11" s="111" t="s">
        <v>201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4" t="s">
        <v>200</v>
      </c>
      <c r="M11" s="115">
        <f>IF(B11="O",10,0)</f>
        <v>0</v>
      </c>
      <c r="N11" s="115">
        <f t="shared" si="3"/>
        <v>0</v>
      </c>
      <c r="O11" s="115">
        <f t="shared" si="3"/>
        <v>0</v>
      </c>
      <c r="P11" s="115">
        <f t="shared" si="3"/>
        <v>0</v>
      </c>
      <c r="Q11" s="115">
        <f t="shared" si="3"/>
        <v>0</v>
      </c>
      <c r="R11" s="115">
        <f t="shared" si="3"/>
        <v>0</v>
      </c>
      <c r="S11" s="115">
        <f t="shared" si="3"/>
        <v>0</v>
      </c>
      <c r="T11" s="115">
        <f t="shared" si="3"/>
        <v>0</v>
      </c>
      <c r="U11" s="115">
        <f t="shared" si="3"/>
        <v>0</v>
      </c>
      <c r="V11" s="115">
        <f t="shared" si="3"/>
        <v>0</v>
      </c>
      <c r="W11" s="113"/>
    </row>
    <row r="12" spans="1:23" ht="18" customHeight="1" thickTop="1" thickBot="1">
      <c r="A12" s="111" t="s">
        <v>204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4" t="s">
        <v>203</v>
      </c>
      <c r="M12" s="115">
        <f>IF(B12="O",10,0)</f>
        <v>0</v>
      </c>
      <c r="N12" s="115">
        <f t="shared" si="3"/>
        <v>0</v>
      </c>
      <c r="O12" s="115">
        <f t="shared" si="3"/>
        <v>0</v>
      </c>
      <c r="P12" s="115">
        <f t="shared" si="3"/>
        <v>0</v>
      </c>
      <c r="Q12" s="115">
        <f t="shared" si="3"/>
        <v>0</v>
      </c>
      <c r="R12" s="115">
        <f t="shared" si="3"/>
        <v>0</v>
      </c>
      <c r="S12" s="115">
        <f t="shared" si="3"/>
        <v>0</v>
      </c>
      <c r="T12" s="115">
        <f t="shared" si="3"/>
        <v>0</v>
      </c>
      <c r="U12" s="115">
        <f t="shared" si="3"/>
        <v>0</v>
      </c>
      <c r="V12" s="115">
        <f t="shared" si="3"/>
        <v>0</v>
      </c>
      <c r="W12" s="113"/>
    </row>
    <row r="13" spans="1:23" ht="18" customHeight="1" thickTop="1" thickBot="1">
      <c r="A13" s="111" t="s">
        <v>252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4" t="s">
        <v>251</v>
      </c>
      <c r="M13" s="115">
        <f>IF(B13="O",10,0)</f>
        <v>0</v>
      </c>
      <c r="N13" s="115">
        <f t="shared" si="3"/>
        <v>0</v>
      </c>
      <c r="O13" s="115">
        <f t="shared" si="3"/>
        <v>0</v>
      </c>
      <c r="P13" s="115">
        <f t="shared" si="3"/>
        <v>0</v>
      </c>
      <c r="Q13" s="115">
        <f t="shared" si="3"/>
        <v>0</v>
      </c>
      <c r="R13" s="115">
        <f t="shared" si="3"/>
        <v>0</v>
      </c>
      <c r="S13" s="115">
        <f t="shared" si="3"/>
        <v>0</v>
      </c>
      <c r="T13" s="115">
        <f t="shared" si="3"/>
        <v>0</v>
      </c>
      <c r="U13" s="115">
        <f t="shared" si="3"/>
        <v>0</v>
      </c>
      <c r="V13" s="115">
        <f t="shared" si="3"/>
        <v>0</v>
      </c>
      <c r="W13" s="113"/>
    </row>
    <row r="14" spans="1:23" ht="18" customHeight="1" thickTop="1" thickBot="1">
      <c r="A14" s="111" t="s">
        <v>206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4" t="s">
        <v>205</v>
      </c>
      <c r="M14" s="115">
        <f>IF(B14="O",20,0)</f>
        <v>0</v>
      </c>
      <c r="N14" s="115">
        <f t="shared" ref="N14:V15" si="4">IF(C14="O",20,0)</f>
        <v>0</v>
      </c>
      <c r="O14" s="115">
        <f t="shared" si="4"/>
        <v>0</v>
      </c>
      <c r="P14" s="115">
        <f t="shared" si="4"/>
        <v>0</v>
      </c>
      <c r="Q14" s="115">
        <f t="shared" si="4"/>
        <v>0</v>
      </c>
      <c r="R14" s="115">
        <f t="shared" si="4"/>
        <v>0</v>
      </c>
      <c r="S14" s="115">
        <f t="shared" si="4"/>
        <v>0</v>
      </c>
      <c r="T14" s="115">
        <f t="shared" si="4"/>
        <v>0</v>
      </c>
      <c r="U14" s="115">
        <f t="shared" si="4"/>
        <v>0</v>
      </c>
      <c r="V14" s="115">
        <f t="shared" si="4"/>
        <v>0</v>
      </c>
      <c r="W14" s="113"/>
    </row>
    <row r="15" spans="1:23" ht="18" customHeight="1" thickTop="1" thickBot="1">
      <c r="A15" s="111" t="s">
        <v>208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4" t="s">
        <v>207</v>
      </c>
      <c r="M15" s="115">
        <f>IF(B15="O",20,0)</f>
        <v>0</v>
      </c>
      <c r="N15" s="115">
        <f t="shared" si="4"/>
        <v>0</v>
      </c>
      <c r="O15" s="115">
        <f t="shared" si="4"/>
        <v>0</v>
      </c>
      <c r="P15" s="115">
        <f t="shared" si="4"/>
        <v>0</v>
      </c>
      <c r="Q15" s="115">
        <f t="shared" si="4"/>
        <v>0</v>
      </c>
      <c r="R15" s="115">
        <f t="shared" si="4"/>
        <v>0</v>
      </c>
      <c r="S15" s="115">
        <f t="shared" si="4"/>
        <v>0</v>
      </c>
      <c r="T15" s="115">
        <f t="shared" si="4"/>
        <v>0</v>
      </c>
      <c r="U15" s="115">
        <f t="shared" si="4"/>
        <v>0</v>
      </c>
      <c r="V15" s="115">
        <f t="shared" si="4"/>
        <v>0</v>
      </c>
      <c r="W15" s="113"/>
    </row>
    <row r="16" spans="1:23" ht="18" customHeight="1" thickTop="1" thickBot="1">
      <c r="A16" s="111" t="s">
        <v>210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4" t="s">
        <v>209</v>
      </c>
      <c r="M16" s="115">
        <f>IF(B16="O",30,0)</f>
        <v>0</v>
      </c>
      <c r="N16" s="115">
        <f t="shared" ref="N16:V19" si="5">IF(C16="O",30,0)</f>
        <v>0</v>
      </c>
      <c r="O16" s="115">
        <f t="shared" si="5"/>
        <v>0</v>
      </c>
      <c r="P16" s="115">
        <f t="shared" si="5"/>
        <v>0</v>
      </c>
      <c r="Q16" s="115">
        <f t="shared" si="5"/>
        <v>0</v>
      </c>
      <c r="R16" s="115">
        <f t="shared" si="5"/>
        <v>0</v>
      </c>
      <c r="S16" s="115">
        <f t="shared" si="5"/>
        <v>0</v>
      </c>
      <c r="T16" s="115">
        <f t="shared" si="5"/>
        <v>0</v>
      </c>
      <c r="U16" s="115">
        <f t="shared" si="5"/>
        <v>0</v>
      </c>
      <c r="V16" s="115">
        <f t="shared" si="5"/>
        <v>0</v>
      </c>
      <c r="W16" s="113"/>
    </row>
    <row r="17" spans="1:23" ht="18" customHeight="1" thickTop="1" thickBot="1">
      <c r="A17" s="111" t="s">
        <v>212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4" t="s">
        <v>211</v>
      </c>
      <c r="M17" s="115">
        <f>IF(B17="O",30,0)</f>
        <v>0</v>
      </c>
      <c r="N17" s="115">
        <f t="shared" si="5"/>
        <v>0</v>
      </c>
      <c r="O17" s="115">
        <f t="shared" si="5"/>
        <v>0</v>
      </c>
      <c r="P17" s="115">
        <f t="shared" si="5"/>
        <v>0</v>
      </c>
      <c r="Q17" s="115">
        <f t="shared" si="5"/>
        <v>0</v>
      </c>
      <c r="R17" s="115">
        <f t="shared" si="5"/>
        <v>0</v>
      </c>
      <c r="S17" s="115">
        <f t="shared" si="5"/>
        <v>0</v>
      </c>
      <c r="T17" s="115">
        <f t="shared" si="5"/>
        <v>0</v>
      </c>
      <c r="U17" s="115">
        <f t="shared" si="5"/>
        <v>0</v>
      </c>
      <c r="V17" s="115">
        <f t="shared" si="5"/>
        <v>0</v>
      </c>
      <c r="W17" s="113"/>
    </row>
    <row r="18" spans="1:23" ht="18" customHeight="1" thickTop="1" thickBot="1">
      <c r="A18" s="111" t="s">
        <v>214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4" t="s">
        <v>213</v>
      </c>
      <c r="M18" s="115">
        <f>IF(B18="O",30,0)</f>
        <v>0</v>
      </c>
      <c r="N18" s="115">
        <f t="shared" si="5"/>
        <v>0</v>
      </c>
      <c r="O18" s="115">
        <f t="shared" si="5"/>
        <v>0</v>
      </c>
      <c r="P18" s="115">
        <f t="shared" si="5"/>
        <v>0</v>
      </c>
      <c r="Q18" s="115">
        <f t="shared" si="5"/>
        <v>0</v>
      </c>
      <c r="R18" s="115">
        <f t="shared" si="5"/>
        <v>0</v>
      </c>
      <c r="S18" s="115">
        <f t="shared" si="5"/>
        <v>0</v>
      </c>
      <c r="T18" s="115">
        <f t="shared" si="5"/>
        <v>0</v>
      </c>
      <c r="U18" s="115">
        <f t="shared" si="5"/>
        <v>0</v>
      </c>
      <c r="V18" s="115">
        <f t="shared" si="5"/>
        <v>0</v>
      </c>
      <c r="W18" s="113"/>
    </row>
    <row r="19" spans="1:23" ht="18" customHeight="1" thickTop="1" thickBot="1">
      <c r="A19" s="111" t="s">
        <v>216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4" t="s">
        <v>215</v>
      </c>
      <c r="M19" s="115">
        <f>IF(B19="O",30,0)</f>
        <v>0</v>
      </c>
      <c r="N19" s="115">
        <f t="shared" si="5"/>
        <v>0</v>
      </c>
      <c r="O19" s="115">
        <f t="shared" si="5"/>
        <v>0</v>
      </c>
      <c r="P19" s="115">
        <f t="shared" si="5"/>
        <v>0</v>
      </c>
      <c r="Q19" s="115">
        <f t="shared" si="5"/>
        <v>0</v>
      </c>
      <c r="R19" s="115">
        <f t="shared" si="5"/>
        <v>0</v>
      </c>
      <c r="S19" s="115">
        <f t="shared" si="5"/>
        <v>0</v>
      </c>
      <c r="T19" s="115">
        <f t="shared" si="5"/>
        <v>0</v>
      </c>
      <c r="U19" s="115">
        <f t="shared" si="5"/>
        <v>0</v>
      </c>
      <c r="V19" s="115">
        <f t="shared" si="5"/>
        <v>0</v>
      </c>
      <c r="W19" s="113"/>
    </row>
    <row r="20" spans="1:23" ht="18" customHeight="1" thickTop="1" thickBot="1">
      <c r="A20" s="111" t="s">
        <v>218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4" t="s">
        <v>217</v>
      </c>
      <c r="M20" s="115">
        <f>IF(B20="O",40,0)</f>
        <v>0</v>
      </c>
      <c r="N20" s="115">
        <f t="shared" ref="N20:V23" si="6">IF(C20="O",40,0)</f>
        <v>0</v>
      </c>
      <c r="O20" s="115">
        <f t="shared" si="6"/>
        <v>0</v>
      </c>
      <c r="P20" s="115">
        <f t="shared" si="6"/>
        <v>0</v>
      </c>
      <c r="Q20" s="115">
        <f t="shared" si="6"/>
        <v>0</v>
      </c>
      <c r="R20" s="115">
        <f t="shared" si="6"/>
        <v>0</v>
      </c>
      <c r="S20" s="115">
        <f t="shared" si="6"/>
        <v>0</v>
      </c>
      <c r="T20" s="115">
        <f t="shared" si="6"/>
        <v>0</v>
      </c>
      <c r="U20" s="115">
        <f t="shared" si="6"/>
        <v>0</v>
      </c>
      <c r="V20" s="115">
        <f t="shared" si="6"/>
        <v>0</v>
      </c>
      <c r="W20" s="113"/>
    </row>
    <row r="21" spans="1:23" ht="18" customHeight="1" thickTop="1" thickBot="1">
      <c r="A21" s="111" t="s">
        <v>220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4" t="s">
        <v>219</v>
      </c>
      <c r="M21" s="115">
        <f>IF(B21="O",40,0)</f>
        <v>0</v>
      </c>
      <c r="N21" s="115">
        <f t="shared" si="6"/>
        <v>0</v>
      </c>
      <c r="O21" s="115">
        <f t="shared" si="6"/>
        <v>0</v>
      </c>
      <c r="P21" s="115">
        <f t="shared" si="6"/>
        <v>0</v>
      </c>
      <c r="Q21" s="115">
        <f t="shared" si="6"/>
        <v>0</v>
      </c>
      <c r="R21" s="115">
        <f t="shared" si="6"/>
        <v>0</v>
      </c>
      <c r="S21" s="115">
        <f t="shared" si="6"/>
        <v>0</v>
      </c>
      <c r="T21" s="115">
        <f t="shared" si="6"/>
        <v>0</v>
      </c>
      <c r="U21" s="115">
        <f t="shared" si="6"/>
        <v>0</v>
      </c>
      <c r="V21" s="115">
        <f t="shared" si="6"/>
        <v>0</v>
      </c>
      <c r="W21" s="113"/>
    </row>
    <row r="22" spans="1:23" ht="18" customHeight="1" thickTop="1" thickBot="1">
      <c r="A22" s="111" t="s">
        <v>222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4" t="s">
        <v>221</v>
      </c>
      <c r="M22" s="115">
        <f>IF(B22="O",40,0)</f>
        <v>0</v>
      </c>
      <c r="N22" s="115">
        <f t="shared" si="6"/>
        <v>0</v>
      </c>
      <c r="O22" s="115">
        <f t="shared" si="6"/>
        <v>0</v>
      </c>
      <c r="P22" s="115">
        <f t="shared" si="6"/>
        <v>0</v>
      </c>
      <c r="Q22" s="115">
        <f t="shared" si="6"/>
        <v>0</v>
      </c>
      <c r="R22" s="115">
        <f t="shared" si="6"/>
        <v>0</v>
      </c>
      <c r="S22" s="115">
        <f t="shared" si="6"/>
        <v>0</v>
      </c>
      <c r="T22" s="115">
        <f t="shared" si="6"/>
        <v>0</v>
      </c>
      <c r="U22" s="115">
        <f t="shared" si="6"/>
        <v>0</v>
      </c>
      <c r="V22" s="115">
        <f t="shared" si="6"/>
        <v>0</v>
      </c>
      <c r="W22" s="113"/>
    </row>
    <row r="23" spans="1:23" ht="18" customHeight="1" thickTop="1" thickBot="1">
      <c r="A23" s="111" t="s">
        <v>224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4" t="s">
        <v>223</v>
      </c>
      <c r="M23" s="115">
        <f>IF(B23="O",40,0)</f>
        <v>0</v>
      </c>
      <c r="N23" s="115">
        <f t="shared" si="6"/>
        <v>0</v>
      </c>
      <c r="O23" s="115">
        <f t="shared" si="6"/>
        <v>0</v>
      </c>
      <c r="P23" s="115">
        <f t="shared" si="6"/>
        <v>0</v>
      </c>
      <c r="Q23" s="115">
        <f t="shared" si="6"/>
        <v>0</v>
      </c>
      <c r="R23" s="115">
        <f t="shared" si="6"/>
        <v>0</v>
      </c>
      <c r="S23" s="115">
        <f t="shared" si="6"/>
        <v>0</v>
      </c>
      <c r="T23" s="115">
        <f t="shared" si="6"/>
        <v>0</v>
      </c>
      <c r="U23" s="115">
        <f t="shared" si="6"/>
        <v>0</v>
      </c>
      <c r="V23" s="115">
        <f t="shared" si="6"/>
        <v>0</v>
      </c>
      <c r="W23" s="113"/>
    </row>
    <row r="24" spans="1:23" ht="18" customHeight="1" thickTop="1" thickBot="1">
      <c r="A24" s="111" t="s">
        <v>228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4" t="s">
        <v>227</v>
      </c>
      <c r="M24" s="115">
        <f>IF(B24="O",60,0)</f>
        <v>0</v>
      </c>
      <c r="N24" s="115">
        <f t="shared" ref="N24:V27" si="7">IF(C24="O",60,0)</f>
        <v>0</v>
      </c>
      <c r="O24" s="115">
        <f t="shared" si="7"/>
        <v>0</v>
      </c>
      <c r="P24" s="115">
        <f t="shared" si="7"/>
        <v>0</v>
      </c>
      <c r="Q24" s="115">
        <f t="shared" si="7"/>
        <v>0</v>
      </c>
      <c r="R24" s="115">
        <f t="shared" si="7"/>
        <v>0</v>
      </c>
      <c r="S24" s="115">
        <f t="shared" si="7"/>
        <v>0</v>
      </c>
      <c r="T24" s="115">
        <f t="shared" si="7"/>
        <v>0</v>
      </c>
      <c r="U24" s="115">
        <f t="shared" si="7"/>
        <v>0</v>
      </c>
      <c r="V24" s="115">
        <f t="shared" si="7"/>
        <v>0</v>
      </c>
      <c r="W24" s="113"/>
    </row>
    <row r="25" spans="1:23" ht="18" customHeight="1" thickTop="1" thickBot="1">
      <c r="A25" s="111" t="s">
        <v>226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4" t="s">
        <v>225</v>
      </c>
      <c r="M25" s="115">
        <f>IF(B25="O",60,0)</f>
        <v>0</v>
      </c>
      <c r="N25" s="115">
        <f t="shared" si="7"/>
        <v>0</v>
      </c>
      <c r="O25" s="115">
        <f t="shared" si="7"/>
        <v>0</v>
      </c>
      <c r="P25" s="115">
        <f t="shared" si="7"/>
        <v>0</v>
      </c>
      <c r="Q25" s="115">
        <f t="shared" si="7"/>
        <v>0</v>
      </c>
      <c r="R25" s="115">
        <f t="shared" si="7"/>
        <v>0</v>
      </c>
      <c r="S25" s="115">
        <f t="shared" si="7"/>
        <v>0</v>
      </c>
      <c r="T25" s="115">
        <f t="shared" si="7"/>
        <v>0</v>
      </c>
      <c r="U25" s="115">
        <f t="shared" si="7"/>
        <v>0</v>
      </c>
      <c r="V25" s="115">
        <f t="shared" si="7"/>
        <v>0</v>
      </c>
      <c r="W25" s="113"/>
    </row>
    <row r="26" spans="1:23" ht="18" customHeight="1" thickTop="1" thickBot="1">
      <c r="A26" s="111" t="s">
        <v>230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4" t="s">
        <v>229</v>
      </c>
      <c r="M26" s="115">
        <f>IF(B26="O",60,0)</f>
        <v>0</v>
      </c>
      <c r="N26" s="115">
        <f t="shared" si="7"/>
        <v>0</v>
      </c>
      <c r="O26" s="115">
        <f t="shared" si="7"/>
        <v>0</v>
      </c>
      <c r="P26" s="115">
        <f t="shared" si="7"/>
        <v>0</v>
      </c>
      <c r="Q26" s="115">
        <f t="shared" si="7"/>
        <v>0</v>
      </c>
      <c r="R26" s="115">
        <f t="shared" si="7"/>
        <v>0</v>
      </c>
      <c r="S26" s="115">
        <f t="shared" si="7"/>
        <v>0</v>
      </c>
      <c r="T26" s="115">
        <f t="shared" si="7"/>
        <v>0</v>
      </c>
      <c r="U26" s="115">
        <f t="shared" si="7"/>
        <v>0</v>
      </c>
      <c r="V26" s="115">
        <f t="shared" si="7"/>
        <v>0</v>
      </c>
      <c r="W26" s="113"/>
    </row>
    <row r="27" spans="1:23" ht="18" customHeight="1" thickTop="1" thickBot="1">
      <c r="A27" s="111" t="s">
        <v>232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4" t="s">
        <v>231</v>
      </c>
      <c r="M27" s="115">
        <f>IF(B27="O",60,0)</f>
        <v>0</v>
      </c>
      <c r="N27" s="115">
        <f t="shared" si="7"/>
        <v>0</v>
      </c>
      <c r="O27" s="115">
        <f t="shared" si="7"/>
        <v>0</v>
      </c>
      <c r="P27" s="115">
        <f t="shared" si="7"/>
        <v>0</v>
      </c>
      <c r="Q27" s="115">
        <f t="shared" si="7"/>
        <v>0</v>
      </c>
      <c r="R27" s="115">
        <f t="shared" si="7"/>
        <v>0</v>
      </c>
      <c r="S27" s="115">
        <f t="shared" si="7"/>
        <v>0</v>
      </c>
      <c r="T27" s="115">
        <f t="shared" si="7"/>
        <v>0</v>
      </c>
      <c r="U27" s="115">
        <f t="shared" si="7"/>
        <v>0</v>
      </c>
      <c r="V27" s="115">
        <f t="shared" si="7"/>
        <v>0</v>
      </c>
      <c r="W27" s="113"/>
    </row>
    <row r="28" spans="1:23" ht="18" customHeight="1" thickTop="1" thickBot="1">
      <c r="A28" s="111" t="s">
        <v>234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4" t="s">
        <v>233</v>
      </c>
      <c r="M28" s="115">
        <f>IF(B28="O",70,0)</f>
        <v>0</v>
      </c>
      <c r="N28" s="115">
        <f t="shared" ref="N28:V30" si="8">IF(C28="O",70,0)</f>
        <v>0</v>
      </c>
      <c r="O28" s="115">
        <f t="shared" si="8"/>
        <v>0</v>
      </c>
      <c r="P28" s="115">
        <f t="shared" si="8"/>
        <v>0</v>
      </c>
      <c r="Q28" s="115">
        <f t="shared" si="8"/>
        <v>0</v>
      </c>
      <c r="R28" s="115">
        <f t="shared" si="8"/>
        <v>0</v>
      </c>
      <c r="S28" s="115">
        <f t="shared" si="8"/>
        <v>0</v>
      </c>
      <c r="T28" s="115">
        <f t="shared" si="8"/>
        <v>0</v>
      </c>
      <c r="U28" s="115">
        <f t="shared" si="8"/>
        <v>0</v>
      </c>
      <c r="V28" s="115">
        <f t="shared" si="8"/>
        <v>0</v>
      </c>
      <c r="W28" s="113"/>
    </row>
    <row r="29" spans="1:23" ht="18" customHeight="1" thickTop="1" thickBot="1">
      <c r="A29" s="111" t="s">
        <v>236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4" t="s">
        <v>235</v>
      </c>
      <c r="M29" s="115">
        <f>IF(B29="O",70,0)</f>
        <v>0</v>
      </c>
      <c r="N29" s="115">
        <f t="shared" si="8"/>
        <v>0</v>
      </c>
      <c r="O29" s="115">
        <f t="shared" si="8"/>
        <v>0</v>
      </c>
      <c r="P29" s="115">
        <f t="shared" si="8"/>
        <v>0</v>
      </c>
      <c r="Q29" s="115">
        <f t="shared" si="8"/>
        <v>0</v>
      </c>
      <c r="R29" s="115">
        <f t="shared" si="8"/>
        <v>0</v>
      </c>
      <c r="S29" s="115">
        <f t="shared" si="8"/>
        <v>0</v>
      </c>
      <c r="T29" s="115">
        <f t="shared" si="8"/>
        <v>0</v>
      </c>
      <c r="U29" s="115">
        <f t="shared" si="8"/>
        <v>0</v>
      </c>
      <c r="V29" s="115">
        <f t="shared" si="8"/>
        <v>0</v>
      </c>
      <c r="W29" s="113"/>
    </row>
    <row r="30" spans="1:23" ht="18" customHeight="1" thickTop="1" thickBot="1">
      <c r="A30" s="111" t="s">
        <v>238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4" t="s">
        <v>237</v>
      </c>
      <c r="M30" s="115">
        <f>IF(B30="O",70,0)</f>
        <v>0</v>
      </c>
      <c r="N30" s="115">
        <f t="shared" si="8"/>
        <v>0</v>
      </c>
      <c r="O30" s="115">
        <f t="shared" si="8"/>
        <v>0</v>
      </c>
      <c r="P30" s="115">
        <f t="shared" si="8"/>
        <v>0</v>
      </c>
      <c r="Q30" s="115">
        <f t="shared" si="8"/>
        <v>0</v>
      </c>
      <c r="R30" s="115">
        <f t="shared" si="8"/>
        <v>0</v>
      </c>
      <c r="S30" s="115">
        <f t="shared" si="8"/>
        <v>0</v>
      </c>
      <c r="T30" s="115">
        <f t="shared" si="8"/>
        <v>0</v>
      </c>
      <c r="U30" s="115">
        <f t="shared" si="8"/>
        <v>0</v>
      </c>
      <c r="V30" s="115">
        <f t="shared" si="8"/>
        <v>0</v>
      </c>
      <c r="W30" s="113"/>
    </row>
    <row r="31" spans="1:23" ht="17.25" thickTop="1">
      <c r="A31" s="277" t="s">
        <v>253</v>
      </c>
      <c r="B31" s="277"/>
      <c r="C31" s="277"/>
      <c r="D31" s="280">
        <f>SUM(M6:V30)</f>
        <v>0</v>
      </c>
      <c r="E31" s="280"/>
      <c r="F31" s="280"/>
      <c r="G31" s="280"/>
      <c r="H31" s="280"/>
    </row>
    <row r="32" spans="1:23">
      <c r="A32" s="278"/>
      <c r="B32" s="278"/>
      <c r="C32" s="278"/>
      <c r="D32" s="281"/>
      <c r="E32" s="281"/>
      <c r="F32" s="281"/>
      <c r="G32" s="281"/>
      <c r="H32" s="281"/>
    </row>
    <row r="33" spans="1:8">
      <c r="A33" s="278"/>
      <c r="B33" s="278"/>
      <c r="C33" s="278"/>
      <c r="D33" s="281"/>
      <c r="E33" s="281"/>
      <c r="F33" s="281"/>
      <c r="G33" s="281"/>
      <c r="H33" s="281"/>
    </row>
    <row r="34" spans="1:8" ht="17.25" thickBot="1">
      <c r="A34" s="279"/>
      <c r="B34" s="279"/>
      <c r="C34" s="279"/>
      <c r="D34" s="282"/>
      <c r="E34" s="282"/>
      <c r="F34" s="282"/>
      <c r="G34" s="282"/>
      <c r="H34" s="282"/>
    </row>
    <row r="35" spans="1:8" ht="17.25" thickTop="1"/>
  </sheetData>
  <sheetProtection algorithmName="SHA-512" hashValue="T1RFlPyiFYuI0y1EwI2w3eYazjbGr/OQNqxUrCKSpIPM2hm23+UjC2SAL61EdyFuGG16x36hStJ49Nahm48IdA==" saltValue="IeVqPguFlKccw2NcHAs1ng==" spinCount="100000" sheet="1" objects="1" scenarios="1" selectLockedCells="1"/>
  <mergeCells count="4">
    <mergeCell ref="L1:L5"/>
    <mergeCell ref="A1:K4"/>
    <mergeCell ref="A31:C34"/>
    <mergeCell ref="D31:H34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915F-B582-4005-9DDC-BD09794440EE}">
  <dimension ref="A1:S26"/>
  <sheetViews>
    <sheetView workbookViewId="0">
      <selection activeCell="G6" sqref="G6"/>
    </sheetView>
  </sheetViews>
  <sheetFormatPr defaultRowHeight="16.5"/>
  <cols>
    <col min="1" max="1" width="3.125" style="1" customWidth="1"/>
    <col min="2" max="7" width="9" style="1"/>
    <col min="8" max="8" width="11.75" style="1" customWidth="1"/>
    <col min="9" max="9" width="9.375" style="1" bestFit="1" customWidth="1"/>
    <col min="10" max="16384" width="9" style="1"/>
  </cols>
  <sheetData>
    <row r="1" spans="1:19" ht="16.5" customHeight="1" thickBot="1">
      <c r="B1" s="6"/>
      <c r="C1" s="6"/>
      <c r="D1" s="6"/>
      <c r="E1" s="6"/>
      <c r="F1" s="6"/>
      <c r="G1" s="6"/>
      <c r="H1" s="6"/>
      <c r="I1" s="6"/>
      <c r="J1" s="6"/>
      <c r="N1" s="57"/>
      <c r="O1" s="57"/>
      <c r="P1" s="57"/>
      <c r="Q1" s="57"/>
      <c r="R1" s="57"/>
    </row>
    <row r="2" spans="1:19" ht="16.5" customHeight="1" thickTop="1">
      <c r="B2" s="217" t="s">
        <v>141</v>
      </c>
      <c r="C2" s="283"/>
      <c r="D2" s="283"/>
      <c r="E2" s="283"/>
      <c r="F2" s="283"/>
      <c r="G2" s="283"/>
      <c r="H2" s="283"/>
      <c r="I2" s="283"/>
      <c r="J2" s="283"/>
      <c r="K2" s="284"/>
      <c r="M2" s="38"/>
      <c r="N2" s="248" t="s">
        <v>277</v>
      </c>
      <c r="O2" s="267"/>
      <c r="P2" s="267"/>
      <c r="Q2" s="267"/>
      <c r="R2" s="268"/>
      <c r="S2" s="55"/>
    </row>
    <row r="3" spans="1:19" ht="16.5" customHeight="1">
      <c r="B3" s="285"/>
      <c r="C3" s="286"/>
      <c r="D3" s="286"/>
      <c r="E3" s="286"/>
      <c r="F3" s="286"/>
      <c r="G3" s="286"/>
      <c r="H3" s="286"/>
      <c r="I3" s="286"/>
      <c r="J3" s="286"/>
      <c r="K3" s="287"/>
      <c r="M3" s="38"/>
      <c r="N3" s="269"/>
      <c r="O3" s="156"/>
      <c r="P3" s="156"/>
      <c r="Q3" s="156"/>
      <c r="R3" s="270"/>
      <c r="S3" s="55"/>
    </row>
    <row r="4" spans="1:19" ht="16.5" customHeight="1">
      <c r="B4" s="266" t="s">
        <v>2</v>
      </c>
      <c r="C4" s="266"/>
      <c r="D4" s="266"/>
      <c r="E4" s="266"/>
      <c r="F4" s="266"/>
      <c r="G4" s="77" t="s">
        <v>15</v>
      </c>
      <c r="H4" s="77" t="s">
        <v>71</v>
      </c>
      <c r="I4" s="77" t="s">
        <v>9</v>
      </c>
      <c r="J4" s="77" t="s">
        <v>16</v>
      </c>
      <c r="K4" s="77" t="s">
        <v>100</v>
      </c>
      <c r="M4" s="38"/>
      <c r="N4" s="269"/>
      <c r="O4" s="156"/>
      <c r="P4" s="156"/>
      <c r="Q4" s="156"/>
      <c r="R4" s="270"/>
      <c r="S4" s="55"/>
    </row>
    <row r="5" spans="1:19" ht="16.5" customHeight="1">
      <c r="A5" s="65"/>
      <c r="B5" s="265" t="s">
        <v>151</v>
      </c>
      <c r="C5" s="265"/>
      <c r="D5" s="265"/>
      <c r="E5" s="265"/>
      <c r="F5" s="265"/>
      <c r="G5" s="140"/>
      <c r="H5" s="146">
        <f>I5*G5</f>
        <v>0</v>
      </c>
      <c r="I5" s="33">
        <v>40</v>
      </c>
      <c r="J5" s="76">
        <v>5</v>
      </c>
      <c r="K5" s="224" t="s">
        <v>119</v>
      </c>
      <c r="M5" s="38"/>
      <c r="N5" s="269"/>
      <c r="O5" s="156"/>
      <c r="P5" s="156"/>
      <c r="Q5" s="156"/>
      <c r="R5" s="270"/>
      <c r="S5" s="55"/>
    </row>
    <row r="6" spans="1:19" ht="16.5" customHeight="1">
      <c r="B6" s="265" t="s">
        <v>152</v>
      </c>
      <c r="C6" s="265"/>
      <c r="D6" s="265"/>
      <c r="E6" s="265"/>
      <c r="F6" s="265"/>
      <c r="G6" s="140"/>
      <c r="H6" s="146">
        <f>I6*G6</f>
        <v>0</v>
      </c>
      <c r="I6" s="33">
        <v>10</v>
      </c>
      <c r="J6" s="76">
        <v>30</v>
      </c>
      <c r="K6" s="225"/>
      <c r="M6" s="38"/>
      <c r="N6" s="269"/>
      <c r="O6" s="156"/>
      <c r="P6" s="156"/>
      <c r="Q6" s="156"/>
      <c r="R6" s="270"/>
      <c r="S6" s="55"/>
    </row>
    <row r="7" spans="1:19" ht="16.5" customHeight="1">
      <c r="B7" s="265" t="s">
        <v>132</v>
      </c>
      <c r="C7" s="265"/>
      <c r="D7" s="265"/>
      <c r="E7" s="265"/>
      <c r="F7" s="265"/>
      <c r="G7" s="140"/>
      <c r="H7" s="146">
        <f>I7*G7</f>
        <v>0</v>
      </c>
      <c r="I7" s="33">
        <v>7</v>
      </c>
      <c r="J7" s="76">
        <v>10</v>
      </c>
      <c r="K7" s="225"/>
      <c r="M7" s="38"/>
      <c r="N7" s="269"/>
      <c r="O7" s="156"/>
      <c r="P7" s="156"/>
      <c r="Q7" s="156"/>
      <c r="R7" s="270"/>
      <c r="S7" s="55"/>
    </row>
    <row r="8" spans="1:19" ht="16.5" customHeight="1">
      <c r="B8" s="265" t="s">
        <v>131</v>
      </c>
      <c r="C8" s="265"/>
      <c r="D8" s="265"/>
      <c r="E8" s="265"/>
      <c r="F8" s="265"/>
      <c r="G8" s="140"/>
      <c r="H8" s="146">
        <f>I8*G8</f>
        <v>0</v>
      </c>
      <c r="I8" s="33">
        <v>20</v>
      </c>
      <c r="J8" s="76">
        <v>10</v>
      </c>
      <c r="K8" s="225"/>
      <c r="M8" s="38"/>
      <c r="N8" s="269"/>
      <c r="O8" s="156"/>
      <c r="P8" s="156"/>
      <c r="Q8" s="156"/>
      <c r="R8" s="270"/>
      <c r="S8" s="55"/>
    </row>
    <row r="9" spans="1:19" ht="16.5" customHeight="1">
      <c r="B9" s="265" t="s">
        <v>153</v>
      </c>
      <c r="C9" s="265"/>
      <c r="D9" s="265"/>
      <c r="E9" s="265"/>
      <c r="F9" s="265"/>
      <c r="G9" s="140"/>
      <c r="H9" s="146">
        <f>I9*G9</f>
        <v>0</v>
      </c>
      <c r="I9" s="33">
        <v>70</v>
      </c>
      <c r="J9" s="76">
        <v>5</v>
      </c>
      <c r="K9" s="225"/>
      <c r="M9" s="38"/>
      <c r="N9" s="269"/>
      <c r="O9" s="156"/>
      <c r="P9" s="156"/>
      <c r="Q9" s="156"/>
      <c r="R9" s="270"/>
      <c r="S9" s="55"/>
    </row>
    <row r="10" spans="1:19" ht="16.5" customHeight="1">
      <c r="B10" s="23"/>
      <c r="C10" s="23"/>
      <c r="D10" s="23"/>
      <c r="E10" s="23"/>
      <c r="F10" s="23"/>
      <c r="G10" s="15">
        <f>SUM(G5:G9)</f>
        <v>0</v>
      </c>
      <c r="H10" s="34">
        <f>SUM(H5:H9)</f>
        <v>0</v>
      </c>
      <c r="I10" s="23"/>
      <c r="J10" s="23"/>
      <c r="K10" s="22"/>
      <c r="M10" s="38"/>
      <c r="N10" s="269"/>
      <c r="O10" s="156"/>
      <c r="P10" s="156"/>
      <c r="Q10" s="156"/>
      <c r="R10" s="270"/>
      <c r="S10" s="55"/>
    </row>
    <row r="11" spans="1:19">
      <c r="M11" s="38"/>
      <c r="N11" s="269"/>
      <c r="O11" s="156"/>
      <c r="P11" s="156"/>
      <c r="Q11" s="156"/>
      <c r="R11" s="270"/>
      <c r="S11" s="55"/>
    </row>
    <row r="12" spans="1:19">
      <c r="M12" s="38"/>
      <c r="N12" s="269"/>
      <c r="O12" s="156"/>
      <c r="P12" s="156"/>
      <c r="Q12" s="156"/>
      <c r="R12" s="270"/>
      <c r="S12" s="55"/>
    </row>
    <row r="13" spans="1:19">
      <c r="M13" s="38"/>
      <c r="N13" s="269"/>
      <c r="O13" s="156"/>
      <c r="P13" s="156"/>
      <c r="Q13" s="156"/>
      <c r="R13" s="270"/>
      <c r="S13" s="55"/>
    </row>
    <row r="14" spans="1:19">
      <c r="M14" s="38"/>
      <c r="N14" s="269"/>
      <c r="O14" s="156"/>
      <c r="P14" s="156"/>
      <c r="Q14" s="156"/>
      <c r="R14" s="270"/>
      <c r="S14" s="55"/>
    </row>
    <row r="15" spans="1:19" ht="17.25" thickBot="1">
      <c r="B15" s="217" t="s">
        <v>154</v>
      </c>
      <c r="C15" s="283"/>
      <c r="D15" s="283"/>
      <c r="E15" s="283"/>
      <c r="F15" s="283"/>
      <c r="G15" s="283"/>
      <c r="H15" s="283"/>
      <c r="I15" s="283"/>
      <c r="J15" s="283"/>
      <c r="K15" s="284"/>
      <c r="M15" s="38"/>
      <c r="N15" s="271"/>
      <c r="O15" s="272"/>
      <c r="P15" s="272"/>
      <c r="Q15" s="272"/>
      <c r="R15" s="273"/>
      <c r="S15" s="55"/>
    </row>
    <row r="16" spans="1:19" ht="18" thickTop="1" thickBot="1">
      <c r="B16" s="285"/>
      <c r="C16" s="286"/>
      <c r="D16" s="286"/>
      <c r="E16" s="286"/>
      <c r="F16" s="286"/>
      <c r="G16" s="286"/>
      <c r="H16" s="286"/>
      <c r="I16" s="286"/>
      <c r="J16" s="286"/>
      <c r="K16" s="287"/>
      <c r="M16" s="38"/>
      <c r="N16" s="249" t="s">
        <v>155</v>
      </c>
      <c r="O16" s="236"/>
      <c r="P16" s="237"/>
      <c r="Q16" s="238">
        <f>SUM(H10,H26)</f>
        <v>0</v>
      </c>
      <c r="R16" s="239"/>
      <c r="S16" s="55"/>
    </row>
    <row r="17" spans="2:18" ht="17.25" thickTop="1">
      <c r="B17" s="266" t="s">
        <v>2</v>
      </c>
      <c r="C17" s="266"/>
      <c r="D17" s="266"/>
      <c r="E17" s="266"/>
      <c r="F17" s="266"/>
      <c r="G17" s="77" t="s">
        <v>15</v>
      </c>
      <c r="H17" s="77" t="s">
        <v>71</v>
      </c>
      <c r="I17" s="77" t="s">
        <v>9</v>
      </c>
      <c r="J17" s="77" t="s">
        <v>16</v>
      </c>
      <c r="K17" s="77" t="s">
        <v>100</v>
      </c>
      <c r="N17" s="56"/>
      <c r="O17" s="56"/>
      <c r="P17" s="56"/>
      <c r="Q17" s="56"/>
      <c r="R17" s="56"/>
    </row>
    <row r="18" spans="2:18">
      <c r="B18" s="265" t="s">
        <v>143</v>
      </c>
      <c r="C18" s="265"/>
      <c r="D18" s="265"/>
      <c r="E18" s="265"/>
      <c r="F18" s="265"/>
      <c r="G18" s="140"/>
      <c r="H18" s="146">
        <f t="shared" ref="H18:H25" si="0">I18*G18</f>
        <v>0</v>
      </c>
      <c r="I18" s="33">
        <v>200</v>
      </c>
      <c r="J18" s="76">
        <v>2</v>
      </c>
      <c r="K18" s="224" t="s">
        <v>119</v>
      </c>
    </row>
    <row r="19" spans="2:18">
      <c r="B19" s="259" t="s">
        <v>144</v>
      </c>
      <c r="C19" s="260"/>
      <c r="D19" s="260"/>
      <c r="E19" s="260"/>
      <c r="F19" s="261"/>
      <c r="G19" s="140"/>
      <c r="H19" s="146">
        <f t="shared" si="0"/>
        <v>0</v>
      </c>
      <c r="I19" s="33">
        <v>35</v>
      </c>
      <c r="J19" s="76">
        <v>5</v>
      </c>
      <c r="K19" s="225"/>
    </row>
    <row r="20" spans="2:18">
      <c r="B20" s="259" t="s">
        <v>145</v>
      </c>
      <c r="C20" s="260"/>
      <c r="D20" s="260"/>
      <c r="E20" s="260"/>
      <c r="F20" s="261"/>
      <c r="G20" s="140"/>
      <c r="H20" s="146">
        <f t="shared" si="0"/>
        <v>0</v>
      </c>
      <c r="I20" s="33">
        <v>100</v>
      </c>
      <c r="J20" s="76">
        <v>5</v>
      </c>
      <c r="K20" s="225"/>
    </row>
    <row r="21" spans="2:18">
      <c r="B21" s="259" t="s">
        <v>146</v>
      </c>
      <c r="C21" s="260"/>
      <c r="D21" s="260"/>
      <c r="E21" s="260"/>
      <c r="F21" s="261"/>
      <c r="G21" s="140"/>
      <c r="H21" s="146">
        <f t="shared" si="0"/>
        <v>0</v>
      </c>
      <c r="I21" s="33">
        <v>350</v>
      </c>
      <c r="J21" s="76">
        <v>2</v>
      </c>
      <c r="K21" s="225"/>
    </row>
    <row r="22" spans="2:18">
      <c r="B22" s="259" t="s">
        <v>147</v>
      </c>
      <c r="C22" s="260"/>
      <c r="D22" s="260"/>
      <c r="E22" s="260"/>
      <c r="F22" s="261"/>
      <c r="G22" s="140"/>
      <c r="H22" s="146">
        <f t="shared" si="0"/>
        <v>0</v>
      </c>
      <c r="I22" s="33">
        <v>500</v>
      </c>
      <c r="J22" s="76">
        <v>8</v>
      </c>
      <c r="K22" s="225"/>
    </row>
    <row r="23" spans="2:18">
      <c r="B23" s="259" t="s">
        <v>148</v>
      </c>
      <c r="C23" s="260"/>
      <c r="D23" s="260"/>
      <c r="E23" s="260"/>
      <c r="F23" s="261"/>
      <c r="G23" s="140"/>
      <c r="H23" s="146">
        <f t="shared" si="0"/>
        <v>0</v>
      </c>
      <c r="I23" s="33">
        <v>500</v>
      </c>
      <c r="J23" s="76">
        <v>8</v>
      </c>
      <c r="K23" s="225"/>
    </row>
    <row r="24" spans="2:18">
      <c r="B24" s="259" t="s">
        <v>149</v>
      </c>
      <c r="C24" s="260"/>
      <c r="D24" s="260"/>
      <c r="E24" s="260"/>
      <c r="F24" s="261"/>
      <c r="G24" s="140"/>
      <c r="H24" s="146">
        <f t="shared" si="0"/>
        <v>0</v>
      </c>
      <c r="I24" s="33">
        <v>500</v>
      </c>
      <c r="J24" s="76">
        <v>5</v>
      </c>
      <c r="K24" s="225"/>
    </row>
    <row r="25" spans="2:18">
      <c r="B25" s="259" t="s">
        <v>150</v>
      </c>
      <c r="C25" s="260"/>
      <c r="D25" s="260"/>
      <c r="E25" s="260"/>
      <c r="F25" s="261"/>
      <c r="G25" s="140"/>
      <c r="H25" s="146">
        <f t="shared" si="0"/>
        <v>0</v>
      </c>
      <c r="I25" s="33">
        <v>500</v>
      </c>
      <c r="J25" s="76">
        <v>5</v>
      </c>
      <c r="K25" s="225"/>
    </row>
    <row r="26" spans="2:18">
      <c r="B26" s="23"/>
      <c r="C26" s="23"/>
      <c r="D26" s="23"/>
      <c r="E26" s="23"/>
      <c r="F26" s="23"/>
      <c r="G26" s="15">
        <f>SUM(G18:G25)</f>
        <v>0</v>
      </c>
      <c r="H26" s="34">
        <f>SUM(H18:H25)</f>
        <v>0</v>
      </c>
      <c r="I26" s="23"/>
      <c r="J26" s="23"/>
      <c r="K26" s="22"/>
    </row>
  </sheetData>
  <sheetProtection sheet="1" objects="1" scenarios="1" selectLockedCells="1"/>
  <protectedRanges>
    <protectedRange algorithmName="SHA-512" hashValue="PiU+RCjKiVblhh77ctU4zU6NjSbma8V/X8GEvaX14nfuo4bOooMRwAp1f1bxUO4RoUDi1ZGhKPREO3UxFb+43g==" saltValue="MBGxrgkitLcM/DLnscosnQ==" spinCount="100000" sqref="A5:F9 H5:XFD9 A10:XFD14 A27:XFD1048576 B18:F25 B15:K17 B26:XFD26 L15:XFD25 A15:A26 H18:K25 A1:M4 O1:XFD4 N1:N3" name="보호"/>
  </protectedRanges>
  <mergeCells count="22">
    <mergeCell ref="B20:F20"/>
    <mergeCell ref="B21:F21"/>
    <mergeCell ref="B22:F22"/>
    <mergeCell ref="B23:F23"/>
    <mergeCell ref="N2:R15"/>
    <mergeCell ref="N16:P16"/>
    <mergeCell ref="Q16:R16"/>
    <mergeCell ref="B2:K3"/>
    <mergeCell ref="B15:K16"/>
    <mergeCell ref="B17:F17"/>
    <mergeCell ref="B18:F18"/>
    <mergeCell ref="K18:K25"/>
    <mergeCell ref="B24:F24"/>
    <mergeCell ref="B25:F25"/>
    <mergeCell ref="B19:F19"/>
    <mergeCell ref="B4:F4"/>
    <mergeCell ref="B5:F5"/>
    <mergeCell ref="K5:K9"/>
    <mergeCell ref="B6:F6"/>
    <mergeCell ref="B7:F7"/>
    <mergeCell ref="B8:F8"/>
    <mergeCell ref="B9:F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C45A-2D55-4B6C-A335-8EF34AADDDF5}">
  <dimension ref="A1:R52"/>
  <sheetViews>
    <sheetView workbookViewId="0">
      <selection activeCell="T24" sqref="T24"/>
    </sheetView>
  </sheetViews>
  <sheetFormatPr defaultRowHeight="16.5"/>
  <cols>
    <col min="1" max="1" width="3.125" style="25" customWidth="1"/>
    <col min="2" max="2" width="23.625" style="25" customWidth="1"/>
    <col min="3" max="3" width="22.625" style="25" bestFit="1" customWidth="1"/>
    <col min="4" max="4" width="3.125" style="25" customWidth="1"/>
    <col min="5" max="5" width="16.5" style="25" bestFit="1" customWidth="1"/>
    <col min="6" max="6" width="11.625" style="25" customWidth="1"/>
    <col min="7" max="7" width="3.125" style="25" customWidth="1"/>
    <col min="8" max="8" width="16.5" style="25" bestFit="1" customWidth="1"/>
    <col min="9" max="9" width="11.625" style="25" customWidth="1"/>
    <col min="10" max="10" width="3.125" style="25" customWidth="1"/>
    <col min="11" max="11" width="31" style="25" customWidth="1"/>
    <col min="12" max="15" width="16.625" style="25" customWidth="1"/>
    <col min="16" max="16384" width="9" style="25"/>
  </cols>
  <sheetData>
    <row r="1" spans="1:18" ht="16.5" customHeight="1" thickTop="1" thickBot="1">
      <c r="A1" s="152" t="s">
        <v>158</v>
      </c>
      <c r="B1" s="153"/>
      <c r="C1" s="153"/>
      <c r="D1" s="153"/>
      <c r="E1" s="153"/>
      <c r="F1" s="153"/>
      <c r="G1" s="153"/>
      <c r="H1" s="153"/>
      <c r="I1" s="154"/>
      <c r="J1" s="102"/>
      <c r="K1" s="161" t="s">
        <v>184</v>
      </c>
      <c r="L1" s="161"/>
      <c r="M1" s="161"/>
      <c r="N1" s="161"/>
      <c r="O1" s="161"/>
      <c r="P1" s="92"/>
      <c r="Q1" s="92"/>
      <c r="R1" s="93"/>
    </row>
    <row r="2" spans="1:18" ht="16.5" customHeight="1" thickTop="1" thickBot="1">
      <c r="A2" s="155"/>
      <c r="B2" s="156"/>
      <c r="C2" s="156"/>
      <c r="D2" s="156"/>
      <c r="E2" s="156"/>
      <c r="F2" s="156"/>
      <c r="G2" s="156"/>
      <c r="H2" s="156"/>
      <c r="I2" s="157"/>
      <c r="J2" s="103"/>
      <c r="K2" s="161"/>
      <c r="L2" s="161"/>
      <c r="M2" s="161"/>
      <c r="N2" s="161"/>
      <c r="O2" s="161"/>
      <c r="P2" s="100"/>
      <c r="Q2" s="100"/>
      <c r="R2" s="101"/>
    </row>
    <row r="3" spans="1:18" ht="16.5" customHeight="1" thickTop="1" thickBot="1">
      <c r="A3" s="155"/>
      <c r="B3" s="156"/>
      <c r="C3" s="156"/>
      <c r="D3" s="156"/>
      <c r="E3" s="156"/>
      <c r="F3" s="156"/>
      <c r="G3" s="156"/>
      <c r="H3" s="156"/>
      <c r="I3" s="157"/>
      <c r="J3" s="103"/>
      <c r="K3" s="161"/>
      <c r="L3" s="161"/>
      <c r="M3" s="161"/>
      <c r="N3" s="161"/>
      <c r="O3" s="161"/>
      <c r="P3" s="100"/>
      <c r="Q3" s="100"/>
      <c r="R3" s="101"/>
    </row>
    <row r="4" spans="1:18" ht="20.100000000000001" customHeight="1" thickTop="1" thickBot="1">
      <c r="A4" s="155"/>
      <c r="B4" s="156"/>
      <c r="C4" s="156"/>
      <c r="D4" s="156"/>
      <c r="E4" s="156"/>
      <c r="F4" s="156"/>
      <c r="G4" s="156"/>
      <c r="H4" s="156"/>
      <c r="I4" s="157"/>
      <c r="J4" s="103"/>
      <c r="K4" s="104" t="s">
        <v>185</v>
      </c>
      <c r="L4" s="105" t="s">
        <v>186</v>
      </c>
      <c r="M4" s="105" t="s">
        <v>187</v>
      </c>
      <c r="N4" s="105" t="s">
        <v>189</v>
      </c>
      <c r="O4" s="105" t="s">
        <v>191</v>
      </c>
      <c r="P4" s="100"/>
      <c r="Q4" s="100"/>
      <c r="R4" s="101"/>
    </row>
    <row r="5" spans="1:18" ht="20.100000000000001" customHeight="1" thickTop="1" thickBot="1">
      <c r="A5" s="155"/>
      <c r="B5" s="156"/>
      <c r="C5" s="156"/>
      <c r="D5" s="156"/>
      <c r="E5" s="156"/>
      <c r="F5" s="156"/>
      <c r="G5" s="156"/>
      <c r="H5" s="156"/>
      <c r="I5" s="157"/>
      <c r="J5" s="102"/>
      <c r="K5" s="104" t="s">
        <v>192</v>
      </c>
      <c r="L5" s="105" t="s">
        <v>199</v>
      </c>
      <c r="M5" s="105" t="s">
        <v>201</v>
      </c>
      <c r="N5" s="105" t="s">
        <v>202</v>
      </c>
      <c r="O5" s="105" t="s">
        <v>204</v>
      </c>
      <c r="P5" s="100"/>
      <c r="Q5" s="100"/>
      <c r="R5" s="101"/>
    </row>
    <row r="6" spans="1:18" ht="20.100000000000001" customHeight="1" thickTop="1" thickBot="1">
      <c r="A6" s="155"/>
      <c r="B6" s="156"/>
      <c r="C6" s="156"/>
      <c r="D6" s="156"/>
      <c r="E6" s="156"/>
      <c r="F6" s="156"/>
      <c r="G6" s="156"/>
      <c r="H6" s="156"/>
      <c r="I6" s="157"/>
      <c r="J6" s="102"/>
      <c r="K6" s="104" t="s">
        <v>193</v>
      </c>
      <c r="L6" s="105" t="s">
        <v>206</v>
      </c>
      <c r="M6" s="105" t="s">
        <v>208</v>
      </c>
      <c r="N6" s="105"/>
      <c r="O6" s="105"/>
      <c r="P6" s="100"/>
      <c r="Q6" s="100"/>
      <c r="R6" s="101"/>
    </row>
    <row r="7" spans="1:18" ht="20.100000000000001" customHeight="1" thickTop="1" thickBot="1">
      <c r="A7" s="155"/>
      <c r="B7" s="156"/>
      <c r="C7" s="156"/>
      <c r="D7" s="156"/>
      <c r="E7" s="156"/>
      <c r="F7" s="156"/>
      <c r="G7" s="156"/>
      <c r="H7" s="156"/>
      <c r="I7" s="157"/>
      <c r="J7" s="102"/>
      <c r="K7" s="104" t="s">
        <v>194</v>
      </c>
      <c r="L7" s="105" t="s">
        <v>210</v>
      </c>
      <c r="M7" s="105" t="s">
        <v>212</v>
      </c>
      <c r="N7" s="105" t="s">
        <v>214</v>
      </c>
      <c r="O7" s="105" t="s">
        <v>216</v>
      </c>
      <c r="P7" s="100"/>
      <c r="Q7" s="100"/>
      <c r="R7" s="101"/>
    </row>
    <row r="8" spans="1:18" ht="20.100000000000001" customHeight="1" thickTop="1" thickBot="1">
      <c r="A8" s="155"/>
      <c r="B8" s="156"/>
      <c r="C8" s="156"/>
      <c r="D8" s="156"/>
      <c r="E8" s="156"/>
      <c r="F8" s="156"/>
      <c r="G8" s="156"/>
      <c r="H8" s="156"/>
      <c r="I8" s="157"/>
      <c r="J8" s="102"/>
      <c r="K8" s="104" t="s">
        <v>195</v>
      </c>
      <c r="L8" s="105" t="s">
        <v>218</v>
      </c>
      <c r="M8" s="105" t="s">
        <v>220</v>
      </c>
      <c r="N8" s="105" t="s">
        <v>222</v>
      </c>
      <c r="O8" s="105" t="s">
        <v>224</v>
      </c>
      <c r="P8" s="100"/>
      <c r="Q8" s="100"/>
      <c r="R8" s="101"/>
    </row>
    <row r="9" spans="1:18" ht="20.100000000000001" customHeight="1" thickTop="1" thickBot="1">
      <c r="A9" s="155"/>
      <c r="B9" s="156"/>
      <c r="C9" s="156"/>
      <c r="D9" s="156"/>
      <c r="E9" s="156"/>
      <c r="F9" s="156"/>
      <c r="G9" s="156"/>
      <c r="H9" s="156"/>
      <c r="I9" s="157"/>
      <c r="J9" s="102"/>
      <c r="K9" s="104" t="s">
        <v>196</v>
      </c>
      <c r="L9" s="105" t="s">
        <v>226</v>
      </c>
      <c r="M9" s="105" t="s">
        <v>228</v>
      </c>
      <c r="N9" s="105" t="s">
        <v>230</v>
      </c>
      <c r="O9" s="105" t="s">
        <v>232</v>
      </c>
      <c r="P9" s="100"/>
      <c r="Q9" s="100"/>
      <c r="R9" s="101"/>
    </row>
    <row r="10" spans="1:18" ht="20.100000000000001" customHeight="1" thickTop="1" thickBot="1">
      <c r="A10" s="155"/>
      <c r="B10" s="156"/>
      <c r="C10" s="156"/>
      <c r="D10" s="156"/>
      <c r="E10" s="156"/>
      <c r="F10" s="156"/>
      <c r="G10" s="156"/>
      <c r="H10" s="156"/>
      <c r="I10" s="157"/>
      <c r="J10" s="102"/>
      <c r="K10" s="104" t="s">
        <v>197</v>
      </c>
      <c r="L10" s="105" t="s">
        <v>234</v>
      </c>
      <c r="M10" s="105" t="s">
        <v>236</v>
      </c>
      <c r="N10" s="105" t="s">
        <v>238</v>
      </c>
      <c r="O10" s="105"/>
      <c r="P10" s="100"/>
      <c r="Q10" s="100"/>
      <c r="R10" s="101"/>
    </row>
    <row r="11" spans="1:18" ht="16.5" customHeight="1" thickTop="1">
      <c r="A11" s="155"/>
      <c r="B11" s="156"/>
      <c r="C11" s="156"/>
      <c r="D11" s="156"/>
      <c r="E11" s="156"/>
      <c r="F11" s="156"/>
      <c r="G11" s="156"/>
      <c r="H11" s="156"/>
      <c r="I11" s="157"/>
      <c r="K11" s="99"/>
      <c r="L11" s="100"/>
      <c r="M11" s="100"/>
      <c r="N11" s="100"/>
      <c r="O11" s="100"/>
      <c r="P11" s="100"/>
      <c r="Q11" s="100"/>
      <c r="R11" s="101"/>
    </row>
    <row r="12" spans="1:18" ht="16.5" customHeight="1">
      <c r="A12" s="155"/>
      <c r="B12" s="156"/>
      <c r="C12" s="156"/>
      <c r="D12" s="156"/>
      <c r="E12" s="156"/>
      <c r="F12" s="156"/>
      <c r="G12" s="156"/>
      <c r="H12" s="156"/>
      <c r="I12" s="157"/>
      <c r="K12" s="99"/>
      <c r="L12" s="100"/>
      <c r="M12" s="100"/>
      <c r="N12" s="100"/>
      <c r="O12" s="100"/>
      <c r="P12" s="100"/>
      <c r="Q12" s="100"/>
      <c r="R12" s="101"/>
    </row>
    <row r="13" spans="1:18" ht="16.5" customHeight="1">
      <c r="A13" s="155"/>
      <c r="B13" s="156"/>
      <c r="C13" s="156"/>
      <c r="D13" s="156"/>
      <c r="E13" s="156"/>
      <c r="F13" s="156"/>
      <c r="G13" s="156"/>
      <c r="H13" s="156"/>
      <c r="I13" s="157"/>
      <c r="K13" s="99"/>
      <c r="L13" s="100"/>
      <c r="M13" s="100"/>
      <c r="N13" s="100"/>
      <c r="O13" s="100"/>
      <c r="P13" s="100"/>
      <c r="Q13" s="100"/>
      <c r="R13" s="101"/>
    </row>
    <row r="14" spans="1:18" ht="16.5" customHeight="1">
      <c r="A14" s="155"/>
      <c r="B14" s="156"/>
      <c r="C14" s="156"/>
      <c r="D14" s="156"/>
      <c r="E14" s="156"/>
      <c r="F14" s="156"/>
      <c r="G14" s="156"/>
      <c r="H14" s="156"/>
      <c r="I14" s="157"/>
      <c r="K14" s="99"/>
      <c r="L14" s="100"/>
      <c r="M14" s="100"/>
      <c r="N14" s="100"/>
      <c r="O14" s="100"/>
      <c r="P14" s="100"/>
      <c r="Q14" s="100"/>
      <c r="R14" s="101"/>
    </row>
    <row r="15" spans="1:18" ht="16.5" customHeight="1">
      <c r="A15" s="155"/>
      <c r="B15" s="156"/>
      <c r="C15" s="156"/>
      <c r="D15" s="156"/>
      <c r="E15" s="156"/>
      <c r="F15" s="156"/>
      <c r="G15" s="156"/>
      <c r="H15" s="156"/>
      <c r="I15" s="157"/>
      <c r="K15" s="99"/>
      <c r="L15" s="100"/>
      <c r="M15" s="100"/>
      <c r="N15" s="100"/>
      <c r="O15" s="100"/>
      <c r="P15" s="100"/>
      <c r="Q15" s="100"/>
      <c r="R15" s="101"/>
    </row>
    <row r="16" spans="1:18" ht="16.5" customHeight="1">
      <c r="A16" s="155"/>
      <c r="B16" s="156"/>
      <c r="C16" s="156"/>
      <c r="D16" s="156"/>
      <c r="E16" s="156"/>
      <c r="F16" s="156"/>
      <c r="G16" s="156"/>
      <c r="H16" s="156"/>
      <c r="I16" s="157"/>
      <c r="K16" s="99"/>
      <c r="L16" s="100"/>
      <c r="M16" s="100"/>
      <c r="N16" s="100"/>
      <c r="O16" s="100"/>
      <c r="P16" s="100"/>
      <c r="Q16" s="100"/>
      <c r="R16" s="101"/>
    </row>
    <row r="17" spans="1:18" ht="16.5" customHeight="1">
      <c r="A17" s="155"/>
      <c r="B17" s="156"/>
      <c r="C17" s="156"/>
      <c r="D17" s="156"/>
      <c r="E17" s="156"/>
      <c r="F17" s="156"/>
      <c r="G17" s="156"/>
      <c r="H17" s="156"/>
      <c r="I17" s="157"/>
      <c r="K17" s="99"/>
      <c r="L17" s="100"/>
      <c r="M17" s="100"/>
      <c r="N17" s="100"/>
      <c r="O17" s="100"/>
      <c r="P17" s="100"/>
      <c r="Q17" s="100"/>
      <c r="R17" s="101"/>
    </row>
    <row r="18" spans="1:18" ht="16.5" customHeight="1">
      <c r="A18" s="155"/>
      <c r="B18" s="156"/>
      <c r="C18" s="156"/>
      <c r="D18" s="156"/>
      <c r="E18" s="156"/>
      <c r="F18" s="156"/>
      <c r="G18" s="156"/>
      <c r="H18" s="156"/>
      <c r="I18" s="157"/>
      <c r="K18" s="99"/>
      <c r="L18" s="100"/>
      <c r="M18" s="100"/>
      <c r="N18" s="100"/>
      <c r="O18" s="100"/>
      <c r="P18" s="100"/>
      <c r="Q18" s="100"/>
      <c r="R18" s="101"/>
    </row>
    <row r="19" spans="1:18" ht="16.5" customHeight="1">
      <c r="A19" s="155"/>
      <c r="B19" s="156"/>
      <c r="C19" s="156"/>
      <c r="D19" s="156"/>
      <c r="E19" s="156"/>
      <c r="F19" s="156"/>
      <c r="G19" s="156"/>
      <c r="H19" s="156"/>
      <c r="I19" s="157"/>
      <c r="K19" s="99"/>
      <c r="L19" s="100"/>
      <c r="M19" s="100"/>
      <c r="N19" s="100"/>
      <c r="O19" s="100"/>
      <c r="P19" s="100"/>
      <c r="Q19" s="100"/>
      <c r="R19" s="101"/>
    </row>
    <row r="20" spans="1:18" ht="16.5" customHeight="1">
      <c r="A20" s="155"/>
      <c r="B20" s="156"/>
      <c r="C20" s="156"/>
      <c r="D20" s="156"/>
      <c r="E20" s="156"/>
      <c r="F20" s="156"/>
      <c r="G20" s="156"/>
      <c r="H20" s="156"/>
      <c r="I20" s="157"/>
      <c r="K20" s="99"/>
      <c r="L20" s="100"/>
      <c r="M20" s="100"/>
      <c r="N20" s="100"/>
      <c r="O20" s="100"/>
      <c r="P20" s="100"/>
      <c r="Q20" s="100"/>
      <c r="R20" s="101"/>
    </row>
    <row r="21" spans="1:18" ht="16.5" customHeight="1">
      <c r="A21" s="155"/>
      <c r="B21" s="156"/>
      <c r="C21" s="156"/>
      <c r="D21" s="156"/>
      <c r="E21" s="156"/>
      <c r="F21" s="156"/>
      <c r="G21" s="156"/>
      <c r="H21" s="156"/>
      <c r="I21" s="157"/>
      <c r="K21" s="99"/>
      <c r="L21" s="100"/>
      <c r="M21" s="100"/>
      <c r="N21" s="100"/>
      <c r="O21" s="100"/>
      <c r="P21" s="100"/>
      <c r="Q21" s="100"/>
      <c r="R21" s="101"/>
    </row>
    <row r="22" spans="1:18" ht="16.5" customHeight="1">
      <c r="A22" s="155"/>
      <c r="B22" s="156"/>
      <c r="C22" s="156"/>
      <c r="D22" s="156"/>
      <c r="E22" s="156"/>
      <c r="F22" s="156"/>
      <c r="G22" s="156"/>
      <c r="H22" s="156"/>
      <c r="I22" s="157"/>
      <c r="K22" s="99"/>
      <c r="L22" s="100"/>
      <c r="M22" s="100"/>
      <c r="N22" s="100"/>
      <c r="O22" s="100"/>
      <c r="P22" s="100"/>
      <c r="Q22" s="100"/>
      <c r="R22" s="101"/>
    </row>
    <row r="23" spans="1:18" ht="16.5" customHeight="1">
      <c r="A23" s="155"/>
      <c r="B23" s="156"/>
      <c r="C23" s="156"/>
      <c r="D23" s="156"/>
      <c r="E23" s="156"/>
      <c r="F23" s="156"/>
      <c r="G23" s="156"/>
      <c r="H23" s="156"/>
      <c r="I23" s="157"/>
      <c r="K23" s="99"/>
      <c r="L23" s="100"/>
      <c r="M23" s="100"/>
      <c r="N23" s="100"/>
      <c r="O23" s="100"/>
      <c r="P23" s="100"/>
      <c r="Q23" s="100"/>
      <c r="R23" s="101"/>
    </row>
    <row r="24" spans="1:18" ht="16.5" customHeight="1">
      <c r="A24" s="155"/>
      <c r="B24" s="156"/>
      <c r="C24" s="156"/>
      <c r="D24" s="156"/>
      <c r="E24" s="156"/>
      <c r="F24" s="156"/>
      <c r="G24" s="156"/>
      <c r="H24" s="156"/>
      <c r="I24" s="157"/>
      <c r="K24" s="99"/>
      <c r="L24" s="100"/>
      <c r="M24" s="100"/>
      <c r="N24" s="100"/>
      <c r="O24" s="100"/>
      <c r="P24" s="100"/>
      <c r="Q24" s="100"/>
      <c r="R24" s="101"/>
    </row>
    <row r="25" spans="1:18" ht="16.5" customHeight="1">
      <c r="A25" s="155"/>
      <c r="B25" s="156"/>
      <c r="C25" s="156"/>
      <c r="D25" s="156"/>
      <c r="E25" s="156"/>
      <c r="F25" s="156"/>
      <c r="G25" s="156"/>
      <c r="H25" s="156"/>
      <c r="I25" s="157"/>
      <c r="K25" s="99"/>
      <c r="L25" s="100"/>
      <c r="M25" s="100"/>
      <c r="N25" s="100"/>
      <c r="O25" s="100"/>
      <c r="P25" s="100"/>
      <c r="Q25" s="100"/>
      <c r="R25" s="101"/>
    </row>
    <row r="26" spans="1:18" ht="16.5" customHeight="1">
      <c r="A26" s="155"/>
      <c r="B26" s="156"/>
      <c r="C26" s="156"/>
      <c r="D26" s="156"/>
      <c r="E26" s="156"/>
      <c r="F26" s="156"/>
      <c r="G26" s="156"/>
      <c r="H26" s="156"/>
      <c r="I26" s="157"/>
      <c r="K26" s="99"/>
      <c r="L26" s="100"/>
      <c r="M26" s="100"/>
      <c r="N26" s="100"/>
      <c r="O26" s="100"/>
      <c r="P26" s="100"/>
      <c r="Q26" s="100"/>
      <c r="R26" s="101"/>
    </row>
    <row r="27" spans="1:18" ht="16.5" customHeight="1">
      <c r="A27" s="155"/>
      <c r="B27" s="156"/>
      <c r="C27" s="156"/>
      <c r="D27" s="156"/>
      <c r="E27" s="156"/>
      <c r="F27" s="156"/>
      <c r="G27" s="156"/>
      <c r="H27" s="156"/>
      <c r="I27" s="157"/>
      <c r="K27" s="99"/>
      <c r="L27" s="100"/>
      <c r="M27" s="100"/>
      <c r="N27" s="100"/>
      <c r="O27" s="100"/>
      <c r="P27" s="100"/>
      <c r="Q27" s="100"/>
      <c r="R27" s="101"/>
    </row>
    <row r="28" spans="1:18" ht="16.5" customHeight="1">
      <c r="A28" s="155"/>
      <c r="B28" s="156"/>
      <c r="C28" s="156"/>
      <c r="D28" s="156"/>
      <c r="E28" s="156"/>
      <c r="F28" s="156"/>
      <c r="G28" s="156"/>
      <c r="H28" s="156"/>
      <c r="I28" s="157"/>
      <c r="K28" s="99"/>
      <c r="L28" s="100"/>
      <c r="M28" s="100"/>
      <c r="N28" s="100"/>
      <c r="O28" s="100"/>
      <c r="P28" s="100"/>
      <c r="Q28" s="100"/>
      <c r="R28" s="101"/>
    </row>
    <row r="29" spans="1:18" ht="16.5" customHeight="1">
      <c r="A29" s="155"/>
      <c r="B29" s="156"/>
      <c r="C29" s="156"/>
      <c r="D29" s="156"/>
      <c r="E29" s="156"/>
      <c r="F29" s="156"/>
      <c r="G29" s="156"/>
      <c r="H29" s="156"/>
      <c r="I29" s="157"/>
      <c r="K29" s="99"/>
      <c r="L29" s="100"/>
      <c r="M29" s="100"/>
      <c r="N29" s="100"/>
      <c r="O29" s="100"/>
      <c r="P29" s="100"/>
      <c r="Q29" s="100"/>
      <c r="R29" s="101"/>
    </row>
    <row r="30" spans="1:18" ht="16.5" customHeight="1">
      <c r="A30" s="155"/>
      <c r="B30" s="156"/>
      <c r="C30" s="156"/>
      <c r="D30" s="156"/>
      <c r="E30" s="156"/>
      <c r="F30" s="156"/>
      <c r="G30" s="156"/>
      <c r="H30" s="156"/>
      <c r="I30" s="157"/>
      <c r="K30" s="99"/>
      <c r="L30" s="100"/>
      <c r="M30" s="100"/>
      <c r="N30" s="100"/>
      <c r="O30" s="100"/>
      <c r="P30" s="100"/>
      <c r="Q30" s="100"/>
      <c r="R30" s="101"/>
    </row>
    <row r="31" spans="1:18" ht="16.5" customHeight="1">
      <c r="A31" s="155"/>
      <c r="B31" s="156"/>
      <c r="C31" s="156"/>
      <c r="D31" s="156"/>
      <c r="E31" s="156"/>
      <c r="F31" s="156"/>
      <c r="G31" s="156"/>
      <c r="H31" s="156"/>
      <c r="I31" s="157"/>
      <c r="K31" s="99"/>
      <c r="L31" s="100"/>
      <c r="M31" s="100"/>
      <c r="N31" s="100"/>
      <c r="O31" s="100"/>
      <c r="P31" s="100"/>
      <c r="Q31" s="100"/>
      <c r="R31" s="101"/>
    </row>
    <row r="32" spans="1:18" ht="16.5" customHeight="1">
      <c r="A32" s="158"/>
      <c r="B32" s="159"/>
      <c r="C32" s="159"/>
      <c r="D32" s="159"/>
      <c r="E32" s="159"/>
      <c r="F32" s="159"/>
      <c r="G32" s="159"/>
      <c r="H32" s="159"/>
      <c r="I32" s="160"/>
      <c r="K32" s="94"/>
      <c r="L32" s="95"/>
      <c r="M32" s="95"/>
      <c r="N32" s="95"/>
      <c r="O32" s="95"/>
      <c r="P32" s="95"/>
      <c r="Q32" s="95"/>
      <c r="R32" s="96"/>
    </row>
    <row r="33" spans="2:13" ht="16.5" customHeight="1">
      <c r="M33" s="124"/>
    </row>
    <row r="34" spans="2:13" ht="16.5" customHeight="1">
      <c r="B34" s="82"/>
      <c r="M34" s="125"/>
    </row>
    <row r="35" spans="2:13" ht="16.5" customHeight="1">
      <c r="B35" s="82"/>
      <c r="M35" s="125"/>
    </row>
    <row r="36" spans="2:13" ht="16.5" customHeight="1">
      <c r="B36" s="83"/>
      <c r="M36" s="126"/>
    </row>
    <row r="37" spans="2:13" ht="16.5" customHeight="1">
      <c r="M37" s="126"/>
    </row>
    <row r="38" spans="2:13" ht="20.25">
      <c r="K38" s="81"/>
      <c r="M38" s="126"/>
    </row>
    <row r="39" spans="2:13" ht="20.25">
      <c r="K39" s="125"/>
      <c r="L39" s="125"/>
      <c r="M39" s="125"/>
    </row>
    <row r="40" spans="2:13" ht="20.25">
      <c r="K40" s="125"/>
      <c r="L40" s="125"/>
      <c r="M40" s="125"/>
    </row>
    <row r="41" spans="2:13" ht="20.25">
      <c r="K41" s="125"/>
      <c r="L41" s="125"/>
      <c r="M41" s="125"/>
    </row>
    <row r="42" spans="2:13" ht="20.25">
      <c r="K42" s="127"/>
      <c r="L42" s="127"/>
      <c r="M42" s="127"/>
    </row>
    <row r="43" spans="2:13" ht="20.25">
      <c r="K43" s="127"/>
      <c r="L43" s="127"/>
      <c r="M43" s="127"/>
    </row>
    <row r="44" spans="2:13">
      <c r="G44" s="26"/>
    </row>
    <row r="45" spans="2:13">
      <c r="E45" s="26"/>
      <c r="F45" s="26"/>
      <c r="G45" s="26"/>
    </row>
    <row r="46" spans="2:13">
      <c r="E46" s="26"/>
      <c r="F46" s="26"/>
      <c r="G46" s="26"/>
    </row>
    <row r="47" spans="2:13">
      <c r="E47" s="26"/>
      <c r="F47" s="26"/>
      <c r="G47" s="26"/>
    </row>
    <row r="48" spans="2:13" ht="20.25">
      <c r="E48" s="125"/>
      <c r="F48" s="125"/>
      <c r="G48" s="125"/>
      <c r="H48" s="125"/>
      <c r="I48" s="125"/>
    </row>
    <row r="49" spans="2:9" ht="20.25">
      <c r="C49" s="79"/>
      <c r="D49" s="125"/>
      <c r="E49" s="125"/>
      <c r="F49" s="125"/>
      <c r="G49" s="125"/>
      <c r="I49" s="124"/>
    </row>
    <row r="50" spans="2:9" ht="20.25">
      <c r="B50" s="27"/>
      <c r="D50" s="125"/>
      <c r="E50" s="125"/>
      <c r="F50" s="125"/>
      <c r="G50" s="125"/>
      <c r="H50" s="124"/>
      <c r="I50" s="124"/>
    </row>
    <row r="51" spans="2:9" ht="20.25">
      <c r="D51" s="125"/>
      <c r="E51" s="125"/>
      <c r="F51" s="125"/>
      <c r="G51" s="125"/>
      <c r="H51" s="124"/>
      <c r="I51" s="124"/>
    </row>
    <row r="52" spans="2:9" ht="20.25">
      <c r="D52" s="125"/>
      <c r="E52" s="125"/>
      <c r="F52" s="125"/>
      <c r="G52" s="125"/>
      <c r="H52" s="125"/>
      <c r="I52" s="125"/>
    </row>
  </sheetData>
  <sheetProtection algorithmName="SHA-512" hashValue="mF4avHZQLx3NeF4CtHdJmmRfJMhQp77oTupChFHqlP66u9Mt6/SrGhgOVaB4KPbzA4rutspgOwgs2H8G/a5+jg==" saltValue="fpgjBfdaHcmazM9+q0gFFQ==" spinCount="100000" sheet="1" selectLockedCells="1"/>
  <protectedRanges>
    <protectedRange sqref="C11" name="범위1"/>
  </protectedRanges>
  <mergeCells count="2">
    <mergeCell ref="A1:I32"/>
    <mergeCell ref="K1:O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44FAF-16E5-45AD-BE1A-452F4A82347A}">
  <dimension ref="A1:S52"/>
  <sheetViews>
    <sheetView zoomScale="85" zoomScaleNormal="85" workbookViewId="0">
      <selection activeCell="L1" sqref="L1"/>
    </sheetView>
  </sheetViews>
  <sheetFormatPr defaultRowHeight="17.25" thickBottom="1"/>
  <cols>
    <col min="1" max="1" width="21.25" style="128" customWidth="1"/>
    <col min="2" max="17" width="18.625" style="128" customWidth="1"/>
    <col min="18" max="16384" width="9" style="128"/>
  </cols>
  <sheetData>
    <row r="1" spans="1:19" ht="43.5" customHeight="1" thickBot="1">
      <c r="A1" s="162" t="s">
        <v>266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29"/>
      <c r="M1" s="129"/>
      <c r="N1" s="129"/>
      <c r="O1" s="129"/>
      <c r="P1" s="129"/>
      <c r="Q1" s="129"/>
      <c r="R1" s="129"/>
      <c r="S1" s="132"/>
    </row>
    <row r="2" spans="1:19" ht="43.5" customHeight="1" thickBot="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31"/>
      <c r="M2" s="131"/>
      <c r="N2" s="131"/>
      <c r="O2" s="131"/>
      <c r="P2" s="131"/>
      <c r="Q2" s="131"/>
      <c r="R2" s="131"/>
      <c r="S2" s="133"/>
    </row>
    <row r="3" spans="1:19" ht="33" customHeight="1" thickBot="1">
      <c r="A3" s="136"/>
      <c r="B3" s="135" t="s">
        <v>256</v>
      </c>
      <c r="C3" s="135" t="s">
        <v>257</v>
      </c>
      <c r="D3" s="135" t="s">
        <v>258</v>
      </c>
      <c r="E3" s="135" t="s">
        <v>259</v>
      </c>
      <c r="F3" s="135" t="s">
        <v>260</v>
      </c>
      <c r="G3" s="135" t="s">
        <v>261</v>
      </c>
      <c r="H3" s="135" t="s">
        <v>262</v>
      </c>
      <c r="I3" s="135" t="s">
        <v>263</v>
      </c>
      <c r="J3" s="135" t="s">
        <v>264</v>
      </c>
      <c r="K3" s="135" t="s">
        <v>265</v>
      </c>
      <c r="L3" s="131"/>
      <c r="M3" s="131"/>
      <c r="N3" s="131"/>
      <c r="O3" s="131"/>
      <c r="P3" s="131"/>
      <c r="Q3" s="131"/>
      <c r="R3" s="131"/>
      <c r="S3" s="133"/>
    </row>
    <row r="4" spans="1:19" ht="33" customHeight="1" thickBot="1">
      <c r="A4" s="137" t="s">
        <v>267</v>
      </c>
      <c r="B4" s="138">
        <v>0.1</v>
      </c>
      <c r="C4" s="138">
        <v>0.05</v>
      </c>
      <c r="D4" s="139">
        <v>20</v>
      </c>
      <c r="E4" s="139">
        <v>10</v>
      </c>
      <c r="F4" s="138">
        <v>0.05</v>
      </c>
      <c r="G4" s="139">
        <v>5</v>
      </c>
      <c r="H4" s="139">
        <v>5</v>
      </c>
      <c r="I4" s="139">
        <v>250</v>
      </c>
      <c r="J4" s="138">
        <v>0.05</v>
      </c>
      <c r="K4" s="138">
        <v>0.05</v>
      </c>
      <c r="L4" s="131"/>
      <c r="M4" s="131"/>
      <c r="N4" s="131"/>
      <c r="O4" s="131"/>
      <c r="P4" s="131"/>
      <c r="Q4" s="131"/>
      <c r="R4" s="131"/>
      <c r="S4" s="133"/>
    </row>
    <row r="5" spans="1:19" ht="33" customHeight="1" thickBot="1">
      <c r="A5" s="137" t="s">
        <v>268</v>
      </c>
      <c r="B5" s="138">
        <v>0.2</v>
      </c>
      <c r="C5" s="138">
        <v>0.1</v>
      </c>
      <c r="D5" s="139">
        <v>40</v>
      </c>
      <c r="E5" s="139">
        <v>20</v>
      </c>
      <c r="F5" s="138">
        <v>0.1</v>
      </c>
      <c r="G5" s="139">
        <v>10</v>
      </c>
      <c r="H5" s="139">
        <v>10</v>
      </c>
      <c r="I5" s="139">
        <v>500</v>
      </c>
      <c r="J5" s="138">
        <v>0.1</v>
      </c>
      <c r="K5" s="138">
        <v>0.1</v>
      </c>
      <c r="L5" s="131"/>
      <c r="M5" s="131"/>
      <c r="N5" s="131"/>
      <c r="O5" s="131"/>
      <c r="P5" s="131"/>
      <c r="Q5" s="131"/>
      <c r="R5" s="131"/>
      <c r="S5" s="133"/>
    </row>
    <row r="6" spans="1:19" ht="33" customHeight="1" thickBot="1">
      <c r="A6" s="137" t="s">
        <v>269</v>
      </c>
      <c r="B6" s="138">
        <v>0.2</v>
      </c>
      <c r="C6" s="138">
        <v>0.1</v>
      </c>
      <c r="D6" s="139">
        <v>40</v>
      </c>
      <c r="E6" s="139">
        <v>30</v>
      </c>
      <c r="F6" s="138">
        <v>0.15</v>
      </c>
      <c r="G6" s="139">
        <v>15</v>
      </c>
      <c r="H6" s="139">
        <v>15</v>
      </c>
      <c r="I6" s="139">
        <v>750</v>
      </c>
      <c r="J6" s="138">
        <v>0.15</v>
      </c>
      <c r="K6" s="138">
        <v>0.15</v>
      </c>
      <c r="L6" s="131"/>
      <c r="M6" s="131"/>
      <c r="N6" s="131"/>
      <c r="O6" s="131"/>
      <c r="P6" s="131"/>
      <c r="Q6" s="131"/>
      <c r="R6" s="131"/>
      <c r="S6" s="133"/>
    </row>
    <row r="7" spans="1:19" ht="33" customHeight="1" thickBot="1">
      <c r="A7" s="137" t="s">
        <v>270</v>
      </c>
      <c r="B7" s="138">
        <v>0.2</v>
      </c>
      <c r="C7" s="138">
        <v>0.1</v>
      </c>
      <c r="D7" s="139">
        <v>40</v>
      </c>
      <c r="E7" s="139">
        <v>40</v>
      </c>
      <c r="F7" s="138">
        <v>0.2</v>
      </c>
      <c r="G7" s="139">
        <v>20</v>
      </c>
      <c r="H7" s="139">
        <v>20</v>
      </c>
      <c r="I7" s="139">
        <v>1000</v>
      </c>
      <c r="J7" s="138">
        <v>0.2</v>
      </c>
      <c r="K7" s="138">
        <v>0.2</v>
      </c>
      <c r="L7" s="131"/>
      <c r="M7" s="131"/>
      <c r="N7" s="131"/>
      <c r="O7" s="131"/>
      <c r="P7" s="131"/>
      <c r="Q7" s="131"/>
      <c r="R7" s="131"/>
      <c r="S7" s="133"/>
    </row>
    <row r="8" spans="1:19" ht="33" customHeight="1" thickBot="1">
      <c r="A8" s="137" t="s">
        <v>271</v>
      </c>
      <c r="B8" s="138">
        <v>0.2</v>
      </c>
      <c r="C8" s="138">
        <v>0.1</v>
      </c>
      <c r="D8" s="139">
        <v>40</v>
      </c>
      <c r="E8" s="139">
        <v>40</v>
      </c>
      <c r="F8" s="138">
        <v>0.2</v>
      </c>
      <c r="G8" s="139">
        <v>20</v>
      </c>
      <c r="H8" s="139">
        <v>25</v>
      </c>
      <c r="I8" s="139">
        <v>1250</v>
      </c>
      <c r="J8" s="138">
        <v>0.25</v>
      </c>
      <c r="K8" s="138">
        <v>0.25</v>
      </c>
      <c r="L8" s="131"/>
      <c r="M8" s="131"/>
      <c r="N8" s="131"/>
      <c r="O8" s="131"/>
      <c r="P8" s="131"/>
      <c r="Q8" s="131"/>
      <c r="R8" s="131"/>
      <c r="S8" s="133"/>
    </row>
    <row r="9" spans="1:19" ht="33" customHeight="1" thickBot="1">
      <c r="A9" s="137" t="s">
        <v>272</v>
      </c>
      <c r="B9" s="138">
        <v>0.2</v>
      </c>
      <c r="C9" s="138">
        <v>0.1</v>
      </c>
      <c r="D9" s="139">
        <v>40</v>
      </c>
      <c r="E9" s="139">
        <v>40</v>
      </c>
      <c r="F9" s="138">
        <v>0.2</v>
      </c>
      <c r="G9" s="139">
        <v>20</v>
      </c>
      <c r="H9" s="139">
        <v>30</v>
      </c>
      <c r="I9" s="139">
        <v>1500</v>
      </c>
      <c r="J9" s="138">
        <v>0.3</v>
      </c>
      <c r="K9" s="138">
        <v>0.3</v>
      </c>
      <c r="L9" s="131"/>
      <c r="M9" s="131"/>
      <c r="N9" s="131"/>
      <c r="O9" s="131"/>
      <c r="P9" s="131"/>
      <c r="Q9" s="131"/>
      <c r="R9" s="131"/>
      <c r="S9" s="133"/>
    </row>
    <row r="10" spans="1:19" ht="33" customHeight="1" thickBot="1">
      <c r="A10" s="137" t="s">
        <v>273</v>
      </c>
      <c r="B10" s="138">
        <v>0.2</v>
      </c>
      <c r="C10" s="138">
        <v>0.1</v>
      </c>
      <c r="D10" s="139">
        <v>40</v>
      </c>
      <c r="E10" s="139">
        <v>40</v>
      </c>
      <c r="F10" s="138">
        <v>0.2</v>
      </c>
      <c r="G10" s="139">
        <v>20</v>
      </c>
      <c r="H10" s="139">
        <v>35</v>
      </c>
      <c r="I10" s="139">
        <v>1750</v>
      </c>
      <c r="J10" s="138">
        <v>0.3</v>
      </c>
      <c r="K10" s="138">
        <v>0.3</v>
      </c>
      <c r="L10" s="131"/>
      <c r="M10" s="131"/>
      <c r="N10" s="131"/>
      <c r="O10" s="131"/>
      <c r="P10" s="131"/>
      <c r="Q10" s="131"/>
      <c r="R10" s="131"/>
      <c r="S10" s="133"/>
    </row>
    <row r="11" spans="1:19" ht="33" customHeight="1" thickBot="1">
      <c r="A11" s="137" t="s">
        <v>274</v>
      </c>
      <c r="B11" s="138">
        <v>0.2</v>
      </c>
      <c r="C11" s="138">
        <v>0.1</v>
      </c>
      <c r="D11" s="139">
        <v>40</v>
      </c>
      <c r="E11" s="139">
        <v>40</v>
      </c>
      <c r="F11" s="138">
        <v>0.2</v>
      </c>
      <c r="G11" s="139">
        <v>20</v>
      </c>
      <c r="H11" s="139">
        <v>40</v>
      </c>
      <c r="I11" s="139">
        <v>2000</v>
      </c>
      <c r="J11" s="138">
        <v>0.3</v>
      </c>
      <c r="K11" s="138">
        <v>0.3</v>
      </c>
      <c r="L11" s="131"/>
      <c r="M11" s="131"/>
      <c r="N11" s="131"/>
      <c r="O11" s="131"/>
      <c r="P11" s="131"/>
      <c r="Q11" s="131"/>
      <c r="R11" s="131"/>
      <c r="S11" s="133"/>
    </row>
    <row r="12" spans="1:19" ht="16.5" customHeight="1" thickBot="1">
      <c r="A12" s="164" t="s">
        <v>275</v>
      </c>
      <c r="B12" s="165"/>
      <c r="C12" s="165"/>
      <c r="D12" s="165"/>
      <c r="E12" s="165"/>
      <c r="F12" s="165" t="str">
        <f>_xlfn.IFS(AND('네오 코어 달력'!D31&lt;100,'네오 코어 달력'!D31&gt;=0),"0단계",AND('네오 코어 달력'!D31&lt;200,'네오 코어 달력'!D31&gt;=100),"1단계",AND('네오 코어 달력'!D31&lt;400,'네오 코어 달력'!D31&gt;=200),"2단계",AND('네오 코어 달력'!D31&lt;800,'네오 코어 달력'!D31&gt;=400),"3단계",AND('네오 코어 달력'!D31&lt;1200,'네오 코어 달력'!D31&gt;=800),"4단계",AND('네오 코어 달력'!D31&lt;1800,'네오 코어 달력'!D31&gt;=1200),"5단계",AND('네오 코어 달력'!D31&lt;2400,'네오 코어 달력'!D31&gt;=1800),"6단계",AND('네오 코어 달력'!D31&lt;3000,'네오 코어 달력'!D31&gt;=2400),"7단계",'네오 코어 달력'!D31&gt;=3000,"8단계")</f>
        <v>0단계</v>
      </c>
      <c r="G12" s="165"/>
      <c r="H12" s="165"/>
      <c r="I12" s="165"/>
      <c r="J12" s="165"/>
      <c r="K12" s="168"/>
      <c r="L12" s="131"/>
      <c r="M12" s="131"/>
      <c r="N12" s="131"/>
      <c r="O12" s="131"/>
      <c r="P12" s="131"/>
      <c r="Q12" s="131"/>
      <c r="R12" s="131"/>
      <c r="S12" s="133"/>
    </row>
    <row r="13" spans="1:19" ht="16.5" customHeight="1" thickBot="1">
      <c r="A13" s="166"/>
      <c r="B13" s="167"/>
      <c r="C13" s="167"/>
      <c r="D13" s="167"/>
      <c r="E13" s="167"/>
      <c r="F13" s="167"/>
      <c r="G13" s="167"/>
      <c r="H13" s="167"/>
      <c r="I13" s="167"/>
      <c r="J13" s="167"/>
      <c r="K13" s="169"/>
      <c r="L13" s="131"/>
      <c r="M13" s="131"/>
      <c r="N13" s="131"/>
      <c r="O13" s="131"/>
      <c r="P13" s="131"/>
      <c r="Q13" s="131"/>
      <c r="R13" s="131"/>
      <c r="S13" s="133"/>
    </row>
    <row r="14" spans="1:19" ht="16.5" customHeight="1" thickBot="1">
      <c r="A14" s="166"/>
      <c r="B14" s="167"/>
      <c r="C14" s="167"/>
      <c r="D14" s="167"/>
      <c r="E14" s="167"/>
      <c r="F14" s="167"/>
      <c r="G14" s="167"/>
      <c r="H14" s="167"/>
      <c r="I14" s="167"/>
      <c r="J14" s="167"/>
      <c r="K14" s="169"/>
      <c r="L14" s="131"/>
      <c r="M14" s="131"/>
      <c r="N14" s="131"/>
      <c r="O14" s="131"/>
      <c r="P14" s="131"/>
      <c r="Q14" s="131"/>
      <c r="R14" s="131"/>
      <c r="S14" s="133"/>
    </row>
    <row r="15" spans="1:19" ht="16.5" customHeight="1" thickBot="1">
      <c r="A15" s="166"/>
      <c r="B15" s="167"/>
      <c r="C15" s="167"/>
      <c r="D15" s="167"/>
      <c r="E15" s="167"/>
      <c r="F15" s="167"/>
      <c r="G15" s="167"/>
      <c r="H15" s="167"/>
      <c r="I15" s="167"/>
      <c r="J15" s="167"/>
      <c r="K15" s="169"/>
      <c r="L15" s="131"/>
      <c r="M15" s="131"/>
      <c r="N15" s="131"/>
      <c r="O15" s="131"/>
      <c r="P15" s="131"/>
      <c r="Q15" s="131"/>
      <c r="R15" s="131"/>
      <c r="S15" s="133"/>
    </row>
    <row r="16" spans="1:19" ht="16.5" customHeight="1" thickBot="1">
      <c r="A16" s="130"/>
      <c r="B16" s="130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3"/>
    </row>
    <row r="17" spans="1:19" ht="16.5" customHeight="1" thickBot="1">
      <c r="A17" s="130"/>
      <c r="B17" s="130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3"/>
    </row>
    <row r="18" spans="1:19" ht="16.5" customHeight="1" thickBot="1">
      <c r="A18" s="130"/>
      <c r="B18" s="130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3"/>
    </row>
    <row r="19" spans="1:19" ht="16.5" customHeight="1" thickBot="1">
      <c r="A19" s="130"/>
      <c r="B19" s="130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3"/>
    </row>
    <row r="20" spans="1:19" ht="16.5" customHeight="1" thickBot="1">
      <c r="A20" s="130"/>
      <c r="B20" s="130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3"/>
    </row>
    <row r="21" spans="1:19" ht="16.5" customHeight="1" thickBot="1">
      <c r="A21" s="130"/>
      <c r="B21" s="130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3"/>
    </row>
    <row r="22" spans="1:19" ht="16.5" customHeight="1" thickBot="1">
      <c r="A22" s="130"/>
      <c r="B22" s="130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3"/>
    </row>
    <row r="23" spans="1:19" ht="16.5" customHeight="1" thickBot="1">
      <c r="A23" s="130"/>
      <c r="B23" s="13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3"/>
    </row>
    <row r="24" spans="1:19" ht="16.5" customHeight="1" thickBot="1">
      <c r="A24" s="130"/>
      <c r="B24" s="13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3"/>
    </row>
    <row r="25" spans="1:19" ht="16.5" customHeight="1" thickBot="1">
      <c r="A25" s="130"/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3"/>
    </row>
    <row r="26" spans="1:19" ht="16.5" customHeight="1" thickBot="1">
      <c r="A26" s="130"/>
      <c r="B26" s="13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3"/>
    </row>
    <row r="27" spans="1:19" ht="16.5" customHeight="1" thickBot="1">
      <c r="A27" s="130"/>
      <c r="B27" s="13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3"/>
    </row>
    <row r="28" spans="1:19" ht="16.5" customHeight="1" thickBot="1">
      <c r="A28" s="130"/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3"/>
    </row>
    <row r="29" spans="1:19" ht="16.5" customHeight="1" thickBot="1">
      <c r="A29" s="130"/>
      <c r="B29" s="13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3"/>
    </row>
    <row r="30" spans="1:19" ht="16.5" customHeight="1" thickBot="1">
      <c r="A30" s="130"/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3"/>
    </row>
    <row r="31" spans="1:19" ht="16.5" customHeight="1" thickBot="1">
      <c r="A31" s="130"/>
      <c r="B31" s="13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3"/>
    </row>
    <row r="32" spans="1:19" ht="16.5" customHeight="1" thickBot="1">
      <c r="A32" s="130"/>
      <c r="B32" s="13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3"/>
    </row>
    <row r="33" spans="3:14" ht="16.5" customHeight="1" thickBot="1"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3:14" ht="16.5" customHeight="1" thickBot="1"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  <row r="35" spans="3:14" ht="16.5" customHeight="1" thickBot="1"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</row>
    <row r="36" spans="3:14" ht="16.5" customHeight="1" thickBot="1"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</row>
    <row r="37" spans="3:14" ht="16.5" customHeight="1" thickBot="1"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</row>
    <row r="38" spans="3:14" thickBot="1"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</row>
    <row r="39" spans="3:14" thickBot="1"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3:14" thickBot="1"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pans="3:14" thickBot="1"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</row>
    <row r="42" spans="3:14" thickBot="1"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</row>
    <row r="43" spans="3:14" thickBot="1"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</row>
    <row r="44" spans="3:14" thickBot="1"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</row>
    <row r="45" spans="3:14" thickBot="1"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3:14" thickBot="1"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</row>
    <row r="47" spans="3:14" thickBot="1"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</row>
    <row r="48" spans="3:14" thickBot="1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</row>
    <row r="49" spans="3:10" thickBot="1">
      <c r="C49" s="131"/>
      <c r="D49" s="131"/>
      <c r="E49" s="131"/>
      <c r="F49" s="131"/>
      <c r="G49" s="131"/>
      <c r="H49" s="131"/>
      <c r="I49" s="131"/>
      <c r="J49" s="131"/>
    </row>
    <row r="50" spans="3:10" thickBot="1">
      <c r="C50" s="131"/>
      <c r="D50" s="131"/>
      <c r="E50" s="131"/>
      <c r="F50" s="131"/>
      <c r="G50" s="131"/>
      <c r="H50" s="131"/>
      <c r="I50" s="131"/>
      <c r="J50" s="131"/>
    </row>
    <row r="51" spans="3:10" thickBot="1">
      <c r="C51" s="131"/>
      <c r="D51" s="131"/>
      <c r="E51" s="131"/>
      <c r="F51" s="131"/>
      <c r="G51" s="131"/>
      <c r="H51" s="131"/>
      <c r="I51" s="131"/>
      <c r="J51" s="131"/>
    </row>
    <row r="52" spans="3:10" thickBot="1">
      <c r="C52" s="134"/>
      <c r="D52" s="134"/>
      <c r="E52" s="134"/>
      <c r="F52" s="134"/>
      <c r="G52" s="134"/>
      <c r="H52" s="134"/>
      <c r="I52" s="134"/>
      <c r="J52" s="134"/>
    </row>
  </sheetData>
  <sheetProtection algorithmName="SHA-512" hashValue="aQAnPM+I5aGJXT720CkB1C6d3B3IEC+HfgNHicXgVB+pv0+uxgF8bCoeCKoy2OsEV0sf8WCv5ouq+VE4zjwYHA==" saltValue="9z8Dr7Y4W2vcsUXDaGhOEQ==" spinCount="100000" sheet="1" objects="1" scenarios="1" selectLockedCells="1"/>
  <mergeCells count="3">
    <mergeCell ref="A1:K2"/>
    <mergeCell ref="A12:E15"/>
    <mergeCell ref="F12:K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4D8F-EDAA-4EAC-97AD-184788B45EE0}">
  <dimension ref="A1:O52"/>
  <sheetViews>
    <sheetView zoomScale="70" zoomScaleNormal="70" workbookViewId="0">
      <selection sqref="A1:I37"/>
    </sheetView>
  </sheetViews>
  <sheetFormatPr defaultRowHeight="16.5"/>
  <cols>
    <col min="1" max="1" width="3.125" style="25" customWidth="1"/>
    <col min="2" max="2" width="43.25" style="25" customWidth="1"/>
    <col min="3" max="3" width="22.625" style="25" bestFit="1" customWidth="1"/>
    <col min="4" max="4" width="3.125" style="25" customWidth="1"/>
    <col min="5" max="5" width="16.5" style="25" bestFit="1" customWidth="1"/>
    <col min="6" max="6" width="11.625" style="25" customWidth="1"/>
    <col min="7" max="7" width="3.125" style="25" customWidth="1"/>
    <col min="8" max="8" width="16.5" style="25" bestFit="1" customWidth="1"/>
    <col min="9" max="9" width="11.625" style="25" customWidth="1"/>
    <col min="10" max="10" width="3.125" style="25" customWidth="1"/>
    <col min="11" max="11" width="35.5" style="25" customWidth="1"/>
    <col min="12" max="12" width="38.125" style="25" customWidth="1"/>
    <col min="13" max="13" width="9" style="25"/>
    <col min="14" max="14" width="18.625" style="25" customWidth="1"/>
    <col min="15" max="15" width="11.625" style="25" customWidth="1"/>
    <col min="16" max="16384" width="9" style="25"/>
  </cols>
  <sheetData>
    <row r="1" spans="1:15" ht="16.5" customHeight="1">
      <c r="A1" s="171" t="s">
        <v>278</v>
      </c>
      <c r="B1" s="172"/>
      <c r="C1" s="172"/>
      <c r="D1" s="172"/>
      <c r="E1" s="172"/>
      <c r="F1" s="172"/>
      <c r="G1" s="172"/>
      <c r="H1" s="172"/>
      <c r="I1" s="173"/>
      <c r="K1" s="180"/>
      <c r="L1" s="181"/>
      <c r="M1" s="92"/>
      <c r="N1" s="93"/>
    </row>
    <row r="2" spans="1:15" ht="16.5" customHeight="1">
      <c r="A2" s="174"/>
      <c r="B2" s="175"/>
      <c r="C2" s="175"/>
      <c r="D2" s="175"/>
      <c r="E2" s="175"/>
      <c r="F2" s="175"/>
      <c r="G2" s="175"/>
      <c r="H2" s="175"/>
      <c r="I2" s="176"/>
      <c r="J2" s="78"/>
      <c r="K2" s="182"/>
      <c r="L2" s="183"/>
      <c r="M2" s="95"/>
      <c r="N2" s="96"/>
    </row>
    <row r="3" spans="1:15" ht="16.5" customHeight="1">
      <c r="A3" s="174"/>
      <c r="B3" s="175"/>
      <c r="C3" s="175"/>
      <c r="D3" s="175"/>
      <c r="E3" s="175"/>
      <c r="F3" s="175"/>
      <c r="G3" s="175"/>
      <c r="H3" s="175"/>
      <c r="I3" s="176"/>
      <c r="J3" s="78"/>
      <c r="K3" s="86"/>
      <c r="L3" s="97"/>
      <c r="M3" s="86"/>
      <c r="N3" s="86"/>
      <c r="O3" s="86"/>
    </row>
    <row r="4" spans="1:15" ht="16.5" customHeight="1">
      <c r="A4" s="174"/>
      <c r="B4" s="175"/>
      <c r="C4" s="175"/>
      <c r="D4" s="175"/>
      <c r="E4" s="175"/>
      <c r="F4" s="175"/>
      <c r="G4" s="175"/>
      <c r="H4" s="175"/>
      <c r="I4" s="176"/>
      <c r="J4" s="78"/>
      <c r="K4" s="86"/>
      <c r="L4" s="97"/>
      <c r="M4" s="86"/>
      <c r="N4" s="86"/>
      <c r="O4" s="86"/>
    </row>
    <row r="5" spans="1:15" ht="16.5" customHeight="1">
      <c r="A5" s="174"/>
      <c r="B5" s="175"/>
      <c r="C5" s="175"/>
      <c r="D5" s="175"/>
      <c r="E5" s="175"/>
      <c r="F5" s="175"/>
      <c r="G5" s="175"/>
      <c r="H5" s="175"/>
      <c r="I5" s="176"/>
      <c r="K5" s="86"/>
      <c r="L5" s="97"/>
      <c r="M5" s="86"/>
      <c r="N5" s="86"/>
      <c r="O5" s="86"/>
    </row>
    <row r="6" spans="1:15" ht="16.5" customHeight="1">
      <c r="A6" s="174"/>
      <c r="B6" s="175"/>
      <c r="C6" s="175"/>
      <c r="D6" s="175"/>
      <c r="E6" s="175"/>
      <c r="F6" s="175"/>
      <c r="G6" s="175"/>
      <c r="H6" s="175"/>
      <c r="I6" s="176"/>
      <c r="K6" s="184"/>
      <c r="L6" s="185"/>
      <c r="M6" s="86"/>
      <c r="N6" s="86"/>
      <c r="O6" s="86"/>
    </row>
    <row r="7" spans="1:15" ht="16.5" customHeight="1">
      <c r="A7" s="174"/>
      <c r="B7" s="175"/>
      <c r="C7" s="175"/>
      <c r="D7" s="175"/>
      <c r="E7" s="175"/>
      <c r="F7" s="175"/>
      <c r="G7" s="175"/>
      <c r="H7" s="175"/>
      <c r="I7" s="176"/>
      <c r="K7" s="186"/>
      <c r="L7" s="187"/>
      <c r="M7" s="86"/>
      <c r="N7" s="86"/>
      <c r="O7" s="86"/>
    </row>
    <row r="8" spans="1:15" ht="16.5" customHeight="1">
      <c r="A8" s="174"/>
      <c r="B8" s="175"/>
      <c r="C8" s="175"/>
      <c r="D8" s="175"/>
      <c r="E8" s="175"/>
      <c r="F8" s="175"/>
      <c r="G8" s="175"/>
      <c r="H8" s="175"/>
      <c r="I8" s="176"/>
      <c r="K8" s="186"/>
      <c r="L8" s="187"/>
      <c r="M8" s="86"/>
      <c r="N8" s="86"/>
      <c r="O8" s="86"/>
    </row>
    <row r="9" spans="1:15" ht="16.5" customHeight="1">
      <c r="A9" s="174"/>
      <c r="B9" s="175"/>
      <c r="C9" s="175"/>
      <c r="D9" s="175"/>
      <c r="E9" s="175"/>
      <c r="F9" s="175"/>
      <c r="G9" s="175"/>
      <c r="H9" s="175"/>
      <c r="I9" s="176"/>
      <c r="K9" s="186"/>
      <c r="L9" s="187"/>
      <c r="M9" s="86"/>
      <c r="N9" s="86"/>
      <c r="O9" s="86"/>
    </row>
    <row r="10" spans="1:15" ht="16.5" customHeight="1">
      <c r="A10" s="174"/>
      <c r="B10" s="175"/>
      <c r="C10" s="175"/>
      <c r="D10" s="175"/>
      <c r="E10" s="175"/>
      <c r="F10" s="175"/>
      <c r="G10" s="175"/>
      <c r="H10" s="175"/>
      <c r="I10" s="176"/>
      <c r="K10" s="188"/>
      <c r="L10" s="189"/>
      <c r="M10" s="86"/>
      <c r="N10" s="86"/>
      <c r="O10" s="86"/>
    </row>
    <row r="11" spans="1:15" ht="16.5" customHeight="1">
      <c r="A11" s="174"/>
      <c r="B11" s="175"/>
      <c r="C11" s="175"/>
      <c r="D11" s="175"/>
      <c r="E11" s="175"/>
      <c r="F11" s="175"/>
      <c r="G11" s="175"/>
      <c r="H11" s="175"/>
      <c r="I11" s="176"/>
      <c r="K11" s="86"/>
      <c r="L11" s="86"/>
      <c r="M11" s="86"/>
      <c r="N11" s="86"/>
      <c r="O11" s="86"/>
    </row>
    <row r="12" spans="1:15" ht="16.5" customHeight="1">
      <c r="A12" s="174"/>
      <c r="B12" s="175"/>
      <c r="C12" s="175"/>
      <c r="D12" s="175"/>
      <c r="E12" s="175"/>
      <c r="F12" s="175"/>
      <c r="G12" s="175"/>
      <c r="H12" s="175"/>
      <c r="I12" s="176"/>
      <c r="K12" s="86"/>
      <c r="L12" s="86"/>
      <c r="M12" s="86"/>
      <c r="N12" s="86"/>
      <c r="O12" s="86"/>
    </row>
    <row r="13" spans="1:15" ht="16.5" customHeight="1">
      <c r="A13" s="174"/>
      <c r="B13" s="175"/>
      <c r="C13" s="175"/>
      <c r="D13" s="175"/>
      <c r="E13" s="175"/>
      <c r="F13" s="175"/>
      <c r="G13" s="175"/>
      <c r="H13" s="175"/>
      <c r="I13" s="176"/>
      <c r="K13" s="86"/>
      <c r="L13" s="86"/>
      <c r="M13" s="86"/>
      <c r="N13" s="86"/>
      <c r="O13" s="86"/>
    </row>
    <row r="14" spans="1:15" ht="16.5" customHeight="1">
      <c r="A14" s="174"/>
      <c r="B14" s="175"/>
      <c r="C14" s="175"/>
      <c r="D14" s="175"/>
      <c r="E14" s="175"/>
      <c r="F14" s="175"/>
      <c r="G14" s="175"/>
      <c r="H14" s="175"/>
      <c r="I14" s="176"/>
      <c r="K14" s="86"/>
      <c r="L14" s="86"/>
      <c r="M14" s="86"/>
      <c r="N14" s="86"/>
      <c r="O14" s="86"/>
    </row>
    <row r="15" spans="1:15" ht="16.5" customHeight="1">
      <c r="A15" s="174"/>
      <c r="B15" s="175"/>
      <c r="C15" s="175"/>
      <c r="D15" s="175"/>
      <c r="E15" s="175"/>
      <c r="F15" s="175"/>
      <c r="G15" s="175"/>
      <c r="H15" s="175"/>
      <c r="I15" s="176"/>
      <c r="K15" s="86"/>
      <c r="L15" s="86"/>
      <c r="M15" s="86"/>
      <c r="N15" s="86"/>
      <c r="O15" s="86"/>
    </row>
    <row r="16" spans="1:15" ht="16.5" customHeight="1">
      <c r="A16" s="174"/>
      <c r="B16" s="175"/>
      <c r="C16" s="175"/>
      <c r="D16" s="175"/>
      <c r="E16" s="175"/>
      <c r="F16" s="175"/>
      <c r="G16" s="175"/>
      <c r="H16" s="175"/>
      <c r="I16" s="176"/>
      <c r="K16" s="87"/>
      <c r="L16" s="87"/>
      <c r="M16" s="86"/>
      <c r="N16" s="86"/>
      <c r="O16" s="86"/>
    </row>
    <row r="17" spans="1:15" ht="16.5" customHeight="1">
      <c r="A17" s="174"/>
      <c r="B17" s="175"/>
      <c r="C17" s="175"/>
      <c r="D17" s="175"/>
      <c r="E17" s="175"/>
      <c r="F17" s="175"/>
      <c r="G17" s="175"/>
      <c r="H17" s="175"/>
      <c r="I17" s="176"/>
      <c r="K17" s="86"/>
      <c r="L17" s="86"/>
      <c r="M17" s="86"/>
      <c r="N17" s="86"/>
      <c r="O17" s="86"/>
    </row>
    <row r="18" spans="1:15" ht="16.5" customHeight="1">
      <c r="A18" s="174"/>
      <c r="B18" s="175"/>
      <c r="C18" s="175"/>
      <c r="D18" s="175"/>
      <c r="E18" s="175"/>
      <c r="F18" s="175"/>
      <c r="G18" s="175"/>
      <c r="H18" s="175"/>
      <c r="I18" s="176"/>
      <c r="K18" s="86"/>
      <c r="L18" s="88"/>
      <c r="M18" s="86"/>
      <c r="N18" s="88"/>
      <c r="O18" s="86"/>
    </row>
    <row r="19" spans="1:15" ht="16.5" customHeight="1">
      <c r="A19" s="174"/>
      <c r="B19" s="175"/>
      <c r="C19" s="175"/>
      <c r="D19" s="175"/>
      <c r="E19" s="175"/>
      <c r="F19" s="175"/>
      <c r="G19" s="175"/>
      <c r="H19" s="175"/>
      <c r="I19" s="176"/>
      <c r="K19" s="86"/>
      <c r="L19" s="86"/>
      <c r="M19" s="86"/>
      <c r="N19" s="86"/>
      <c r="O19" s="86"/>
    </row>
    <row r="20" spans="1:15" ht="16.5" customHeight="1">
      <c r="A20" s="174"/>
      <c r="B20" s="175"/>
      <c r="C20" s="175"/>
      <c r="D20" s="175"/>
      <c r="E20" s="175"/>
      <c r="F20" s="175"/>
      <c r="G20" s="175"/>
      <c r="H20" s="175"/>
      <c r="I20" s="176"/>
      <c r="K20" s="86"/>
      <c r="L20" s="86"/>
      <c r="M20" s="86"/>
      <c r="N20" s="86"/>
      <c r="O20" s="86"/>
    </row>
    <row r="21" spans="1:15" ht="16.5" customHeight="1">
      <c r="A21" s="174"/>
      <c r="B21" s="175"/>
      <c r="C21" s="175"/>
      <c r="D21" s="175"/>
      <c r="E21" s="175"/>
      <c r="F21" s="175"/>
      <c r="G21" s="175"/>
      <c r="H21" s="175"/>
      <c r="I21" s="176"/>
      <c r="K21" s="190"/>
      <c r="L21" s="190"/>
      <c r="M21" s="86"/>
      <c r="N21" s="86"/>
      <c r="O21" s="86"/>
    </row>
    <row r="22" spans="1:15" ht="16.5" customHeight="1">
      <c r="A22" s="174"/>
      <c r="B22" s="175"/>
      <c r="C22" s="175"/>
      <c r="D22" s="175"/>
      <c r="E22" s="175"/>
      <c r="F22" s="175"/>
      <c r="G22" s="175"/>
      <c r="H22" s="175"/>
      <c r="I22" s="176"/>
      <c r="K22" s="89"/>
      <c r="L22" s="86"/>
      <c r="M22" s="86"/>
      <c r="N22" s="86"/>
      <c r="O22" s="86"/>
    </row>
    <row r="23" spans="1:15" ht="16.5" customHeight="1">
      <c r="A23" s="174"/>
      <c r="B23" s="175"/>
      <c r="C23" s="175"/>
      <c r="D23" s="175"/>
      <c r="E23" s="175"/>
      <c r="F23" s="175"/>
      <c r="G23" s="175"/>
      <c r="H23" s="175"/>
      <c r="I23" s="176"/>
      <c r="K23" s="89"/>
      <c r="L23" s="90"/>
      <c r="M23" s="86"/>
      <c r="N23" s="86"/>
      <c r="O23" s="86"/>
    </row>
    <row r="24" spans="1:15" ht="16.5" customHeight="1">
      <c r="A24" s="174"/>
      <c r="B24" s="175"/>
      <c r="C24" s="175"/>
      <c r="D24" s="175"/>
      <c r="E24" s="175"/>
      <c r="F24" s="175"/>
      <c r="G24" s="175"/>
      <c r="H24" s="175"/>
      <c r="I24" s="176"/>
      <c r="K24" s="89"/>
      <c r="L24" s="90"/>
      <c r="M24" s="86"/>
      <c r="N24" s="86"/>
      <c r="O24" s="86"/>
    </row>
    <row r="25" spans="1:15" ht="16.5" customHeight="1">
      <c r="A25" s="174"/>
      <c r="B25" s="175"/>
      <c r="C25" s="175"/>
      <c r="D25" s="175"/>
      <c r="E25" s="175"/>
      <c r="F25" s="175"/>
      <c r="G25" s="175"/>
      <c r="H25" s="175"/>
      <c r="I25" s="176"/>
      <c r="K25" s="89"/>
      <c r="L25" s="90"/>
      <c r="M25" s="86"/>
      <c r="N25" s="122"/>
      <c r="O25" s="86"/>
    </row>
    <row r="26" spans="1:15" ht="16.5" customHeight="1">
      <c r="A26" s="174"/>
      <c r="B26" s="175"/>
      <c r="C26" s="175"/>
      <c r="D26" s="175"/>
      <c r="E26" s="175"/>
      <c r="F26" s="175"/>
      <c r="G26" s="175"/>
      <c r="H26" s="175"/>
      <c r="I26" s="176"/>
      <c r="K26" s="89"/>
      <c r="L26" s="91"/>
      <c r="M26" s="123"/>
      <c r="N26" s="122"/>
      <c r="O26" s="86"/>
    </row>
    <row r="27" spans="1:15" ht="16.5" customHeight="1">
      <c r="A27" s="174"/>
      <c r="B27" s="175"/>
      <c r="C27" s="175"/>
      <c r="D27" s="175"/>
      <c r="E27" s="175"/>
      <c r="F27" s="175"/>
      <c r="G27" s="175"/>
      <c r="H27" s="175"/>
      <c r="I27" s="176"/>
      <c r="M27" s="124"/>
    </row>
    <row r="28" spans="1:15" ht="16.5" customHeight="1">
      <c r="A28" s="174"/>
      <c r="B28" s="175"/>
      <c r="C28" s="175"/>
      <c r="D28" s="175"/>
      <c r="E28" s="175"/>
      <c r="F28" s="175"/>
      <c r="G28" s="175"/>
      <c r="H28" s="175"/>
      <c r="I28" s="176"/>
      <c r="M28" s="124"/>
    </row>
    <row r="29" spans="1:15" ht="16.5" customHeight="1">
      <c r="A29" s="174"/>
      <c r="B29" s="175"/>
      <c r="C29" s="175"/>
      <c r="D29" s="175"/>
      <c r="E29" s="175"/>
      <c r="F29" s="175"/>
      <c r="G29" s="175"/>
      <c r="H29" s="175"/>
      <c r="I29" s="176"/>
      <c r="K29" s="170"/>
      <c r="L29" s="170"/>
      <c r="M29" s="124"/>
    </row>
    <row r="30" spans="1:15" ht="16.5" customHeight="1">
      <c r="A30" s="174"/>
      <c r="B30" s="175"/>
      <c r="C30" s="175"/>
      <c r="D30" s="175"/>
      <c r="E30" s="175"/>
      <c r="F30" s="175"/>
      <c r="G30" s="175"/>
      <c r="H30" s="175"/>
      <c r="I30" s="176"/>
      <c r="K30" s="24"/>
      <c r="L30" s="27"/>
      <c r="M30" s="124"/>
    </row>
    <row r="31" spans="1:15" ht="16.5" customHeight="1">
      <c r="A31" s="174"/>
      <c r="B31" s="175"/>
      <c r="C31" s="175"/>
      <c r="D31" s="175"/>
      <c r="E31" s="175"/>
      <c r="F31" s="175"/>
      <c r="G31" s="175"/>
      <c r="H31" s="175"/>
      <c r="I31" s="176"/>
      <c r="K31" s="24"/>
      <c r="L31" s="27"/>
      <c r="M31" s="124"/>
    </row>
    <row r="32" spans="1:15" ht="16.5" customHeight="1">
      <c r="A32" s="174"/>
      <c r="B32" s="175"/>
      <c r="C32" s="175"/>
      <c r="D32" s="175"/>
      <c r="E32" s="175"/>
      <c r="F32" s="175"/>
      <c r="G32" s="175"/>
      <c r="H32" s="175"/>
      <c r="I32" s="176"/>
      <c r="M32" s="124"/>
    </row>
    <row r="33" spans="1:13" ht="16.5" customHeight="1">
      <c r="A33" s="174"/>
      <c r="B33" s="175"/>
      <c r="C33" s="175"/>
      <c r="D33" s="175"/>
      <c r="E33" s="175"/>
      <c r="F33" s="175"/>
      <c r="G33" s="175"/>
      <c r="H33" s="175"/>
      <c r="I33" s="176"/>
      <c r="M33" s="124"/>
    </row>
    <row r="34" spans="1:13" ht="16.5" customHeight="1">
      <c r="A34" s="174"/>
      <c r="B34" s="175"/>
      <c r="C34" s="175"/>
      <c r="D34" s="175"/>
      <c r="E34" s="175"/>
      <c r="F34" s="175"/>
      <c r="G34" s="175"/>
      <c r="H34" s="175"/>
      <c r="I34" s="176"/>
      <c r="M34" s="125"/>
    </row>
    <row r="35" spans="1:13" ht="16.5" customHeight="1">
      <c r="A35" s="174"/>
      <c r="B35" s="175"/>
      <c r="C35" s="175"/>
      <c r="D35" s="175"/>
      <c r="E35" s="175"/>
      <c r="F35" s="175"/>
      <c r="G35" s="175"/>
      <c r="H35" s="175"/>
      <c r="I35" s="176"/>
      <c r="M35" s="125"/>
    </row>
    <row r="36" spans="1:13" ht="16.5" customHeight="1">
      <c r="A36" s="174"/>
      <c r="B36" s="175"/>
      <c r="C36" s="175"/>
      <c r="D36" s="175"/>
      <c r="E36" s="175"/>
      <c r="F36" s="175"/>
      <c r="G36" s="175"/>
      <c r="H36" s="175"/>
      <c r="I36" s="176"/>
      <c r="M36" s="126"/>
    </row>
    <row r="37" spans="1:13" ht="16.5" customHeight="1">
      <c r="A37" s="177"/>
      <c r="B37" s="178"/>
      <c r="C37" s="178"/>
      <c r="D37" s="178"/>
      <c r="E37" s="178"/>
      <c r="F37" s="178"/>
      <c r="G37" s="178"/>
      <c r="H37" s="178"/>
      <c r="I37" s="179"/>
      <c r="M37" s="126"/>
    </row>
    <row r="38" spans="1:13" ht="20.25">
      <c r="B38" s="200" t="s">
        <v>160</v>
      </c>
      <c r="C38" s="201"/>
      <c r="D38" s="201"/>
      <c r="E38" s="201"/>
      <c r="F38" s="201"/>
      <c r="G38" s="201"/>
      <c r="H38" s="202"/>
      <c r="K38" s="81"/>
      <c r="M38" s="126"/>
    </row>
    <row r="39" spans="1:13" ht="20.25">
      <c r="B39" s="203"/>
      <c r="C39" s="204"/>
      <c r="D39" s="204"/>
      <c r="E39" s="204"/>
      <c r="F39" s="204"/>
      <c r="G39" s="204"/>
      <c r="H39" s="205"/>
      <c r="K39" s="125"/>
      <c r="L39" s="125"/>
      <c r="M39" s="125"/>
    </row>
    <row r="40" spans="1:13" ht="20.25">
      <c r="B40" s="110" t="s">
        <v>161</v>
      </c>
      <c r="C40" s="206" t="s">
        <v>162</v>
      </c>
      <c r="D40" s="207"/>
      <c r="E40" s="207"/>
      <c r="F40" s="207"/>
      <c r="G40" s="207"/>
      <c r="H40" s="208"/>
      <c r="K40" s="125"/>
      <c r="L40" s="125"/>
      <c r="M40" s="125"/>
    </row>
    <row r="41" spans="1:13" ht="20.25">
      <c r="B41" s="110" t="s">
        <v>163</v>
      </c>
      <c r="C41" s="206" t="s">
        <v>164</v>
      </c>
      <c r="D41" s="207"/>
      <c r="E41" s="207"/>
      <c r="F41" s="207"/>
      <c r="G41" s="207"/>
      <c r="H41" s="208"/>
      <c r="K41" s="125"/>
      <c r="L41" s="125"/>
      <c r="M41" s="125"/>
    </row>
    <row r="42" spans="1:13" ht="20.25">
      <c r="B42" s="110" t="s">
        <v>165</v>
      </c>
      <c r="C42" s="206" t="s">
        <v>159</v>
      </c>
      <c r="D42" s="207"/>
      <c r="E42" s="207"/>
      <c r="F42" s="207"/>
      <c r="G42" s="207"/>
      <c r="H42" s="208"/>
      <c r="K42" s="127"/>
      <c r="L42" s="127"/>
      <c r="M42" s="127"/>
    </row>
    <row r="43" spans="1:13" ht="20.25" customHeight="1">
      <c r="B43" s="191" t="s">
        <v>166</v>
      </c>
      <c r="C43" s="192"/>
      <c r="D43" s="192"/>
      <c r="E43" s="192"/>
      <c r="F43" s="192"/>
      <c r="G43" s="192"/>
      <c r="H43" s="193"/>
      <c r="K43" s="127"/>
      <c r="L43" s="127"/>
      <c r="M43" s="127"/>
    </row>
    <row r="44" spans="1:13" ht="16.5" customHeight="1">
      <c r="B44" s="194"/>
      <c r="C44" s="195"/>
      <c r="D44" s="195"/>
      <c r="E44" s="195"/>
      <c r="F44" s="195"/>
      <c r="G44" s="195"/>
      <c r="H44" s="196"/>
    </row>
    <row r="45" spans="1:13" ht="16.5" customHeight="1">
      <c r="B45" s="194"/>
      <c r="C45" s="195"/>
      <c r="D45" s="195"/>
      <c r="E45" s="195"/>
      <c r="F45" s="195"/>
      <c r="G45" s="195"/>
      <c r="H45" s="196"/>
    </row>
    <row r="46" spans="1:13" ht="16.5" customHeight="1">
      <c r="B46" s="194"/>
      <c r="C46" s="195"/>
      <c r="D46" s="195"/>
      <c r="E46" s="195"/>
      <c r="F46" s="195"/>
      <c r="G46" s="195"/>
      <c r="H46" s="196"/>
    </row>
    <row r="47" spans="1:13" ht="16.5" customHeight="1">
      <c r="B47" s="197"/>
      <c r="C47" s="198"/>
      <c r="D47" s="198"/>
      <c r="E47" s="198"/>
      <c r="F47" s="198"/>
      <c r="G47" s="198"/>
      <c r="H47" s="199"/>
    </row>
    <row r="48" spans="1:13" ht="20.25">
      <c r="E48" s="125"/>
      <c r="F48" s="125"/>
      <c r="G48" s="125"/>
      <c r="H48" s="125"/>
      <c r="I48" s="125"/>
    </row>
    <row r="49" spans="2:9" ht="20.25">
      <c r="C49" s="79"/>
      <c r="D49" s="125"/>
      <c r="E49" s="125"/>
      <c r="F49" s="125"/>
      <c r="G49" s="125"/>
      <c r="I49" s="124"/>
    </row>
    <row r="50" spans="2:9" ht="20.25">
      <c r="B50" s="27"/>
      <c r="D50" s="125"/>
      <c r="E50" s="125"/>
      <c r="F50" s="125"/>
      <c r="G50" s="125"/>
      <c r="H50" s="124"/>
      <c r="I50" s="124"/>
    </row>
    <row r="51" spans="2:9" ht="20.25">
      <c r="D51" s="125"/>
      <c r="E51" s="125"/>
      <c r="F51" s="125"/>
      <c r="G51" s="125"/>
      <c r="H51" s="124"/>
      <c r="I51" s="124"/>
    </row>
    <row r="52" spans="2:9" ht="20.25">
      <c r="D52" s="125"/>
      <c r="E52" s="125"/>
      <c r="F52" s="125"/>
      <c r="G52" s="125"/>
      <c r="H52" s="125"/>
      <c r="I52" s="125"/>
    </row>
  </sheetData>
  <sheetProtection sheet="1" objects="1" scenarios="1" selectLockedCells="1"/>
  <protectedRanges>
    <protectedRange sqref="C11" name="범위1"/>
  </protectedRanges>
  <mergeCells count="10">
    <mergeCell ref="B43:H47"/>
    <mergeCell ref="B38:H39"/>
    <mergeCell ref="C40:H40"/>
    <mergeCell ref="C41:H41"/>
    <mergeCell ref="C42:H42"/>
    <mergeCell ref="K29:L29"/>
    <mergeCell ref="A1:I37"/>
    <mergeCell ref="K1:L2"/>
    <mergeCell ref="K6:L10"/>
    <mergeCell ref="K21:L21"/>
  </mergeCells>
  <phoneticPr fontId="1" type="noConversion"/>
  <conditionalFormatting sqref="K15">
    <cfRule type="duplicateValues" dxfId="25" priority="3"/>
  </conditionalFormatting>
  <conditionalFormatting sqref="K5">
    <cfRule type="duplicateValues" dxfId="24" priority="2"/>
  </conditionalFormatting>
  <conditionalFormatting sqref="B42">
    <cfRule type="duplicateValues" dxfId="23" priority="1"/>
  </conditionalFormatting>
  <hyperlinks>
    <hyperlink ref="C40" r:id="rId1" xr:uid="{24EFB4D3-C1B5-478F-AA1A-DB6C96415630}"/>
    <hyperlink ref="C41" r:id="rId2" xr:uid="{9FD2950D-3065-43E4-91AF-36D46118F2DB}"/>
    <hyperlink ref="C42" r:id="rId3" xr:uid="{B3B2823E-3CF1-4D87-A1DE-733D5D0C37D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0B05-4270-4131-97C2-810B92AA6E06}">
  <dimension ref="B2:N32"/>
  <sheetViews>
    <sheetView zoomScaleNormal="100" workbookViewId="0"/>
  </sheetViews>
  <sheetFormatPr defaultRowHeight="16.5"/>
  <cols>
    <col min="1" max="1" width="3.125" style="29" customWidth="1"/>
    <col min="2" max="8" width="11.125" style="29" bestFit="1" customWidth="1"/>
    <col min="9" max="9" width="3.125" style="29" customWidth="1"/>
    <col min="10" max="10" width="12.5" style="29" bestFit="1" customWidth="1"/>
    <col min="11" max="11" width="12.5" style="29" customWidth="1"/>
    <col min="12" max="12" width="11.625" style="29" bestFit="1" customWidth="1"/>
    <col min="13" max="13" width="3.125" style="29" customWidth="1"/>
    <col min="14" max="14" width="12.5" style="29" bestFit="1" customWidth="1"/>
    <col min="15" max="16384" width="9" style="29"/>
  </cols>
  <sheetData>
    <row r="2" spans="2:14" ht="16.5" customHeight="1">
      <c r="B2" s="209" t="s">
        <v>30</v>
      </c>
      <c r="C2" s="209"/>
      <c r="D2" s="209"/>
      <c r="E2" s="209"/>
      <c r="F2" s="209"/>
      <c r="G2" s="209"/>
      <c r="H2" s="209"/>
      <c r="J2" s="209" t="s">
        <v>32</v>
      </c>
      <c r="K2" s="209"/>
      <c r="L2" s="209"/>
      <c r="N2" s="75" t="s">
        <v>34</v>
      </c>
    </row>
    <row r="3" spans="2:14">
      <c r="B3" s="3" t="s">
        <v>22</v>
      </c>
      <c r="C3" s="3" t="s">
        <v>23</v>
      </c>
      <c r="D3" s="3" t="s">
        <v>21</v>
      </c>
      <c r="E3" s="3" t="s">
        <v>20</v>
      </c>
      <c r="F3" s="3" t="s">
        <v>19</v>
      </c>
      <c r="G3" s="3" t="s">
        <v>18</v>
      </c>
      <c r="H3" s="3" t="s">
        <v>17</v>
      </c>
      <c r="J3" s="15" t="s">
        <v>25</v>
      </c>
      <c r="K3" s="15" t="s">
        <v>29</v>
      </c>
      <c r="L3" s="15" t="s">
        <v>28</v>
      </c>
      <c r="N3" s="30">
        <f ca="1">TODAY()</f>
        <v>44183</v>
      </c>
    </row>
    <row r="4" spans="2:14">
      <c r="B4" s="31"/>
      <c r="C4" s="31"/>
      <c r="D4" s="31"/>
      <c r="E4" s="31">
        <v>44182</v>
      </c>
      <c r="F4" s="31">
        <v>44183</v>
      </c>
      <c r="G4" s="31">
        <v>44184</v>
      </c>
      <c r="H4" s="31">
        <v>44185</v>
      </c>
      <c r="J4" s="29">
        <f>COUNT(B4:H14)</f>
        <v>70</v>
      </c>
      <c r="K4" s="29">
        <f>COUNT(B4:G14)</f>
        <v>60</v>
      </c>
      <c r="L4" s="29">
        <f>COUNT(H4:H14)</f>
        <v>10</v>
      </c>
    </row>
    <row r="5" spans="2:14">
      <c r="B5" s="31">
        <v>44186</v>
      </c>
      <c r="C5" s="31">
        <v>44187</v>
      </c>
      <c r="D5" s="31">
        <v>44188</v>
      </c>
      <c r="E5" s="31">
        <v>44189</v>
      </c>
      <c r="F5" s="31">
        <v>44190</v>
      </c>
      <c r="G5" s="31">
        <v>44191</v>
      </c>
      <c r="H5" s="31">
        <v>44192</v>
      </c>
    </row>
    <row r="6" spans="2:14">
      <c r="B6" s="31">
        <v>44193</v>
      </c>
      <c r="C6" s="31">
        <v>44194</v>
      </c>
      <c r="D6" s="31">
        <v>44195</v>
      </c>
      <c r="E6" s="31">
        <v>44196</v>
      </c>
      <c r="F6" s="31">
        <v>44197</v>
      </c>
      <c r="G6" s="31">
        <v>44198</v>
      </c>
      <c r="H6" s="31">
        <v>44199</v>
      </c>
    </row>
    <row r="7" spans="2:14">
      <c r="B7" s="31">
        <v>44200</v>
      </c>
      <c r="C7" s="31">
        <v>44201</v>
      </c>
      <c r="D7" s="31">
        <v>44202</v>
      </c>
      <c r="E7" s="31">
        <v>44203</v>
      </c>
      <c r="F7" s="31">
        <v>44204</v>
      </c>
      <c r="G7" s="31">
        <v>44205</v>
      </c>
      <c r="H7" s="31">
        <v>44206</v>
      </c>
    </row>
    <row r="8" spans="2:14">
      <c r="B8" s="31">
        <v>44207</v>
      </c>
      <c r="C8" s="31">
        <v>44208</v>
      </c>
      <c r="D8" s="31">
        <v>44209</v>
      </c>
      <c r="E8" s="31">
        <v>44210</v>
      </c>
      <c r="F8" s="31">
        <v>44211</v>
      </c>
      <c r="G8" s="31">
        <v>44212</v>
      </c>
      <c r="H8" s="31">
        <v>44213</v>
      </c>
    </row>
    <row r="9" spans="2:14">
      <c r="B9" s="31">
        <v>44214</v>
      </c>
      <c r="C9" s="31">
        <v>44215</v>
      </c>
      <c r="D9" s="31">
        <v>44216</v>
      </c>
      <c r="E9" s="31">
        <v>44217</v>
      </c>
      <c r="F9" s="31">
        <v>44218</v>
      </c>
      <c r="G9" s="31">
        <v>44219</v>
      </c>
      <c r="H9" s="31">
        <v>44220</v>
      </c>
    </row>
    <row r="10" spans="2:14">
      <c r="B10" s="31">
        <v>44221</v>
      </c>
      <c r="C10" s="31">
        <v>44222</v>
      </c>
      <c r="D10" s="31">
        <v>44223</v>
      </c>
      <c r="E10" s="31">
        <v>44224</v>
      </c>
      <c r="F10" s="31">
        <v>44225</v>
      </c>
      <c r="G10" s="31">
        <v>44226</v>
      </c>
      <c r="H10" s="31">
        <v>44227</v>
      </c>
    </row>
    <row r="11" spans="2:14">
      <c r="B11" s="31">
        <v>44228</v>
      </c>
      <c r="C11" s="31">
        <v>44229</v>
      </c>
      <c r="D11" s="31">
        <v>44230</v>
      </c>
      <c r="E11" s="31">
        <v>44231</v>
      </c>
      <c r="F11" s="31">
        <v>44232</v>
      </c>
      <c r="G11" s="31">
        <v>44233</v>
      </c>
      <c r="H11" s="31">
        <v>44234</v>
      </c>
    </row>
    <row r="12" spans="2:14">
      <c r="B12" s="31">
        <v>44235</v>
      </c>
      <c r="C12" s="31">
        <v>44236</v>
      </c>
      <c r="D12" s="31">
        <v>44237</v>
      </c>
      <c r="E12" s="31">
        <v>44238</v>
      </c>
      <c r="F12" s="31">
        <v>44239</v>
      </c>
      <c r="G12" s="31">
        <v>44240</v>
      </c>
      <c r="H12" s="31">
        <v>44241</v>
      </c>
    </row>
    <row r="13" spans="2:14">
      <c r="B13" s="31">
        <v>44242</v>
      </c>
      <c r="C13" s="31">
        <v>44243</v>
      </c>
      <c r="D13" s="31">
        <v>44244</v>
      </c>
      <c r="E13" s="31">
        <v>44245</v>
      </c>
      <c r="F13" s="31">
        <v>44246</v>
      </c>
      <c r="G13" s="31">
        <v>44247</v>
      </c>
      <c r="H13" s="31">
        <v>44248</v>
      </c>
    </row>
    <row r="14" spans="2:14">
      <c r="B14" s="31">
        <v>44249</v>
      </c>
      <c r="C14" s="31">
        <v>44250</v>
      </c>
      <c r="D14" s="31">
        <v>44251</v>
      </c>
      <c r="E14" s="31"/>
      <c r="F14" s="31"/>
      <c r="G14" s="31"/>
      <c r="H14" s="31"/>
    </row>
    <row r="15" spans="2:14">
      <c r="B15" s="31"/>
      <c r="C15" s="31"/>
      <c r="D15" s="31"/>
      <c r="E15" s="31"/>
      <c r="F15" s="31"/>
      <c r="G15" s="31"/>
      <c r="H15" s="31"/>
    </row>
    <row r="16" spans="2:14">
      <c r="B16" s="31"/>
      <c r="C16" s="31"/>
      <c r="D16" s="31"/>
      <c r="E16" s="31"/>
      <c r="F16" s="31"/>
      <c r="G16" s="31"/>
      <c r="H16" s="31"/>
    </row>
    <row r="17" spans="2:12">
      <c r="B17" s="31"/>
      <c r="C17" s="31"/>
      <c r="D17" s="31"/>
      <c r="E17" s="31"/>
      <c r="F17" s="31"/>
      <c r="G17" s="31"/>
      <c r="H17" s="31"/>
    </row>
    <row r="18" spans="2:12">
      <c r="B18" s="31"/>
      <c r="C18" s="31"/>
      <c r="D18" s="31"/>
      <c r="E18" s="31"/>
      <c r="F18" s="31"/>
      <c r="G18" s="31"/>
      <c r="H18" s="31"/>
    </row>
    <row r="20" spans="2:12" ht="16.5" customHeight="1">
      <c r="B20" s="209" t="s">
        <v>31</v>
      </c>
      <c r="C20" s="209"/>
      <c r="D20" s="209"/>
      <c r="E20" s="209"/>
      <c r="F20" s="209"/>
      <c r="G20" s="209"/>
      <c r="H20" s="209"/>
      <c r="J20" s="209" t="s">
        <v>33</v>
      </c>
      <c r="K20" s="209"/>
      <c r="L20" s="209"/>
    </row>
    <row r="21" spans="2:12">
      <c r="B21" s="3" t="s">
        <v>22</v>
      </c>
      <c r="C21" s="3" t="s">
        <v>23</v>
      </c>
      <c r="D21" s="3" t="s">
        <v>21</v>
      </c>
      <c r="E21" s="3" t="s">
        <v>20</v>
      </c>
      <c r="F21" s="3" t="s">
        <v>19</v>
      </c>
      <c r="G21" s="3" t="s">
        <v>18</v>
      </c>
      <c r="H21" s="3" t="s">
        <v>17</v>
      </c>
      <c r="J21" s="15" t="s">
        <v>12</v>
      </c>
      <c r="K21" s="3" t="s">
        <v>27</v>
      </c>
      <c r="L21" s="3" t="s">
        <v>26</v>
      </c>
    </row>
    <row r="22" spans="2:12">
      <c r="B22" s="31"/>
      <c r="C22" s="31"/>
      <c r="D22" s="31"/>
      <c r="E22" s="31" t="str">
        <f ca="1">IF(TODAY()&lt;=E4,E4,"지난날")</f>
        <v>지난날</v>
      </c>
      <c r="F22" s="31">
        <f t="shared" ref="F22:H26" ca="1" si="0">IF(TODAY()&lt;=F4,F4,"지난날")</f>
        <v>44183</v>
      </c>
      <c r="G22" s="31">
        <f t="shared" ca="1" si="0"/>
        <v>44184</v>
      </c>
      <c r="H22" s="31">
        <f t="shared" ca="1" si="0"/>
        <v>44185</v>
      </c>
      <c r="J22" s="29">
        <f ca="1">COUNT(B22:H32)</f>
        <v>69</v>
      </c>
      <c r="K22" s="29">
        <f ca="1">COUNT(B22:G32)</f>
        <v>59</v>
      </c>
      <c r="L22" s="29">
        <f ca="1">COUNT(H22:H32)</f>
        <v>10</v>
      </c>
    </row>
    <row r="23" spans="2:12">
      <c r="B23" s="31">
        <f t="shared" ref="B23:H32" ca="1" si="1">IF(TODAY()&lt;=B5,B5,"지난날")</f>
        <v>44186</v>
      </c>
      <c r="C23" s="31">
        <f t="shared" ca="1" si="1"/>
        <v>44187</v>
      </c>
      <c r="D23" s="31">
        <f t="shared" ca="1" si="1"/>
        <v>44188</v>
      </c>
      <c r="E23" s="31">
        <f t="shared" ca="1" si="1"/>
        <v>44189</v>
      </c>
      <c r="F23" s="31">
        <f t="shared" ca="1" si="0"/>
        <v>44190</v>
      </c>
      <c r="G23" s="31">
        <f t="shared" ca="1" si="0"/>
        <v>44191</v>
      </c>
      <c r="H23" s="31">
        <f t="shared" ca="1" si="0"/>
        <v>44192</v>
      </c>
    </row>
    <row r="24" spans="2:12">
      <c r="B24" s="31">
        <f t="shared" ca="1" si="1"/>
        <v>44193</v>
      </c>
      <c r="C24" s="31">
        <f t="shared" ca="1" si="1"/>
        <v>44194</v>
      </c>
      <c r="D24" s="31">
        <f t="shared" ca="1" si="1"/>
        <v>44195</v>
      </c>
      <c r="E24" s="31">
        <f t="shared" ca="1" si="1"/>
        <v>44196</v>
      </c>
      <c r="F24" s="31">
        <f t="shared" ca="1" si="0"/>
        <v>44197</v>
      </c>
      <c r="G24" s="31">
        <f t="shared" ca="1" si="0"/>
        <v>44198</v>
      </c>
      <c r="H24" s="31">
        <f t="shared" ca="1" si="0"/>
        <v>44199</v>
      </c>
    </row>
    <row r="25" spans="2:12">
      <c r="B25" s="31">
        <f t="shared" ca="1" si="1"/>
        <v>44200</v>
      </c>
      <c r="C25" s="31">
        <f t="shared" ca="1" si="1"/>
        <v>44201</v>
      </c>
      <c r="D25" s="31">
        <f t="shared" ca="1" si="1"/>
        <v>44202</v>
      </c>
      <c r="E25" s="31">
        <f t="shared" ca="1" si="1"/>
        <v>44203</v>
      </c>
      <c r="F25" s="31">
        <f t="shared" ca="1" si="0"/>
        <v>44204</v>
      </c>
      <c r="G25" s="31">
        <f t="shared" ca="1" si="0"/>
        <v>44205</v>
      </c>
      <c r="H25" s="31">
        <f t="shared" ca="1" si="0"/>
        <v>44206</v>
      </c>
    </row>
    <row r="26" spans="2:12">
      <c r="B26" s="31">
        <f t="shared" ca="1" si="1"/>
        <v>44207</v>
      </c>
      <c r="C26" s="31">
        <f t="shared" ca="1" si="1"/>
        <v>44208</v>
      </c>
      <c r="D26" s="31">
        <f t="shared" ca="1" si="1"/>
        <v>44209</v>
      </c>
      <c r="E26" s="31">
        <f t="shared" ca="1" si="1"/>
        <v>44210</v>
      </c>
      <c r="F26" s="31">
        <f t="shared" ca="1" si="0"/>
        <v>44211</v>
      </c>
      <c r="G26" s="31">
        <f t="shared" ca="1" si="0"/>
        <v>44212</v>
      </c>
      <c r="H26" s="31">
        <f t="shared" ca="1" si="0"/>
        <v>44213</v>
      </c>
    </row>
    <row r="27" spans="2:12">
      <c r="B27" s="31">
        <f t="shared" ca="1" si="1"/>
        <v>44214</v>
      </c>
      <c r="C27" s="31">
        <f t="shared" ca="1" si="1"/>
        <v>44215</v>
      </c>
      <c r="D27" s="31">
        <f t="shared" ca="1" si="1"/>
        <v>44216</v>
      </c>
      <c r="E27" s="31">
        <f t="shared" ca="1" si="1"/>
        <v>44217</v>
      </c>
      <c r="F27" s="31">
        <f t="shared" ca="1" si="1"/>
        <v>44218</v>
      </c>
      <c r="G27" s="31">
        <f t="shared" ca="1" si="1"/>
        <v>44219</v>
      </c>
      <c r="H27" s="31">
        <f t="shared" ca="1" si="1"/>
        <v>44220</v>
      </c>
    </row>
    <row r="28" spans="2:12">
      <c r="B28" s="31">
        <f t="shared" ca="1" si="1"/>
        <v>44221</v>
      </c>
      <c r="C28" s="31">
        <f t="shared" ca="1" si="1"/>
        <v>44222</v>
      </c>
      <c r="D28" s="31">
        <f t="shared" ca="1" si="1"/>
        <v>44223</v>
      </c>
      <c r="E28" s="31">
        <f t="shared" ca="1" si="1"/>
        <v>44224</v>
      </c>
      <c r="F28" s="31">
        <f t="shared" ca="1" si="1"/>
        <v>44225</v>
      </c>
      <c r="G28" s="31">
        <f t="shared" ca="1" si="1"/>
        <v>44226</v>
      </c>
      <c r="H28" s="31">
        <f t="shared" ca="1" si="1"/>
        <v>44227</v>
      </c>
    </row>
    <row r="29" spans="2:12">
      <c r="B29" s="31">
        <f t="shared" ca="1" si="1"/>
        <v>44228</v>
      </c>
      <c r="C29" s="31">
        <f t="shared" ca="1" si="1"/>
        <v>44229</v>
      </c>
      <c r="D29" s="31">
        <f t="shared" ca="1" si="1"/>
        <v>44230</v>
      </c>
      <c r="E29" s="31">
        <f t="shared" ca="1" si="1"/>
        <v>44231</v>
      </c>
      <c r="F29" s="31">
        <f t="shared" ca="1" si="1"/>
        <v>44232</v>
      </c>
      <c r="G29" s="31">
        <f t="shared" ca="1" si="1"/>
        <v>44233</v>
      </c>
      <c r="H29" s="31">
        <f t="shared" ca="1" si="1"/>
        <v>44234</v>
      </c>
    </row>
    <row r="30" spans="2:12">
      <c r="B30" s="31">
        <f t="shared" ca="1" si="1"/>
        <v>44235</v>
      </c>
      <c r="C30" s="31">
        <f t="shared" ca="1" si="1"/>
        <v>44236</v>
      </c>
      <c r="D30" s="31">
        <f t="shared" ca="1" si="1"/>
        <v>44237</v>
      </c>
      <c r="E30" s="31">
        <f t="shared" ca="1" si="1"/>
        <v>44238</v>
      </c>
      <c r="F30" s="31">
        <f t="shared" ca="1" si="1"/>
        <v>44239</v>
      </c>
      <c r="G30" s="31">
        <f t="shared" ca="1" si="1"/>
        <v>44240</v>
      </c>
      <c r="H30" s="31">
        <f t="shared" ca="1" si="1"/>
        <v>44241</v>
      </c>
    </row>
    <row r="31" spans="2:12">
      <c r="B31" s="31">
        <f t="shared" ca="1" si="1"/>
        <v>44242</v>
      </c>
      <c r="C31" s="31">
        <f t="shared" ca="1" si="1"/>
        <v>44243</v>
      </c>
      <c r="D31" s="31">
        <f t="shared" ca="1" si="1"/>
        <v>44244</v>
      </c>
      <c r="E31" s="31">
        <f t="shared" ca="1" si="1"/>
        <v>44245</v>
      </c>
      <c r="F31" s="31">
        <f t="shared" ca="1" si="1"/>
        <v>44246</v>
      </c>
      <c r="G31" s="31">
        <f t="shared" ca="1" si="1"/>
        <v>44247</v>
      </c>
      <c r="H31" s="31">
        <f t="shared" ca="1" si="1"/>
        <v>44248</v>
      </c>
    </row>
    <row r="32" spans="2:12">
      <c r="B32" s="31">
        <f t="shared" ca="1" si="1"/>
        <v>44249</v>
      </c>
      <c r="C32" s="31">
        <f t="shared" ca="1" si="1"/>
        <v>44250</v>
      </c>
      <c r="D32" s="31">
        <f t="shared" ca="1" si="1"/>
        <v>44251</v>
      </c>
      <c r="E32" s="32"/>
      <c r="F32" s="32"/>
      <c r="G32" s="32"/>
      <c r="H32" s="32"/>
    </row>
  </sheetData>
  <sheetProtection algorithmName="SHA-512" hashValue="SxCkU2k9gbaWunNTsJMOd/dl6nZa6mseL9VUMGMH8azln3IXQTWAVFetacQlxt41nS7h6jRxjGmmkeO5zAqMOw==" saltValue="ff1MxAm4yL2caSq3D2szCA==" spinCount="100000" sheet="1" selectLockedCells="1"/>
  <protectedRanges>
    <protectedRange algorithmName="SHA-512" hashValue="4TbzMo/FIlFo4hFC/j1URtnT56tJJN3TwsQasR3THarxnFP7yt6ShYou0dfXJkRVsl6nnZfGVd6oJcaFTQ6NgQ==" saltValue="Ipj5QW8NCNOudl2DlN06zQ==" spinCount="100000" sqref="B2:C2 B20:C20 J20:L20 J2:L2 N2" name="보호"/>
    <protectedRange algorithmName="SHA-512" hashValue="4TbzMo/FIlFo4hFC/j1URtnT56tJJN3TwsQasR3THarxnFP7yt6ShYou0dfXJkRVsl6nnZfGVd6oJcaFTQ6NgQ==" saltValue="Ipj5QW8NCNOudl2DlN06zQ==" spinCount="100000" sqref="B3:H3 B21:H21 J3:L3 J21:L21" name="보호_1"/>
  </protectedRanges>
  <mergeCells count="4">
    <mergeCell ref="B2:H2"/>
    <mergeCell ref="B20:H20"/>
    <mergeCell ref="J20:L20"/>
    <mergeCell ref="J2:L2"/>
  </mergeCells>
  <phoneticPr fontId="1" type="noConversion"/>
  <conditionalFormatting sqref="B22:H30">
    <cfRule type="containsText" dxfId="22" priority="5" operator="containsText" text="지난날">
      <formula>NOT(ISERROR(SEARCH("지난날",B22)))</formula>
    </cfRule>
  </conditionalFormatting>
  <conditionalFormatting sqref="B31:H31">
    <cfRule type="containsText" dxfId="21" priority="3" operator="containsText" text="지난날">
      <formula>NOT(ISERROR(SEARCH("지난날",B31)))</formula>
    </cfRule>
  </conditionalFormatting>
  <conditionalFormatting sqref="B32:D32">
    <cfRule type="containsText" dxfId="20" priority="1" operator="containsText" text="지난날">
      <formula>NOT(ISERROR(SEARCH("지난날",B32)))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B96DC693-0CA9-43BA-A3DD-ED1DEA1909AA}">
            <xm:f>NOT(ISERROR(SEARCH($N$3,B3)))</xm:f>
            <xm:f>$N$3</xm:f>
            <x14:dxf>
              <font>
                <b/>
                <i val="0"/>
                <color theme="0"/>
              </font>
              <fill>
                <patternFill>
                  <bgColor rgb="FF92D050"/>
                </patternFill>
              </fill>
            </x14:dxf>
          </x14:cfRule>
          <xm:sqref>N3 B4:H18</xm:sqref>
        </x14:conditionalFormatting>
        <x14:conditionalFormatting xmlns:xm="http://schemas.microsoft.com/office/excel/2006/main">
          <x14:cfRule type="containsText" priority="6" operator="containsText" id="{12A7C6DA-9D1B-4A64-BFE9-A4DB9E10E576}">
            <xm:f>NOT(ISERROR(SEARCH($N$3,B22)))</xm:f>
            <xm:f>$N$3</xm:f>
            <x14:dxf>
              <font>
                <b/>
                <i val="0"/>
                <color theme="0"/>
              </font>
              <fill>
                <patternFill>
                  <bgColor rgb="FF92D050"/>
                </patternFill>
              </fill>
            </x14:dxf>
          </x14:cfRule>
          <xm:sqref>B22:H30</xm:sqref>
        </x14:conditionalFormatting>
        <x14:conditionalFormatting xmlns:xm="http://schemas.microsoft.com/office/excel/2006/main">
          <x14:cfRule type="containsText" priority="4" operator="containsText" id="{918ACF7A-E777-4797-A89C-FDFA3939D6AD}">
            <xm:f>NOT(ISERROR(SEARCH($N$3,B31)))</xm:f>
            <xm:f>$N$3</xm:f>
            <x14:dxf>
              <font>
                <b/>
                <i val="0"/>
                <color theme="0"/>
              </font>
              <fill>
                <patternFill>
                  <bgColor rgb="FF92D050"/>
                </patternFill>
              </fill>
            </x14:dxf>
          </x14:cfRule>
          <xm:sqref>B31:H31</xm:sqref>
        </x14:conditionalFormatting>
        <x14:conditionalFormatting xmlns:xm="http://schemas.microsoft.com/office/excel/2006/main">
          <x14:cfRule type="containsText" priority="2" operator="containsText" id="{49AE1B40-8896-4158-B93C-88763DFDE299}">
            <xm:f>NOT(ISERROR(SEARCH($N$3,B32)))</xm:f>
            <xm:f>$N$3</xm:f>
            <x14:dxf>
              <font>
                <b/>
                <i val="0"/>
                <color theme="0"/>
              </font>
              <fill>
                <patternFill>
                  <bgColor rgb="FF92D050"/>
                </patternFill>
              </fill>
            </x14:dxf>
          </x14:cfRule>
          <xm:sqref>B32:D32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CD73-10A8-4E46-B4E5-729F4D9F4D2B}">
  <dimension ref="A1:O53"/>
  <sheetViews>
    <sheetView workbookViewId="0">
      <selection activeCell="C11" sqref="C11"/>
    </sheetView>
  </sheetViews>
  <sheetFormatPr defaultRowHeight="16.5"/>
  <cols>
    <col min="1" max="1" width="3.125" style="1" customWidth="1"/>
    <col min="2" max="2" width="23.625" style="1" customWidth="1"/>
    <col min="3" max="3" width="22.625" style="1" bestFit="1" customWidth="1"/>
    <col min="4" max="4" width="3.125" style="1" customWidth="1"/>
    <col min="5" max="5" width="16.5" style="1" bestFit="1" customWidth="1"/>
    <col min="6" max="6" width="11.625" style="1" customWidth="1"/>
    <col min="7" max="7" width="3.125" style="1" customWidth="1"/>
    <col min="8" max="8" width="16.5" style="1" bestFit="1" customWidth="1"/>
    <col min="9" max="9" width="11.625" style="1" customWidth="1"/>
    <col min="10" max="10" width="3.125" style="1" customWidth="1"/>
    <col min="11" max="11" width="21.875" style="1" customWidth="1"/>
    <col min="12" max="12" width="14.5" style="1" customWidth="1"/>
    <col min="13" max="13" width="9" style="1" customWidth="1"/>
    <col min="14" max="15" width="23.5" style="1" customWidth="1"/>
    <col min="16" max="16384" width="9" style="1"/>
  </cols>
  <sheetData>
    <row r="1" spans="2:15" ht="16.5" customHeight="1">
      <c r="F1" s="67"/>
      <c r="G1" s="67"/>
    </row>
    <row r="2" spans="2:15" ht="16.5" customHeight="1">
      <c r="B2" s="209" t="s">
        <v>38</v>
      </c>
      <c r="C2" s="209"/>
      <c r="E2" s="209" t="s">
        <v>170</v>
      </c>
      <c r="F2" s="209"/>
      <c r="G2" s="68"/>
      <c r="H2" s="209" t="s">
        <v>171</v>
      </c>
      <c r="I2" s="209"/>
      <c r="J2" s="68"/>
      <c r="K2" s="209" t="s">
        <v>172</v>
      </c>
      <c r="L2" s="209"/>
      <c r="N2" s="84"/>
      <c r="O2" s="85"/>
    </row>
    <row r="3" spans="2:15" ht="16.5" customHeight="1">
      <c r="B3" s="3" t="s">
        <v>0</v>
      </c>
      <c r="C3" s="69">
        <v>44182</v>
      </c>
      <c r="E3" s="3" t="s">
        <v>35</v>
      </c>
      <c r="F3" s="70">
        <f>'계산용 달력'!K4</f>
        <v>60</v>
      </c>
      <c r="H3" s="3" t="s">
        <v>35</v>
      </c>
      <c r="I3" s="70">
        <f ca="1">'계산용 달력'!K22-C13</f>
        <v>59</v>
      </c>
      <c r="J3" s="68"/>
      <c r="K3" s="8" t="s">
        <v>39</v>
      </c>
      <c r="L3" s="70">
        <f ca="1">$I$5+$C$16</f>
        <v>23700</v>
      </c>
      <c r="N3" s="24"/>
      <c r="O3" s="27"/>
    </row>
    <row r="4" spans="2:15" ht="16.5" customHeight="1">
      <c r="B4" s="3" t="s">
        <v>1</v>
      </c>
      <c r="C4" s="69">
        <v>44251</v>
      </c>
      <c r="E4" s="3" t="s">
        <v>24</v>
      </c>
      <c r="F4" s="1">
        <f>'계산용 달력'!L4</f>
        <v>10</v>
      </c>
      <c r="H4" s="3" t="s">
        <v>24</v>
      </c>
      <c r="I4" s="1">
        <f ca="1">'계산용 달력'!L22-C14</f>
        <v>10</v>
      </c>
      <c r="J4" s="68"/>
      <c r="K4" s="3" t="s">
        <v>41</v>
      </c>
      <c r="L4" s="70">
        <f ca="1">I6</f>
        <v>-23700</v>
      </c>
      <c r="N4" s="24"/>
      <c r="O4" s="27"/>
    </row>
    <row r="5" spans="2:15" ht="16.5" customHeight="1">
      <c r="B5" s="10" t="s">
        <v>25</v>
      </c>
      <c r="C5" s="70">
        <f>'계산용 달력'!J4</f>
        <v>70</v>
      </c>
      <c r="E5" s="8" t="s">
        <v>39</v>
      </c>
      <c r="F5" s="70">
        <f>SUM((F3*C7)+(F4*C7*2))</f>
        <v>24000</v>
      </c>
      <c r="H5" s="8" t="s">
        <v>39</v>
      </c>
      <c r="I5" s="70">
        <f ca="1">SUM((I3*C7)+(I4*C7*2))</f>
        <v>23700</v>
      </c>
      <c r="K5" s="8" t="s">
        <v>43</v>
      </c>
      <c r="L5" s="1">
        <f ca="1">SUM(L3:L4)</f>
        <v>0</v>
      </c>
      <c r="N5" s="24"/>
      <c r="O5" s="25"/>
    </row>
    <row r="6" spans="2:15" ht="16.5" customHeight="1">
      <c r="B6" s="10" t="s">
        <v>12</v>
      </c>
      <c r="C6" s="70">
        <f ca="1">'계산용 달력'!J22</f>
        <v>69</v>
      </c>
      <c r="E6" s="3" t="s">
        <v>41</v>
      </c>
      <c r="F6" s="70">
        <f>SUM(((F3*C7)+(F4*C7*2))*(C11-1))</f>
        <v>-24000</v>
      </c>
      <c r="G6" s="71"/>
      <c r="H6" s="3" t="s">
        <v>41</v>
      </c>
      <c r="I6" s="70">
        <f ca="1">SUM(((I3*C7)+(I4*C7*2))*(C11-1))</f>
        <v>-23700</v>
      </c>
      <c r="K6" s="24"/>
      <c r="L6" s="27"/>
      <c r="N6" s="24"/>
      <c r="O6" s="27"/>
    </row>
    <row r="7" spans="2:15" ht="16.5" customHeight="1">
      <c r="B7" s="3" t="s">
        <v>156</v>
      </c>
      <c r="C7" s="70">
        <v>300</v>
      </c>
      <c r="E7" s="24"/>
      <c r="F7" s="27"/>
      <c r="G7" s="26"/>
      <c r="H7" s="24"/>
      <c r="I7" s="27"/>
      <c r="K7" s="24"/>
      <c r="L7" s="27"/>
      <c r="N7" s="24"/>
      <c r="O7" s="27"/>
    </row>
    <row r="8" spans="2:15" ht="16.5" customHeight="1">
      <c r="B8" s="3" t="s">
        <v>157</v>
      </c>
      <c r="C8" s="70">
        <v>800</v>
      </c>
      <c r="E8" s="98" t="s">
        <v>40</v>
      </c>
      <c r="F8" s="1">
        <f>SUM(F5:F6)</f>
        <v>0</v>
      </c>
      <c r="G8" s="71"/>
      <c r="H8" s="98" t="s">
        <v>40</v>
      </c>
      <c r="I8" s="1">
        <f ca="1">SUM(I5:I6)</f>
        <v>0</v>
      </c>
      <c r="K8" s="24"/>
      <c r="L8" s="25"/>
      <c r="N8" s="24"/>
      <c r="O8" s="25"/>
    </row>
    <row r="9" spans="2:15" ht="16.5" customHeight="1"/>
    <row r="10" spans="2:15" ht="16.5" customHeight="1">
      <c r="B10" s="209" t="s">
        <v>11</v>
      </c>
      <c r="C10" s="209"/>
      <c r="E10" s="209" t="s">
        <v>173</v>
      </c>
      <c r="F10" s="209"/>
      <c r="H10" s="210" t="s">
        <v>174</v>
      </c>
      <c r="I10" s="211"/>
      <c r="K10" s="210" t="s">
        <v>175</v>
      </c>
      <c r="L10" s="211"/>
    </row>
    <row r="11" spans="2:15" ht="16.5" customHeight="1">
      <c r="B11" s="2" t="s">
        <v>62</v>
      </c>
      <c r="C11" s="28"/>
      <c r="E11" s="3" t="s">
        <v>35</v>
      </c>
      <c r="F11" s="70">
        <f>F3</f>
        <v>60</v>
      </c>
      <c r="G11" s="67"/>
      <c r="H11" s="3" t="s">
        <v>35</v>
      </c>
      <c r="I11" s="70">
        <f ca="1">I3-C13</f>
        <v>59</v>
      </c>
      <c r="K11" s="3" t="s">
        <v>35</v>
      </c>
      <c r="L11" s="70">
        <f ca="1">I3-C13</f>
        <v>59</v>
      </c>
    </row>
    <row r="12" spans="2:15" ht="16.5" customHeight="1">
      <c r="B12" s="2" t="s">
        <v>167</v>
      </c>
      <c r="C12" s="28"/>
      <c r="E12" s="3" t="s">
        <v>24</v>
      </c>
      <c r="F12" s="70">
        <f>F4</f>
        <v>10</v>
      </c>
      <c r="G12" s="67"/>
      <c r="H12" s="3" t="s">
        <v>24</v>
      </c>
      <c r="I12" s="70">
        <f ca="1">I4-C14</f>
        <v>10</v>
      </c>
      <c r="K12" s="3" t="s">
        <v>24</v>
      </c>
      <c r="L12" s="70">
        <f ca="1">I4-C14</f>
        <v>10</v>
      </c>
    </row>
    <row r="13" spans="2:15" ht="16.5" customHeight="1">
      <c r="B13" s="9" t="s">
        <v>36</v>
      </c>
      <c r="C13" s="28"/>
      <c r="E13" s="8" t="s">
        <v>39</v>
      </c>
      <c r="F13" s="70">
        <f>(F11+F12)*100</f>
        <v>7000</v>
      </c>
      <c r="H13" s="8" t="s">
        <v>39</v>
      </c>
      <c r="I13" s="70">
        <f ca="1">(I11+I12)*100</f>
        <v>6900</v>
      </c>
      <c r="K13" s="8" t="s">
        <v>39</v>
      </c>
      <c r="L13" s="70">
        <f ca="1">SUM(I13+C14)</f>
        <v>6900</v>
      </c>
    </row>
    <row r="14" spans="2:15" ht="16.5" customHeight="1">
      <c r="B14" s="9" t="s">
        <v>37</v>
      </c>
      <c r="C14" s="28"/>
      <c r="E14" s="24"/>
      <c r="F14" s="27"/>
      <c r="G14" s="25"/>
      <c r="H14" s="24"/>
      <c r="I14" s="27"/>
      <c r="J14" s="25"/>
      <c r="K14" s="24"/>
      <c r="L14" s="27"/>
    </row>
    <row r="15" spans="2:15" ht="16.5" customHeight="1">
      <c r="B15" s="2" t="s">
        <v>169</v>
      </c>
      <c r="C15" s="28"/>
      <c r="E15" s="24"/>
      <c r="F15" s="27"/>
      <c r="G15" s="25"/>
      <c r="H15" s="24"/>
      <c r="I15" s="27"/>
      <c r="J15" s="25"/>
      <c r="K15" s="24"/>
      <c r="L15" s="27"/>
    </row>
    <row r="16" spans="2:15" ht="16.5" customHeight="1">
      <c r="B16" s="2" t="s">
        <v>168</v>
      </c>
      <c r="C16" s="28"/>
      <c r="E16" s="24"/>
      <c r="F16" s="25"/>
      <c r="G16" s="25"/>
      <c r="H16" s="24"/>
      <c r="I16" s="25"/>
      <c r="J16" s="25"/>
      <c r="K16" s="24"/>
      <c r="L16" s="25"/>
    </row>
    <row r="17" spans="1:14" ht="16.5" customHeight="1">
      <c r="B17" s="2" t="s">
        <v>177</v>
      </c>
      <c r="C17" s="28"/>
      <c r="E17" s="209" t="s">
        <v>181</v>
      </c>
      <c r="F17" s="209"/>
      <c r="G17" s="26"/>
      <c r="H17" s="209" t="s">
        <v>182</v>
      </c>
      <c r="I17" s="209"/>
      <c r="J17" s="25"/>
      <c r="K17" s="209" t="s">
        <v>183</v>
      </c>
      <c r="L17" s="209"/>
    </row>
    <row r="18" spans="1:14" ht="16.5" customHeight="1">
      <c r="B18" s="2" t="s">
        <v>176</v>
      </c>
      <c r="C18" s="28"/>
      <c r="E18" s="3" t="s">
        <v>63</v>
      </c>
      <c r="F18" s="70">
        <v>42</v>
      </c>
      <c r="H18" s="3" t="s">
        <v>63</v>
      </c>
      <c r="I18" s="70">
        <f>F18-(C13+C14)</f>
        <v>42</v>
      </c>
      <c r="K18" s="3" t="s">
        <v>63</v>
      </c>
      <c r="L18" s="70">
        <f>F18</f>
        <v>42</v>
      </c>
    </row>
    <row r="19" spans="1:14" ht="16.5" customHeight="1">
      <c r="B19" s="2" t="s">
        <v>179</v>
      </c>
      <c r="C19" s="28"/>
      <c r="E19" s="8" t="s">
        <v>64</v>
      </c>
      <c r="F19" s="70">
        <f>F18*1500</f>
        <v>63000</v>
      </c>
      <c r="H19" s="8" t="s">
        <v>178</v>
      </c>
      <c r="I19" s="70">
        <f>I18*C19</f>
        <v>0</v>
      </c>
      <c r="K19" s="8" t="s">
        <v>65</v>
      </c>
      <c r="L19" s="72" t="e">
        <f>(C20-C18)/C19</f>
        <v>#DIV/0!</v>
      </c>
      <c r="N19" s="72"/>
    </row>
    <row r="20" spans="1:14" ht="16.5" customHeight="1">
      <c r="A20" s="25"/>
      <c r="B20" s="2" t="s">
        <v>180</v>
      </c>
      <c r="C20" s="28"/>
      <c r="E20" s="24"/>
      <c r="F20" s="27"/>
    </row>
    <row r="21" spans="1:14" ht="16.5" customHeight="1">
      <c r="A21" s="25"/>
      <c r="B21" s="170"/>
      <c r="C21" s="170"/>
      <c r="D21" s="25"/>
      <c r="E21" s="25"/>
      <c r="F21" s="25"/>
      <c r="G21" s="25"/>
      <c r="H21" s="25"/>
      <c r="I21" s="25"/>
      <c r="J21" s="25"/>
      <c r="K21" s="25"/>
      <c r="L21" s="25"/>
    </row>
    <row r="22" spans="1:14" ht="16.5" customHeight="1">
      <c r="A22" s="25"/>
      <c r="B22" s="212"/>
      <c r="C22" s="214"/>
      <c r="D22" s="25"/>
      <c r="E22" s="170"/>
      <c r="F22" s="170"/>
      <c r="G22" s="26"/>
      <c r="H22" s="170"/>
      <c r="I22" s="170"/>
      <c r="J22" s="25"/>
      <c r="K22" s="170"/>
      <c r="L22" s="170"/>
    </row>
    <row r="23" spans="1:14" ht="16.5" customHeight="1">
      <c r="A23" s="25"/>
      <c r="B23" s="213"/>
      <c r="C23" s="215"/>
      <c r="D23" s="25"/>
      <c r="E23" s="80"/>
      <c r="F23" s="80"/>
      <c r="G23" s="26"/>
      <c r="H23" s="80"/>
      <c r="I23" s="25"/>
      <c r="J23" s="25"/>
      <c r="K23" s="80"/>
      <c r="L23" s="25"/>
    </row>
    <row r="24" spans="1:14" ht="16.5" customHeight="1">
      <c r="A24" s="25"/>
      <c r="B24" s="74" t="s">
        <v>276</v>
      </c>
      <c r="C24" s="25"/>
      <c r="D24" s="25"/>
      <c r="E24" s="80"/>
      <c r="F24" s="80"/>
      <c r="G24" s="25"/>
      <c r="H24" s="80"/>
      <c r="I24" s="25"/>
      <c r="J24" s="25"/>
      <c r="K24" s="80"/>
      <c r="L24" s="81"/>
    </row>
    <row r="25" spans="1:14" ht="16.5" customHeight="1">
      <c r="A25" s="25"/>
      <c r="B25" s="11" t="s">
        <v>42</v>
      </c>
      <c r="C25" s="25"/>
      <c r="D25" s="25"/>
      <c r="E25" s="80"/>
      <c r="F25" s="80"/>
      <c r="G25" s="26"/>
      <c r="H25" s="80"/>
      <c r="I25" s="81"/>
      <c r="J25" s="25"/>
      <c r="K25" s="80"/>
      <c r="L25" s="81"/>
    </row>
    <row r="26" spans="1:14" ht="16.5" customHeight="1">
      <c r="A26" s="25"/>
      <c r="B26" s="11"/>
      <c r="C26" s="25"/>
      <c r="D26" s="25"/>
      <c r="E26" s="80"/>
      <c r="F26" s="80"/>
      <c r="G26" s="26"/>
      <c r="H26" s="80"/>
      <c r="I26" s="25"/>
      <c r="J26" s="25"/>
      <c r="K26" s="80"/>
      <c r="L26" s="81"/>
      <c r="N26" s="106"/>
    </row>
    <row r="27" spans="1:14" ht="16.5" customHeight="1">
      <c r="A27" s="25"/>
      <c r="B27" s="25"/>
      <c r="C27" s="25"/>
      <c r="D27" s="25"/>
      <c r="E27" s="80"/>
      <c r="F27" s="80"/>
      <c r="G27" s="26"/>
      <c r="H27" s="80"/>
      <c r="I27" s="25"/>
      <c r="J27" s="25"/>
      <c r="K27" s="80"/>
      <c r="L27" s="81"/>
      <c r="M27" s="107"/>
      <c r="N27" s="106"/>
    </row>
    <row r="28" spans="1:14" ht="16.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107"/>
    </row>
    <row r="29" spans="1:14" ht="16.5" customHeight="1">
      <c r="D29" s="25"/>
      <c r="E29" s="25"/>
      <c r="F29" s="25"/>
      <c r="G29" s="25"/>
      <c r="H29" s="25"/>
      <c r="I29" s="25"/>
      <c r="J29" s="25"/>
      <c r="K29" s="25"/>
      <c r="L29" s="25"/>
      <c r="M29" s="107"/>
    </row>
    <row r="30" spans="1:14" ht="16.5" customHeight="1">
      <c r="D30" s="25"/>
      <c r="E30" s="170"/>
      <c r="F30" s="170"/>
      <c r="G30" s="25"/>
      <c r="H30" s="170"/>
      <c r="I30" s="170"/>
      <c r="J30" s="25"/>
      <c r="K30" s="170"/>
      <c r="L30" s="170"/>
      <c r="M30" s="107"/>
    </row>
    <row r="31" spans="1:14" ht="16.5" customHeight="1">
      <c r="D31" s="25"/>
      <c r="E31" s="24"/>
      <c r="F31" s="27"/>
      <c r="G31" s="25"/>
      <c r="H31" s="24"/>
      <c r="I31" s="27"/>
      <c r="J31" s="25"/>
      <c r="K31" s="24"/>
      <c r="L31" s="27"/>
      <c r="M31" s="107"/>
    </row>
    <row r="32" spans="1:14" ht="16.5" customHeight="1">
      <c r="D32" s="25"/>
      <c r="E32" s="24"/>
      <c r="F32" s="27"/>
      <c r="G32" s="25"/>
      <c r="H32" s="24"/>
      <c r="I32" s="27"/>
      <c r="J32" s="25"/>
      <c r="K32" s="24"/>
      <c r="L32" s="27"/>
      <c r="M32" s="107"/>
    </row>
    <row r="33" spans="2:13" ht="16.5" customHeight="1">
      <c r="D33" s="25"/>
      <c r="E33" s="25"/>
      <c r="F33" s="25"/>
      <c r="G33" s="25"/>
      <c r="H33" s="25"/>
      <c r="I33" s="25"/>
      <c r="J33" s="25"/>
      <c r="K33" s="25"/>
      <c r="L33" s="25"/>
      <c r="M33" s="107"/>
    </row>
    <row r="34" spans="2:13" ht="16.5" customHeight="1">
      <c r="D34" s="25"/>
      <c r="E34" s="25"/>
      <c r="F34" s="25"/>
      <c r="G34" s="25"/>
      <c r="H34" s="25"/>
      <c r="I34" s="25"/>
      <c r="J34" s="25"/>
      <c r="K34" s="25"/>
      <c r="L34" s="25"/>
      <c r="M34" s="107"/>
    </row>
    <row r="35" spans="2:13" ht="16.5" customHeight="1">
      <c r="B35" s="74"/>
      <c r="M35" s="106"/>
    </row>
    <row r="36" spans="2:13" ht="16.5" customHeight="1">
      <c r="B36" s="74"/>
      <c r="M36" s="106"/>
    </row>
    <row r="37" spans="2:13" ht="16.5" customHeight="1">
      <c r="B37" s="11"/>
      <c r="M37" s="108"/>
    </row>
    <row r="38" spans="2:13" ht="16.5" customHeight="1">
      <c r="M38" s="108"/>
    </row>
    <row r="39" spans="2:13" ht="20.25">
      <c r="K39" s="73"/>
      <c r="M39" s="108"/>
    </row>
    <row r="40" spans="2:13" ht="20.25">
      <c r="K40" s="106"/>
      <c r="L40" s="106"/>
      <c r="M40" s="106"/>
    </row>
    <row r="41" spans="2:13" ht="20.25">
      <c r="K41" s="106"/>
      <c r="L41" s="106"/>
      <c r="M41" s="106"/>
    </row>
    <row r="42" spans="2:13" ht="20.25">
      <c r="K42" s="106"/>
      <c r="L42" s="106"/>
      <c r="M42" s="106"/>
    </row>
    <row r="43" spans="2:13" ht="20.25">
      <c r="K43" s="109"/>
      <c r="L43" s="109"/>
      <c r="M43" s="109"/>
    </row>
    <row r="44" spans="2:13" ht="20.25">
      <c r="K44" s="109"/>
      <c r="L44" s="109"/>
      <c r="M44" s="109"/>
    </row>
    <row r="45" spans="2:13">
      <c r="G45" s="71"/>
    </row>
    <row r="46" spans="2:13">
      <c r="E46" s="71"/>
      <c r="F46" s="71"/>
      <c r="G46" s="71"/>
    </row>
    <row r="47" spans="2:13">
      <c r="E47" s="71"/>
      <c r="F47" s="71"/>
      <c r="G47" s="71"/>
    </row>
    <row r="48" spans="2:13">
      <c r="E48" s="71"/>
      <c r="F48" s="71"/>
      <c r="G48" s="71"/>
    </row>
    <row r="49" spans="2:9" ht="20.25">
      <c r="E49" s="106"/>
      <c r="F49" s="106"/>
      <c r="G49" s="106"/>
      <c r="H49" s="106"/>
      <c r="I49" s="106"/>
    </row>
    <row r="50" spans="2:9" ht="20.25">
      <c r="D50" s="106"/>
      <c r="E50" s="106"/>
      <c r="F50" s="106"/>
      <c r="G50" s="106"/>
      <c r="I50" s="107"/>
    </row>
    <row r="51" spans="2:9" ht="20.25">
      <c r="B51" s="70" t="s">
        <v>10</v>
      </c>
      <c r="C51" s="69">
        <f ca="1">TODAY()</f>
        <v>44183</v>
      </c>
      <c r="D51" s="106"/>
      <c r="E51" s="106"/>
      <c r="F51" s="106"/>
      <c r="G51" s="106"/>
      <c r="H51" s="107"/>
      <c r="I51" s="107"/>
    </row>
    <row r="52" spans="2:9" ht="20.25">
      <c r="D52" s="106"/>
      <c r="E52" s="106"/>
      <c r="F52" s="106"/>
      <c r="G52" s="106"/>
      <c r="H52" s="107"/>
      <c r="I52" s="107"/>
    </row>
    <row r="53" spans="2:9" ht="20.25">
      <c r="D53" s="106"/>
      <c r="E53" s="106"/>
      <c r="F53" s="106"/>
      <c r="G53" s="106"/>
      <c r="H53" s="106"/>
      <c r="I53" s="106"/>
    </row>
  </sheetData>
  <sheetProtection algorithmName="SHA-512" hashValue="dSonTUjHG9zKUu0BGtNHmsLDrhshcN7rdp+we8BATNNtlsB3+FFJSibBHW+KVSnBujEXVeYclx9oa848zmrZ8w==" saltValue="es/jyIQ9Dnw/aRUDaaTtqA==" spinCount="100000" sheet="1" objects="1" scenarios="1" selectLockedCells="1"/>
  <protectedRanges>
    <protectedRange sqref="C11:C12" name="범위1"/>
  </protectedRanges>
  <mergeCells count="20">
    <mergeCell ref="E30:F30"/>
    <mergeCell ref="H30:I30"/>
    <mergeCell ref="K30:L30"/>
    <mergeCell ref="E17:F17"/>
    <mergeCell ref="H17:I17"/>
    <mergeCell ref="K17:L17"/>
    <mergeCell ref="K22:L22"/>
    <mergeCell ref="B21:C21"/>
    <mergeCell ref="B22:B23"/>
    <mergeCell ref="C22:C23"/>
    <mergeCell ref="E22:F22"/>
    <mergeCell ref="H22:I22"/>
    <mergeCell ref="B2:C2"/>
    <mergeCell ref="E2:F2"/>
    <mergeCell ref="H2:I2"/>
    <mergeCell ref="K2:L2"/>
    <mergeCell ref="B10:C10"/>
    <mergeCell ref="E10:F10"/>
    <mergeCell ref="H10:I10"/>
    <mergeCell ref="K10:L10"/>
  </mergeCells>
  <phoneticPr fontId="1" type="noConversion"/>
  <conditionalFormatting sqref="C11">
    <cfRule type="cellIs" dxfId="15" priority="7" operator="greaterThan">
      <formula>43</formula>
    </cfRule>
    <cfRule type="cellIs" dxfId="14" priority="9" operator="lessThan">
      <formula>1</formula>
    </cfRule>
  </conditionalFormatting>
  <conditionalFormatting sqref="C12">
    <cfRule type="cellIs" dxfId="13" priority="8" operator="lessThan">
      <formula>0</formula>
    </cfRule>
  </conditionalFormatting>
  <conditionalFormatting sqref="K16">
    <cfRule type="duplicateValues" dxfId="12" priority="5"/>
  </conditionalFormatting>
  <conditionalFormatting sqref="K8">
    <cfRule type="duplicateValues" dxfId="11" priority="12"/>
  </conditionalFormatting>
  <conditionalFormatting sqref="N5">
    <cfRule type="duplicateValues" dxfId="10" priority="2"/>
  </conditionalFormatting>
  <conditionalFormatting sqref="N8">
    <cfRule type="duplicateValues" dxfId="9" priority="3"/>
  </conditionalFormatting>
  <conditionalFormatting sqref="K5">
    <cfRule type="duplicateValues" dxfId="8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E117-2B01-4187-A74A-B7C0DE2D3D46}">
  <dimension ref="A1:O53"/>
  <sheetViews>
    <sheetView workbookViewId="0">
      <selection activeCell="C11" sqref="C11"/>
    </sheetView>
  </sheetViews>
  <sheetFormatPr defaultRowHeight="16.5"/>
  <cols>
    <col min="1" max="1" width="3.125" style="1" customWidth="1"/>
    <col min="2" max="2" width="23.625" style="1" customWidth="1"/>
    <col min="3" max="3" width="22.625" style="1" bestFit="1" customWidth="1"/>
    <col min="4" max="4" width="3.125" style="1" customWidth="1"/>
    <col min="5" max="5" width="16.5" style="1" bestFit="1" customWidth="1"/>
    <col min="6" max="6" width="11.625" style="1" customWidth="1"/>
    <col min="7" max="7" width="3.125" style="1" customWidth="1"/>
    <col min="8" max="8" width="16.5" style="1" bestFit="1" customWidth="1"/>
    <col min="9" max="9" width="11.625" style="1" customWidth="1"/>
    <col min="10" max="10" width="3.125" style="1" customWidth="1"/>
    <col min="11" max="11" width="21.875" style="1" customWidth="1"/>
    <col min="12" max="12" width="14.5" style="1" customWidth="1"/>
    <col min="13" max="13" width="9" style="1"/>
    <col min="14" max="15" width="23.5" style="1" customWidth="1"/>
    <col min="16" max="16384" width="9" style="1"/>
  </cols>
  <sheetData>
    <row r="1" spans="2:15" ht="16.5" customHeight="1">
      <c r="F1" s="67"/>
      <c r="G1" s="67"/>
    </row>
    <row r="2" spans="2:15" ht="16.5" customHeight="1">
      <c r="B2" s="209" t="s">
        <v>38</v>
      </c>
      <c r="C2" s="209"/>
      <c r="E2" s="209" t="s">
        <v>170</v>
      </c>
      <c r="F2" s="209"/>
      <c r="G2" s="68"/>
      <c r="H2" s="209" t="s">
        <v>171</v>
      </c>
      <c r="I2" s="209"/>
      <c r="J2" s="68"/>
      <c r="K2" s="209" t="s">
        <v>172</v>
      </c>
      <c r="L2" s="209"/>
      <c r="N2" s="84"/>
      <c r="O2" s="85"/>
    </row>
    <row r="3" spans="2:15" ht="16.5" customHeight="1">
      <c r="B3" s="3" t="s">
        <v>0</v>
      </c>
      <c r="C3" s="69">
        <v>44182</v>
      </c>
      <c r="E3" s="3" t="s">
        <v>35</v>
      </c>
      <c r="F3" s="70">
        <f>'계산용 달력'!K4</f>
        <v>60</v>
      </c>
      <c r="H3" s="3" t="s">
        <v>35</v>
      </c>
      <c r="I3" s="70">
        <f ca="1">'계산용 달력'!K22-C13</f>
        <v>59</v>
      </c>
      <c r="J3" s="68"/>
      <c r="K3" s="8" t="s">
        <v>39</v>
      </c>
      <c r="L3" s="70">
        <f ca="1">$I$5+$C$16</f>
        <v>23700</v>
      </c>
      <c r="N3" s="24"/>
      <c r="O3" s="27"/>
    </row>
    <row r="4" spans="2:15" ht="16.5" customHeight="1">
      <c r="B4" s="3" t="s">
        <v>1</v>
      </c>
      <c r="C4" s="69">
        <v>44251</v>
      </c>
      <c r="E4" s="3" t="s">
        <v>24</v>
      </c>
      <c r="F4" s="1">
        <f>'계산용 달력'!L4</f>
        <v>10</v>
      </c>
      <c r="H4" s="3" t="s">
        <v>24</v>
      </c>
      <c r="I4" s="1">
        <f ca="1">'계산용 달력'!L22-C14</f>
        <v>10</v>
      </c>
      <c r="J4" s="68"/>
      <c r="K4" s="3" t="s">
        <v>41</v>
      </c>
      <c r="L4" s="70">
        <f ca="1">I6</f>
        <v>-23700</v>
      </c>
      <c r="N4" s="24"/>
      <c r="O4" s="27"/>
    </row>
    <row r="5" spans="2:15" ht="16.5" customHeight="1">
      <c r="B5" s="10" t="s">
        <v>25</v>
      </c>
      <c r="C5" s="70">
        <f>'계산용 달력'!J4</f>
        <v>70</v>
      </c>
      <c r="E5" s="8" t="s">
        <v>39</v>
      </c>
      <c r="F5" s="70">
        <f>SUM((F3*C7)+(F4*C7*2))</f>
        <v>24000</v>
      </c>
      <c r="H5" s="8" t="s">
        <v>39</v>
      </c>
      <c r="I5" s="70">
        <f ca="1">SUM((I3*C7)+(I4*C7*2))</f>
        <v>23700</v>
      </c>
      <c r="K5" s="8" t="s">
        <v>43</v>
      </c>
      <c r="L5" s="1">
        <f ca="1">SUM(L3:L4)</f>
        <v>0</v>
      </c>
      <c r="N5" s="24"/>
      <c r="O5" s="25"/>
    </row>
    <row r="6" spans="2:15" ht="16.5" customHeight="1">
      <c r="B6" s="10" t="s">
        <v>12</v>
      </c>
      <c r="C6" s="70">
        <f ca="1">'계산용 달력'!J22</f>
        <v>69</v>
      </c>
      <c r="E6" s="3" t="s">
        <v>41</v>
      </c>
      <c r="F6" s="70">
        <f>SUM(((F3*C7)+(F4*C7*2))*(C11-1))</f>
        <v>-24000</v>
      </c>
      <c r="G6" s="71"/>
      <c r="H6" s="3" t="s">
        <v>41</v>
      </c>
      <c r="I6" s="70">
        <f ca="1">SUM(((I3*C7)+(I4*C7*2))*(C11-1))</f>
        <v>-23700</v>
      </c>
      <c r="K6" s="24"/>
      <c r="L6" s="27"/>
      <c r="N6" s="24"/>
      <c r="O6" s="27"/>
    </row>
    <row r="7" spans="2:15" ht="16.5" customHeight="1">
      <c r="B7" s="3" t="s">
        <v>156</v>
      </c>
      <c r="C7" s="70">
        <v>300</v>
      </c>
      <c r="E7" s="24"/>
      <c r="F7" s="27"/>
      <c r="G7" s="26"/>
      <c r="H7" s="24"/>
      <c r="I7" s="27"/>
      <c r="K7" s="24"/>
      <c r="L7" s="27"/>
      <c r="N7" s="24"/>
      <c r="O7" s="27"/>
    </row>
    <row r="8" spans="2:15" ht="16.5" customHeight="1">
      <c r="B8" s="3" t="s">
        <v>157</v>
      </c>
      <c r="C8" s="70">
        <v>800</v>
      </c>
      <c r="E8" s="98" t="s">
        <v>40</v>
      </c>
      <c r="F8" s="1">
        <f>SUM(F5:F6)</f>
        <v>0</v>
      </c>
      <c r="G8" s="71"/>
      <c r="H8" s="98" t="s">
        <v>40</v>
      </c>
      <c r="I8" s="1">
        <f ca="1">SUM(I5:I6)</f>
        <v>0</v>
      </c>
      <c r="K8" s="24"/>
      <c r="L8" s="25"/>
      <c r="N8" s="24"/>
      <c r="O8" s="25"/>
    </row>
    <row r="9" spans="2:15" ht="16.5" customHeight="1"/>
    <row r="10" spans="2:15" ht="16.5" customHeight="1">
      <c r="B10" s="209" t="s">
        <v>11</v>
      </c>
      <c r="C10" s="209"/>
      <c r="E10" s="209" t="s">
        <v>173</v>
      </c>
      <c r="F10" s="209"/>
      <c r="H10" s="210" t="s">
        <v>174</v>
      </c>
      <c r="I10" s="211"/>
      <c r="K10" s="210" t="s">
        <v>175</v>
      </c>
      <c r="L10" s="211"/>
    </row>
    <row r="11" spans="2:15" ht="16.5" customHeight="1">
      <c r="B11" s="2" t="s">
        <v>62</v>
      </c>
      <c r="C11" s="28"/>
      <c r="E11" s="3" t="s">
        <v>35</v>
      </c>
      <c r="F11" s="70">
        <f>F3</f>
        <v>60</v>
      </c>
      <c r="G11" s="67"/>
      <c r="H11" s="3" t="s">
        <v>35</v>
      </c>
      <c r="I11" s="70">
        <f ca="1">I3-C13</f>
        <v>59</v>
      </c>
      <c r="K11" s="3" t="s">
        <v>35</v>
      </c>
      <c r="L11" s="70">
        <f ca="1">I3-C13</f>
        <v>59</v>
      </c>
    </row>
    <row r="12" spans="2:15" ht="16.5" customHeight="1">
      <c r="B12" s="2" t="s">
        <v>167</v>
      </c>
      <c r="C12" s="28"/>
      <c r="E12" s="3" t="s">
        <v>24</v>
      </c>
      <c r="F12" s="70">
        <f>F4</f>
        <v>10</v>
      </c>
      <c r="G12" s="67"/>
      <c r="H12" s="3" t="s">
        <v>24</v>
      </c>
      <c r="I12" s="70">
        <f ca="1">I4-C14</f>
        <v>10</v>
      </c>
      <c r="K12" s="3" t="s">
        <v>24</v>
      </c>
      <c r="L12" s="70">
        <f ca="1">I4-C14</f>
        <v>10</v>
      </c>
    </row>
    <row r="13" spans="2:15" ht="16.5" customHeight="1">
      <c r="B13" s="9" t="s">
        <v>36</v>
      </c>
      <c r="C13" s="28"/>
      <c r="E13" s="8" t="s">
        <v>39</v>
      </c>
      <c r="F13" s="70">
        <f>(F11+F12)*100</f>
        <v>7000</v>
      </c>
      <c r="H13" s="8" t="s">
        <v>39</v>
      </c>
      <c r="I13" s="70">
        <f ca="1">(I11+I12)*100</f>
        <v>6900</v>
      </c>
      <c r="K13" s="8" t="s">
        <v>39</v>
      </c>
      <c r="L13" s="70">
        <f ca="1">SUM(I13+C14)</f>
        <v>6900</v>
      </c>
    </row>
    <row r="14" spans="2:15" ht="16.5" customHeight="1">
      <c r="B14" s="9" t="s">
        <v>37</v>
      </c>
      <c r="C14" s="28"/>
      <c r="E14" s="24"/>
      <c r="F14" s="27"/>
      <c r="G14" s="25"/>
      <c r="H14" s="24"/>
      <c r="I14" s="27"/>
      <c r="J14" s="25"/>
      <c r="K14" s="24"/>
      <c r="L14" s="27"/>
    </row>
    <row r="15" spans="2:15" ht="16.5" customHeight="1">
      <c r="B15" s="2" t="s">
        <v>169</v>
      </c>
      <c r="C15" s="28"/>
      <c r="E15" s="24"/>
      <c r="F15" s="27"/>
      <c r="G15" s="25"/>
      <c r="H15" s="24"/>
      <c r="I15" s="27"/>
      <c r="J15" s="25"/>
      <c r="K15" s="24"/>
      <c r="L15" s="27"/>
    </row>
    <row r="16" spans="2:15" ht="16.5" customHeight="1">
      <c r="B16" s="2" t="s">
        <v>168</v>
      </c>
      <c r="C16" s="28"/>
      <c r="E16" s="24"/>
      <c r="F16" s="25"/>
      <c r="G16" s="25"/>
      <c r="H16" s="24"/>
      <c r="I16" s="25"/>
      <c r="J16" s="25"/>
      <c r="K16" s="24"/>
      <c r="L16" s="25"/>
    </row>
    <row r="17" spans="1:14" ht="16.5" customHeight="1">
      <c r="B17" s="2" t="s">
        <v>177</v>
      </c>
      <c r="C17" s="28"/>
      <c r="E17" s="209" t="s">
        <v>181</v>
      </c>
      <c r="F17" s="209"/>
      <c r="G17" s="26"/>
      <c r="H17" s="209" t="s">
        <v>182</v>
      </c>
      <c r="I17" s="209"/>
      <c r="J17" s="25"/>
      <c r="K17" s="209" t="s">
        <v>183</v>
      </c>
      <c r="L17" s="209"/>
    </row>
    <row r="18" spans="1:14" ht="16.5" customHeight="1">
      <c r="B18" s="2" t="s">
        <v>176</v>
      </c>
      <c r="C18" s="28"/>
      <c r="E18" s="3" t="s">
        <v>63</v>
      </c>
      <c r="F18" s="70">
        <v>42</v>
      </c>
      <c r="H18" s="3" t="s">
        <v>63</v>
      </c>
      <c r="I18" s="70">
        <f>F18-(C13+C14)</f>
        <v>42</v>
      </c>
      <c r="K18" s="3" t="s">
        <v>63</v>
      </c>
      <c r="L18" s="70">
        <f>F18</f>
        <v>42</v>
      </c>
    </row>
    <row r="19" spans="1:14" ht="16.5" customHeight="1">
      <c r="B19" s="2" t="s">
        <v>179</v>
      </c>
      <c r="C19" s="28"/>
      <c r="E19" s="8" t="s">
        <v>64</v>
      </c>
      <c r="F19" s="70">
        <f>F18*1500</f>
        <v>63000</v>
      </c>
      <c r="H19" s="8" t="s">
        <v>178</v>
      </c>
      <c r="I19" s="70">
        <f>I18*C19</f>
        <v>0</v>
      </c>
      <c r="K19" s="8" t="s">
        <v>65</v>
      </c>
      <c r="L19" s="72" t="e">
        <f>(C20-C18)/C19</f>
        <v>#DIV/0!</v>
      </c>
      <c r="N19" s="72"/>
    </row>
    <row r="20" spans="1:14" ht="16.5" customHeight="1">
      <c r="A20" s="25"/>
      <c r="B20" s="2" t="s">
        <v>180</v>
      </c>
      <c r="C20" s="28"/>
      <c r="E20" s="24"/>
      <c r="F20" s="27"/>
    </row>
    <row r="21" spans="1:14" ht="16.5" customHeight="1">
      <c r="A21" s="25"/>
      <c r="B21" s="170"/>
      <c r="C21" s="170"/>
      <c r="D21" s="25"/>
      <c r="E21" s="25"/>
      <c r="F21" s="25"/>
      <c r="G21" s="25"/>
      <c r="H21" s="25"/>
      <c r="I21" s="25"/>
      <c r="J21" s="25"/>
      <c r="K21" s="25"/>
      <c r="L21" s="25"/>
    </row>
    <row r="22" spans="1:14" ht="16.5" customHeight="1">
      <c r="A22" s="25"/>
      <c r="B22" s="212"/>
      <c r="C22" s="214"/>
      <c r="D22" s="25"/>
      <c r="E22" s="170"/>
      <c r="F22" s="170"/>
      <c r="G22" s="26"/>
      <c r="H22" s="170"/>
      <c r="I22" s="170"/>
      <c r="J22" s="25"/>
      <c r="K22" s="170"/>
      <c r="L22" s="170"/>
    </row>
    <row r="23" spans="1:14" ht="16.5" customHeight="1">
      <c r="A23" s="25"/>
      <c r="B23" s="213"/>
      <c r="C23" s="215"/>
      <c r="D23" s="25"/>
      <c r="E23" s="80"/>
      <c r="F23" s="80"/>
      <c r="G23" s="26"/>
      <c r="H23" s="80"/>
      <c r="I23" s="25"/>
      <c r="J23" s="25"/>
      <c r="K23" s="80"/>
      <c r="L23" s="25"/>
    </row>
    <row r="24" spans="1:14" ht="16.5" customHeight="1">
      <c r="A24" s="25"/>
      <c r="B24" s="74" t="s">
        <v>276</v>
      </c>
      <c r="C24" s="25"/>
      <c r="D24" s="25"/>
      <c r="E24" s="80"/>
      <c r="F24" s="80"/>
      <c r="G24" s="25"/>
      <c r="H24" s="80"/>
      <c r="I24" s="25"/>
      <c r="J24" s="25"/>
      <c r="K24" s="80"/>
      <c r="L24" s="81"/>
    </row>
    <row r="25" spans="1:14" ht="16.5" customHeight="1">
      <c r="A25" s="25"/>
      <c r="B25" s="11" t="s">
        <v>42</v>
      </c>
      <c r="C25" s="25"/>
      <c r="D25" s="25"/>
      <c r="E25" s="80"/>
      <c r="F25" s="80"/>
      <c r="G25" s="26"/>
      <c r="H25" s="80"/>
      <c r="I25" s="81"/>
      <c r="J25" s="25"/>
      <c r="K25" s="80"/>
      <c r="L25" s="81"/>
    </row>
    <row r="26" spans="1:14" ht="16.5" customHeight="1">
      <c r="A26" s="25"/>
      <c r="B26" s="11"/>
      <c r="C26" s="25"/>
      <c r="D26" s="25"/>
      <c r="E26" s="80"/>
      <c r="F26" s="80"/>
      <c r="G26" s="26"/>
      <c r="H26" s="80"/>
      <c r="I26" s="25"/>
      <c r="J26" s="25"/>
      <c r="K26" s="80"/>
      <c r="L26" s="81"/>
      <c r="N26" s="106"/>
    </row>
    <row r="27" spans="1:14" ht="16.5" customHeight="1">
      <c r="A27" s="25"/>
      <c r="B27" s="25"/>
      <c r="C27" s="25"/>
      <c r="D27" s="25"/>
      <c r="E27" s="80"/>
      <c r="F27" s="80"/>
      <c r="G27" s="26"/>
      <c r="H27" s="80"/>
      <c r="I27" s="25"/>
      <c r="J27" s="25"/>
      <c r="K27" s="80"/>
      <c r="L27" s="81"/>
      <c r="M27" s="107"/>
      <c r="N27" s="106"/>
    </row>
    <row r="28" spans="1:14" ht="16.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107"/>
    </row>
    <row r="29" spans="1:14" ht="16.5" customHeight="1">
      <c r="D29" s="25"/>
      <c r="E29" s="25"/>
      <c r="F29" s="25"/>
      <c r="G29" s="25"/>
      <c r="H29" s="25"/>
      <c r="I29" s="25"/>
      <c r="J29" s="25"/>
      <c r="K29" s="25"/>
      <c r="L29" s="25"/>
      <c r="M29" s="107"/>
    </row>
    <row r="30" spans="1:14" ht="16.5" customHeight="1">
      <c r="D30" s="25"/>
      <c r="E30" s="170"/>
      <c r="F30" s="170"/>
      <c r="G30" s="25"/>
      <c r="H30" s="170"/>
      <c r="I30" s="170"/>
      <c r="J30" s="25"/>
      <c r="K30" s="170"/>
      <c r="L30" s="170"/>
      <c r="M30" s="107"/>
    </row>
    <row r="31" spans="1:14" ht="16.5" customHeight="1">
      <c r="D31" s="25"/>
      <c r="E31" s="24"/>
      <c r="F31" s="27"/>
      <c r="G31" s="25"/>
      <c r="H31" s="24"/>
      <c r="I31" s="27"/>
      <c r="J31" s="25"/>
      <c r="K31" s="24"/>
      <c r="L31" s="27"/>
      <c r="M31" s="107"/>
    </row>
    <row r="32" spans="1:14" ht="16.5" customHeight="1">
      <c r="D32" s="25"/>
      <c r="E32" s="24"/>
      <c r="F32" s="27"/>
      <c r="G32" s="25"/>
      <c r="H32" s="24"/>
      <c r="I32" s="27"/>
      <c r="J32" s="25"/>
      <c r="K32" s="24"/>
      <c r="L32" s="27"/>
      <c r="M32" s="107"/>
    </row>
    <row r="33" spans="2:13" ht="16.5" customHeight="1">
      <c r="D33" s="25"/>
      <c r="E33" s="25"/>
      <c r="F33" s="25"/>
      <c r="G33" s="25"/>
      <c r="H33" s="25"/>
      <c r="I33" s="25"/>
      <c r="J33" s="25"/>
      <c r="K33" s="25"/>
      <c r="L33" s="25"/>
      <c r="M33" s="107"/>
    </row>
    <row r="34" spans="2:13" ht="16.5" customHeight="1">
      <c r="D34" s="25"/>
      <c r="E34" s="25"/>
      <c r="F34" s="25"/>
      <c r="G34" s="25"/>
      <c r="H34" s="25"/>
      <c r="I34" s="25"/>
      <c r="J34" s="25"/>
      <c r="K34" s="25"/>
      <c r="L34" s="25"/>
      <c r="M34" s="107"/>
    </row>
    <row r="35" spans="2:13" ht="16.5" customHeight="1">
      <c r="B35" s="74"/>
      <c r="M35" s="106"/>
    </row>
    <row r="36" spans="2:13" ht="16.5" customHeight="1">
      <c r="B36" s="74"/>
      <c r="M36" s="106"/>
    </row>
    <row r="37" spans="2:13" ht="16.5" customHeight="1">
      <c r="B37" s="11"/>
      <c r="M37" s="108"/>
    </row>
    <row r="38" spans="2:13" ht="16.5" customHeight="1">
      <c r="M38" s="108"/>
    </row>
    <row r="39" spans="2:13" ht="20.25">
      <c r="K39" s="73"/>
      <c r="M39" s="108"/>
    </row>
    <row r="40" spans="2:13" ht="20.25">
      <c r="K40" s="106"/>
      <c r="L40" s="106"/>
      <c r="M40" s="106"/>
    </row>
    <row r="41" spans="2:13" ht="20.25">
      <c r="K41" s="106"/>
      <c r="L41" s="106"/>
      <c r="M41" s="106"/>
    </row>
    <row r="42" spans="2:13" ht="20.25">
      <c r="K42" s="106"/>
      <c r="L42" s="106"/>
      <c r="M42" s="106"/>
    </row>
    <row r="43" spans="2:13" ht="20.25">
      <c r="K43" s="109"/>
      <c r="L43" s="109"/>
      <c r="M43" s="109"/>
    </row>
    <row r="44" spans="2:13" ht="20.25">
      <c r="K44" s="109"/>
      <c r="L44" s="109"/>
      <c r="M44" s="109"/>
    </row>
    <row r="45" spans="2:13">
      <c r="G45" s="71"/>
    </row>
    <row r="46" spans="2:13">
      <c r="E46" s="71"/>
      <c r="F46" s="71"/>
      <c r="G46" s="71"/>
    </row>
    <row r="47" spans="2:13">
      <c r="E47" s="71"/>
      <c r="F47" s="71"/>
      <c r="G47" s="71"/>
    </row>
    <row r="48" spans="2:13">
      <c r="E48" s="71"/>
      <c r="F48" s="71"/>
      <c r="G48" s="71"/>
    </row>
    <row r="49" spans="2:9" ht="20.25">
      <c r="E49" s="106"/>
      <c r="F49" s="106"/>
      <c r="G49" s="106"/>
      <c r="H49" s="106"/>
      <c r="I49" s="106"/>
    </row>
    <row r="50" spans="2:9" ht="20.25">
      <c r="D50" s="106"/>
      <c r="E50" s="106"/>
      <c r="F50" s="106"/>
      <c r="G50" s="106"/>
      <c r="I50" s="107"/>
    </row>
    <row r="51" spans="2:9" ht="20.25">
      <c r="B51" s="70" t="s">
        <v>10</v>
      </c>
      <c r="C51" s="69">
        <f ca="1">TODAY()</f>
        <v>44183</v>
      </c>
      <c r="D51" s="106"/>
      <c r="E51" s="106"/>
      <c r="F51" s="106"/>
      <c r="G51" s="106"/>
      <c r="H51" s="107"/>
      <c r="I51" s="107"/>
    </row>
    <row r="52" spans="2:9" ht="20.25">
      <c r="D52" s="106"/>
      <c r="E52" s="106"/>
      <c r="F52" s="106"/>
      <c r="G52" s="106"/>
      <c r="H52" s="107"/>
      <c r="I52" s="107"/>
    </row>
    <row r="53" spans="2:9" ht="20.25">
      <c r="D53" s="106"/>
      <c r="E53" s="106"/>
      <c r="F53" s="106"/>
      <c r="G53" s="106"/>
      <c r="H53" s="106"/>
      <c r="I53" s="106"/>
    </row>
  </sheetData>
  <sheetProtection algorithmName="SHA-512" hashValue="+TtPSoI2w17xwUnWF2/UzccU2EEVd6uMDUSmZBC2UeZrVN6B0lS7+BIPLB/mybXzTeczD/kYhvYsXFGpA4CWFw==" saltValue="BRIOzzpOgKCGCBdIN1+ypA==" spinCount="100000" sheet="1" objects="1" scenarios="1" selectLockedCells="1"/>
  <protectedRanges>
    <protectedRange sqref="C11:C12" name="범위1"/>
  </protectedRanges>
  <mergeCells count="20">
    <mergeCell ref="E30:F30"/>
    <mergeCell ref="H30:I30"/>
    <mergeCell ref="K30:L30"/>
    <mergeCell ref="E17:F17"/>
    <mergeCell ref="H17:I17"/>
    <mergeCell ref="K17:L17"/>
    <mergeCell ref="K22:L22"/>
    <mergeCell ref="B21:C21"/>
    <mergeCell ref="B22:B23"/>
    <mergeCell ref="C22:C23"/>
    <mergeCell ref="E22:F22"/>
    <mergeCell ref="H22:I22"/>
    <mergeCell ref="B2:C2"/>
    <mergeCell ref="E2:F2"/>
    <mergeCell ref="H2:I2"/>
    <mergeCell ref="K2:L2"/>
    <mergeCell ref="B10:C10"/>
    <mergeCell ref="E10:F10"/>
    <mergeCell ref="H10:I10"/>
    <mergeCell ref="K10:L10"/>
  </mergeCells>
  <phoneticPr fontId="1" type="noConversion"/>
  <conditionalFormatting sqref="C11">
    <cfRule type="cellIs" dxfId="7" priority="5" operator="greaterThan">
      <formula>43</formula>
    </cfRule>
    <cfRule type="cellIs" dxfId="6" priority="7" operator="lessThan">
      <formula>1</formula>
    </cfRule>
  </conditionalFormatting>
  <conditionalFormatting sqref="C12">
    <cfRule type="cellIs" dxfId="5" priority="6" operator="lessThan">
      <formula>0</formula>
    </cfRule>
  </conditionalFormatting>
  <conditionalFormatting sqref="K16">
    <cfRule type="duplicateValues" dxfId="4" priority="4"/>
  </conditionalFormatting>
  <conditionalFormatting sqref="K8">
    <cfRule type="duplicateValues" dxfId="3" priority="8"/>
  </conditionalFormatting>
  <conditionalFormatting sqref="N5">
    <cfRule type="duplicateValues" dxfId="2" priority="2"/>
  </conditionalFormatting>
  <conditionalFormatting sqref="N8">
    <cfRule type="duplicateValues" dxfId="1" priority="3"/>
  </conditionalFormatting>
  <conditionalFormatting sqref="K5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8"/>
  <sheetViews>
    <sheetView zoomScale="85" zoomScaleNormal="85" workbookViewId="0">
      <selection activeCell="C14" sqref="C14"/>
    </sheetView>
  </sheetViews>
  <sheetFormatPr defaultRowHeight="16.5"/>
  <cols>
    <col min="1" max="1" width="3.125" style="1" customWidth="1"/>
    <col min="2" max="2" width="59.625" style="1" bestFit="1" customWidth="1"/>
    <col min="3" max="4" width="11" style="1" bestFit="1" customWidth="1"/>
    <col min="5" max="5" width="8.5" style="1" bestFit="1" customWidth="1"/>
    <col min="6" max="6" width="8" style="1" bestFit="1" customWidth="1"/>
    <col min="7" max="7" width="14" style="1" customWidth="1"/>
    <col min="8" max="8" width="14.125" style="1" customWidth="1"/>
    <col min="9" max="16384" width="9" style="1"/>
  </cols>
  <sheetData>
    <row r="1" spans="1:15" ht="17.25" thickBot="1"/>
    <row r="2" spans="1:15" ht="17.25" thickTop="1">
      <c r="B2" s="217" t="s">
        <v>101</v>
      </c>
      <c r="C2" s="218"/>
      <c r="D2" s="218"/>
      <c r="E2" s="218"/>
      <c r="F2" s="218"/>
      <c r="G2" s="218"/>
      <c r="H2" s="219"/>
      <c r="J2" s="38"/>
      <c r="K2" s="226" t="s">
        <v>280</v>
      </c>
      <c r="L2" s="227"/>
      <c r="M2" s="227"/>
      <c r="N2" s="227"/>
      <c r="O2" s="228"/>
    </row>
    <row r="3" spans="1:15">
      <c r="B3" s="220"/>
      <c r="C3" s="221"/>
      <c r="D3" s="221"/>
      <c r="E3" s="221"/>
      <c r="F3" s="221"/>
      <c r="G3" s="221"/>
      <c r="H3" s="222"/>
      <c r="J3" s="38"/>
      <c r="K3" s="229"/>
      <c r="L3" s="230"/>
      <c r="M3" s="230"/>
      <c r="N3" s="230"/>
      <c r="O3" s="231"/>
    </row>
    <row r="4" spans="1:15" ht="17.25" customHeight="1">
      <c r="B4" s="14" t="s">
        <v>4</v>
      </c>
      <c r="C4" s="14" t="s">
        <v>15</v>
      </c>
      <c r="D4" s="14" t="s">
        <v>7</v>
      </c>
      <c r="E4" s="14" t="s">
        <v>9</v>
      </c>
      <c r="F4" s="14" t="s">
        <v>14</v>
      </c>
      <c r="G4" s="14" t="s">
        <v>100</v>
      </c>
      <c r="H4" s="19" t="s">
        <v>56</v>
      </c>
      <c r="I4" s="22"/>
      <c r="J4" s="38"/>
      <c r="K4" s="229"/>
      <c r="L4" s="230"/>
      <c r="M4" s="230"/>
      <c r="N4" s="230"/>
      <c r="O4" s="231"/>
    </row>
    <row r="5" spans="1:15" ht="17.25" customHeight="1">
      <c r="B5" s="18" t="s">
        <v>94</v>
      </c>
      <c r="C5" s="140"/>
      <c r="D5" s="141">
        <f t="shared" ref="D5" si="0">E5*C5</f>
        <v>0</v>
      </c>
      <c r="E5" s="12">
        <v>10</v>
      </c>
      <c r="F5" s="48" t="s">
        <v>96</v>
      </c>
      <c r="G5" s="223" t="s">
        <v>118</v>
      </c>
      <c r="H5" s="223" t="s">
        <v>54</v>
      </c>
      <c r="I5" s="22"/>
      <c r="J5" s="38"/>
      <c r="K5" s="229"/>
      <c r="L5" s="230"/>
      <c r="M5" s="230"/>
      <c r="N5" s="230"/>
      <c r="O5" s="231"/>
    </row>
    <row r="6" spans="1:15" ht="17.25" customHeight="1">
      <c r="B6" s="18" t="s">
        <v>86</v>
      </c>
      <c r="C6" s="140"/>
      <c r="D6" s="141">
        <f t="shared" ref="D6:D24" si="1">E6*C6</f>
        <v>0</v>
      </c>
      <c r="E6" s="12">
        <v>15</v>
      </c>
      <c r="F6" s="48" t="s">
        <v>96</v>
      </c>
      <c r="G6" s="223"/>
      <c r="H6" s="223"/>
      <c r="I6" s="22"/>
      <c r="J6" s="38"/>
      <c r="K6" s="229"/>
      <c r="L6" s="230"/>
      <c r="M6" s="230"/>
      <c r="N6" s="230"/>
      <c r="O6" s="231"/>
    </row>
    <row r="7" spans="1:15" ht="17.25" customHeight="1">
      <c r="B7" s="18" t="s">
        <v>84</v>
      </c>
      <c r="C7" s="140"/>
      <c r="D7" s="141">
        <f t="shared" ref="D7:D9" si="2">E7*C7</f>
        <v>0</v>
      </c>
      <c r="E7" s="12">
        <v>30</v>
      </c>
      <c r="F7" s="48" t="s">
        <v>97</v>
      </c>
      <c r="G7" s="223"/>
      <c r="H7" s="223"/>
      <c r="I7" s="22"/>
      <c r="J7" s="38"/>
      <c r="K7" s="229"/>
      <c r="L7" s="230"/>
      <c r="M7" s="230"/>
      <c r="N7" s="230"/>
      <c r="O7" s="231"/>
    </row>
    <row r="8" spans="1:15" ht="17.25" customHeight="1">
      <c r="B8" s="18" t="s">
        <v>87</v>
      </c>
      <c r="C8" s="140"/>
      <c r="D8" s="141">
        <f t="shared" si="2"/>
        <v>0</v>
      </c>
      <c r="E8" s="12">
        <v>60</v>
      </c>
      <c r="F8" s="48" t="s">
        <v>98</v>
      </c>
      <c r="G8" s="223"/>
      <c r="H8" s="223"/>
      <c r="I8" s="22"/>
      <c r="J8" s="38"/>
      <c r="K8" s="229"/>
      <c r="L8" s="230"/>
      <c r="M8" s="230"/>
      <c r="N8" s="230"/>
      <c r="O8" s="231"/>
    </row>
    <row r="9" spans="1:15" ht="17.25" customHeight="1">
      <c r="B9" s="18" t="s">
        <v>93</v>
      </c>
      <c r="C9" s="140"/>
      <c r="D9" s="141">
        <f t="shared" si="2"/>
        <v>0</v>
      </c>
      <c r="E9" s="12">
        <v>20</v>
      </c>
      <c r="F9" s="48" t="s">
        <v>99</v>
      </c>
      <c r="G9" s="223"/>
      <c r="H9" s="12" t="s">
        <v>55</v>
      </c>
      <c r="I9" s="22"/>
      <c r="J9" s="38"/>
      <c r="K9" s="229"/>
      <c r="L9" s="230"/>
      <c r="M9" s="230"/>
      <c r="N9" s="230"/>
      <c r="O9" s="231"/>
    </row>
    <row r="10" spans="1:15" ht="17.25" customHeight="1">
      <c r="B10" s="13" t="s">
        <v>85</v>
      </c>
      <c r="C10" s="140"/>
      <c r="D10" s="141">
        <f t="shared" si="1"/>
        <v>0</v>
      </c>
      <c r="E10" s="12">
        <v>5</v>
      </c>
      <c r="F10" s="241" t="s">
        <v>57</v>
      </c>
      <c r="G10" s="223"/>
      <c r="H10" s="223" t="s">
        <v>54</v>
      </c>
      <c r="I10" s="22"/>
      <c r="J10" s="38"/>
      <c r="K10" s="229"/>
      <c r="L10" s="230"/>
      <c r="M10" s="230"/>
      <c r="N10" s="230"/>
      <c r="O10" s="231"/>
    </row>
    <row r="11" spans="1:15" ht="17.25" customHeight="1">
      <c r="B11" s="18" t="s">
        <v>90</v>
      </c>
      <c r="C11" s="140"/>
      <c r="D11" s="141">
        <f t="shared" si="1"/>
        <v>0</v>
      </c>
      <c r="E11" s="12">
        <v>10</v>
      </c>
      <c r="F11" s="242"/>
      <c r="G11" s="223"/>
      <c r="H11" s="223"/>
      <c r="I11" s="22"/>
      <c r="J11" s="38"/>
      <c r="K11" s="229"/>
      <c r="L11" s="230"/>
      <c r="M11" s="230"/>
      <c r="N11" s="230"/>
      <c r="O11" s="231"/>
    </row>
    <row r="12" spans="1:15" ht="17.25" customHeight="1" thickBot="1">
      <c r="B12" s="39" t="s">
        <v>91</v>
      </c>
      <c r="C12" s="142"/>
      <c r="D12" s="143">
        <f t="shared" si="1"/>
        <v>0</v>
      </c>
      <c r="E12" s="20">
        <v>20</v>
      </c>
      <c r="F12" s="242"/>
      <c r="G12" s="223"/>
      <c r="H12" s="223"/>
      <c r="I12" s="22"/>
      <c r="J12" s="38"/>
      <c r="K12" s="229"/>
      <c r="L12" s="230"/>
      <c r="M12" s="230"/>
      <c r="N12" s="230"/>
      <c r="O12" s="231"/>
    </row>
    <row r="13" spans="1:15" ht="17.25" customHeight="1" thickTop="1">
      <c r="A13" s="38"/>
      <c r="B13" s="41" t="s">
        <v>45</v>
      </c>
      <c r="C13" s="144"/>
      <c r="D13" s="145">
        <f t="shared" si="1"/>
        <v>0</v>
      </c>
      <c r="E13" s="53">
        <v>300</v>
      </c>
      <c r="F13" s="42">
        <v>2</v>
      </c>
      <c r="G13" s="216"/>
      <c r="H13" s="223"/>
      <c r="I13" s="22"/>
      <c r="J13" s="38"/>
      <c r="K13" s="229"/>
      <c r="L13" s="230"/>
      <c r="M13" s="230"/>
      <c r="N13" s="230"/>
      <c r="O13" s="231"/>
    </row>
    <row r="14" spans="1:15" ht="17.25" customHeight="1">
      <c r="A14" s="38"/>
      <c r="B14" s="43" t="s">
        <v>88</v>
      </c>
      <c r="C14" s="140"/>
      <c r="D14" s="146">
        <f t="shared" si="1"/>
        <v>0</v>
      </c>
      <c r="E14" s="33">
        <v>50</v>
      </c>
      <c r="F14" s="44">
        <v>20</v>
      </c>
      <c r="G14" s="216"/>
      <c r="H14" s="223" t="s">
        <v>55</v>
      </c>
      <c r="I14" s="22"/>
      <c r="J14" s="38"/>
      <c r="K14" s="229"/>
      <c r="L14" s="230"/>
      <c r="M14" s="230"/>
      <c r="N14" s="230"/>
      <c r="O14" s="231"/>
    </row>
    <row r="15" spans="1:15" ht="17.25" customHeight="1">
      <c r="A15" s="38"/>
      <c r="B15" s="43" t="s">
        <v>47</v>
      </c>
      <c r="C15" s="140"/>
      <c r="D15" s="146">
        <f t="shared" si="1"/>
        <v>0</v>
      </c>
      <c r="E15" s="33">
        <v>200</v>
      </c>
      <c r="F15" s="44">
        <v>5</v>
      </c>
      <c r="G15" s="216"/>
      <c r="H15" s="223"/>
      <c r="I15" s="22"/>
      <c r="J15" s="38"/>
      <c r="K15" s="229"/>
      <c r="L15" s="230"/>
      <c r="M15" s="230"/>
      <c r="N15" s="230"/>
      <c r="O15" s="231"/>
    </row>
    <row r="16" spans="1:15" ht="17.25" customHeight="1">
      <c r="A16" s="38"/>
      <c r="B16" s="43" t="s">
        <v>89</v>
      </c>
      <c r="C16" s="140"/>
      <c r="D16" s="146">
        <f t="shared" si="1"/>
        <v>0</v>
      </c>
      <c r="E16" s="33">
        <v>50</v>
      </c>
      <c r="F16" s="44">
        <v>1</v>
      </c>
      <c r="G16" s="216"/>
      <c r="H16" s="223" t="s">
        <v>54</v>
      </c>
      <c r="I16" s="22"/>
      <c r="J16" s="38"/>
      <c r="K16" s="229"/>
      <c r="L16" s="230"/>
      <c r="M16" s="230"/>
      <c r="N16" s="230"/>
      <c r="O16" s="231"/>
    </row>
    <row r="17" spans="1:15" ht="17.25" customHeight="1">
      <c r="A17" s="38"/>
      <c r="B17" s="43" t="s">
        <v>92</v>
      </c>
      <c r="C17" s="140"/>
      <c r="D17" s="146">
        <f t="shared" si="1"/>
        <v>0</v>
      </c>
      <c r="E17" s="33">
        <v>500</v>
      </c>
      <c r="F17" s="44">
        <v>1</v>
      </c>
      <c r="G17" s="50" t="s">
        <v>119</v>
      </c>
      <c r="H17" s="223"/>
      <c r="I17" s="22"/>
      <c r="J17" s="38"/>
      <c r="K17" s="229"/>
      <c r="L17" s="230"/>
      <c r="M17" s="230"/>
      <c r="N17" s="230"/>
      <c r="O17" s="231"/>
    </row>
    <row r="18" spans="1:15" ht="17.25" customHeight="1">
      <c r="A18" s="38"/>
      <c r="B18" s="43" t="s">
        <v>95</v>
      </c>
      <c r="C18" s="140"/>
      <c r="D18" s="146">
        <f t="shared" si="1"/>
        <v>0</v>
      </c>
      <c r="E18" s="33">
        <v>200</v>
      </c>
      <c r="F18" s="44">
        <v>3</v>
      </c>
      <c r="G18" s="216" t="s">
        <v>118</v>
      </c>
      <c r="H18" s="12" t="s">
        <v>55</v>
      </c>
      <c r="I18" s="22"/>
      <c r="J18" s="38"/>
      <c r="K18" s="229"/>
      <c r="L18" s="230"/>
      <c r="M18" s="230"/>
      <c r="N18" s="230"/>
      <c r="O18" s="231"/>
    </row>
    <row r="19" spans="1:15" ht="17.25" customHeight="1">
      <c r="A19" s="38"/>
      <c r="B19" s="45" t="s">
        <v>48</v>
      </c>
      <c r="C19" s="140"/>
      <c r="D19" s="146">
        <f t="shared" si="1"/>
        <v>0</v>
      </c>
      <c r="E19" s="33">
        <v>30</v>
      </c>
      <c r="F19" s="44">
        <v>50</v>
      </c>
      <c r="G19" s="216"/>
      <c r="H19" s="224" t="s">
        <v>54</v>
      </c>
      <c r="I19" s="22"/>
      <c r="J19" s="38"/>
      <c r="K19" s="229"/>
      <c r="L19" s="230"/>
      <c r="M19" s="230"/>
      <c r="N19" s="230"/>
      <c r="O19" s="231"/>
    </row>
    <row r="20" spans="1:15" ht="17.25" customHeight="1">
      <c r="A20" s="38"/>
      <c r="B20" s="45" t="s">
        <v>49</v>
      </c>
      <c r="C20" s="140"/>
      <c r="D20" s="146">
        <f t="shared" si="1"/>
        <v>0</v>
      </c>
      <c r="E20" s="33">
        <v>30</v>
      </c>
      <c r="F20" s="44">
        <v>50</v>
      </c>
      <c r="G20" s="216"/>
      <c r="H20" s="225"/>
      <c r="I20" s="22"/>
      <c r="J20" s="38"/>
      <c r="K20" s="229"/>
      <c r="L20" s="230"/>
      <c r="M20" s="230"/>
      <c r="N20" s="230"/>
      <c r="O20" s="231"/>
    </row>
    <row r="21" spans="1:15" ht="17.25" customHeight="1">
      <c r="A21" s="38"/>
      <c r="B21" s="45" t="s">
        <v>50</v>
      </c>
      <c r="C21" s="140"/>
      <c r="D21" s="146">
        <f t="shared" si="1"/>
        <v>0</v>
      </c>
      <c r="E21" s="33">
        <v>50</v>
      </c>
      <c r="F21" s="44">
        <v>50</v>
      </c>
      <c r="G21" s="216"/>
      <c r="H21" s="225"/>
      <c r="I21" s="22"/>
      <c r="J21" s="38"/>
      <c r="K21" s="229"/>
      <c r="L21" s="230"/>
      <c r="M21" s="230"/>
      <c r="N21" s="230"/>
      <c r="O21" s="231"/>
    </row>
    <row r="22" spans="1:15" ht="17.25" customHeight="1">
      <c r="A22" s="38"/>
      <c r="B22" s="45" t="s">
        <v>51</v>
      </c>
      <c r="C22" s="140"/>
      <c r="D22" s="146">
        <f t="shared" si="1"/>
        <v>0</v>
      </c>
      <c r="E22" s="33">
        <v>50</v>
      </c>
      <c r="F22" s="44">
        <v>50</v>
      </c>
      <c r="G22" s="216"/>
      <c r="H22" s="225"/>
      <c r="I22" s="22"/>
      <c r="J22" s="38"/>
      <c r="K22" s="229"/>
      <c r="L22" s="230"/>
      <c r="M22" s="230"/>
      <c r="N22" s="230"/>
      <c r="O22" s="231"/>
    </row>
    <row r="23" spans="1:15" ht="17.25" customHeight="1">
      <c r="A23" s="38"/>
      <c r="B23" s="45" t="s">
        <v>52</v>
      </c>
      <c r="C23" s="140"/>
      <c r="D23" s="146">
        <f t="shared" si="1"/>
        <v>0</v>
      </c>
      <c r="E23" s="33">
        <v>70</v>
      </c>
      <c r="F23" s="44">
        <v>50</v>
      </c>
      <c r="G23" s="216"/>
      <c r="H23" s="225"/>
      <c r="I23" s="22"/>
      <c r="J23" s="38"/>
      <c r="K23" s="229"/>
      <c r="L23" s="230"/>
      <c r="M23" s="230"/>
      <c r="N23" s="230"/>
      <c r="O23" s="231"/>
    </row>
    <row r="24" spans="1:15" ht="17.25" customHeight="1">
      <c r="A24" s="38"/>
      <c r="B24" s="45" t="s">
        <v>53</v>
      </c>
      <c r="C24" s="140"/>
      <c r="D24" s="146">
        <f t="shared" si="1"/>
        <v>0</v>
      </c>
      <c r="E24" s="33">
        <v>70</v>
      </c>
      <c r="F24" s="44">
        <v>50</v>
      </c>
      <c r="G24" s="216"/>
      <c r="H24" s="225"/>
      <c r="I24" s="22"/>
      <c r="J24" s="38"/>
      <c r="K24" s="229"/>
      <c r="L24" s="230"/>
      <c r="M24" s="230"/>
      <c r="N24" s="230"/>
      <c r="O24" s="231"/>
    </row>
    <row r="25" spans="1:15" ht="17.25" customHeight="1">
      <c r="A25" s="38"/>
      <c r="B25" s="45" t="s">
        <v>61</v>
      </c>
      <c r="C25" s="140"/>
      <c r="D25" s="146">
        <f>E25*C25</f>
        <v>0</v>
      </c>
      <c r="E25" s="33">
        <v>70</v>
      </c>
      <c r="F25" s="44">
        <v>20</v>
      </c>
      <c r="G25" s="216"/>
      <c r="H25" s="225"/>
      <c r="I25" s="22"/>
      <c r="J25" s="38"/>
      <c r="K25" s="229"/>
      <c r="L25" s="230"/>
      <c r="M25" s="230"/>
      <c r="N25" s="230"/>
      <c r="O25" s="231"/>
    </row>
    <row r="26" spans="1:15" ht="17.25" thickBot="1">
      <c r="A26" s="38"/>
      <c r="B26" s="46" t="s">
        <v>46</v>
      </c>
      <c r="C26" s="140"/>
      <c r="D26" s="147">
        <f>E26*C26</f>
        <v>0</v>
      </c>
      <c r="E26" s="54">
        <v>100</v>
      </c>
      <c r="F26" s="47">
        <v>10</v>
      </c>
      <c r="G26" s="216"/>
      <c r="H26" s="240"/>
      <c r="I26" s="22"/>
      <c r="J26" s="38"/>
      <c r="K26" s="229"/>
      <c r="L26" s="230"/>
      <c r="M26" s="230"/>
      <c r="N26" s="230"/>
      <c r="O26" s="231"/>
    </row>
    <row r="27" spans="1:15" ht="17.25" thickTop="1">
      <c r="B27" s="40"/>
      <c r="C27" s="21">
        <f>SUM(C6:C26)</f>
        <v>0</v>
      </c>
      <c r="D27" s="52">
        <f>SUM(D6:D26)</f>
        <v>0</v>
      </c>
      <c r="E27" s="40"/>
      <c r="F27" s="40"/>
      <c r="G27" s="23"/>
      <c r="H27" s="23"/>
      <c r="I27" s="22"/>
      <c r="J27" s="38"/>
      <c r="K27" s="229"/>
      <c r="L27" s="230"/>
      <c r="M27" s="230"/>
      <c r="N27" s="230"/>
      <c r="O27" s="231"/>
    </row>
    <row r="28" spans="1:15">
      <c r="B28" s="22"/>
      <c r="C28" s="22"/>
      <c r="D28" s="22"/>
      <c r="E28" s="22"/>
      <c r="F28" s="22"/>
      <c r="G28" s="22"/>
      <c r="H28" s="22"/>
      <c r="I28" s="22"/>
      <c r="J28" s="38"/>
      <c r="K28" s="229"/>
      <c r="L28" s="230"/>
      <c r="M28" s="230"/>
      <c r="N28" s="230"/>
      <c r="O28" s="231"/>
    </row>
    <row r="29" spans="1:15">
      <c r="B29" s="22"/>
      <c r="C29" s="22"/>
      <c r="D29" s="22"/>
      <c r="E29" s="22"/>
      <c r="F29" s="22"/>
      <c r="G29" s="22"/>
      <c r="H29" s="22"/>
      <c r="I29" s="22"/>
      <c r="J29" s="38"/>
      <c r="K29" s="229"/>
      <c r="L29" s="230"/>
      <c r="M29" s="230"/>
      <c r="N29" s="230"/>
      <c r="O29" s="231"/>
    </row>
    <row r="30" spans="1:15">
      <c r="J30" s="38"/>
      <c r="K30" s="229"/>
      <c r="L30" s="230"/>
      <c r="M30" s="230"/>
      <c r="N30" s="230"/>
      <c r="O30" s="231"/>
    </row>
    <row r="31" spans="1:15">
      <c r="J31" s="38"/>
      <c r="K31" s="229"/>
      <c r="L31" s="230"/>
      <c r="M31" s="230"/>
      <c r="N31" s="230"/>
      <c r="O31" s="231"/>
    </row>
    <row r="32" spans="1:15">
      <c r="B32" s="217" t="s">
        <v>102</v>
      </c>
      <c r="C32" s="218"/>
      <c r="D32" s="218"/>
      <c r="E32" s="218"/>
      <c r="F32" s="218"/>
      <c r="G32" s="218"/>
      <c r="H32" s="219"/>
      <c r="J32" s="38"/>
      <c r="K32" s="229"/>
      <c r="L32" s="230"/>
      <c r="M32" s="230"/>
      <c r="N32" s="230"/>
      <c r="O32" s="231"/>
    </row>
    <row r="33" spans="1:16">
      <c r="B33" s="220"/>
      <c r="C33" s="221"/>
      <c r="D33" s="221"/>
      <c r="E33" s="221"/>
      <c r="F33" s="221"/>
      <c r="G33" s="221"/>
      <c r="H33" s="222"/>
      <c r="J33" s="38"/>
      <c r="K33" s="229"/>
      <c r="L33" s="230"/>
      <c r="M33" s="230"/>
      <c r="N33" s="230"/>
      <c r="O33" s="231"/>
    </row>
    <row r="34" spans="1:16">
      <c r="B34" s="37" t="s">
        <v>4</v>
      </c>
      <c r="C34" s="37" t="s">
        <v>15</v>
      </c>
      <c r="D34" s="37" t="s">
        <v>7</v>
      </c>
      <c r="E34" s="37" t="s">
        <v>9</v>
      </c>
      <c r="F34" s="37" t="s">
        <v>14</v>
      </c>
      <c r="G34" s="19" t="s">
        <v>100</v>
      </c>
      <c r="H34" s="19" t="s">
        <v>16</v>
      </c>
      <c r="J34" s="38"/>
      <c r="K34" s="229"/>
      <c r="L34" s="230"/>
      <c r="M34" s="230"/>
      <c r="N34" s="230"/>
      <c r="O34" s="231"/>
    </row>
    <row r="35" spans="1:16" ht="17.25" thickBot="1">
      <c r="A35" s="38"/>
      <c r="B35" s="18" t="s">
        <v>114</v>
      </c>
      <c r="C35" s="140"/>
      <c r="D35" s="146">
        <f t="shared" ref="D35:D38" si="3">E35*C35</f>
        <v>0</v>
      </c>
      <c r="E35" s="33">
        <v>200</v>
      </c>
      <c r="F35" s="12">
        <v>10</v>
      </c>
      <c r="G35" s="223" t="s">
        <v>118</v>
      </c>
      <c r="H35" s="224" t="s">
        <v>55</v>
      </c>
      <c r="J35" s="38"/>
      <c r="K35" s="232"/>
      <c r="L35" s="233"/>
      <c r="M35" s="233"/>
      <c r="N35" s="233"/>
      <c r="O35" s="234"/>
    </row>
    <row r="36" spans="1:16" ht="18" thickTop="1" thickBot="1">
      <c r="A36" s="38"/>
      <c r="B36" s="18" t="s">
        <v>115</v>
      </c>
      <c r="C36" s="140"/>
      <c r="D36" s="146">
        <f t="shared" si="3"/>
        <v>0</v>
      </c>
      <c r="E36" s="33">
        <v>160</v>
      </c>
      <c r="F36" s="12">
        <v>10</v>
      </c>
      <c r="G36" s="223"/>
      <c r="H36" s="225"/>
      <c r="J36" s="38"/>
      <c r="K36" s="235" t="s">
        <v>139</v>
      </c>
      <c r="L36" s="236"/>
      <c r="M36" s="237"/>
      <c r="N36" s="238">
        <f>SUM(D27,D39,D58)</f>
        <v>0</v>
      </c>
      <c r="O36" s="239"/>
      <c r="P36" s="55"/>
    </row>
    <row r="37" spans="1:16" ht="17.25" thickTop="1">
      <c r="A37" s="38"/>
      <c r="B37" s="18" t="s">
        <v>116</v>
      </c>
      <c r="C37" s="140"/>
      <c r="D37" s="146">
        <f t="shared" si="3"/>
        <v>0</v>
      </c>
      <c r="E37" s="33">
        <v>320</v>
      </c>
      <c r="F37" s="12">
        <v>5</v>
      </c>
      <c r="G37" s="223"/>
      <c r="H37" s="225"/>
      <c r="K37" s="56"/>
      <c r="L37" s="56"/>
      <c r="M37" s="56"/>
      <c r="N37" s="56"/>
      <c r="O37" s="56"/>
    </row>
    <row r="38" spans="1:16">
      <c r="A38" s="38"/>
      <c r="B38" s="18" t="s">
        <v>117</v>
      </c>
      <c r="C38" s="140"/>
      <c r="D38" s="146">
        <f t="shared" si="3"/>
        <v>0</v>
      </c>
      <c r="E38" s="33">
        <v>230</v>
      </c>
      <c r="F38" s="12">
        <v>10</v>
      </c>
      <c r="G38" s="223"/>
      <c r="H38" s="240"/>
    </row>
    <row r="39" spans="1:16">
      <c r="B39" s="40"/>
      <c r="C39" s="21">
        <f>SUM(C35:C38)</f>
        <v>0</v>
      </c>
      <c r="D39" s="52">
        <f>SUM(D35:D38)</f>
        <v>0</v>
      </c>
      <c r="E39" s="40"/>
      <c r="F39" s="40"/>
      <c r="G39" s="23"/>
      <c r="H39" s="23"/>
    </row>
    <row r="44" spans="1:16">
      <c r="B44" s="217" t="s">
        <v>103</v>
      </c>
      <c r="C44" s="218"/>
      <c r="D44" s="218"/>
      <c r="E44" s="218"/>
      <c r="F44" s="218"/>
      <c r="G44" s="218"/>
      <c r="H44" s="219"/>
    </row>
    <row r="45" spans="1:16">
      <c r="B45" s="220"/>
      <c r="C45" s="221"/>
      <c r="D45" s="221"/>
      <c r="E45" s="221"/>
      <c r="F45" s="221"/>
      <c r="G45" s="221"/>
      <c r="H45" s="222"/>
    </row>
    <row r="46" spans="1:16">
      <c r="B46" s="19" t="s">
        <v>4</v>
      </c>
      <c r="C46" s="19" t="s">
        <v>15</v>
      </c>
      <c r="D46" s="19" t="s">
        <v>7</v>
      </c>
      <c r="E46" s="19" t="s">
        <v>9</v>
      </c>
      <c r="F46" s="19" t="s">
        <v>14</v>
      </c>
      <c r="G46" s="19" t="s">
        <v>100</v>
      </c>
      <c r="H46" s="19" t="s">
        <v>16</v>
      </c>
    </row>
    <row r="47" spans="1:16">
      <c r="A47" s="38"/>
      <c r="B47" s="12" t="s">
        <v>104</v>
      </c>
      <c r="C47" s="140"/>
      <c r="D47" s="146">
        <f t="shared" ref="D47:D57" si="4">E47*C47</f>
        <v>0</v>
      </c>
      <c r="E47" s="33">
        <v>300</v>
      </c>
      <c r="F47" s="48">
        <v>10</v>
      </c>
      <c r="G47" s="223" t="s">
        <v>118</v>
      </c>
      <c r="H47" s="224" t="s">
        <v>55</v>
      </c>
    </row>
    <row r="48" spans="1:16">
      <c r="A48" s="38"/>
      <c r="B48" s="12" t="s">
        <v>105</v>
      </c>
      <c r="C48" s="140"/>
      <c r="D48" s="146">
        <f t="shared" si="4"/>
        <v>0</v>
      </c>
      <c r="E48" s="33">
        <v>300</v>
      </c>
      <c r="F48" s="48">
        <v>10</v>
      </c>
      <c r="G48" s="223"/>
      <c r="H48" s="225"/>
    </row>
    <row r="49" spans="1:8">
      <c r="A49" s="38"/>
      <c r="B49" s="12" t="s">
        <v>106</v>
      </c>
      <c r="C49" s="140"/>
      <c r="D49" s="146">
        <f t="shared" si="4"/>
        <v>0</v>
      </c>
      <c r="E49" s="33">
        <v>500</v>
      </c>
      <c r="F49" s="48">
        <v>10</v>
      </c>
      <c r="G49" s="223"/>
      <c r="H49" s="225"/>
    </row>
    <row r="50" spans="1:8">
      <c r="A50" s="38"/>
      <c r="B50" s="12" t="s">
        <v>107</v>
      </c>
      <c r="C50" s="140"/>
      <c r="D50" s="146">
        <f t="shared" si="4"/>
        <v>0</v>
      </c>
      <c r="E50" s="33">
        <v>500</v>
      </c>
      <c r="F50" s="48">
        <v>10</v>
      </c>
      <c r="G50" s="223"/>
      <c r="H50" s="225"/>
    </row>
    <row r="51" spans="1:8">
      <c r="A51" s="38"/>
      <c r="B51" s="12" t="s">
        <v>108</v>
      </c>
      <c r="C51" s="140"/>
      <c r="D51" s="146">
        <f t="shared" ref="D51" si="5">E51*C51</f>
        <v>0</v>
      </c>
      <c r="E51" s="33">
        <v>700</v>
      </c>
      <c r="F51" s="48">
        <v>10</v>
      </c>
      <c r="G51" s="223"/>
      <c r="H51" s="225"/>
    </row>
    <row r="52" spans="1:8">
      <c r="A52" s="38"/>
      <c r="B52" s="12" t="s">
        <v>120</v>
      </c>
      <c r="C52" s="140"/>
      <c r="D52" s="146">
        <f t="shared" si="4"/>
        <v>0</v>
      </c>
      <c r="E52" s="33">
        <v>700</v>
      </c>
      <c r="F52" s="48">
        <v>10</v>
      </c>
      <c r="G52" s="223"/>
      <c r="H52" s="225"/>
    </row>
    <row r="53" spans="1:8">
      <c r="A53" s="38"/>
      <c r="B53" s="12" t="s">
        <v>109</v>
      </c>
      <c r="C53" s="140"/>
      <c r="D53" s="146">
        <f t="shared" si="4"/>
        <v>0</v>
      </c>
      <c r="E53" s="33">
        <v>700</v>
      </c>
      <c r="F53" s="48">
        <v>5</v>
      </c>
      <c r="G53" s="223"/>
      <c r="H53" s="225"/>
    </row>
    <row r="54" spans="1:8">
      <c r="A54" s="38"/>
      <c r="B54" s="12" t="s">
        <v>110</v>
      </c>
      <c r="C54" s="142"/>
      <c r="D54" s="148">
        <f t="shared" si="4"/>
        <v>0</v>
      </c>
      <c r="E54" s="51">
        <v>1000</v>
      </c>
      <c r="F54" s="49">
        <v>2</v>
      </c>
      <c r="G54" s="223"/>
      <c r="H54" s="225"/>
    </row>
    <row r="55" spans="1:8">
      <c r="A55" s="38"/>
      <c r="B55" s="12" t="s">
        <v>111</v>
      </c>
      <c r="C55" s="142"/>
      <c r="D55" s="148">
        <f t="shared" si="4"/>
        <v>0</v>
      </c>
      <c r="E55" s="51">
        <v>1000</v>
      </c>
      <c r="F55" s="49">
        <v>3</v>
      </c>
      <c r="G55" s="223"/>
      <c r="H55" s="225"/>
    </row>
    <row r="56" spans="1:8">
      <c r="A56" s="38"/>
      <c r="B56" s="12" t="s">
        <v>112</v>
      </c>
      <c r="C56" s="142"/>
      <c r="D56" s="148">
        <f t="shared" si="4"/>
        <v>0</v>
      </c>
      <c r="E56" s="51">
        <v>1200</v>
      </c>
      <c r="F56" s="49">
        <v>3</v>
      </c>
      <c r="G56" s="223"/>
      <c r="H56" s="225"/>
    </row>
    <row r="57" spans="1:8">
      <c r="A57" s="38"/>
      <c r="B57" s="12" t="s">
        <v>113</v>
      </c>
      <c r="C57" s="142"/>
      <c r="D57" s="148">
        <f t="shared" si="4"/>
        <v>0</v>
      </c>
      <c r="E57" s="51">
        <v>4000</v>
      </c>
      <c r="F57" s="49">
        <v>1</v>
      </c>
      <c r="G57" s="223"/>
      <c r="H57" s="225"/>
    </row>
    <row r="58" spans="1:8">
      <c r="B58" s="40"/>
      <c r="C58" s="21">
        <f>SUM(C47:C57)</f>
        <v>0</v>
      </c>
      <c r="D58" s="52">
        <f>SUM(D47:D57)</f>
        <v>0</v>
      </c>
      <c r="E58" s="40"/>
      <c r="F58" s="40"/>
      <c r="G58" s="23"/>
      <c r="H58" s="23"/>
    </row>
  </sheetData>
  <sheetProtection sheet="1" objects="1" scenarios="1" selectLockedCells="1"/>
  <protectedRanges>
    <protectedRange algorithmName="SHA-512" hashValue="b3OqUcQZ43TIiFvcVfmh4NGhzISlGDOxTCh+75g8vUeGhE2yMjPyNxsC4bpHOVIJXlkVF3pdlXnINpoeuJB95g==" saltValue="z76An2C5+ZiOGKqKeeon+Q==" spinCount="100000" sqref="A27:XFD31 A1:XFD4 A5:B26 D5:F12 G5:H5 I5:XFD12 G7:H12 A40:XFD43 B39:H39 B32:H34 B35:B38 A32:A39 A59:XFD1048576 B58:H58 B44:H46 I32:XFD39 H35 I44:XFD58 A44:A58 D35:G38 H37:H38 D47:H57 B47:B57 D13:XFD26" name="보호"/>
  </protectedRanges>
  <mergeCells count="18">
    <mergeCell ref="H16:H17"/>
    <mergeCell ref="G5:G16"/>
    <mergeCell ref="G18:G26"/>
    <mergeCell ref="B2:H3"/>
    <mergeCell ref="G47:G57"/>
    <mergeCell ref="H47:H57"/>
    <mergeCell ref="K2:O35"/>
    <mergeCell ref="K36:M36"/>
    <mergeCell ref="N36:O36"/>
    <mergeCell ref="B44:H45"/>
    <mergeCell ref="B32:H33"/>
    <mergeCell ref="G35:G38"/>
    <mergeCell ref="H35:H38"/>
    <mergeCell ref="H19:H26"/>
    <mergeCell ref="F10:F12"/>
    <mergeCell ref="H5:H8"/>
    <mergeCell ref="H10:H13"/>
    <mergeCell ref="H14:H1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39"/>
  <sheetViews>
    <sheetView zoomScale="85" zoomScaleNormal="85" workbookViewId="0">
      <selection activeCell="F24" sqref="F24"/>
    </sheetView>
  </sheetViews>
  <sheetFormatPr defaultRowHeight="16.5"/>
  <cols>
    <col min="1" max="1" width="3.125" style="4" customWidth="1"/>
    <col min="2" max="2" width="9" style="4"/>
    <col min="3" max="6" width="9" style="4" customWidth="1"/>
    <col min="7" max="7" width="9" style="5" customWidth="1"/>
    <col min="8" max="9" width="9" style="4"/>
    <col min="10" max="10" width="12.125" style="4" customWidth="1"/>
    <col min="11" max="11" width="13.875" style="4" customWidth="1"/>
    <col min="12" max="16384" width="9" style="4"/>
  </cols>
  <sheetData>
    <row r="1" spans="2:19" ht="17.25" thickBot="1">
      <c r="N1" s="63"/>
      <c r="O1" s="63"/>
      <c r="P1" s="63"/>
      <c r="Q1" s="63"/>
      <c r="R1" s="63"/>
    </row>
    <row r="2" spans="2:19" ht="17.25" thickTop="1">
      <c r="B2" s="252" t="s">
        <v>121</v>
      </c>
      <c r="C2" s="253"/>
      <c r="D2" s="253"/>
      <c r="E2" s="253"/>
      <c r="F2" s="253"/>
      <c r="G2" s="253"/>
      <c r="H2" s="253"/>
      <c r="I2" s="253"/>
      <c r="J2" s="253"/>
      <c r="K2" s="254"/>
      <c r="M2" s="61"/>
      <c r="N2" s="248" t="s">
        <v>281</v>
      </c>
      <c r="O2" s="227"/>
      <c r="P2" s="227"/>
      <c r="Q2" s="227"/>
      <c r="R2" s="228"/>
      <c r="S2" s="62"/>
    </row>
    <row r="3" spans="2:19">
      <c r="B3" s="255"/>
      <c r="C3" s="256"/>
      <c r="D3" s="256"/>
      <c r="E3" s="256"/>
      <c r="F3" s="256"/>
      <c r="G3" s="256"/>
      <c r="H3" s="256"/>
      <c r="I3" s="256"/>
      <c r="J3" s="256"/>
      <c r="K3" s="257"/>
      <c r="M3" s="61"/>
      <c r="N3" s="229"/>
      <c r="O3" s="230"/>
      <c r="P3" s="230"/>
      <c r="Q3" s="230"/>
      <c r="R3" s="231"/>
      <c r="S3" s="62"/>
    </row>
    <row r="4" spans="2:19">
      <c r="B4" s="243" t="s">
        <v>2</v>
      </c>
      <c r="C4" s="243"/>
      <c r="D4" s="243"/>
      <c r="E4" s="243"/>
      <c r="F4" s="17" t="s">
        <v>15</v>
      </c>
      <c r="G4" s="17" t="s">
        <v>7</v>
      </c>
      <c r="H4" s="17" t="s">
        <v>9</v>
      </c>
      <c r="I4" s="17" t="s">
        <v>8</v>
      </c>
      <c r="J4" s="17" t="s">
        <v>100</v>
      </c>
      <c r="K4" s="17" t="s">
        <v>16</v>
      </c>
      <c r="M4" s="61"/>
      <c r="N4" s="229"/>
      <c r="O4" s="230"/>
      <c r="P4" s="230"/>
      <c r="Q4" s="230"/>
      <c r="R4" s="231"/>
      <c r="S4" s="62"/>
    </row>
    <row r="5" spans="2:19" ht="16.5" customHeight="1">
      <c r="B5" s="244" t="s">
        <v>124</v>
      </c>
      <c r="C5" s="244"/>
      <c r="D5" s="244"/>
      <c r="E5" s="244"/>
      <c r="F5" s="149"/>
      <c r="G5" s="150">
        <f t="shared" ref="G5" si="0">F5*H5</f>
        <v>0</v>
      </c>
      <c r="H5" s="59">
        <v>100</v>
      </c>
      <c r="I5" s="16">
        <v>100</v>
      </c>
      <c r="J5" s="16" t="s">
        <v>118</v>
      </c>
      <c r="K5" s="245" t="s">
        <v>55</v>
      </c>
      <c r="M5" s="61"/>
      <c r="N5" s="229"/>
      <c r="O5" s="230"/>
      <c r="P5" s="230"/>
      <c r="Q5" s="230"/>
      <c r="R5" s="231"/>
      <c r="S5" s="62"/>
    </row>
    <row r="6" spans="2:19" ht="16.5" customHeight="1">
      <c r="B6" s="244" t="s">
        <v>125</v>
      </c>
      <c r="C6" s="244"/>
      <c r="D6" s="244"/>
      <c r="E6" s="244"/>
      <c r="F6" s="149"/>
      <c r="G6" s="150">
        <f t="shared" ref="G6:G11" si="1">F6*H6</f>
        <v>0</v>
      </c>
      <c r="H6" s="59">
        <v>300</v>
      </c>
      <c r="I6" s="16">
        <v>5</v>
      </c>
      <c r="J6" s="245" t="s">
        <v>119</v>
      </c>
      <c r="K6" s="246"/>
      <c r="M6" s="61"/>
      <c r="N6" s="229"/>
      <c r="O6" s="230"/>
      <c r="P6" s="230"/>
      <c r="Q6" s="230"/>
      <c r="R6" s="231"/>
      <c r="S6" s="62"/>
    </row>
    <row r="7" spans="2:19" ht="16.5" customHeight="1">
      <c r="B7" s="244" t="s">
        <v>126</v>
      </c>
      <c r="C7" s="244"/>
      <c r="D7" s="244"/>
      <c r="E7" s="244"/>
      <c r="F7" s="149"/>
      <c r="G7" s="150">
        <f t="shared" si="1"/>
        <v>0</v>
      </c>
      <c r="H7" s="59">
        <v>300</v>
      </c>
      <c r="I7" s="16">
        <v>5</v>
      </c>
      <c r="J7" s="246"/>
      <c r="K7" s="246"/>
      <c r="M7" s="61"/>
      <c r="N7" s="229"/>
      <c r="O7" s="230"/>
      <c r="P7" s="230"/>
      <c r="Q7" s="230"/>
      <c r="R7" s="231"/>
      <c r="S7" s="62"/>
    </row>
    <row r="8" spans="2:19">
      <c r="B8" s="244" t="s">
        <v>127</v>
      </c>
      <c r="C8" s="244"/>
      <c r="D8" s="244"/>
      <c r="E8" s="244"/>
      <c r="F8" s="149"/>
      <c r="G8" s="150">
        <f t="shared" si="1"/>
        <v>0</v>
      </c>
      <c r="H8" s="59">
        <v>60</v>
      </c>
      <c r="I8" s="16">
        <v>20</v>
      </c>
      <c r="J8" s="246"/>
      <c r="K8" s="246"/>
      <c r="M8" s="61"/>
      <c r="N8" s="229"/>
      <c r="O8" s="230"/>
      <c r="P8" s="230"/>
      <c r="Q8" s="230"/>
      <c r="R8" s="231"/>
      <c r="S8" s="62"/>
    </row>
    <row r="9" spans="2:19" ht="16.5" customHeight="1">
      <c r="B9" s="244" t="s">
        <v>128</v>
      </c>
      <c r="C9" s="244"/>
      <c r="D9" s="244"/>
      <c r="E9" s="244"/>
      <c r="F9" s="149"/>
      <c r="G9" s="150">
        <f t="shared" si="1"/>
        <v>0</v>
      </c>
      <c r="H9" s="59">
        <v>50</v>
      </c>
      <c r="I9" s="16">
        <v>20</v>
      </c>
      <c r="J9" s="246"/>
      <c r="K9" s="246"/>
      <c r="M9" s="61"/>
      <c r="N9" s="229"/>
      <c r="O9" s="230"/>
      <c r="P9" s="230"/>
      <c r="Q9" s="230"/>
      <c r="R9" s="231"/>
      <c r="S9" s="62"/>
    </row>
    <row r="10" spans="2:19" ht="16.5" customHeight="1">
      <c r="B10" s="244" t="s">
        <v>58</v>
      </c>
      <c r="C10" s="244"/>
      <c r="D10" s="244"/>
      <c r="E10" s="244"/>
      <c r="F10" s="149"/>
      <c r="G10" s="150">
        <f t="shared" si="1"/>
        <v>0</v>
      </c>
      <c r="H10" s="59">
        <v>20</v>
      </c>
      <c r="I10" s="16">
        <v>20</v>
      </c>
      <c r="J10" s="246"/>
      <c r="K10" s="246"/>
      <c r="M10" s="61"/>
      <c r="N10" s="229"/>
      <c r="O10" s="230"/>
      <c r="P10" s="230"/>
      <c r="Q10" s="230"/>
      <c r="R10" s="231"/>
      <c r="S10" s="62"/>
    </row>
    <row r="11" spans="2:19" ht="16.5" customHeight="1">
      <c r="B11" s="244" t="s">
        <v>59</v>
      </c>
      <c r="C11" s="244"/>
      <c r="D11" s="244"/>
      <c r="E11" s="244"/>
      <c r="F11" s="149"/>
      <c r="G11" s="150">
        <f t="shared" si="1"/>
        <v>0</v>
      </c>
      <c r="H11" s="59">
        <v>30</v>
      </c>
      <c r="I11" s="16">
        <v>20</v>
      </c>
      <c r="J11" s="247"/>
      <c r="K11" s="246"/>
      <c r="M11" s="61"/>
      <c r="N11" s="229"/>
      <c r="O11" s="230"/>
      <c r="P11" s="230"/>
      <c r="Q11" s="230"/>
      <c r="R11" s="231"/>
      <c r="S11" s="62"/>
    </row>
    <row r="12" spans="2:19">
      <c r="B12" s="5"/>
      <c r="C12" s="5"/>
      <c r="D12" s="5"/>
      <c r="E12" s="5"/>
      <c r="F12" s="7">
        <f>SUM(F5:F11)</f>
        <v>0</v>
      </c>
      <c r="G12" s="60">
        <f>SUM(G5:G11)</f>
        <v>0</v>
      </c>
      <c r="H12" s="5"/>
      <c r="I12" s="5"/>
      <c r="J12" s="5"/>
      <c r="K12" s="5"/>
      <c r="M12" s="61"/>
      <c r="N12" s="229"/>
      <c r="O12" s="230"/>
      <c r="P12" s="230"/>
      <c r="Q12" s="230"/>
      <c r="R12" s="231"/>
      <c r="S12" s="62"/>
    </row>
    <row r="13" spans="2:19">
      <c r="M13" s="61"/>
      <c r="N13" s="229"/>
      <c r="O13" s="230"/>
      <c r="P13" s="230"/>
      <c r="Q13" s="230"/>
      <c r="R13" s="231"/>
      <c r="S13" s="62"/>
    </row>
    <row r="14" spans="2:19">
      <c r="M14" s="61"/>
      <c r="N14" s="229"/>
      <c r="O14" s="230"/>
      <c r="P14" s="230"/>
      <c r="Q14" s="230"/>
      <c r="R14" s="231"/>
      <c r="S14" s="62"/>
    </row>
    <row r="15" spans="2:19">
      <c r="M15" s="61"/>
      <c r="N15" s="229"/>
      <c r="O15" s="230"/>
      <c r="P15" s="230"/>
      <c r="Q15" s="230"/>
      <c r="R15" s="231"/>
      <c r="S15" s="62"/>
    </row>
    <row r="16" spans="2:19">
      <c r="M16" s="61"/>
      <c r="N16" s="229"/>
      <c r="O16" s="230"/>
      <c r="P16" s="230"/>
      <c r="Q16" s="230"/>
      <c r="R16" s="231"/>
      <c r="S16" s="62"/>
    </row>
    <row r="17" spans="2:19">
      <c r="B17" s="252" t="s">
        <v>122</v>
      </c>
      <c r="C17" s="253"/>
      <c r="D17" s="253"/>
      <c r="E17" s="253"/>
      <c r="F17" s="253"/>
      <c r="G17" s="253"/>
      <c r="H17" s="253"/>
      <c r="I17" s="253"/>
      <c r="J17" s="253"/>
      <c r="K17" s="254"/>
      <c r="M17" s="61"/>
      <c r="N17" s="229"/>
      <c r="O17" s="230"/>
      <c r="P17" s="230"/>
      <c r="Q17" s="230"/>
      <c r="R17" s="231"/>
      <c r="S17" s="62"/>
    </row>
    <row r="18" spans="2:19">
      <c r="B18" s="255"/>
      <c r="C18" s="256"/>
      <c r="D18" s="256"/>
      <c r="E18" s="256"/>
      <c r="F18" s="256"/>
      <c r="G18" s="256"/>
      <c r="H18" s="256"/>
      <c r="I18" s="256"/>
      <c r="J18" s="256"/>
      <c r="K18" s="257"/>
      <c r="M18" s="61"/>
      <c r="N18" s="229"/>
      <c r="O18" s="230"/>
      <c r="P18" s="230"/>
      <c r="Q18" s="230"/>
      <c r="R18" s="231"/>
      <c r="S18" s="62"/>
    </row>
    <row r="19" spans="2:19">
      <c r="B19" s="243" t="s">
        <v>2</v>
      </c>
      <c r="C19" s="243"/>
      <c r="D19" s="243"/>
      <c r="E19" s="243"/>
      <c r="F19" s="17" t="s">
        <v>15</v>
      </c>
      <c r="G19" s="17" t="s">
        <v>7</v>
      </c>
      <c r="H19" s="17" t="s">
        <v>9</v>
      </c>
      <c r="I19" s="17" t="s">
        <v>8</v>
      </c>
      <c r="J19" s="17" t="s">
        <v>100</v>
      </c>
      <c r="K19" s="17" t="s">
        <v>16</v>
      </c>
      <c r="M19" s="61"/>
      <c r="N19" s="229"/>
      <c r="O19" s="230"/>
      <c r="P19" s="230"/>
      <c r="Q19" s="230"/>
      <c r="R19" s="231"/>
      <c r="S19" s="62"/>
    </row>
    <row r="20" spans="2:19">
      <c r="B20" s="244" t="s">
        <v>129</v>
      </c>
      <c r="C20" s="244"/>
      <c r="D20" s="244"/>
      <c r="E20" s="244"/>
      <c r="F20" s="149"/>
      <c r="G20" s="150">
        <f t="shared" ref="G20:G27" si="2">F20*H20</f>
        <v>0</v>
      </c>
      <c r="H20" s="59">
        <v>700</v>
      </c>
      <c r="I20" s="16">
        <v>10</v>
      </c>
      <c r="J20" s="258" t="s">
        <v>119</v>
      </c>
      <c r="K20" s="245" t="s">
        <v>55</v>
      </c>
      <c r="M20" s="61"/>
      <c r="N20" s="229"/>
      <c r="O20" s="230"/>
      <c r="P20" s="230"/>
      <c r="Q20" s="230"/>
      <c r="R20" s="231"/>
      <c r="S20" s="62"/>
    </row>
    <row r="21" spans="2:19">
      <c r="B21" s="244" t="s">
        <v>130</v>
      </c>
      <c r="C21" s="244"/>
      <c r="D21" s="244"/>
      <c r="E21" s="244"/>
      <c r="F21" s="149"/>
      <c r="G21" s="150">
        <f t="shared" si="2"/>
        <v>0</v>
      </c>
      <c r="H21" s="59">
        <v>700</v>
      </c>
      <c r="I21" s="16">
        <v>10</v>
      </c>
      <c r="J21" s="258"/>
      <c r="K21" s="246"/>
      <c r="M21" s="61"/>
      <c r="N21" s="229"/>
      <c r="O21" s="230"/>
      <c r="P21" s="230"/>
      <c r="Q21" s="230"/>
      <c r="R21" s="231"/>
      <c r="S21" s="62"/>
    </row>
    <row r="22" spans="2:19">
      <c r="B22" s="244" t="s">
        <v>131</v>
      </c>
      <c r="C22" s="244"/>
      <c r="D22" s="244"/>
      <c r="E22" s="244"/>
      <c r="F22" s="149"/>
      <c r="G22" s="150">
        <f t="shared" si="2"/>
        <v>0</v>
      </c>
      <c r="H22" s="59">
        <v>200</v>
      </c>
      <c r="I22" s="16">
        <v>20</v>
      </c>
      <c r="J22" s="258"/>
      <c r="K22" s="246"/>
      <c r="M22" s="61"/>
      <c r="N22" s="229"/>
      <c r="O22" s="230"/>
      <c r="P22" s="230"/>
      <c r="Q22" s="230"/>
      <c r="R22" s="231"/>
      <c r="S22" s="62"/>
    </row>
    <row r="23" spans="2:19">
      <c r="B23" s="244" t="s">
        <v>132</v>
      </c>
      <c r="C23" s="244"/>
      <c r="D23" s="244"/>
      <c r="E23" s="244"/>
      <c r="F23" s="149"/>
      <c r="G23" s="150">
        <f t="shared" si="2"/>
        <v>0</v>
      </c>
      <c r="H23" s="59">
        <v>70</v>
      </c>
      <c r="I23" s="16">
        <v>20</v>
      </c>
      <c r="J23" s="258"/>
      <c r="K23" s="246"/>
      <c r="M23" s="61"/>
      <c r="N23" s="229"/>
      <c r="O23" s="230"/>
      <c r="P23" s="230"/>
      <c r="Q23" s="230"/>
      <c r="R23" s="231"/>
      <c r="S23" s="62"/>
    </row>
    <row r="24" spans="2:19">
      <c r="B24" s="244" t="s">
        <v>133</v>
      </c>
      <c r="C24" s="244"/>
      <c r="D24" s="244"/>
      <c r="E24" s="244"/>
      <c r="F24" s="149"/>
      <c r="G24" s="150">
        <f t="shared" si="2"/>
        <v>0</v>
      </c>
      <c r="H24" s="59">
        <v>300</v>
      </c>
      <c r="I24" s="16">
        <v>5</v>
      </c>
      <c r="J24" s="258"/>
      <c r="K24" s="246"/>
      <c r="M24" s="61"/>
      <c r="N24" s="229"/>
      <c r="O24" s="230"/>
      <c r="P24" s="230"/>
      <c r="Q24" s="230"/>
      <c r="R24" s="231"/>
      <c r="S24" s="62"/>
    </row>
    <row r="25" spans="2:19">
      <c r="B25" s="244" t="s">
        <v>134</v>
      </c>
      <c r="C25" s="244"/>
      <c r="D25" s="244"/>
      <c r="E25" s="244"/>
      <c r="F25" s="149"/>
      <c r="G25" s="150">
        <f t="shared" si="2"/>
        <v>0</v>
      </c>
      <c r="H25" s="59">
        <v>100</v>
      </c>
      <c r="I25" s="16">
        <v>15</v>
      </c>
      <c r="J25" s="258"/>
      <c r="K25" s="246"/>
      <c r="M25" s="61"/>
      <c r="N25" s="229"/>
      <c r="O25" s="230"/>
      <c r="P25" s="230"/>
      <c r="Q25" s="230"/>
      <c r="R25" s="231"/>
      <c r="S25" s="62"/>
    </row>
    <row r="26" spans="2:19">
      <c r="B26" s="244" t="s">
        <v>135</v>
      </c>
      <c r="C26" s="244"/>
      <c r="D26" s="244"/>
      <c r="E26" s="244"/>
      <c r="F26" s="149"/>
      <c r="G26" s="150">
        <f t="shared" si="2"/>
        <v>0</v>
      </c>
      <c r="H26" s="59">
        <v>150</v>
      </c>
      <c r="I26" s="16">
        <v>30</v>
      </c>
      <c r="J26" s="258"/>
      <c r="K26" s="246"/>
      <c r="M26" s="61"/>
      <c r="N26" s="229"/>
      <c r="O26" s="230"/>
      <c r="P26" s="230"/>
      <c r="Q26" s="230"/>
      <c r="R26" s="231"/>
      <c r="S26" s="62"/>
    </row>
    <row r="27" spans="2:19">
      <c r="B27" s="244" t="s">
        <v>60</v>
      </c>
      <c r="C27" s="244"/>
      <c r="D27" s="244"/>
      <c r="E27" s="244"/>
      <c r="F27" s="149"/>
      <c r="G27" s="150">
        <f t="shared" si="2"/>
        <v>0</v>
      </c>
      <c r="H27" s="59">
        <v>100</v>
      </c>
      <c r="I27" s="16">
        <v>30</v>
      </c>
      <c r="J27" s="258"/>
      <c r="K27" s="246"/>
      <c r="M27" s="61"/>
      <c r="N27" s="229"/>
      <c r="O27" s="230"/>
      <c r="P27" s="230"/>
      <c r="Q27" s="230"/>
      <c r="R27" s="231"/>
      <c r="S27" s="62"/>
    </row>
    <row r="28" spans="2:19">
      <c r="B28" s="5"/>
      <c r="C28" s="5"/>
      <c r="D28" s="5"/>
      <c r="E28" s="5"/>
      <c r="F28" s="7">
        <f>SUM(F20:F27)</f>
        <v>0</v>
      </c>
      <c r="G28" s="60">
        <f>SUM(G20:G27)</f>
        <v>0</v>
      </c>
      <c r="H28" s="5"/>
      <c r="I28" s="5"/>
      <c r="J28" s="5"/>
      <c r="K28" s="5"/>
      <c r="M28" s="61"/>
      <c r="N28" s="229"/>
      <c r="O28" s="230"/>
      <c r="P28" s="230"/>
      <c r="Q28" s="230"/>
      <c r="R28" s="231"/>
      <c r="S28" s="62"/>
    </row>
    <row r="29" spans="2:19">
      <c r="M29" s="61"/>
      <c r="N29" s="229"/>
      <c r="O29" s="230"/>
      <c r="P29" s="230"/>
      <c r="Q29" s="230"/>
      <c r="R29" s="231"/>
      <c r="S29" s="62"/>
    </row>
    <row r="30" spans="2:19">
      <c r="M30" s="61"/>
      <c r="N30" s="229"/>
      <c r="O30" s="230"/>
      <c r="P30" s="230"/>
      <c r="Q30" s="230"/>
      <c r="R30" s="231"/>
      <c r="S30" s="62"/>
    </row>
    <row r="31" spans="2:19">
      <c r="M31" s="61"/>
      <c r="N31" s="229"/>
      <c r="O31" s="230"/>
      <c r="P31" s="230"/>
      <c r="Q31" s="230"/>
      <c r="R31" s="231"/>
      <c r="S31" s="62"/>
    </row>
    <row r="32" spans="2:19">
      <c r="M32" s="61"/>
      <c r="N32" s="229"/>
      <c r="O32" s="230"/>
      <c r="P32" s="230"/>
      <c r="Q32" s="230"/>
      <c r="R32" s="231"/>
      <c r="S32" s="62"/>
    </row>
    <row r="33" spans="2:19">
      <c r="B33" s="252" t="s">
        <v>123</v>
      </c>
      <c r="C33" s="253"/>
      <c r="D33" s="253"/>
      <c r="E33" s="253"/>
      <c r="F33" s="253"/>
      <c r="G33" s="253"/>
      <c r="H33" s="253"/>
      <c r="I33" s="253"/>
      <c r="J33" s="253"/>
      <c r="K33" s="254"/>
      <c r="M33" s="61"/>
      <c r="N33" s="229"/>
      <c r="O33" s="230"/>
      <c r="P33" s="230"/>
      <c r="Q33" s="230"/>
      <c r="R33" s="231"/>
      <c r="S33" s="62"/>
    </row>
    <row r="34" spans="2:19">
      <c r="B34" s="255"/>
      <c r="C34" s="256"/>
      <c r="D34" s="256"/>
      <c r="E34" s="256"/>
      <c r="F34" s="256"/>
      <c r="G34" s="256"/>
      <c r="H34" s="256"/>
      <c r="I34" s="256"/>
      <c r="J34" s="256"/>
      <c r="K34" s="257"/>
      <c r="M34" s="61"/>
      <c r="N34" s="229"/>
      <c r="O34" s="230"/>
      <c r="P34" s="230"/>
      <c r="Q34" s="230"/>
      <c r="R34" s="231"/>
      <c r="S34" s="62"/>
    </row>
    <row r="35" spans="2:19">
      <c r="B35" s="243" t="s">
        <v>2</v>
      </c>
      <c r="C35" s="243"/>
      <c r="D35" s="243"/>
      <c r="E35" s="243"/>
      <c r="F35" s="17" t="s">
        <v>15</v>
      </c>
      <c r="G35" s="17" t="s">
        <v>7</v>
      </c>
      <c r="H35" s="17" t="s">
        <v>9</v>
      </c>
      <c r="I35" s="17" t="s">
        <v>8</v>
      </c>
      <c r="J35" s="17" t="s">
        <v>100</v>
      </c>
      <c r="K35" s="17" t="s">
        <v>16</v>
      </c>
      <c r="M35" s="61"/>
      <c r="N35" s="229"/>
      <c r="O35" s="230"/>
      <c r="P35" s="230"/>
      <c r="Q35" s="230"/>
      <c r="R35" s="231"/>
      <c r="S35" s="62"/>
    </row>
    <row r="36" spans="2:19" ht="17.25" thickBot="1">
      <c r="B36" s="244" t="s">
        <v>136</v>
      </c>
      <c r="C36" s="244"/>
      <c r="D36" s="244"/>
      <c r="E36" s="244"/>
      <c r="F36" s="149"/>
      <c r="G36" s="150">
        <f t="shared" ref="G36:G38" si="3">F36*H36</f>
        <v>0</v>
      </c>
      <c r="H36" s="59">
        <v>5000</v>
      </c>
      <c r="I36" s="16">
        <v>1</v>
      </c>
      <c r="J36" s="245" t="s">
        <v>119</v>
      </c>
      <c r="K36" s="245" t="s">
        <v>55</v>
      </c>
      <c r="M36" s="61"/>
      <c r="N36" s="232"/>
      <c r="O36" s="233"/>
      <c r="P36" s="233"/>
      <c r="Q36" s="233"/>
      <c r="R36" s="234"/>
      <c r="S36" s="62"/>
    </row>
    <row r="37" spans="2:19" ht="18" thickTop="1" thickBot="1">
      <c r="B37" s="244" t="s">
        <v>137</v>
      </c>
      <c r="C37" s="244"/>
      <c r="D37" s="244"/>
      <c r="E37" s="244"/>
      <c r="F37" s="149"/>
      <c r="G37" s="150">
        <f t="shared" si="3"/>
        <v>0</v>
      </c>
      <c r="H37" s="59">
        <v>7000</v>
      </c>
      <c r="I37" s="16">
        <v>1</v>
      </c>
      <c r="J37" s="247"/>
      <c r="K37" s="246"/>
      <c r="M37" s="61"/>
      <c r="N37" s="249" t="s">
        <v>140</v>
      </c>
      <c r="O37" s="236"/>
      <c r="P37" s="250"/>
      <c r="Q37" s="251">
        <f>SUM(G12,G28,G39)</f>
        <v>0</v>
      </c>
      <c r="R37" s="239"/>
      <c r="S37" s="62"/>
    </row>
    <row r="38" spans="2:19" ht="17.25" thickTop="1">
      <c r="B38" s="244" t="s">
        <v>138</v>
      </c>
      <c r="C38" s="244"/>
      <c r="D38" s="244"/>
      <c r="E38" s="244"/>
      <c r="F38" s="149"/>
      <c r="G38" s="150">
        <f t="shared" si="3"/>
        <v>0</v>
      </c>
      <c r="H38" s="59">
        <v>3500</v>
      </c>
      <c r="I38" s="16">
        <v>5</v>
      </c>
      <c r="J38" s="16" t="s">
        <v>118</v>
      </c>
      <c r="K38" s="246"/>
      <c r="N38" s="64"/>
      <c r="O38" s="64"/>
      <c r="P38" s="64"/>
      <c r="Q38" s="64"/>
      <c r="R38" s="64"/>
    </row>
    <row r="39" spans="2:19">
      <c r="B39" s="5"/>
      <c r="C39" s="5"/>
      <c r="D39" s="5"/>
      <c r="E39" s="5"/>
      <c r="F39" s="7">
        <f>SUM(F36:F38)</f>
        <v>0</v>
      </c>
      <c r="G39" s="60">
        <f>SUM(G36:G38)</f>
        <v>0</v>
      </c>
      <c r="H39" s="5"/>
      <c r="I39" s="5"/>
      <c r="J39" s="5"/>
      <c r="K39" s="5"/>
    </row>
  </sheetData>
  <sheetProtection sheet="1" selectLockedCells="1"/>
  <protectedRanges>
    <protectedRange algorithmName="SHA-512" hashValue="gxNvAGKgXxdCJ/XSbavxN7mZxGzbC3G6PbOHYybV7ckucu/DLRPA3zT22TW1Ixv/lN1W51//x66Akq+tuP9B0Q==" saltValue="+Xq40jmU6pTn+VdZS750/A==" spinCount="100000" sqref="A12:XFD16 A1:XFD4 A33:A38 A29:XFD32 A17:A28 L17:XFD28 B28:K28 B17:K19 G20:K27 A40:XFD1048576 A39 L39:XFD39 B39:K39 B20:E27 B33:K35 A5:E11 G5:XFD11 B36:E38 L33:XFD38 G36:K38" name="보호"/>
  </protectedRanges>
  <mergeCells count="33">
    <mergeCell ref="N2:R36"/>
    <mergeCell ref="N37:P37"/>
    <mergeCell ref="Q37:R37"/>
    <mergeCell ref="B33:K34"/>
    <mergeCell ref="B35:E35"/>
    <mergeCell ref="B36:E36"/>
    <mergeCell ref="K36:K38"/>
    <mergeCell ref="B37:E37"/>
    <mergeCell ref="B38:E38"/>
    <mergeCell ref="J36:J37"/>
    <mergeCell ref="B2:K3"/>
    <mergeCell ref="B17:K18"/>
    <mergeCell ref="B19:E19"/>
    <mergeCell ref="B20:E20"/>
    <mergeCell ref="J20:J27"/>
    <mergeCell ref="B26:E26"/>
    <mergeCell ref="B27:E27"/>
    <mergeCell ref="J6:J11"/>
    <mergeCell ref="K5:K11"/>
    <mergeCell ref="B21:E21"/>
    <mergeCell ref="B22:E22"/>
    <mergeCell ref="B23:E23"/>
    <mergeCell ref="B24:E24"/>
    <mergeCell ref="K20:K27"/>
    <mergeCell ref="B25:E25"/>
    <mergeCell ref="B4:E4"/>
    <mergeCell ref="B10:E10"/>
    <mergeCell ref="B11:E11"/>
    <mergeCell ref="B5:E5"/>
    <mergeCell ref="B6:E6"/>
    <mergeCell ref="B7:E7"/>
    <mergeCell ref="B8:E8"/>
    <mergeCell ref="B9:E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겨울 업데이트 요약</vt:lpstr>
      <vt:lpstr>추가사항</vt:lpstr>
      <vt:lpstr>쉽게 보는 마약버프</vt:lpstr>
      <vt:lpstr>주의사항</vt:lpstr>
      <vt:lpstr>계산용 달력</vt:lpstr>
      <vt:lpstr>코인 수급 계산기(본섭)</vt:lpstr>
      <vt:lpstr>코인 수급 계산기(버닝섭)</vt:lpstr>
      <vt:lpstr>네오 스톤&lt;성장&gt;</vt:lpstr>
      <vt:lpstr>네오 스톤&lt;강화&gt;</vt:lpstr>
      <vt:lpstr>네오 젬 상점</vt:lpstr>
      <vt:lpstr>네오 크리스탈</vt:lpstr>
      <vt:lpstr>네오 코어 달력</vt:lpstr>
      <vt:lpstr>네오 코어 상점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류희진</cp:lastModifiedBy>
  <dcterms:created xsi:type="dcterms:W3CDTF">2020-04-24T00:37:27Z</dcterms:created>
  <dcterms:modified xsi:type="dcterms:W3CDTF">2020-12-18T01:25:27Z</dcterms:modified>
</cp:coreProperties>
</file>