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준호\Desktop\"/>
    </mc:Choice>
  </mc:AlternateContent>
  <xr:revisionPtr revIDLastSave="0" documentId="13_ncr:1_{67626E30-463E-4D1E-8C10-6DB04B838A3B}" xr6:coauthVersionLast="45" xr6:coauthVersionMax="45" xr10:uidLastSave="{00000000-0000-0000-0000-000000000000}"/>
  <bookViews>
    <workbookView xWindow="-109" yWindow="-109" windowWidth="26301" windowHeight="14305" xr2:uid="{40665019-F69A-4C1B-A09E-80B4C0B9A317}"/>
  </bookViews>
  <sheets>
    <sheet name="리부트 코인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8" i="1" l="1"/>
  <c r="AC26" i="1" l="1"/>
  <c r="AC25" i="1"/>
  <c r="R40" i="1"/>
  <c r="X37" i="1"/>
  <c r="AB39" i="1"/>
  <c r="R38" i="1"/>
  <c r="R37" i="1"/>
  <c r="R39" i="1" l="1"/>
  <c r="R41" i="1" s="1"/>
  <c r="X39" i="1"/>
  <c r="S28" i="1"/>
  <c r="S27" i="1"/>
  <c r="S26" i="1"/>
  <c r="S25" i="1"/>
  <c r="S24" i="1"/>
  <c r="S23" i="1"/>
  <c r="S22" i="1"/>
  <c r="S21" i="1"/>
  <c r="S20" i="1"/>
  <c r="S19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0" i="1"/>
  <c r="I58" i="1" s="1"/>
  <c r="I29" i="1"/>
  <c r="I28" i="1"/>
  <c r="I31" i="1"/>
  <c r="I27" i="1"/>
  <c r="I26" i="1"/>
  <c r="I25" i="1"/>
  <c r="I24" i="1"/>
  <c r="I23" i="1"/>
  <c r="I22" i="1"/>
  <c r="I21" i="1"/>
  <c r="I20" i="1"/>
  <c r="I19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C2" i="1"/>
  <c r="R2" i="1"/>
  <c r="I56" i="1" l="1"/>
  <c r="I57" i="1"/>
  <c r="S30" i="1"/>
  <c r="S29" i="1"/>
  <c r="S31" i="1"/>
  <c r="Q44" i="1" s="1"/>
  <c r="Z44" i="1" s="1"/>
  <c r="AC24" i="1"/>
  <c r="R9" i="1"/>
  <c r="R8" i="1"/>
  <c r="R7" i="1"/>
  <c r="R6" i="1"/>
  <c r="R5" i="1"/>
  <c r="R4" i="1"/>
  <c r="R3" i="1"/>
  <c r="H13" i="1"/>
  <c r="H12" i="1"/>
  <c r="H11" i="1"/>
  <c r="H10" i="1"/>
  <c r="H9" i="1"/>
  <c r="H8" i="1"/>
  <c r="H7" i="1"/>
  <c r="H6" i="1"/>
  <c r="H5" i="1"/>
  <c r="H4" i="1"/>
  <c r="H3" i="1"/>
  <c r="H2" i="1"/>
  <c r="Q43" i="1" l="1"/>
  <c r="H15" i="1"/>
  <c r="R11" i="1"/>
  <c r="R10" i="1"/>
  <c r="H14" i="1"/>
</calcChain>
</file>

<file path=xl/sharedStrings.xml><?xml version="1.0" encoding="utf-8"?>
<sst xmlns="http://schemas.openxmlformats.org/spreadsheetml/2006/main" count="289" uniqueCount="194">
  <si>
    <t>네오 젬샵</t>
    <phoneticPr fontId="1" type="noConversion"/>
  </si>
  <si>
    <t>오로라 데미지 스킨(유닛)</t>
    <phoneticPr fontId="1" type="noConversion"/>
  </si>
  <si>
    <t>네오 캐슬 의상 세트 상자</t>
    <phoneticPr fontId="1" type="noConversion"/>
  </si>
  <si>
    <t>르네로이드 교환권</t>
    <phoneticPr fontId="1" type="noConversion"/>
  </si>
  <si>
    <t>리오로이드 교환권</t>
    <phoneticPr fontId="1" type="noConversion"/>
  </si>
  <si>
    <t>네오 캐슬 의자</t>
    <phoneticPr fontId="1" type="noConversion"/>
  </si>
  <si>
    <t>바다조각 의자</t>
    <phoneticPr fontId="1" type="noConversion"/>
  </si>
  <si>
    <t>오로라 보석 라이딩 (영구) 교환권</t>
    <phoneticPr fontId="1" type="noConversion"/>
  </si>
  <si>
    <t>통통 눈사람 라이딩 (영구) 교환권</t>
    <phoneticPr fontId="1" type="noConversion"/>
  </si>
  <si>
    <t>랜덤 데미지 스킨 상자</t>
    <phoneticPr fontId="1" type="noConversion"/>
  </si>
  <si>
    <t>선택형 직업 데미지 스킨 상자</t>
    <phoneticPr fontId="1" type="noConversion"/>
  </si>
  <si>
    <t>데미지 스킨 저장 슬롯 1칸 확장권</t>
    <phoneticPr fontId="1" type="noConversion"/>
  </si>
  <si>
    <t>의자 40칸 가방</t>
    <phoneticPr fontId="1" type="noConversion"/>
  </si>
  <si>
    <t>/1</t>
    <phoneticPr fontId="1" type="noConversion"/>
  </si>
  <si>
    <t>/5</t>
    <phoneticPr fontId="1" type="noConversion"/>
  </si>
  <si>
    <t>/inf</t>
    <phoneticPr fontId="1" type="noConversion"/>
  </si>
  <si>
    <t>필요 수량</t>
    <phoneticPr fontId="1" type="noConversion"/>
  </si>
  <si>
    <t>필요 젬 개수</t>
    <phoneticPr fontId="1" type="noConversion"/>
  </si>
  <si>
    <t>네오 코어샵</t>
    <phoneticPr fontId="1" type="noConversion"/>
  </si>
  <si>
    <t>아케인리버 물방울석</t>
    <phoneticPr fontId="1" type="noConversion"/>
  </si>
  <si>
    <t>태초의 물방울석</t>
    <phoneticPr fontId="1" type="noConversion"/>
  </si>
  <si>
    <t>카르마 강력한 환생의 불꽃</t>
    <phoneticPr fontId="1" type="noConversion"/>
  </si>
  <si>
    <t>카르마 영원한 환생의 불꽃</t>
    <phoneticPr fontId="1" type="noConversion"/>
  </si>
  <si>
    <t>카르마 검은 환생의 불꽃</t>
    <phoneticPr fontId="1" type="noConversion"/>
  </si>
  <si>
    <t>카르마 강환불 5개 패키지</t>
    <phoneticPr fontId="1" type="noConversion"/>
  </si>
  <si>
    <t>카르마 영환불 5개 패키지</t>
    <phoneticPr fontId="1" type="noConversion"/>
  </si>
  <si>
    <t>카르마 검환불 5개 패키지</t>
    <phoneticPr fontId="1" type="noConversion"/>
  </si>
  <si>
    <t>/50</t>
    <phoneticPr fontId="1" type="noConversion"/>
  </si>
  <si>
    <t>/10</t>
    <phoneticPr fontId="1" type="noConversion"/>
  </si>
  <si>
    <t>/2</t>
    <phoneticPr fontId="1" type="noConversion"/>
  </si>
  <si>
    <t>메소샵</t>
    <phoneticPr fontId="1" type="noConversion"/>
  </si>
  <si>
    <t>카르마 영원한 환생의 불꽃</t>
    <phoneticPr fontId="1" type="noConversion"/>
  </si>
  <si>
    <t>카르마 강력한 환생의 불꽃</t>
    <phoneticPr fontId="1" type="noConversion"/>
  </si>
  <si>
    <t>구슬 피부 스킨케어 쿠폰 선택권</t>
    <phoneticPr fontId="1" type="noConversion"/>
  </si>
  <si>
    <t>이벤트 안드로이드 선택권</t>
    <phoneticPr fontId="1" type="noConversion"/>
  </si>
  <si>
    <t>콩닭콩닭 세트 상자</t>
    <phoneticPr fontId="1" type="noConversion"/>
  </si>
  <si>
    <t>하늘색곰돌 세트 상자</t>
    <phoneticPr fontId="1" type="noConversion"/>
  </si>
  <si>
    <t>스페셜 가드너 세트 상자</t>
    <phoneticPr fontId="1" type="noConversion"/>
  </si>
  <si>
    <t>행운 가득 세트 상자</t>
    <phoneticPr fontId="1" type="noConversion"/>
  </si>
  <si>
    <t>신선 놀음 세트 상자</t>
    <phoneticPr fontId="1" type="noConversion"/>
  </si>
  <si>
    <t>붕어빵 라이딩 (영구) 교환권</t>
    <phoneticPr fontId="1" type="noConversion"/>
  </si>
  <si>
    <t>수상한 큐브</t>
    <phoneticPr fontId="1" type="noConversion"/>
  </si>
  <si>
    <t>아케인리버 물방울석</t>
    <phoneticPr fontId="1" type="noConversion"/>
  </si>
  <si>
    <t>태초의 물방울석</t>
    <phoneticPr fontId="1" type="noConversion"/>
  </si>
  <si>
    <t>카르마 스타포스 17성 강화권</t>
    <phoneticPr fontId="1" type="noConversion"/>
  </si>
  <si>
    <t>페어리 하트</t>
    <phoneticPr fontId="1" type="noConversion"/>
  </si>
  <si>
    <t>안드로이드 이어센서 클립</t>
    <phoneticPr fontId="1" type="noConversion"/>
  </si>
  <si>
    <t>홍조 꽃잎 스킨 안드로이드 변경권</t>
    <phoneticPr fontId="1" type="noConversion"/>
  </si>
  <si>
    <t>뽀송 꽃잎 스킨 안드로이드 변경권</t>
    <phoneticPr fontId="1" type="noConversion"/>
  </si>
  <si>
    <t>세인트 루미너스 세트 교환권</t>
    <phoneticPr fontId="1" type="noConversion"/>
  </si>
  <si>
    <t>무르무르 페더 교환권</t>
    <phoneticPr fontId="1" type="noConversion"/>
  </si>
  <si>
    <t>스피릿 나인테일 교환권</t>
    <phoneticPr fontId="1" type="noConversion"/>
  </si>
  <si>
    <t>새내기의 스쿨룩 머리띠 교환권</t>
    <phoneticPr fontId="1" type="noConversion"/>
  </si>
  <si>
    <t>필요 수량</t>
    <phoneticPr fontId="1" type="noConversion"/>
  </si>
  <si>
    <t>/1</t>
    <phoneticPr fontId="1" type="noConversion"/>
  </si>
  <si>
    <t>/40</t>
    <phoneticPr fontId="1" type="noConversion"/>
  </si>
  <si>
    <t>/5</t>
    <phoneticPr fontId="1" type="noConversion"/>
  </si>
  <si>
    <t>/100</t>
    <phoneticPr fontId="1" type="noConversion"/>
  </si>
  <si>
    <t>/50</t>
    <phoneticPr fontId="1" type="noConversion"/>
  </si>
  <si>
    <t>/3</t>
    <phoneticPr fontId="1" type="noConversion"/>
  </si>
  <si>
    <t>필요 메소(단위:억)</t>
    <phoneticPr fontId="1" type="noConversion"/>
  </si>
  <si>
    <t>만 메소(따로계산)</t>
    <phoneticPr fontId="1" type="noConversion"/>
  </si>
  <si>
    <t>네오 스톤샵(성장)</t>
    <phoneticPr fontId="1" type="noConversion"/>
  </si>
  <si>
    <t>경험치 2배 쿠폰</t>
    <phoneticPr fontId="1" type="noConversion"/>
  </si>
  <si>
    <t>파워 엘릭서 100개 교환권</t>
    <phoneticPr fontId="1" type="noConversion"/>
  </si>
  <si>
    <t>텔레포트 월드맵(1일) 교환권</t>
    <phoneticPr fontId="1" type="noConversion"/>
  </si>
  <si>
    <t>펜던트 슬롯 이용권(7일)</t>
    <phoneticPr fontId="1" type="noConversion"/>
  </si>
  <si>
    <t>성향 성장의 비약</t>
    <phoneticPr fontId="1" type="noConversion"/>
  </si>
  <si>
    <t>선택 슬롯 8칸 확장권</t>
    <phoneticPr fontId="1" type="noConversion"/>
  </si>
  <si>
    <t>캐릭터 슬롯 증가 쿠폰</t>
    <phoneticPr fontId="1" type="noConversion"/>
  </si>
  <si>
    <t>AP 초기화 주문서</t>
    <phoneticPr fontId="1" type="noConversion"/>
  </si>
  <si>
    <t>리부트 메소 주머니</t>
    <phoneticPr fontId="1" type="noConversion"/>
  </si>
  <si>
    <t>마스터리 북 20</t>
    <phoneticPr fontId="1" type="noConversion"/>
  </si>
  <si>
    <t>마스터리 북 30</t>
    <phoneticPr fontId="1" type="noConversion"/>
  </si>
  <si>
    <t>자유전직 코인</t>
    <phoneticPr fontId="1" type="noConversion"/>
  </si>
  <si>
    <t>무한의 피로회복제</t>
    <phoneticPr fontId="1" type="noConversion"/>
  </si>
  <si>
    <t>의문의 모몽</t>
    <phoneticPr fontId="1" type="noConversion"/>
  </si>
  <si>
    <t>아케인심볼 : 소멸의 여로</t>
    <phoneticPr fontId="1" type="noConversion"/>
  </si>
  <si>
    <t>아케인심볼 :  츄츄 아일랜드</t>
    <phoneticPr fontId="1" type="noConversion"/>
  </si>
  <si>
    <t>아케인심볼 : 레헬른</t>
    <phoneticPr fontId="1" type="noConversion"/>
  </si>
  <si>
    <t>아케인심볼 : 아르카나</t>
    <phoneticPr fontId="1" type="noConversion"/>
  </si>
  <si>
    <t>아케인심볼 : 모라스</t>
    <phoneticPr fontId="1" type="noConversion"/>
  </si>
  <si>
    <t>아케인심볼 : 에스페라</t>
    <phoneticPr fontId="1" type="noConversion"/>
  </si>
  <si>
    <t>코어 젬스톤</t>
    <phoneticPr fontId="1" type="noConversion"/>
  </si>
  <si>
    <t>스페셜 명예의 훈장</t>
    <phoneticPr fontId="1" type="noConversion"/>
  </si>
  <si>
    <t>익스트림 성장의 비약</t>
    <phoneticPr fontId="1" type="noConversion"/>
  </si>
  <si>
    <t>의문의 아케인심볼 상자</t>
    <phoneticPr fontId="1" type="noConversion"/>
  </si>
  <si>
    <t>의문의 스페셜 명예의 훈장 상자</t>
    <phoneticPr fontId="1" type="noConversion"/>
  </si>
  <si>
    <t>의문의 코어 젬스톤 상자</t>
    <phoneticPr fontId="1" type="noConversion"/>
  </si>
  <si>
    <t>아케인심볼 : 소멸의 여로 10개 패키지</t>
    <phoneticPr fontId="1" type="noConversion"/>
  </si>
  <si>
    <t>아케인심볼 : 츄츄 아일랜드 10개 패키지</t>
    <phoneticPr fontId="1" type="noConversion"/>
  </si>
  <si>
    <t>아케인심볼 : 레헬른 10개 패키지</t>
    <phoneticPr fontId="1" type="noConversion"/>
  </si>
  <si>
    <t>아케인심볼 : 아르카나 10개 패키지</t>
    <phoneticPr fontId="1" type="noConversion"/>
  </si>
  <si>
    <t>아케인심볼 : 모라스 10개 패키지</t>
    <phoneticPr fontId="1" type="noConversion"/>
  </si>
  <si>
    <t>아케인심볼 : 에스페라 10개 패키지</t>
    <phoneticPr fontId="1" type="noConversion"/>
  </si>
  <si>
    <t>스페셜 명예의 훈장 10개 패키지</t>
    <phoneticPr fontId="1" type="noConversion"/>
  </si>
  <si>
    <t>코어 젬스톤 10개 패키지</t>
    <phoneticPr fontId="1" type="noConversion"/>
  </si>
  <si>
    <t>경험의 코어 젬스톤</t>
    <phoneticPr fontId="1" type="noConversion"/>
  </si>
  <si>
    <t>카오스 서큘레이터</t>
    <phoneticPr fontId="1" type="noConversion"/>
  </si>
  <si>
    <t>레전드리 서큘레이터</t>
    <phoneticPr fontId="1" type="noConversion"/>
  </si>
  <si>
    <t>/1일2개</t>
    <phoneticPr fontId="1" type="noConversion"/>
  </si>
  <si>
    <t>/inf</t>
    <phoneticPr fontId="1" type="noConversion"/>
  </si>
  <si>
    <t>/1일1개</t>
    <phoneticPr fontId="1" type="noConversion"/>
  </si>
  <si>
    <t>/1주1개</t>
    <phoneticPr fontId="1" type="noConversion"/>
  </si>
  <si>
    <t>/2</t>
    <phoneticPr fontId="1" type="noConversion"/>
  </si>
  <si>
    <t>/20</t>
    <phoneticPr fontId="1" type="noConversion"/>
  </si>
  <si>
    <t>/10</t>
    <phoneticPr fontId="1" type="noConversion"/>
  </si>
  <si>
    <t>필요 스톤 개수</t>
    <phoneticPr fontId="1" type="noConversion"/>
  </si>
  <si>
    <t>네온 스톤샵(강화)</t>
    <phoneticPr fontId="1" type="noConversion"/>
  </si>
  <si>
    <t>이벤트 링 전용 명장의 큐브</t>
    <phoneticPr fontId="1" type="noConversion"/>
  </si>
  <si>
    <t>에픽 잠재능력 부여 주문서 100%</t>
    <phoneticPr fontId="1" type="noConversion"/>
  </si>
  <si>
    <t>금빛 각인의 인장</t>
    <phoneticPr fontId="1" type="noConversion"/>
  </si>
  <si>
    <t>카르마 장인의 큐브</t>
    <phoneticPr fontId="1" type="noConversion"/>
  </si>
  <si>
    <t>카르마 명장의 큐브</t>
    <phoneticPr fontId="1" type="noConversion"/>
  </si>
  <si>
    <t>이벤트 링 3종 선택권</t>
    <phoneticPr fontId="1" type="noConversion"/>
  </si>
  <si>
    <t>카르마 유.잠 주문서 100%</t>
    <phoneticPr fontId="1" type="noConversion"/>
  </si>
  <si>
    <t>/15</t>
    <phoneticPr fontId="1" type="noConversion"/>
  </si>
  <si>
    <t>/30</t>
    <phoneticPr fontId="1" type="noConversion"/>
  </si>
  <si>
    <t>교가</t>
    <phoneticPr fontId="1" type="noConversion"/>
  </si>
  <si>
    <t>교불</t>
    <phoneticPr fontId="1" type="noConversion"/>
  </si>
  <si>
    <t>교불 합계</t>
    <phoneticPr fontId="1" type="noConversion"/>
  </si>
  <si>
    <t>총합계</t>
    <phoneticPr fontId="1" type="noConversion"/>
  </si>
  <si>
    <t>교가 합계</t>
    <phoneticPr fontId="1" type="noConversion"/>
  </si>
  <si>
    <t>총합계</t>
    <phoneticPr fontId="1" type="noConversion"/>
  </si>
  <si>
    <t>평일</t>
    <phoneticPr fontId="1" type="noConversion"/>
  </si>
  <si>
    <t>※ 이벤트 기간 12/17~2/24(상점은 2/28까지)</t>
    <phoneticPr fontId="1" type="noConversion"/>
  </si>
  <si>
    <t>네온스톤</t>
    <phoneticPr fontId="1" type="noConversion"/>
  </si>
  <si>
    <t>합</t>
    <phoneticPr fontId="1" type="noConversion"/>
  </si>
  <si>
    <t>총합</t>
    <phoneticPr fontId="1" type="noConversion"/>
  </si>
  <si>
    <t>※주의사항※</t>
    <phoneticPr fontId="1" type="noConversion"/>
  </si>
  <si>
    <t>3. inf뜻은 무한이라는 뜻입니다. 개수 제한이 없는 물품입니다.</t>
    <phoneticPr fontId="1" type="noConversion"/>
  </si>
  <si>
    <t>4. 회색바탕에만 숫자를 집어 넣으시면 됩니다. 나머지색은 건드리지 않는것이 꼬이지않고 좋습니다. 엑셀장인분께선 알아서 하셔도 좋습니다.</t>
    <phoneticPr fontId="1" type="noConversion"/>
  </si>
  <si>
    <t>네온젬</t>
    <phoneticPr fontId="1" type="noConversion"/>
  </si>
  <si>
    <t>네온코어</t>
    <phoneticPr fontId="1" type="noConversion"/>
  </si>
  <si>
    <t>주간퀘</t>
    <phoneticPr fontId="1" type="noConversion"/>
  </si>
  <si>
    <t>/10주</t>
    <phoneticPr fontId="1" type="noConversion"/>
  </si>
  <si>
    <t>주간 가능한 코어개수</t>
    <phoneticPr fontId="1" type="noConversion"/>
  </si>
  <si>
    <t>(x10주)</t>
    <phoneticPr fontId="1" type="noConversion"/>
  </si>
  <si>
    <t>5개</t>
    <phoneticPr fontId="1" type="noConversion"/>
  </si>
  <si>
    <t>카핑</t>
    <phoneticPr fontId="1" type="noConversion"/>
  </si>
  <si>
    <t>하힐</t>
    <phoneticPr fontId="1" type="noConversion"/>
  </si>
  <si>
    <t>이시그</t>
    <phoneticPr fontId="1" type="noConversion"/>
  </si>
  <si>
    <t>노시그</t>
    <phoneticPr fontId="1" type="noConversion"/>
  </si>
  <si>
    <t>10개</t>
    <phoneticPr fontId="1" type="noConversion"/>
  </si>
  <si>
    <t>카쿰</t>
    <phoneticPr fontId="1" type="noConversion"/>
  </si>
  <si>
    <t>카삐</t>
    <phoneticPr fontId="1" type="noConversion"/>
  </si>
  <si>
    <t>카반반</t>
    <phoneticPr fontId="1" type="noConversion"/>
  </si>
  <si>
    <t>카블퀸</t>
    <phoneticPr fontId="1" type="noConversion"/>
  </si>
  <si>
    <t>20개</t>
    <phoneticPr fontId="1" type="noConversion"/>
  </si>
  <si>
    <t>하매</t>
    <phoneticPr fontId="1" type="noConversion"/>
  </si>
  <si>
    <t>카벨</t>
    <phoneticPr fontId="1" type="noConversion"/>
  </si>
  <si>
    <t>30개</t>
    <phoneticPr fontId="1" type="noConversion"/>
  </si>
  <si>
    <t>카파풀</t>
    <phoneticPr fontId="1" type="noConversion"/>
  </si>
  <si>
    <t>노스우</t>
    <phoneticPr fontId="1" type="noConversion"/>
  </si>
  <si>
    <t>이루시</t>
    <phoneticPr fontId="1" type="noConversion"/>
  </si>
  <si>
    <t>40개</t>
    <phoneticPr fontId="1" type="noConversion"/>
  </si>
  <si>
    <t>노루시</t>
    <phoneticPr fontId="1" type="noConversion"/>
  </si>
  <si>
    <t>노윌</t>
    <phoneticPr fontId="1" type="noConversion"/>
  </si>
  <si>
    <t>노듄켈</t>
    <phoneticPr fontId="1" type="noConversion"/>
  </si>
  <si>
    <t>60개</t>
    <phoneticPr fontId="1" type="noConversion"/>
  </si>
  <si>
    <t>하데미</t>
    <phoneticPr fontId="1" type="noConversion"/>
  </si>
  <si>
    <t>하스우</t>
    <phoneticPr fontId="1" type="noConversion"/>
  </si>
  <si>
    <t>노데미</t>
    <phoneticPr fontId="1" type="noConversion"/>
  </si>
  <si>
    <t>하루시</t>
    <phoneticPr fontId="1" type="noConversion"/>
  </si>
  <si>
    <t>하윌</t>
    <phoneticPr fontId="1" type="noConversion"/>
  </si>
  <si>
    <t>70개</t>
    <phoneticPr fontId="1" type="noConversion"/>
  </si>
  <si>
    <t>카더</t>
    <phoneticPr fontId="1" type="noConversion"/>
  </si>
  <si>
    <t>노더</t>
    <phoneticPr fontId="1" type="noConversion"/>
  </si>
  <si>
    <t>하듄켈</t>
    <phoneticPr fontId="1" type="noConversion"/>
  </si>
  <si>
    <t>진힐라</t>
    <phoneticPr fontId="1" type="noConversion"/>
  </si>
  <si>
    <t>(↓한개릭당입니다)</t>
    <phoneticPr fontId="1" type="noConversion"/>
  </si>
  <si>
    <t>/60일</t>
    <phoneticPr fontId="1" type="noConversion"/>
  </si>
  <si>
    <t>/10일</t>
    <phoneticPr fontId="1" type="noConversion"/>
  </si>
  <si>
    <t>선데이</t>
    <phoneticPr fontId="1" type="noConversion"/>
  </si>
  <si>
    <t>총 70일(평일 60일 ＆ 선데이 10일) - 10주</t>
    <phoneticPr fontId="1" type="noConversion"/>
  </si>
  <si>
    <t>총 교불용 코인 합계</t>
    <phoneticPr fontId="1" type="noConversion"/>
  </si>
  <si>
    <t>총 교가용 코인 합계</t>
    <phoneticPr fontId="1" type="noConversion"/>
  </si>
  <si>
    <t>/400개</t>
    <phoneticPr fontId="1" type="noConversion"/>
  </si>
  <si>
    <t>캐릭</t>
    <phoneticPr fontId="1" type="noConversion"/>
  </si>
  <si>
    <t>→ 필요코인돌이 갯수: 교가용코인/캐릭당코인수급 =</t>
    <phoneticPr fontId="1" type="noConversion"/>
  </si>
  <si>
    <t>※네온스톤만※</t>
    <phoneticPr fontId="1" type="noConversion"/>
  </si>
  <si>
    <t>6. 네오크리스탈은 포함하지 않았습니다.</t>
    <phoneticPr fontId="1" type="noConversion"/>
  </si>
  <si>
    <t>(+일일개수, 주간개수 물품 코인 따로 더해주세요)</t>
    <phoneticPr fontId="1" type="noConversion"/>
  </si>
  <si>
    <t>본캐의 총합</t>
    <phoneticPr fontId="1" type="noConversion"/>
  </si>
  <si>
    <t>§참고§ &lt;보스당 네온코어 개수&gt;</t>
    <phoneticPr fontId="1" type="noConversion"/>
  </si>
  <si>
    <t>제작: 리부트2 영소민</t>
    <phoneticPr fontId="1" type="noConversion"/>
  </si>
  <si>
    <t>혼자 쓰기 위해 만든 코인샵 정리</t>
    <phoneticPr fontId="1" type="noConversion"/>
  </si>
  <si>
    <t>참고&gt;</t>
    <phoneticPr fontId="1" type="noConversion"/>
  </si>
  <si>
    <t>1. 메소샵) 수상한 큐브는 단위가 달라 따로 계산하고 총합에 포함되지 않습니다</t>
    <phoneticPr fontId="1" type="noConversion"/>
  </si>
  <si>
    <t>2. 네온 스톤샵) 2배경쿠, 텔레포트, 펜던트, 피로회복제는 총합에 포함되지 않았으니 따로 더하셔야합니다. 필요에 따라 총갯수에 추가하시면 됩니다.</t>
    <phoneticPr fontId="1" type="noConversion"/>
  </si>
  <si>
    <t>7. 네오스톤 주간퀘는 교불용이 필요한 본캐가 얻는다고 가정했습니다. 총 교불용 코인 합계와 본캐의 네온스톤 총합을 비교하여 필요한 교불용 코인을 조절하시면 되겠습니다.</t>
    <phoneticPr fontId="1" type="noConversion"/>
  </si>
  <si>
    <t>5. 일요일(선데이)은 무조건 코인 2배 수급 이벤트가 있다고 가정하였습니다. 네온스톤, 네온젬 2배 적용하였습니다.</t>
    <phoneticPr fontId="1" type="noConversion"/>
  </si>
  <si>
    <t>0. 혼자 쓰기 아까워서 공유하오니 틀린부분 양해 부탁드립니다</t>
    <phoneticPr fontId="1" type="noConversion"/>
  </si>
  <si>
    <t>(회색바탕에 가능한 일수를 입력하면됩니다)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</si>
</sst>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월&quot;\ 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0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9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7193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7575"/>
        <bgColor indexed="64"/>
      </patternFill>
    </fill>
    <fill>
      <patternFill patternType="solid">
        <fgColor rgb="FFCE02CE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EFF"/>
        <bgColor indexed="64"/>
      </patternFill>
    </fill>
  </fills>
  <borders count="79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Dot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ashDot">
        <color indexed="64"/>
      </bottom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3" borderId="6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4" fillId="4" borderId="16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4" fillId="4" borderId="19" xfId="0" applyFont="1" applyFill="1" applyBorder="1">
      <alignment vertical="center"/>
    </xf>
    <xf numFmtId="0" fontId="4" fillId="4" borderId="10" xfId="0" applyFont="1" applyFill="1" applyBorder="1">
      <alignment vertical="center"/>
    </xf>
    <xf numFmtId="0" fontId="4" fillId="4" borderId="20" xfId="0" applyFont="1" applyFill="1" applyBorder="1">
      <alignment vertical="center"/>
    </xf>
    <xf numFmtId="0" fontId="4" fillId="4" borderId="21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0" fillId="3" borderId="8" xfId="0" applyFill="1" applyBorder="1">
      <alignment vertical="center"/>
    </xf>
    <xf numFmtId="0" fontId="5" fillId="4" borderId="23" xfId="0" applyFont="1" applyFill="1" applyBorder="1">
      <alignment vertical="center"/>
    </xf>
    <xf numFmtId="0" fontId="4" fillId="5" borderId="15" xfId="0" applyFont="1" applyFill="1" applyBorder="1">
      <alignment vertical="center"/>
    </xf>
    <xf numFmtId="0" fontId="4" fillId="5" borderId="16" xfId="0" applyFont="1" applyFill="1" applyBorder="1">
      <alignment vertical="center"/>
    </xf>
    <xf numFmtId="0" fontId="4" fillId="5" borderId="18" xfId="0" applyFont="1" applyFill="1" applyBorder="1">
      <alignment vertical="center"/>
    </xf>
    <xf numFmtId="0" fontId="3" fillId="3" borderId="17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3" borderId="4" xfId="0" applyFill="1" applyBorder="1">
      <alignment vertical="center"/>
    </xf>
    <xf numFmtId="0" fontId="6" fillId="5" borderId="10" xfId="0" applyFont="1" applyFill="1" applyBorder="1">
      <alignment vertical="center"/>
    </xf>
    <xf numFmtId="0" fontId="4" fillId="5" borderId="21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4" fillId="5" borderId="19" xfId="0" applyFont="1" applyFill="1" applyBorder="1">
      <alignment vertical="center"/>
    </xf>
    <xf numFmtId="0" fontId="6" fillId="5" borderId="20" xfId="0" applyFont="1" applyFill="1" applyBorder="1">
      <alignment vertical="center"/>
    </xf>
    <xf numFmtId="0" fontId="4" fillId="5" borderId="22" xfId="0" applyFont="1" applyFill="1" applyBorder="1">
      <alignment vertical="center"/>
    </xf>
    <xf numFmtId="0" fontId="2" fillId="3" borderId="8" xfId="0" applyFont="1" applyFill="1" applyBorder="1">
      <alignment vertical="center"/>
    </xf>
    <xf numFmtId="0" fontId="3" fillId="3" borderId="8" xfId="0" applyFont="1" applyFill="1" applyBorder="1">
      <alignment vertical="center"/>
    </xf>
    <xf numFmtId="0" fontId="4" fillId="5" borderId="11" xfId="0" applyFont="1" applyFill="1" applyBorder="1">
      <alignment vertical="center"/>
    </xf>
    <xf numFmtId="0" fontId="4" fillId="5" borderId="10" xfId="0" applyFont="1" applyFill="1" applyBorder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9" xfId="0" applyFont="1" applyFill="1" applyBorder="1">
      <alignment vertical="center"/>
    </xf>
    <xf numFmtId="0" fontId="2" fillId="7" borderId="17" xfId="0" applyFont="1" applyFill="1" applyBorder="1">
      <alignment vertical="center"/>
    </xf>
    <xf numFmtId="0" fontId="2" fillId="7" borderId="5" xfId="0" applyFont="1" applyFill="1" applyBorder="1">
      <alignment vertical="center"/>
    </xf>
    <xf numFmtId="0" fontId="2" fillId="7" borderId="7" xfId="0" applyFont="1" applyFill="1" applyBorder="1">
      <alignment vertical="center"/>
    </xf>
    <xf numFmtId="0" fontId="2" fillId="7" borderId="6" xfId="0" applyFont="1" applyFill="1" applyBorder="1" applyAlignment="1">
      <alignment horizontal="left" vertical="center"/>
    </xf>
    <xf numFmtId="0" fontId="0" fillId="7" borderId="8" xfId="0" applyFill="1" applyBorder="1">
      <alignment vertical="center"/>
    </xf>
    <xf numFmtId="0" fontId="3" fillId="7" borderId="17" xfId="0" applyFont="1" applyFill="1" applyBorder="1">
      <alignment vertical="center"/>
    </xf>
    <xf numFmtId="0" fontId="3" fillId="7" borderId="5" xfId="0" applyFont="1" applyFill="1" applyBorder="1">
      <alignment vertical="center"/>
    </xf>
    <xf numFmtId="0" fontId="3" fillId="7" borderId="4" xfId="0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7" xfId="0" applyFont="1" applyFill="1" applyBorder="1" applyAlignment="1">
      <alignment horizontal="left" vertical="center"/>
    </xf>
    <xf numFmtId="0" fontId="3" fillId="7" borderId="9" xfId="0" applyFont="1" applyFill="1" applyBorder="1">
      <alignment vertical="center"/>
    </xf>
    <xf numFmtId="0" fontId="2" fillId="7" borderId="4" xfId="0" applyFont="1" applyFill="1" applyBorder="1">
      <alignment vertical="center"/>
    </xf>
    <xf numFmtId="0" fontId="2" fillId="7" borderId="6" xfId="0" applyFont="1" applyFill="1" applyBorder="1">
      <alignment vertical="center"/>
    </xf>
    <xf numFmtId="0" fontId="2" fillId="7" borderId="8" xfId="0" applyFont="1" applyFill="1" applyBorder="1">
      <alignment vertical="center"/>
    </xf>
    <xf numFmtId="176" fontId="2" fillId="7" borderId="7" xfId="0" applyNumberFormat="1" applyFont="1" applyFill="1" applyBorder="1">
      <alignment vertical="center"/>
    </xf>
    <xf numFmtId="0" fontId="3" fillId="7" borderId="27" xfId="0" applyFont="1" applyFill="1" applyBorder="1">
      <alignment vertical="center"/>
    </xf>
    <xf numFmtId="0" fontId="3" fillId="0" borderId="28" xfId="0" applyFont="1" applyBorder="1">
      <alignment vertical="center"/>
    </xf>
    <xf numFmtId="0" fontId="3" fillId="3" borderId="29" xfId="0" applyFont="1" applyFill="1" applyBorder="1">
      <alignment vertical="center"/>
    </xf>
    <xf numFmtId="0" fontId="3" fillId="0" borderId="30" xfId="0" applyFont="1" applyBorder="1">
      <alignment vertical="center"/>
    </xf>
    <xf numFmtId="0" fontId="2" fillId="2" borderId="32" xfId="0" applyFont="1" applyFill="1" applyBorder="1">
      <alignment vertical="center"/>
    </xf>
    <xf numFmtId="0" fontId="4" fillId="2" borderId="34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4" borderId="36" xfId="0" applyFont="1" applyFill="1" applyBorder="1">
      <alignment vertical="center"/>
    </xf>
    <xf numFmtId="0" fontId="4" fillId="4" borderId="32" xfId="0" applyFont="1" applyFill="1" applyBorder="1">
      <alignment vertical="center"/>
    </xf>
    <xf numFmtId="0" fontId="4" fillId="4" borderId="34" xfId="0" applyFont="1" applyFill="1" applyBorder="1">
      <alignment vertical="center"/>
    </xf>
    <xf numFmtId="0" fontId="4" fillId="4" borderId="35" xfId="0" applyFont="1" applyFill="1" applyBorder="1">
      <alignment vertical="center"/>
    </xf>
    <xf numFmtId="0" fontId="5" fillId="4" borderId="37" xfId="0" applyFont="1" applyFill="1" applyBorder="1">
      <alignment vertical="center"/>
    </xf>
    <xf numFmtId="0" fontId="4" fillId="4" borderId="33" xfId="0" applyFont="1" applyFill="1" applyBorder="1">
      <alignment vertical="center"/>
    </xf>
    <xf numFmtId="0" fontId="4" fillId="4" borderId="38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2" fillId="6" borderId="36" xfId="0" applyFont="1" applyFill="1" applyBorder="1">
      <alignment vertical="center"/>
    </xf>
    <xf numFmtId="0" fontId="2" fillId="6" borderId="32" xfId="0" applyFont="1" applyFill="1" applyBorder="1">
      <alignment vertical="center"/>
    </xf>
    <xf numFmtId="0" fontId="2" fillId="6" borderId="33" xfId="0" applyFont="1" applyFill="1" applyBorder="1">
      <alignment vertical="center"/>
    </xf>
    <xf numFmtId="0" fontId="2" fillId="6" borderId="34" xfId="0" applyFont="1" applyFill="1" applyBorder="1">
      <alignment vertical="center"/>
    </xf>
    <xf numFmtId="0" fontId="2" fillId="6" borderId="31" xfId="0" applyFont="1" applyFill="1" applyBorder="1">
      <alignment vertical="center"/>
    </xf>
    <xf numFmtId="0" fontId="2" fillId="6" borderId="41" xfId="0" applyFont="1" applyFill="1" applyBorder="1">
      <alignment vertical="center"/>
    </xf>
    <xf numFmtId="0" fontId="2" fillId="6" borderId="0" xfId="0" applyFont="1" applyFill="1" applyBorder="1">
      <alignment vertical="center"/>
    </xf>
    <xf numFmtId="0" fontId="2" fillId="6" borderId="38" xfId="0" applyFont="1" applyFill="1" applyBorder="1">
      <alignment vertical="center"/>
    </xf>
    <xf numFmtId="0" fontId="2" fillId="6" borderId="3" xfId="0" applyFont="1" applyFill="1" applyBorder="1">
      <alignment vertical="center"/>
    </xf>
    <xf numFmtId="0" fontId="2" fillId="6" borderId="40" xfId="0" applyFont="1" applyFill="1" applyBorder="1">
      <alignment vertical="center"/>
    </xf>
    <xf numFmtId="0" fontId="2" fillId="6" borderId="39" xfId="0" applyFont="1" applyFill="1" applyBorder="1">
      <alignment vertical="center"/>
    </xf>
    <xf numFmtId="0" fontId="2" fillId="6" borderId="1" xfId="0" applyFont="1" applyFill="1" applyBorder="1">
      <alignment vertical="center"/>
    </xf>
    <xf numFmtId="0" fontId="2" fillId="6" borderId="15" xfId="0" applyFont="1" applyFill="1" applyBorder="1">
      <alignment vertical="center"/>
    </xf>
    <xf numFmtId="0" fontId="2" fillId="6" borderId="16" xfId="0" applyFont="1" applyFill="1" applyBorder="1">
      <alignment vertical="center"/>
    </xf>
    <xf numFmtId="0" fontId="2" fillId="6" borderId="18" xfId="0" applyFont="1" applyFill="1" applyBorder="1">
      <alignment vertical="center"/>
    </xf>
    <xf numFmtId="0" fontId="2" fillId="6" borderId="21" xfId="0" applyFont="1" applyFill="1" applyBorder="1">
      <alignment vertical="center"/>
    </xf>
    <xf numFmtId="0" fontId="2" fillId="6" borderId="26" xfId="0" applyFont="1" applyFill="1" applyBorder="1">
      <alignment vertical="center"/>
    </xf>
    <xf numFmtId="0" fontId="2" fillId="6" borderId="6" xfId="0" applyFont="1" applyFill="1" applyBorder="1">
      <alignment vertical="center"/>
    </xf>
    <xf numFmtId="0" fontId="2" fillId="6" borderId="4" xfId="0" applyFont="1" applyFill="1" applyBorder="1">
      <alignment vertical="center"/>
    </xf>
    <xf numFmtId="0" fontId="2" fillId="6" borderId="7" xfId="0" applyFont="1" applyFill="1" applyBorder="1">
      <alignment vertical="center"/>
    </xf>
    <xf numFmtId="0" fontId="2" fillId="6" borderId="5" xfId="0" applyFont="1" applyFill="1" applyBorder="1">
      <alignment vertical="center"/>
    </xf>
    <xf numFmtId="0" fontId="2" fillId="6" borderId="9" xfId="0" applyFont="1" applyFill="1" applyBorder="1">
      <alignment vertical="center"/>
    </xf>
    <xf numFmtId="0" fontId="6" fillId="5" borderId="36" xfId="0" applyFont="1" applyFill="1" applyBorder="1">
      <alignment vertical="center"/>
    </xf>
    <xf numFmtId="0" fontId="6" fillId="5" borderId="32" xfId="0" applyFont="1" applyFill="1" applyBorder="1">
      <alignment vertical="center"/>
    </xf>
    <xf numFmtId="0" fontId="6" fillId="5" borderId="34" xfId="0" applyFont="1" applyFill="1" applyBorder="1">
      <alignment vertical="center"/>
    </xf>
    <xf numFmtId="0" fontId="4" fillId="5" borderId="34" xfId="0" applyFont="1" applyFill="1" applyBorder="1">
      <alignment vertical="center"/>
    </xf>
    <xf numFmtId="0" fontId="4" fillId="5" borderId="37" xfId="0" applyFont="1" applyFill="1" applyBorder="1">
      <alignment vertical="center"/>
    </xf>
    <xf numFmtId="0" fontId="4" fillId="5" borderId="32" xfId="0" applyFont="1" applyFill="1" applyBorder="1">
      <alignment vertical="center"/>
    </xf>
    <xf numFmtId="0" fontId="6" fillId="5" borderId="4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4" fillId="5" borderId="7" xfId="0" applyFont="1" applyFill="1" applyBorder="1">
      <alignment vertical="center"/>
    </xf>
    <xf numFmtId="0" fontId="6" fillId="5" borderId="41" xfId="0" applyFont="1" applyFill="1" applyBorder="1">
      <alignment vertical="center"/>
    </xf>
    <xf numFmtId="0" fontId="6" fillId="5" borderId="0" xfId="0" applyFont="1" applyFill="1" applyBorder="1">
      <alignment vertical="center"/>
    </xf>
    <xf numFmtId="0" fontId="4" fillId="5" borderId="24" xfId="0" applyFont="1" applyFill="1" applyBorder="1">
      <alignment vertical="center"/>
    </xf>
    <xf numFmtId="0" fontId="4" fillId="5" borderId="42" xfId="0" applyFont="1" applyFill="1" applyBorder="1">
      <alignment vertical="center"/>
    </xf>
    <xf numFmtId="0" fontId="6" fillId="5" borderId="38" xfId="0" applyFont="1" applyFill="1" applyBorder="1">
      <alignment vertical="center"/>
    </xf>
    <xf numFmtId="0" fontId="6" fillId="5" borderId="3" xfId="0" applyFont="1" applyFill="1" applyBorder="1">
      <alignment vertical="center"/>
    </xf>
    <xf numFmtId="0" fontId="4" fillId="5" borderId="43" xfId="0" applyFont="1" applyFill="1" applyBorder="1">
      <alignment vertical="center"/>
    </xf>
    <xf numFmtId="0" fontId="4" fillId="5" borderId="36" xfId="0" applyFont="1" applyFill="1" applyBorder="1">
      <alignment vertical="center"/>
    </xf>
    <xf numFmtId="0" fontId="4" fillId="5" borderId="38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25" xfId="0" applyFont="1" applyFill="1" applyBorder="1">
      <alignment vertical="center"/>
    </xf>
    <xf numFmtId="0" fontId="4" fillId="5" borderId="41" xfId="0" applyFont="1" applyFill="1" applyBorder="1">
      <alignment vertical="center"/>
    </xf>
    <xf numFmtId="0" fontId="4" fillId="5" borderId="0" xfId="0" applyFont="1" applyFill="1" applyBorder="1">
      <alignment vertical="center"/>
    </xf>
    <xf numFmtId="0" fontId="4" fillId="5" borderId="6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20" xfId="0" applyFont="1" applyFill="1" applyBorder="1">
      <alignment vertical="center"/>
    </xf>
    <xf numFmtId="0" fontId="7" fillId="0" borderId="0" xfId="0" applyFont="1">
      <alignment vertical="center"/>
    </xf>
    <xf numFmtId="0" fontId="2" fillId="8" borderId="7" xfId="0" applyFont="1" applyFill="1" applyBorder="1">
      <alignment vertical="center"/>
    </xf>
    <xf numFmtId="0" fontId="3" fillId="8" borderId="7" xfId="0" applyFont="1" applyFill="1" applyBorder="1">
      <alignment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1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3" fillId="9" borderId="7" xfId="0" applyFont="1" applyFill="1" applyBorder="1">
      <alignment vertical="center"/>
    </xf>
    <xf numFmtId="0" fontId="3" fillId="9" borderId="55" xfId="0" applyFont="1" applyFill="1" applyBorder="1">
      <alignment vertical="center"/>
    </xf>
    <xf numFmtId="0" fontId="3" fillId="9" borderId="56" xfId="0" applyFont="1" applyFill="1" applyBorder="1">
      <alignment vertical="center"/>
    </xf>
    <xf numFmtId="0" fontId="3" fillId="9" borderId="57" xfId="0" applyFont="1" applyFill="1" applyBorder="1">
      <alignment vertical="center"/>
    </xf>
    <xf numFmtId="0" fontId="3" fillId="9" borderId="58" xfId="0" applyFont="1" applyFill="1" applyBorder="1">
      <alignment vertical="center"/>
    </xf>
    <xf numFmtId="0" fontId="3" fillId="9" borderId="59" xfId="0" applyFont="1" applyFill="1" applyBorder="1">
      <alignment vertical="center"/>
    </xf>
    <xf numFmtId="0" fontId="3" fillId="8" borderId="60" xfId="0" applyFont="1" applyFill="1" applyBorder="1">
      <alignment vertical="center"/>
    </xf>
    <xf numFmtId="0" fontId="3" fillId="9" borderId="60" xfId="0" applyFont="1" applyFill="1" applyBorder="1">
      <alignment vertical="center"/>
    </xf>
    <xf numFmtId="0" fontId="3" fillId="9" borderId="61" xfId="0" applyFont="1" applyFill="1" applyBorder="1">
      <alignment vertical="center"/>
    </xf>
    <xf numFmtId="0" fontId="3" fillId="9" borderId="62" xfId="0" applyFont="1" applyFill="1" applyBorder="1">
      <alignment vertical="center"/>
    </xf>
    <xf numFmtId="0" fontId="3" fillId="9" borderId="63" xfId="0" applyFont="1" applyFill="1" applyBorder="1">
      <alignment vertical="center"/>
    </xf>
    <xf numFmtId="0" fontId="3" fillId="9" borderId="64" xfId="0" applyFont="1" applyFill="1" applyBorder="1">
      <alignment vertical="center"/>
    </xf>
    <xf numFmtId="0" fontId="0" fillId="9" borderId="57" xfId="0" applyFill="1" applyBorder="1">
      <alignment vertical="center"/>
    </xf>
    <xf numFmtId="0" fontId="3" fillId="8" borderId="59" xfId="0" applyFont="1" applyFill="1" applyBorder="1">
      <alignment vertical="center"/>
    </xf>
    <xf numFmtId="0" fontId="0" fillId="9" borderId="0" xfId="0" applyFill="1">
      <alignment vertical="center"/>
    </xf>
    <xf numFmtId="0" fontId="3" fillId="9" borderId="65" xfId="0" applyFont="1" applyFill="1" applyBorder="1">
      <alignment vertical="center"/>
    </xf>
    <xf numFmtId="0" fontId="3" fillId="9" borderId="5" xfId="0" applyFont="1" applyFill="1" applyBorder="1">
      <alignment vertical="center"/>
    </xf>
    <xf numFmtId="0" fontId="3" fillId="9" borderId="5" xfId="0" applyFont="1" applyFill="1" applyBorder="1" applyAlignment="1">
      <alignment horizontal="center" vertical="center"/>
    </xf>
    <xf numFmtId="0" fontId="0" fillId="9" borderId="5" xfId="0" applyFill="1" applyBorder="1">
      <alignment vertical="center"/>
    </xf>
    <xf numFmtId="0" fontId="3" fillId="9" borderId="50" xfId="0" applyFont="1" applyFill="1" applyBorder="1">
      <alignment vertical="center"/>
    </xf>
    <xf numFmtId="0" fontId="3" fillId="9" borderId="66" xfId="0" applyFont="1" applyFill="1" applyBorder="1">
      <alignment vertical="center"/>
    </xf>
    <xf numFmtId="0" fontId="3" fillId="9" borderId="52" xfId="0" applyFont="1" applyFill="1" applyBorder="1">
      <alignment vertical="center"/>
    </xf>
    <xf numFmtId="0" fontId="0" fillId="9" borderId="52" xfId="0" applyFill="1" applyBorder="1">
      <alignment vertical="center"/>
    </xf>
    <xf numFmtId="0" fontId="3" fillId="9" borderId="4" xfId="0" applyFont="1" applyFill="1" applyBorder="1">
      <alignment vertical="center"/>
    </xf>
    <xf numFmtId="0" fontId="3" fillId="9" borderId="67" xfId="0" applyFont="1" applyFill="1" applyBorder="1">
      <alignment vertical="center"/>
    </xf>
    <xf numFmtId="0" fontId="3" fillId="9" borderId="51" xfId="0" applyFont="1" applyFill="1" applyBorder="1">
      <alignment vertical="center"/>
    </xf>
    <xf numFmtId="0" fontId="0" fillId="9" borderId="67" xfId="0" applyFill="1" applyBorder="1">
      <alignment vertical="center"/>
    </xf>
    <xf numFmtId="0" fontId="3" fillId="9" borderId="53" xfId="0" applyFont="1" applyFill="1" applyBorder="1" applyAlignment="1">
      <alignment horizontal="left" vertical="center"/>
    </xf>
    <xf numFmtId="0" fontId="3" fillId="9" borderId="68" xfId="0" applyFont="1" applyFill="1" applyBorder="1">
      <alignment vertical="center"/>
    </xf>
    <xf numFmtId="0" fontId="3" fillId="9" borderId="69" xfId="0" applyFont="1" applyFill="1" applyBorder="1">
      <alignment vertical="center"/>
    </xf>
    <xf numFmtId="0" fontId="3" fillId="9" borderId="70" xfId="0" applyFont="1" applyFill="1" applyBorder="1">
      <alignment vertical="center"/>
    </xf>
    <xf numFmtId="0" fontId="0" fillId="9" borderId="69" xfId="0" applyFill="1" applyBorder="1">
      <alignment vertical="center"/>
    </xf>
    <xf numFmtId="0" fontId="3" fillId="9" borderId="71" xfId="0" applyFont="1" applyFill="1" applyBorder="1">
      <alignment vertical="center"/>
    </xf>
    <xf numFmtId="0" fontId="3" fillId="9" borderId="13" xfId="0" applyFont="1" applyFill="1" applyBorder="1">
      <alignment vertical="center"/>
    </xf>
    <xf numFmtId="0" fontId="3" fillId="9" borderId="12" xfId="0" applyFont="1" applyFill="1" applyBorder="1">
      <alignment vertical="center"/>
    </xf>
    <xf numFmtId="0" fontId="0" fillId="9" borderId="13" xfId="0" applyFill="1" applyBorder="1">
      <alignment vertical="center"/>
    </xf>
    <xf numFmtId="0" fontId="3" fillId="9" borderId="54" xfId="0" applyFont="1" applyFill="1" applyBorder="1">
      <alignment vertical="center"/>
    </xf>
    <xf numFmtId="0" fontId="3" fillId="9" borderId="72" xfId="0" applyFont="1" applyFill="1" applyBorder="1">
      <alignment vertical="center"/>
    </xf>
    <xf numFmtId="0" fontId="3" fillId="9" borderId="73" xfId="0" applyFont="1" applyFill="1" applyBorder="1">
      <alignment vertical="center"/>
    </xf>
    <xf numFmtId="0" fontId="3" fillId="8" borderId="74" xfId="0" applyFont="1" applyFill="1" applyBorder="1">
      <alignment vertical="center"/>
    </xf>
    <xf numFmtId="0" fontId="3" fillId="9" borderId="74" xfId="0" applyFont="1" applyFill="1" applyBorder="1">
      <alignment vertical="center"/>
    </xf>
    <xf numFmtId="0" fontId="3" fillId="9" borderId="75" xfId="0" applyFont="1" applyFill="1" applyBorder="1">
      <alignment vertical="center"/>
    </xf>
    <xf numFmtId="0" fontId="3" fillId="9" borderId="76" xfId="0" applyFont="1" applyFill="1" applyBorder="1">
      <alignment vertical="center"/>
    </xf>
    <xf numFmtId="0" fontId="3" fillId="9" borderId="77" xfId="0" applyFont="1" applyFill="1" applyBorder="1">
      <alignment vertical="center"/>
    </xf>
    <xf numFmtId="0" fontId="3" fillId="9" borderId="78" xfId="0" applyFont="1" applyFill="1" applyBorder="1">
      <alignment vertical="center"/>
    </xf>
    <xf numFmtId="0" fontId="2" fillId="6" borderId="11" xfId="0" applyFont="1" applyFill="1" applyBorder="1">
      <alignment vertical="center"/>
    </xf>
    <xf numFmtId="0" fontId="8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7FEFF"/>
      <color rgb="FFEFFDFF"/>
      <color rgb="FFE7FDFF"/>
      <color rgb="FF7193FF"/>
      <color rgb="FFCCCC00"/>
      <color rgb="FFCE02CE"/>
      <color rgb="FFFD41FD"/>
      <color rgb="FFFE82FE"/>
      <color rgb="FFFF7575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471C-1102-4029-9740-E7CA4441C65E}">
  <dimension ref="A1:AL60"/>
  <sheetViews>
    <sheetView tabSelected="1" topLeftCell="A31" zoomScale="115" zoomScaleNormal="115" workbookViewId="0">
      <selection activeCell="S47" sqref="S47"/>
    </sheetView>
  </sheetViews>
  <sheetFormatPr defaultColWidth="4.77734375" defaultRowHeight="15.65" x14ac:dyDescent="0.3"/>
  <cols>
    <col min="18" max="18" width="4.77734375" customWidth="1"/>
    <col min="25" max="25" width="4.6640625" customWidth="1"/>
  </cols>
  <sheetData>
    <row r="1" spans="1:38" ht="16.3" thickTop="1" x14ac:dyDescent="0.3">
      <c r="A1" s="14" t="s">
        <v>0</v>
      </c>
      <c r="B1" s="14"/>
      <c r="C1" s="14"/>
      <c r="D1" s="14"/>
      <c r="E1" s="15"/>
      <c r="F1" s="16" t="s">
        <v>16</v>
      </c>
      <c r="G1" s="15"/>
      <c r="H1" s="4" t="s">
        <v>17</v>
      </c>
      <c r="I1" s="5"/>
      <c r="K1" s="1"/>
      <c r="L1" s="17" t="s">
        <v>18</v>
      </c>
      <c r="M1" s="18"/>
      <c r="N1" s="18"/>
      <c r="O1" s="18"/>
      <c r="P1" s="23" t="s">
        <v>16</v>
      </c>
      <c r="Q1" s="20"/>
      <c r="R1" s="23" t="s">
        <v>17</v>
      </c>
      <c r="S1" s="25"/>
      <c r="T1" s="1"/>
      <c r="U1" s="3"/>
      <c r="V1" s="94" t="s">
        <v>30</v>
      </c>
      <c r="W1" s="95"/>
      <c r="X1" s="95"/>
      <c r="Y1" s="95"/>
      <c r="Z1" s="96"/>
      <c r="AA1" s="97" t="s">
        <v>53</v>
      </c>
      <c r="AB1" s="97"/>
      <c r="AC1" s="97" t="s">
        <v>60</v>
      </c>
      <c r="AD1" s="95"/>
      <c r="AE1" s="95"/>
      <c r="AF1" s="98"/>
      <c r="AG1" s="3"/>
      <c r="AH1" s="3"/>
      <c r="AI1" s="3"/>
      <c r="AJ1" s="3"/>
      <c r="AK1" s="3"/>
      <c r="AL1" s="3"/>
    </row>
    <row r="2" spans="1:38" x14ac:dyDescent="0.3">
      <c r="A2" s="7" t="s">
        <v>1</v>
      </c>
      <c r="B2" s="7"/>
      <c r="C2" s="7"/>
      <c r="D2" s="7"/>
      <c r="E2" s="8"/>
      <c r="F2" s="130">
        <v>0</v>
      </c>
      <c r="G2" s="10" t="s">
        <v>13</v>
      </c>
      <c r="H2" s="9">
        <f>(1500*F2)</f>
        <v>0</v>
      </c>
      <c r="I2" s="12"/>
      <c r="K2" s="1"/>
      <c r="L2" s="48" t="s">
        <v>19</v>
      </c>
      <c r="M2" s="49"/>
      <c r="N2" s="49"/>
      <c r="O2" s="49"/>
      <c r="P2" s="130">
        <v>0</v>
      </c>
      <c r="Q2" s="51" t="s">
        <v>27</v>
      </c>
      <c r="R2" s="50">
        <f>(20*P2)</f>
        <v>0</v>
      </c>
      <c r="S2" s="52"/>
      <c r="T2" s="1"/>
      <c r="U2" s="3"/>
      <c r="V2" s="53" t="s">
        <v>31</v>
      </c>
      <c r="W2" s="54"/>
      <c r="X2" s="54"/>
      <c r="Y2" s="54"/>
      <c r="Z2" s="55"/>
      <c r="AA2" s="131">
        <v>0</v>
      </c>
      <c r="AB2" s="57" t="s">
        <v>55</v>
      </c>
      <c r="AC2" s="56">
        <f>(2.5*AA2)</f>
        <v>0</v>
      </c>
      <c r="AD2" s="54"/>
      <c r="AE2" s="54"/>
      <c r="AF2" s="58"/>
      <c r="AG2" s="3"/>
      <c r="AJ2" s="3"/>
      <c r="AK2" s="3"/>
      <c r="AL2" s="3"/>
    </row>
    <row r="3" spans="1:38" x14ac:dyDescent="0.3">
      <c r="A3" s="7" t="s">
        <v>2</v>
      </c>
      <c r="B3" s="7"/>
      <c r="C3" s="7"/>
      <c r="D3" s="7"/>
      <c r="E3" s="8"/>
      <c r="F3" s="130">
        <v>0</v>
      </c>
      <c r="G3" s="10" t="s">
        <v>13</v>
      </c>
      <c r="H3" s="9">
        <f>(1500*F3)</f>
        <v>0</v>
      </c>
      <c r="I3" s="12"/>
      <c r="K3" s="1"/>
      <c r="L3" s="48" t="s">
        <v>20</v>
      </c>
      <c r="M3" s="49"/>
      <c r="N3" s="49"/>
      <c r="O3" s="49"/>
      <c r="P3" s="130">
        <v>0</v>
      </c>
      <c r="Q3" s="51" t="s">
        <v>27</v>
      </c>
      <c r="R3" s="50">
        <f>(20*P3)</f>
        <v>0</v>
      </c>
      <c r="S3" s="52"/>
      <c r="T3" s="1"/>
      <c r="U3" s="3"/>
      <c r="V3" s="53" t="s">
        <v>32</v>
      </c>
      <c r="W3" s="54"/>
      <c r="X3" s="54"/>
      <c r="Y3" s="54"/>
      <c r="Z3" s="55"/>
      <c r="AA3" s="131">
        <v>0</v>
      </c>
      <c r="AB3" s="57" t="s">
        <v>55</v>
      </c>
      <c r="AC3" s="56">
        <f>(0.15*AA3)</f>
        <v>0</v>
      </c>
      <c r="AD3" s="54"/>
      <c r="AE3" s="54"/>
      <c r="AF3" s="58"/>
      <c r="AG3" s="3"/>
      <c r="AJ3" s="3"/>
      <c r="AK3" s="3"/>
      <c r="AL3" s="3"/>
    </row>
    <row r="4" spans="1:38" x14ac:dyDescent="0.3">
      <c r="A4" s="7" t="s">
        <v>3</v>
      </c>
      <c r="B4" s="7"/>
      <c r="C4" s="7"/>
      <c r="D4" s="7"/>
      <c r="E4" s="8"/>
      <c r="F4" s="130">
        <v>0</v>
      </c>
      <c r="G4" s="10" t="s">
        <v>13</v>
      </c>
      <c r="H4" s="9">
        <f>(1500*F4)</f>
        <v>0</v>
      </c>
      <c r="I4" s="12"/>
      <c r="K4" s="1"/>
      <c r="L4" s="48" t="s">
        <v>21</v>
      </c>
      <c r="M4" s="49"/>
      <c r="N4" s="49"/>
      <c r="O4" s="49"/>
      <c r="P4" s="130">
        <v>0</v>
      </c>
      <c r="Q4" s="51" t="s">
        <v>28</v>
      </c>
      <c r="R4" s="50">
        <f>(7*P4)</f>
        <v>0</v>
      </c>
      <c r="S4" s="52"/>
      <c r="T4" s="1"/>
      <c r="U4" s="3"/>
      <c r="V4" s="53" t="s">
        <v>33</v>
      </c>
      <c r="W4" s="54"/>
      <c r="X4" s="54"/>
      <c r="Y4" s="54"/>
      <c r="Z4" s="55"/>
      <c r="AA4" s="131">
        <v>0</v>
      </c>
      <c r="AB4" s="57" t="s">
        <v>56</v>
      </c>
      <c r="AC4" s="56">
        <f>(5*AA4)</f>
        <v>0</v>
      </c>
      <c r="AD4" s="54"/>
      <c r="AE4" s="54"/>
      <c r="AF4" s="58"/>
      <c r="AG4" s="3"/>
      <c r="AH4" s="3"/>
      <c r="AI4" s="3"/>
      <c r="AJ4" s="3"/>
      <c r="AK4" s="3"/>
      <c r="AL4" s="3"/>
    </row>
    <row r="5" spans="1:38" x14ac:dyDescent="0.3">
      <c r="A5" s="7" t="s">
        <v>4</v>
      </c>
      <c r="B5" s="7"/>
      <c r="C5" s="7"/>
      <c r="D5" s="7"/>
      <c r="E5" s="8"/>
      <c r="F5" s="130">
        <v>0</v>
      </c>
      <c r="G5" s="10" t="s">
        <v>13</v>
      </c>
      <c r="H5" s="9">
        <f>(1500*F5)</f>
        <v>0</v>
      </c>
      <c r="I5" s="12"/>
      <c r="K5" s="1"/>
      <c r="L5" s="48" t="s">
        <v>22</v>
      </c>
      <c r="M5" s="49"/>
      <c r="N5" s="49"/>
      <c r="O5" s="49"/>
      <c r="P5" s="130">
        <v>0</v>
      </c>
      <c r="Q5" s="51" t="s">
        <v>28</v>
      </c>
      <c r="R5" s="50">
        <f>(20*P5)</f>
        <v>0</v>
      </c>
      <c r="S5" s="52"/>
      <c r="T5" s="1"/>
      <c r="U5" s="3"/>
      <c r="V5" s="53" t="s">
        <v>34</v>
      </c>
      <c r="W5" s="54"/>
      <c r="X5" s="54"/>
      <c r="Y5" s="54"/>
      <c r="Z5" s="55"/>
      <c r="AA5" s="131">
        <v>0</v>
      </c>
      <c r="AB5" s="57" t="s">
        <v>56</v>
      </c>
      <c r="AC5" s="56">
        <f>(3*AA5)</f>
        <v>0</v>
      </c>
      <c r="AD5" s="54"/>
      <c r="AE5" s="54"/>
      <c r="AF5" s="58"/>
      <c r="AG5" s="3"/>
      <c r="AH5" s="3"/>
      <c r="AI5" s="3"/>
      <c r="AJ5" s="3"/>
      <c r="AK5" s="3"/>
      <c r="AL5" s="3"/>
    </row>
    <row r="6" spans="1:38" x14ac:dyDescent="0.3">
      <c r="A6" s="7" t="s">
        <v>5</v>
      </c>
      <c r="B6" s="7"/>
      <c r="C6" s="7"/>
      <c r="D6" s="7"/>
      <c r="E6" s="8"/>
      <c r="F6" s="130">
        <v>0</v>
      </c>
      <c r="G6" s="10" t="s">
        <v>13</v>
      </c>
      <c r="H6" s="9">
        <f>(1000*F6)</f>
        <v>0</v>
      </c>
      <c r="I6" s="12"/>
      <c r="K6" s="1"/>
      <c r="L6" s="48" t="s">
        <v>23</v>
      </c>
      <c r="M6" s="49"/>
      <c r="N6" s="49"/>
      <c r="O6" s="49"/>
      <c r="P6" s="130">
        <v>0</v>
      </c>
      <c r="Q6" s="51" t="s">
        <v>14</v>
      </c>
      <c r="R6" s="50">
        <f>(70*P6)</f>
        <v>0</v>
      </c>
      <c r="S6" s="52"/>
      <c r="T6" s="1"/>
      <c r="U6" s="3"/>
      <c r="V6" s="53" t="s">
        <v>35</v>
      </c>
      <c r="W6" s="54"/>
      <c r="X6" s="54"/>
      <c r="Y6" s="54"/>
      <c r="Z6" s="55"/>
      <c r="AA6" s="131">
        <v>0</v>
      </c>
      <c r="AB6" s="57" t="s">
        <v>54</v>
      </c>
      <c r="AC6" s="56">
        <f>(3*AA6)</f>
        <v>0</v>
      </c>
      <c r="AD6" s="54"/>
      <c r="AE6" s="54"/>
      <c r="AF6" s="58"/>
      <c r="AG6" s="3"/>
      <c r="AH6" s="3"/>
      <c r="AI6" s="3"/>
      <c r="AJ6" s="3"/>
      <c r="AK6" s="3"/>
      <c r="AL6" s="3"/>
    </row>
    <row r="7" spans="1:38" x14ac:dyDescent="0.3">
      <c r="A7" s="7" t="s">
        <v>6</v>
      </c>
      <c r="B7" s="7"/>
      <c r="C7" s="7"/>
      <c r="D7" s="7"/>
      <c r="E7" s="8"/>
      <c r="F7" s="130">
        <v>0</v>
      </c>
      <c r="G7" s="10" t="s">
        <v>13</v>
      </c>
      <c r="H7" s="9">
        <f>(500*F7)</f>
        <v>0</v>
      </c>
      <c r="I7" s="12"/>
      <c r="K7" s="1"/>
      <c r="L7" s="48" t="s">
        <v>24</v>
      </c>
      <c r="M7" s="49"/>
      <c r="N7" s="49"/>
      <c r="O7" s="49"/>
      <c r="P7" s="130">
        <v>0</v>
      </c>
      <c r="Q7" s="51" t="s">
        <v>14</v>
      </c>
      <c r="R7" s="50">
        <f>(35*P7)</f>
        <v>0</v>
      </c>
      <c r="S7" s="52"/>
      <c r="T7" s="1"/>
      <c r="U7" s="3"/>
      <c r="V7" s="53" t="s">
        <v>36</v>
      </c>
      <c r="W7" s="54"/>
      <c r="X7" s="54"/>
      <c r="Y7" s="54"/>
      <c r="Z7" s="55"/>
      <c r="AA7" s="131">
        <v>0</v>
      </c>
      <c r="AB7" s="57" t="s">
        <v>54</v>
      </c>
      <c r="AC7" s="56">
        <f>(3*AA7)</f>
        <v>0</v>
      </c>
      <c r="AD7" s="54"/>
      <c r="AE7" s="54"/>
      <c r="AF7" s="58"/>
      <c r="AG7" s="3"/>
      <c r="AH7" s="3"/>
      <c r="AI7" s="3"/>
      <c r="AJ7" s="3"/>
      <c r="AK7" s="3"/>
      <c r="AL7" s="3"/>
    </row>
    <row r="8" spans="1:38" x14ac:dyDescent="0.3">
      <c r="A8" s="7" t="s">
        <v>7</v>
      </c>
      <c r="B8" s="7"/>
      <c r="C8" s="7"/>
      <c r="D8" s="7"/>
      <c r="E8" s="8"/>
      <c r="F8" s="130">
        <v>0</v>
      </c>
      <c r="G8" s="10" t="s">
        <v>13</v>
      </c>
      <c r="H8" s="9">
        <f>(1000*F8)</f>
        <v>0</v>
      </c>
      <c r="I8" s="12"/>
      <c r="K8" s="1"/>
      <c r="L8" s="48" t="s">
        <v>25</v>
      </c>
      <c r="M8" s="49"/>
      <c r="N8" s="49"/>
      <c r="O8" s="49"/>
      <c r="P8" s="130">
        <v>0</v>
      </c>
      <c r="Q8" s="51" t="s">
        <v>14</v>
      </c>
      <c r="R8" s="50">
        <f>(100*P8)</f>
        <v>0</v>
      </c>
      <c r="S8" s="52"/>
      <c r="T8" s="1"/>
      <c r="U8" s="3"/>
      <c r="V8" s="53" t="s">
        <v>37</v>
      </c>
      <c r="W8" s="54"/>
      <c r="X8" s="54"/>
      <c r="Y8" s="54"/>
      <c r="Z8" s="55"/>
      <c r="AA8" s="131">
        <v>0</v>
      </c>
      <c r="AB8" s="57" t="s">
        <v>54</v>
      </c>
      <c r="AC8" s="56">
        <f>(3*AA8)</f>
        <v>0</v>
      </c>
      <c r="AD8" s="54"/>
      <c r="AE8" s="54"/>
      <c r="AF8" s="58"/>
      <c r="AG8" s="3"/>
      <c r="AH8" s="3"/>
      <c r="AI8" s="3"/>
      <c r="AJ8" s="3"/>
      <c r="AK8" s="3"/>
      <c r="AL8" s="3"/>
    </row>
    <row r="9" spans="1:38" x14ac:dyDescent="0.3">
      <c r="A9" s="7" t="s">
        <v>8</v>
      </c>
      <c r="B9" s="7"/>
      <c r="C9" s="7"/>
      <c r="D9" s="7"/>
      <c r="E9" s="8"/>
      <c r="F9" s="130">
        <v>0</v>
      </c>
      <c r="G9" s="10" t="s">
        <v>13</v>
      </c>
      <c r="H9" s="9">
        <f>(500*F9)</f>
        <v>0</v>
      </c>
      <c r="I9" s="12"/>
      <c r="K9" s="1"/>
      <c r="L9" s="48" t="s">
        <v>26</v>
      </c>
      <c r="M9" s="49"/>
      <c r="N9" s="49"/>
      <c r="O9" s="49"/>
      <c r="P9" s="130">
        <v>0</v>
      </c>
      <c r="Q9" s="51" t="s">
        <v>29</v>
      </c>
      <c r="R9" s="50">
        <f>(350*P9)</f>
        <v>0</v>
      </c>
      <c r="S9" s="52"/>
      <c r="T9" s="1"/>
      <c r="U9" s="3"/>
      <c r="V9" s="53" t="s">
        <v>38</v>
      </c>
      <c r="W9" s="54"/>
      <c r="X9" s="54"/>
      <c r="Y9" s="54"/>
      <c r="Z9" s="55"/>
      <c r="AA9" s="131">
        <v>0</v>
      </c>
      <c r="AB9" s="57" t="s">
        <v>54</v>
      </c>
      <c r="AC9" s="56">
        <f>(3*AA9)</f>
        <v>0</v>
      </c>
      <c r="AD9" s="54"/>
      <c r="AE9" s="54"/>
      <c r="AF9" s="58"/>
      <c r="AG9" s="3"/>
      <c r="AH9" s="3"/>
      <c r="AI9" s="3"/>
      <c r="AJ9" s="3"/>
      <c r="AK9" s="3"/>
      <c r="AL9" s="3"/>
    </row>
    <row r="10" spans="1:38" x14ac:dyDescent="0.3">
      <c r="A10" s="7" t="s">
        <v>9</v>
      </c>
      <c r="B10" s="7"/>
      <c r="C10" s="7"/>
      <c r="D10" s="7"/>
      <c r="E10" s="8"/>
      <c r="F10" s="130">
        <v>0</v>
      </c>
      <c r="G10" s="10" t="s">
        <v>15</v>
      </c>
      <c r="H10" s="9">
        <f>(200*F10)</f>
        <v>0</v>
      </c>
      <c r="I10" s="12"/>
      <c r="K10" s="1"/>
      <c r="L10" s="74"/>
      <c r="M10" s="75"/>
      <c r="N10" s="75"/>
      <c r="O10" s="75"/>
      <c r="P10" s="79"/>
      <c r="Q10" s="77" t="s">
        <v>123</v>
      </c>
      <c r="R10" s="76">
        <f>SUM(R2:R9)</f>
        <v>0</v>
      </c>
      <c r="S10" s="78"/>
      <c r="T10" s="1"/>
      <c r="U10" s="3"/>
      <c r="V10" s="53" t="s">
        <v>39</v>
      </c>
      <c r="W10" s="54"/>
      <c r="X10" s="54"/>
      <c r="Y10" s="54"/>
      <c r="Z10" s="55"/>
      <c r="AA10" s="131">
        <v>0</v>
      </c>
      <c r="AB10" s="57" t="s">
        <v>54</v>
      </c>
      <c r="AC10" s="56">
        <f>(5*AA10)</f>
        <v>0</v>
      </c>
      <c r="AD10" s="54"/>
      <c r="AE10" s="54"/>
      <c r="AF10" s="58"/>
      <c r="AG10" s="3"/>
      <c r="AH10" s="3"/>
      <c r="AI10" s="3"/>
      <c r="AJ10" s="3"/>
      <c r="AK10" s="3"/>
      <c r="AL10" s="3"/>
    </row>
    <row r="11" spans="1:38" ht="16.3" thickBot="1" x14ac:dyDescent="0.35">
      <c r="A11" s="7" t="s">
        <v>10</v>
      </c>
      <c r="B11" s="7"/>
      <c r="C11" s="7"/>
      <c r="D11" s="7"/>
      <c r="E11" s="8"/>
      <c r="F11" s="130">
        <v>0</v>
      </c>
      <c r="G11" s="10" t="s">
        <v>15</v>
      </c>
      <c r="H11" s="9">
        <f>(500*F11)</f>
        <v>0</v>
      </c>
      <c r="I11" s="12"/>
      <c r="K11" s="1"/>
      <c r="L11" s="80"/>
      <c r="M11" s="81"/>
      <c r="N11" s="81"/>
      <c r="O11" s="81"/>
      <c r="P11" s="22" t="s">
        <v>122</v>
      </c>
      <c r="Q11" s="21"/>
      <c r="R11" s="24">
        <f>SUM(R2:R9)</f>
        <v>0</v>
      </c>
      <c r="S11" s="27"/>
      <c r="T11" s="1"/>
      <c r="U11" s="3"/>
      <c r="V11" s="53" t="s">
        <v>40</v>
      </c>
      <c r="W11" s="54"/>
      <c r="X11" s="54"/>
      <c r="Y11" s="54"/>
      <c r="Z11" s="55"/>
      <c r="AA11" s="131">
        <v>0</v>
      </c>
      <c r="AB11" s="57" t="s">
        <v>54</v>
      </c>
      <c r="AC11" s="56">
        <f>(5*AA11)</f>
        <v>0</v>
      </c>
      <c r="AD11" s="54"/>
      <c r="AE11" s="54"/>
      <c r="AF11" s="58"/>
      <c r="AG11" s="3"/>
      <c r="AH11" s="3"/>
      <c r="AI11" s="3"/>
      <c r="AJ11" s="3"/>
      <c r="AK11" s="3"/>
      <c r="AL11" s="3"/>
    </row>
    <row r="12" spans="1:38" ht="16.3" thickTop="1" x14ac:dyDescent="0.3">
      <c r="A12" s="7" t="s">
        <v>11</v>
      </c>
      <c r="B12" s="7"/>
      <c r="C12" s="7"/>
      <c r="D12" s="7"/>
      <c r="E12" s="8"/>
      <c r="F12" s="130">
        <v>0</v>
      </c>
      <c r="G12" s="10" t="s">
        <v>14</v>
      </c>
      <c r="H12" s="9">
        <f>(200*F12)</f>
        <v>0</v>
      </c>
      <c r="I12" s="12"/>
      <c r="K12" s="1"/>
      <c r="L12" s="1"/>
      <c r="M12" s="1"/>
      <c r="N12" s="1"/>
      <c r="O12" s="1"/>
      <c r="P12" s="1"/>
      <c r="Q12" s="1"/>
      <c r="R12" s="1"/>
      <c r="S12" s="1"/>
      <c r="T12" s="1"/>
      <c r="U12" s="3"/>
      <c r="V12" s="31" t="s">
        <v>41</v>
      </c>
      <c r="W12" s="32"/>
      <c r="X12" s="32"/>
      <c r="Y12" s="32"/>
      <c r="Z12" s="33"/>
      <c r="AA12" s="131">
        <v>0</v>
      </c>
      <c r="AB12" s="46" t="s">
        <v>57</v>
      </c>
      <c r="AC12" s="38">
        <f>(50*AA12)</f>
        <v>0</v>
      </c>
      <c r="AD12" s="32" t="s">
        <v>61</v>
      </c>
      <c r="AE12" s="32"/>
      <c r="AF12" s="47"/>
      <c r="AG12" s="3"/>
      <c r="AH12" s="3"/>
      <c r="AI12" s="3"/>
      <c r="AJ12" s="3"/>
      <c r="AK12" s="3"/>
      <c r="AL12" s="3"/>
    </row>
    <row r="13" spans="1:38" ht="16.3" thickBot="1" x14ac:dyDescent="0.35">
      <c r="A13" s="7" t="s">
        <v>12</v>
      </c>
      <c r="B13" s="7"/>
      <c r="C13" s="7"/>
      <c r="D13" s="7"/>
      <c r="E13" s="8"/>
      <c r="F13" s="130">
        <v>0</v>
      </c>
      <c r="G13" s="10" t="s">
        <v>13</v>
      </c>
      <c r="H13" s="9">
        <f>(500*F13)</f>
        <v>0</v>
      </c>
      <c r="I13" s="12"/>
      <c r="K13" s="1"/>
      <c r="L13" s="1"/>
      <c r="M13" s="1"/>
      <c r="N13" s="1"/>
      <c r="O13" s="1"/>
      <c r="P13" s="1"/>
      <c r="Q13" s="1"/>
      <c r="R13" s="1"/>
      <c r="S13" s="1"/>
      <c r="T13" s="1"/>
      <c r="U13" s="3"/>
      <c r="V13" s="53" t="s">
        <v>42</v>
      </c>
      <c r="W13" s="54"/>
      <c r="X13" s="54"/>
      <c r="Y13" s="54"/>
      <c r="Z13" s="55"/>
      <c r="AA13" s="131">
        <v>0</v>
      </c>
      <c r="AB13" s="57" t="s">
        <v>58</v>
      </c>
      <c r="AC13" s="56">
        <f>(0.5*AA13)</f>
        <v>0</v>
      </c>
      <c r="AD13" s="54"/>
      <c r="AE13" s="54"/>
      <c r="AF13" s="58"/>
      <c r="AG13" s="3"/>
      <c r="AH13" s="3"/>
      <c r="AI13" s="3"/>
      <c r="AJ13" s="3"/>
      <c r="AK13" s="3"/>
      <c r="AL13" s="3"/>
    </row>
    <row r="14" spans="1:38" ht="17" thickTop="1" thickBot="1" x14ac:dyDescent="0.35">
      <c r="A14" s="67"/>
      <c r="B14" s="67"/>
      <c r="C14" s="67"/>
      <c r="D14" s="67"/>
      <c r="E14" s="67"/>
      <c r="F14" s="67"/>
      <c r="G14" s="68" t="s">
        <v>121</v>
      </c>
      <c r="H14" s="69">
        <f>SUM(H2:H13)</f>
        <v>0</v>
      </c>
      <c r="I14" s="70"/>
      <c r="K14" s="1"/>
      <c r="L14" s="1"/>
      <c r="M14" s="1" t="s">
        <v>187</v>
      </c>
      <c r="N14" s="63"/>
      <c r="O14" s="64" t="s">
        <v>118</v>
      </c>
      <c r="P14" s="1"/>
      <c r="Q14" s="1"/>
      <c r="R14" s="1"/>
      <c r="S14" s="1"/>
      <c r="T14" s="1"/>
      <c r="U14" s="3"/>
      <c r="V14" s="53" t="s">
        <v>43</v>
      </c>
      <c r="W14" s="54"/>
      <c r="X14" s="54"/>
      <c r="Y14" s="54"/>
      <c r="Z14" s="55"/>
      <c r="AA14" s="131">
        <v>0</v>
      </c>
      <c r="AB14" s="57" t="s">
        <v>58</v>
      </c>
      <c r="AC14" s="56">
        <f>(0.5*AA14)</f>
        <v>0</v>
      </c>
      <c r="AD14" s="54"/>
      <c r="AE14" s="54"/>
      <c r="AF14" s="58"/>
      <c r="AG14" s="3"/>
      <c r="AH14" s="3"/>
      <c r="AI14" s="3"/>
      <c r="AJ14" s="3"/>
      <c r="AK14" s="3"/>
      <c r="AL14" s="3"/>
    </row>
    <row r="15" spans="1:38" ht="16.3" thickBot="1" x14ac:dyDescent="0.35">
      <c r="A15" s="6"/>
      <c r="B15" s="6"/>
      <c r="C15" s="6"/>
      <c r="D15" s="6"/>
      <c r="E15" s="6"/>
      <c r="F15" s="73" t="s">
        <v>120</v>
      </c>
      <c r="G15" s="72"/>
      <c r="H15" s="13">
        <f>SUM(H2:H13)</f>
        <v>0</v>
      </c>
      <c r="I15" s="71"/>
      <c r="J15" s="1"/>
      <c r="K15" s="1"/>
      <c r="L15" s="1"/>
      <c r="M15" s="1"/>
      <c r="N15" s="65"/>
      <c r="O15" s="66" t="s">
        <v>119</v>
      </c>
      <c r="P15" s="1"/>
      <c r="Q15" s="1"/>
      <c r="R15" s="1"/>
      <c r="S15" s="1"/>
      <c r="T15" s="1"/>
      <c r="U15" s="3"/>
      <c r="V15" s="53" t="s">
        <v>44</v>
      </c>
      <c r="W15" s="54"/>
      <c r="X15" s="54"/>
      <c r="Y15" s="54"/>
      <c r="Z15" s="55"/>
      <c r="AA15" s="131">
        <v>0</v>
      </c>
      <c r="AB15" s="57" t="s">
        <v>54</v>
      </c>
      <c r="AC15" s="56">
        <f>(15*AA15)</f>
        <v>0</v>
      </c>
      <c r="AD15" s="54"/>
      <c r="AE15" s="54"/>
      <c r="AF15" s="58"/>
      <c r="AG15" s="3"/>
      <c r="AH15" s="3"/>
      <c r="AI15" s="3"/>
      <c r="AJ15" s="3"/>
      <c r="AK15" s="3"/>
      <c r="AL15" s="3"/>
    </row>
    <row r="16" spans="1:38" ht="16.3" thickTop="1" x14ac:dyDescent="0.3">
      <c r="U16" s="3"/>
      <c r="V16" s="31" t="s">
        <v>45</v>
      </c>
      <c r="W16" s="32"/>
      <c r="X16" s="32"/>
      <c r="Y16" s="32"/>
      <c r="Z16" s="33"/>
      <c r="AA16" s="131">
        <v>0</v>
      </c>
      <c r="AB16" s="46" t="s">
        <v>54</v>
      </c>
      <c r="AC16" s="38">
        <f>(20*AA16)</f>
        <v>0</v>
      </c>
      <c r="AD16" s="32"/>
      <c r="AE16" s="32"/>
      <c r="AF16" s="47"/>
      <c r="AG16" s="3"/>
      <c r="AH16" s="3"/>
      <c r="AI16" s="3"/>
      <c r="AJ16" s="3"/>
      <c r="AK16" s="3"/>
      <c r="AL16" s="3"/>
    </row>
    <row r="17" spans="1:38" ht="16.3" thickBot="1" x14ac:dyDescent="0.35">
      <c r="U17" s="3"/>
      <c r="V17" s="31" t="s">
        <v>46</v>
      </c>
      <c r="W17" s="32"/>
      <c r="X17" s="32"/>
      <c r="Y17" s="32"/>
      <c r="Z17" s="33"/>
      <c r="AA17" s="131">
        <v>0</v>
      </c>
      <c r="AB17" s="46" t="s">
        <v>54</v>
      </c>
      <c r="AC17" s="38">
        <f>(7*AA17)</f>
        <v>0</v>
      </c>
      <c r="AD17" s="32"/>
      <c r="AE17" s="32"/>
      <c r="AF17" s="47"/>
      <c r="AG17" s="3"/>
      <c r="AH17" s="3"/>
      <c r="AI17" s="3"/>
      <c r="AJ17" s="3"/>
      <c r="AK17" s="3"/>
      <c r="AL17" s="3"/>
    </row>
    <row r="18" spans="1:38" ht="16.3" thickTop="1" x14ac:dyDescent="0.3">
      <c r="A18" s="28" t="s">
        <v>62</v>
      </c>
      <c r="B18" s="29"/>
      <c r="C18" s="29"/>
      <c r="D18" s="29"/>
      <c r="E18" s="30"/>
      <c r="F18" s="37" t="s">
        <v>53</v>
      </c>
      <c r="G18" s="39"/>
      <c r="H18" s="30"/>
      <c r="I18" s="37" t="s">
        <v>107</v>
      </c>
      <c r="J18" s="41"/>
      <c r="K18" s="1"/>
      <c r="L18" s="28" t="s">
        <v>108</v>
      </c>
      <c r="M18" s="29"/>
      <c r="N18" s="29"/>
      <c r="O18" s="29"/>
      <c r="P18" s="30"/>
      <c r="Q18" s="37" t="s">
        <v>53</v>
      </c>
      <c r="R18" s="37"/>
      <c r="S18" s="37" t="s">
        <v>107</v>
      </c>
      <c r="T18" s="41"/>
      <c r="U18" s="3"/>
      <c r="V18" s="31" t="s">
        <v>47</v>
      </c>
      <c r="W18" s="32"/>
      <c r="X18" s="32"/>
      <c r="Y18" s="32"/>
      <c r="Z18" s="33"/>
      <c r="AA18" s="131">
        <v>0</v>
      </c>
      <c r="AB18" s="46" t="s">
        <v>54</v>
      </c>
      <c r="AC18" s="38">
        <f>(8*AA18)</f>
        <v>0</v>
      </c>
      <c r="AD18" s="32"/>
      <c r="AE18" s="32"/>
      <c r="AF18" s="47"/>
      <c r="AG18" s="3"/>
      <c r="AH18" s="3"/>
      <c r="AI18" s="3"/>
      <c r="AJ18" s="3"/>
      <c r="AK18" s="3"/>
      <c r="AL18" s="3"/>
    </row>
    <row r="19" spans="1:38" x14ac:dyDescent="0.3">
      <c r="A19" s="19" t="s">
        <v>63</v>
      </c>
      <c r="B19" s="7"/>
      <c r="C19" s="7"/>
      <c r="D19" s="7"/>
      <c r="E19" s="8"/>
      <c r="F19" s="130">
        <v>0</v>
      </c>
      <c r="G19" s="11" t="s">
        <v>100</v>
      </c>
      <c r="H19" s="8"/>
      <c r="I19" s="38">
        <f>(30*F19)</f>
        <v>0</v>
      </c>
      <c r="J19" s="42"/>
      <c r="K19" s="1"/>
      <c r="L19" s="19" t="s">
        <v>109</v>
      </c>
      <c r="M19" s="7"/>
      <c r="N19" s="7"/>
      <c r="O19" s="7"/>
      <c r="P19" s="8"/>
      <c r="Q19" s="130">
        <v>0</v>
      </c>
      <c r="R19" s="9" t="s">
        <v>57</v>
      </c>
      <c r="S19" s="9">
        <f>(100*Q19)</f>
        <v>0</v>
      </c>
      <c r="T19" s="42"/>
      <c r="U19" s="3"/>
      <c r="V19" s="31" t="s">
        <v>48</v>
      </c>
      <c r="W19" s="32"/>
      <c r="X19" s="32"/>
      <c r="Y19" s="32"/>
      <c r="Z19" s="33"/>
      <c r="AA19" s="131">
        <v>0</v>
      </c>
      <c r="AB19" s="46" t="s">
        <v>54</v>
      </c>
      <c r="AC19" s="38">
        <f>(8*AA19)</f>
        <v>0</v>
      </c>
      <c r="AD19" s="32"/>
      <c r="AE19" s="32"/>
      <c r="AF19" s="47"/>
      <c r="AG19" s="3"/>
      <c r="AH19" s="3"/>
      <c r="AI19" s="3"/>
      <c r="AJ19" s="3"/>
      <c r="AK19" s="3"/>
      <c r="AL19" s="3"/>
    </row>
    <row r="20" spans="1:38" x14ac:dyDescent="0.3">
      <c r="A20" s="19" t="s">
        <v>64</v>
      </c>
      <c r="B20" s="7"/>
      <c r="C20" s="7"/>
      <c r="D20" s="7"/>
      <c r="E20" s="8"/>
      <c r="F20" s="130">
        <v>0</v>
      </c>
      <c r="G20" s="11" t="s">
        <v>101</v>
      </c>
      <c r="H20" s="8"/>
      <c r="I20" s="9">
        <f>(5*F20)</f>
        <v>0</v>
      </c>
      <c r="J20" s="42"/>
      <c r="K20" s="1"/>
      <c r="L20" s="48" t="s">
        <v>110</v>
      </c>
      <c r="M20" s="49"/>
      <c r="N20" s="49"/>
      <c r="O20" s="49"/>
      <c r="P20" s="59"/>
      <c r="Q20" s="130">
        <v>0</v>
      </c>
      <c r="R20" s="50" t="s">
        <v>56</v>
      </c>
      <c r="S20" s="50">
        <f>(300*Q20)</f>
        <v>0</v>
      </c>
      <c r="T20" s="61"/>
      <c r="U20" s="3"/>
      <c r="V20" s="53" t="s">
        <v>49</v>
      </c>
      <c r="W20" s="54"/>
      <c r="X20" s="54"/>
      <c r="Y20" s="54"/>
      <c r="Z20" s="55"/>
      <c r="AA20" s="131">
        <v>0</v>
      </c>
      <c r="AB20" s="57" t="s">
        <v>59</v>
      </c>
      <c r="AC20" s="56">
        <f>(10*AA20)</f>
        <v>0</v>
      </c>
      <c r="AD20" s="54"/>
      <c r="AE20" s="54"/>
      <c r="AF20" s="58"/>
      <c r="AG20" s="3"/>
      <c r="AH20" s="3"/>
      <c r="AI20" s="3"/>
      <c r="AJ20" s="3"/>
      <c r="AK20" s="3"/>
      <c r="AL20" s="3"/>
    </row>
    <row r="21" spans="1:38" x14ac:dyDescent="0.3">
      <c r="A21" s="19" t="s">
        <v>65</v>
      </c>
      <c r="B21" s="7"/>
      <c r="C21" s="7"/>
      <c r="D21" s="7"/>
      <c r="E21" s="8"/>
      <c r="F21" s="130">
        <v>0</v>
      </c>
      <c r="G21" s="11" t="s">
        <v>102</v>
      </c>
      <c r="H21" s="8"/>
      <c r="I21" s="9">
        <f>(15*F21)</f>
        <v>0</v>
      </c>
      <c r="J21" s="42"/>
      <c r="K21" s="1"/>
      <c r="L21" s="48" t="s">
        <v>111</v>
      </c>
      <c r="M21" s="49"/>
      <c r="N21" s="49"/>
      <c r="O21" s="49"/>
      <c r="P21" s="59"/>
      <c r="Q21" s="130">
        <v>0</v>
      </c>
      <c r="R21" s="50" t="s">
        <v>105</v>
      </c>
      <c r="S21" s="50">
        <f>(20*Q21)</f>
        <v>0</v>
      </c>
      <c r="T21" s="61"/>
      <c r="U21" s="3"/>
      <c r="V21" s="53" t="s">
        <v>50</v>
      </c>
      <c r="W21" s="54"/>
      <c r="X21" s="54"/>
      <c r="Y21" s="54"/>
      <c r="Z21" s="55"/>
      <c r="AA21" s="131">
        <v>0</v>
      </c>
      <c r="AB21" s="57" t="s">
        <v>59</v>
      </c>
      <c r="AC21" s="56">
        <f>(15*AA21)</f>
        <v>0</v>
      </c>
      <c r="AD21" s="54"/>
      <c r="AE21" s="54"/>
      <c r="AF21" s="58"/>
      <c r="AG21" s="3"/>
      <c r="AH21" s="3"/>
      <c r="AI21" s="3"/>
      <c r="AJ21" s="3"/>
      <c r="AK21" s="3"/>
      <c r="AL21" s="3"/>
    </row>
    <row r="22" spans="1:38" x14ac:dyDescent="0.3">
      <c r="A22" s="19" t="s">
        <v>66</v>
      </c>
      <c r="B22" s="7"/>
      <c r="C22" s="7"/>
      <c r="D22" s="7"/>
      <c r="E22" s="8"/>
      <c r="F22" s="130">
        <v>0</v>
      </c>
      <c r="G22" s="11" t="s">
        <v>103</v>
      </c>
      <c r="H22" s="8"/>
      <c r="I22" s="9">
        <f>(60*F22)</f>
        <v>0</v>
      </c>
      <c r="J22" s="42"/>
      <c r="K22" s="1"/>
      <c r="L22" s="48" t="s">
        <v>31</v>
      </c>
      <c r="M22" s="49"/>
      <c r="N22" s="49"/>
      <c r="O22" s="49"/>
      <c r="P22" s="59"/>
      <c r="Q22" s="130">
        <v>0</v>
      </c>
      <c r="R22" s="62" t="s">
        <v>105</v>
      </c>
      <c r="S22" s="50">
        <f>(200*Q22)</f>
        <v>0</v>
      </c>
      <c r="T22" s="61"/>
      <c r="U22" s="3"/>
      <c r="V22" s="53" t="s">
        <v>51</v>
      </c>
      <c r="W22" s="54"/>
      <c r="X22" s="54"/>
      <c r="Y22" s="54"/>
      <c r="Z22" s="55"/>
      <c r="AA22" s="131">
        <v>0</v>
      </c>
      <c r="AB22" s="57" t="s">
        <v>59</v>
      </c>
      <c r="AC22" s="56">
        <f>(15*AA22)</f>
        <v>0</v>
      </c>
      <c r="AD22" s="54"/>
      <c r="AE22" s="54"/>
      <c r="AF22" s="58"/>
      <c r="AG22" s="3"/>
      <c r="AH22" s="3"/>
      <c r="AI22" s="3"/>
      <c r="AJ22" s="3"/>
      <c r="AK22" s="3"/>
      <c r="AL22" s="3"/>
    </row>
    <row r="23" spans="1:38" x14ac:dyDescent="0.3">
      <c r="A23" s="19" t="s">
        <v>67</v>
      </c>
      <c r="B23" s="7"/>
      <c r="C23" s="7"/>
      <c r="D23" s="7"/>
      <c r="E23" s="8"/>
      <c r="F23" s="130">
        <v>0</v>
      </c>
      <c r="G23" s="11" t="s">
        <v>104</v>
      </c>
      <c r="H23" s="8"/>
      <c r="I23" s="9">
        <f>(300*F23)</f>
        <v>0</v>
      </c>
      <c r="J23" s="42"/>
      <c r="K23" s="1"/>
      <c r="L23" s="48" t="s">
        <v>32</v>
      </c>
      <c r="M23" s="49"/>
      <c r="N23" s="49"/>
      <c r="O23" s="49"/>
      <c r="P23" s="59"/>
      <c r="Q23" s="130">
        <v>0</v>
      </c>
      <c r="R23" s="50" t="s">
        <v>105</v>
      </c>
      <c r="S23" s="50">
        <f>(70*Q23)</f>
        <v>0</v>
      </c>
      <c r="T23" s="61"/>
      <c r="U23" s="3"/>
      <c r="V23" s="53" t="s">
        <v>52</v>
      </c>
      <c r="W23" s="54"/>
      <c r="X23" s="54"/>
      <c r="Y23" s="54"/>
      <c r="Z23" s="55"/>
      <c r="AA23" s="131">
        <v>0</v>
      </c>
      <c r="AB23" s="57" t="s">
        <v>59</v>
      </c>
      <c r="AC23" s="56">
        <f>(15*AA23)</f>
        <v>0</v>
      </c>
      <c r="AD23" s="54"/>
      <c r="AE23" s="54"/>
      <c r="AF23" s="58"/>
      <c r="AG23" s="3"/>
      <c r="AH23" s="3"/>
      <c r="AI23" s="3"/>
      <c r="AJ23" s="3"/>
      <c r="AK23" s="3"/>
      <c r="AL23" s="3"/>
    </row>
    <row r="24" spans="1:38" x14ac:dyDescent="0.3">
      <c r="A24" s="19" t="s">
        <v>68</v>
      </c>
      <c r="B24" s="7"/>
      <c r="C24" s="7"/>
      <c r="D24" s="7"/>
      <c r="E24" s="8"/>
      <c r="F24" s="130">
        <v>0</v>
      </c>
      <c r="G24" s="11" t="s">
        <v>105</v>
      </c>
      <c r="H24" s="8"/>
      <c r="I24" s="9">
        <f>(50*F24)</f>
        <v>0</v>
      </c>
      <c r="J24" s="42"/>
      <c r="K24" s="1"/>
      <c r="L24" s="48" t="s">
        <v>112</v>
      </c>
      <c r="M24" s="49"/>
      <c r="N24" s="49"/>
      <c r="O24" s="49"/>
      <c r="P24" s="59"/>
      <c r="Q24" s="130">
        <v>0</v>
      </c>
      <c r="R24" s="50" t="s">
        <v>116</v>
      </c>
      <c r="S24" s="50">
        <f>(100*Q24)</f>
        <v>0</v>
      </c>
      <c r="T24" s="61"/>
      <c r="U24" s="3"/>
      <c r="V24" s="82"/>
      <c r="W24" s="83"/>
      <c r="X24" s="83"/>
      <c r="Y24" s="83"/>
      <c r="Z24" s="83"/>
      <c r="AA24" s="84"/>
      <c r="AB24" s="85" t="s">
        <v>123</v>
      </c>
      <c r="AC24" s="85">
        <f>SUM(AC2,AC3,AC4,AC5,AC6,AC7,AC8,AC9,AC10,AC11,AC13,AC14,AC15,AC16,AC17,AC18,AC19,AC20,AC21,AC22,AC23)</f>
        <v>0</v>
      </c>
      <c r="AD24" s="83"/>
      <c r="AE24" s="83"/>
      <c r="AF24" s="86"/>
      <c r="AG24" s="3"/>
      <c r="AH24" s="3"/>
      <c r="AI24" s="3"/>
      <c r="AJ24" s="3"/>
      <c r="AK24" s="3"/>
      <c r="AL24" s="3"/>
    </row>
    <row r="25" spans="1:38" x14ac:dyDescent="0.3">
      <c r="A25" s="19" t="s">
        <v>69</v>
      </c>
      <c r="B25" s="7"/>
      <c r="C25" s="7"/>
      <c r="D25" s="7"/>
      <c r="E25" s="8"/>
      <c r="F25" s="130">
        <v>0</v>
      </c>
      <c r="G25" s="11" t="s">
        <v>56</v>
      </c>
      <c r="H25" s="8"/>
      <c r="I25" s="9">
        <f>(200*F25)</f>
        <v>0</v>
      </c>
      <c r="J25" s="42"/>
      <c r="K25" s="1"/>
      <c r="L25" s="48" t="s">
        <v>113</v>
      </c>
      <c r="M25" s="49"/>
      <c r="N25" s="49"/>
      <c r="O25" s="49"/>
      <c r="P25" s="59"/>
      <c r="Q25" s="130">
        <v>0</v>
      </c>
      <c r="R25" s="50" t="s">
        <v>117</v>
      </c>
      <c r="S25" s="50">
        <f>(150*Q25)</f>
        <v>0</v>
      </c>
      <c r="T25" s="61"/>
      <c r="U25" s="3"/>
      <c r="V25" s="87"/>
      <c r="W25" s="88"/>
      <c r="X25" s="88"/>
      <c r="Y25" s="88"/>
      <c r="Z25" s="88"/>
      <c r="AA25" s="99" t="s">
        <v>120</v>
      </c>
      <c r="AB25" s="100"/>
      <c r="AC25" s="101">
        <f>SUM(AC16,AC17,AC18,AC19)</f>
        <v>0</v>
      </c>
      <c r="AD25" s="102"/>
      <c r="AE25" s="102"/>
      <c r="AF25" s="103"/>
      <c r="AG25" s="3"/>
      <c r="AI25" s="3"/>
      <c r="AJ25" s="3"/>
      <c r="AK25" s="3"/>
      <c r="AL25" s="3"/>
    </row>
    <row r="26" spans="1:38" ht="16.3" thickBot="1" x14ac:dyDescent="0.35">
      <c r="A26" s="19" t="s">
        <v>70</v>
      </c>
      <c r="B26" s="7"/>
      <c r="C26" s="7"/>
      <c r="D26" s="7"/>
      <c r="E26" s="8"/>
      <c r="F26" s="130">
        <v>0</v>
      </c>
      <c r="G26" s="11" t="s">
        <v>54</v>
      </c>
      <c r="H26" s="8"/>
      <c r="I26" s="9">
        <f>(50*F26)</f>
        <v>0</v>
      </c>
      <c r="J26" s="42"/>
      <c r="K26" s="1"/>
      <c r="L26" s="48" t="s">
        <v>115</v>
      </c>
      <c r="M26" s="49"/>
      <c r="N26" s="49"/>
      <c r="O26" s="49"/>
      <c r="P26" s="59"/>
      <c r="Q26" s="130">
        <v>0</v>
      </c>
      <c r="R26" s="50" t="s">
        <v>54</v>
      </c>
      <c r="S26" s="50">
        <f>(5000*Q26)</f>
        <v>0</v>
      </c>
      <c r="T26" s="61"/>
      <c r="U26" s="3"/>
      <c r="V26" s="89"/>
      <c r="W26" s="90"/>
      <c r="X26" s="90"/>
      <c r="Y26" s="90"/>
      <c r="Z26" s="90"/>
      <c r="AA26" s="91" t="s">
        <v>122</v>
      </c>
      <c r="AB26" s="92"/>
      <c r="AC26" s="189">
        <f>SUM(AC2,AC3,AC4,AC5,AC6,AC7,AC8,AC9,AC10,AC11,AC13,AC14,AC15,AC20,AC21,AC22,AC23)</f>
        <v>0</v>
      </c>
      <c r="AD26" s="90"/>
      <c r="AE26" s="90"/>
      <c r="AF26" s="93"/>
      <c r="AG26" s="3"/>
      <c r="AH26" s="3"/>
      <c r="AI26" s="3"/>
      <c r="AJ26" s="3"/>
      <c r="AK26" s="3"/>
      <c r="AL26" s="3"/>
    </row>
    <row r="27" spans="1:38" ht="16.3" thickTop="1" x14ac:dyDescent="0.3">
      <c r="A27" s="19" t="s">
        <v>71</v>
      </c>
      <c r="B27" s="7"/>
      <c r="C27" s="7"/>
      <c r="D27" s="7"/>
      <c r="E27" s="8"/>
      <c r="F27" s="130">
        <v>0</v>
      </c>
      <c r="G27" s="11" t="s">
        <v>106</v>
      </c>
      <c r="H27" s="8"/>
      <c r="I27" s="9">
        <f>(10*F27)</f>
        <v>0</v>
      </c>
      <c r="J27" s="42"/>
      <c r="K27" s="1"/>
      <c r="L27" s="48" t="s">
        <v>44</v>
      </c>
      <c r="M27" s="49"/>
      <c r="N27" s="49"/>
      <c r="O27" s="49"/>
      <c r="P27" s="59"/>
      <c r="Q27" s="130">
        <v>0</v>
      </c>
      <c r="R27" s="50" t="s">
        <v>54</v>
      </c>
      <c r="S27" s="50">
        <f>(7000*Q27)</f>
        <v>0</v>
      </c>
      <c r="T27" s="61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x14ac:dyDescent="0.3">
      <c r="A28" s="19" t="s">
        <v>72</v>
      </c>
      <c r="B28" s="7"/>
      <c r="C28" s="7"/>
      <c r="D28" s="7"/>
      <c r="E28" s="8"/>
      <c r="F28" s="130">
        <v>0</v>
      </c>
      <c r="G28" s="11" t="s">
        <v>101</v>
      </c>
      <c r="H28" s="8"/>
      <c r="I28" s="9">
        <f t="shared" ref="I28:I31" si="0">(10*F28)</f>
        <v>0</v>
      </c>
      <c r="J28" s="42"/>
      <c r="K28" s="1"/>
      <c r="L28" s="19" t="s">
        <v>114</v>
      </c>
      <c r="M28" s="7"/>
      <c r="N28" s="7"/>
      <c r="O28" s="7"/>
      <c r="P28" s="8"/>
      <c r="Q28" s="130">
        <v>0</v>
      </c>
      <c r="R28" s="9" t="s">
        <v>56</v>
      </c>
      <c r="S28" s="9">
        <f>(3500*Q28)</f>
        <v>0</v>
      </c>
      <c r="T28" s="42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x14ac:dyDescent="0.3">
      <c r="A29" s="19" t="s">
        <v>73</v>
      </c>
      <c r="B29" s="7"/>
      <c r="C29" s="7"/>
      <c r="D29" s="7"/>
      <c r="E29" s="8"/>
      <c r="F29" s="130">
        <v>0</v>
      </c>
      <c r="G29" s="11" t="s">
        <v>101</v>
      </c>
      <c r="H29" s="8"/>
      <c r="I29" s="9">
        <f>(20*F29)</f>
        <v>0</v>
      </c>
      <c r="J29" s="42"/>
      <c r="K29" s="1"/>
      <c r="L29" s="120"/>
      <c r="M29" s="109"/>
      <c r="N29" s="109"/>
      <c r="O29" s="109"/>
      <c r="P29" s="109"/>
      <c r="Q29" s="109"/>
      <c r="R29" s="107" t="s">
        <v>123</v>
      </c>
      <c r="S29" s="107">
        <f>SUM(S19:S28)</f>
        <v>0</v>
      </c>
      <c r="T29" s="108"/>
      <c r="U29" s="3"/>
      <c r="V29" s="3"/>
      <c r="AD29" s="3"/>
      <c r="AE29" s="3"/>
      <c r="AF29" s="3"/>
      <c r="AG29" s="3"/>
      <c r="AH29" s="3"/>
      <c r="AI29" s="3"/>
      <c r="AJ29" s="3"/>
    </row>
    <row r="30" spans="1:38" x14ac:dyDescent="0.3">
      <c r="A30" s="48" t="s">
        <v>74</v>
      </c>
      <c r="B30" s="49"/>
      <c r="C30" s="49"/>
      <c r="D30" s="49"/>
      <c r="E30" s="59"/>
      <c r="F30" s="130">
        <v>0</v>
      </c>
      <c r="G30" s="60" t="s">
        <v>54</v>
      </c>
      <c r="H30" s="59"/>
      <c r="I30" s="50">
        <f>(500*F30)</f>
        <v>0</v>
      </c>
      <c r="J30" s="61"/>
      <c r="K30" s="1"/>
      <c r="L30" s="124"/>
      <c r="M30" s="125"/>
      <c r="N30" s="125"/>
      <c r="O30" s="125"/>
      <c r="P30" s="125"/>
      <c r="Q30" s="126" t="s">
        <v>120</v>
      </c>
      <c r="R30" s="127"/>
      <c r="S30" s="115">
        <f>SUM(S19,S28)</f>
        <v>0</v>
      </c>
      <c r="T30" s="116"/>
      <c r="U30" s="3"/>
      <c r="V30" s="3"/>
      <c r="AD30" s="3"/>
      <c r="AE30" s="3"/>
      <c r="AF30" s="3"/>
      <c r="AG30" s="3"/>
      <c r="AH30" s="3"/>
      <c r="AI30" s="3"/>
      <c r="AJ30" s="3"/>
    </row>
    <row r="31" spans="1:38" ht="16.3" thickBot="1" x14ac:dyDescent="0.35">
      <c r="A31" s="31" t="s">
        <v>75</v>
      </c>
      <c r="B31" s="32"/>
      <c r="C31" s="32"/>
      <c r="D31" s="32"/>
      <c r="E31" s="33"/>
      <c r="F31" s="130">
        <v>0</v>
      </c>
      <c r="G31" s="11" t="s">
        <v>102</v>
      </c>
      <c r="H31" s="33"/>
      <c r="I31" s="9">
        <f t="shared" si="0"/>
        <v>0</v>
      </c>
      <c r="J31" s="43"/>
      <c r="K31" s="3"/>
      <c r="L31" s="121"/>
      <c r="M31" s="122"/>
      <c r="N31" s="122"/>
      <c r="O31" s="122"/>
      <c r="P31" s="122"/>
      <c r="Q31" s="128" t="s">
        <v>122</v>
      </c>
      <c r="R31" s="45"/>
      <c r="S31" s="123">
        <f>SUM(S20:S27)</f>
        <v>0</v>
      </c>
      <c r="T31" s="119"/>
      <c r="U31" s="3"/>
      <c r="V31" s="3"/>
      <c r="AD31" s="3"/>
      <c r="AE31" s="3"/>
      <c r="AF31" s="3"/>
      <c r="AG31" s="3"/>
      <c r="AH31" s="3"/>
      <c r="AI31" s="3"/>
      <c r="AJ31" s="3"/>
    </row>
    <row r="32" spans="1:38" ht="16.3" thickTop="1" x14ac:dyDescent="0.3">
      <c r="A32" s="31" t="s">
        <v>76</v>
      </c>
      <c r="B32" s="32"/>
      <c r="C32" s="32"/>
      <c r="D32" s="32"/>
      <c r="E32" s="33"/>
      <c r="F32" s="130">
        <v>0</v>
      </c>
      <c r="G32" s="11" t="s">
        <v>59</v>
      </c>
      <c r="H32" s="33"/>
      <c r="I32" s="9">
        <f>(200*F32)</f>
        <v>0</v>
      </c>
      <c r="J32" s="4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AD32" s="3"/>
      <c r="AE32" s="3"/>
      <c r="AF32" s="3"/>
      <c r="AG32" s="3"/>
      <c r="AH32" s="3"/>
      <c r="AI32" s="3"/>
      <c r="AJ32" s="3"/>
    </row>
    <row r="33" spans="1:38" x14ac:dyDescent="0.3">
      <c r="A33" s="31" t="s">
        <v>77</v>
      </c>
      <c r="B33" s="32"/>
      <c r="C33" s="32"/>
      <c r="D33" s="32"/>
      <c r="E33" s="33"/>
      <c r="F33" s="130">
        <v>0</v>
      </c>
      <c r="G33" s="11" t="s">
        <v>58</v>
      </c>
      <c r="H33" s="33"/>
      <c r="I33" s="9">
        <f>(30*F33)</f>
        <v>0</v>
      </c>
      <c r="J33" s="4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AD33" s="3"/>
      <c r="AE33" s="3"/>
      <c r="AF33" s="3"/>
      <c r="AG33" s="3"/>
      <c r="AH33" s="3"/>
      <c r="AI33" s="3"/>
      <c r="AJ33" s="3"/>
    </row>
    <row r="34" spans="1:38" ht="16.3" thickBot="1" x14ac:dyDescent="0.35">
      <c r="A34" s="31" t="s">
        <v>78</v>
      </c>
      <c r="B34" s="32"/>
      <c r="C34" s="32"/>
      <c r="D34" s="32"/>
      <c r="E34" s="33"/>
      <c r="F34" s="130">
        <v>0</v>
      </c>
      <c r="G34" s="11" t="s">
        <v>58</v>
      </c>
      <c r="H34" s="33"/>
      <c r="I34" s="9">
        <f>(30*F34)</f>
        <v>0</v>
      </c>
      <c r="J34" s="43"/>
      <c r="K34" s="3"/>
      <c r="L34" s="3"/>
      <c r="M34" s="3"/>
      <c r="N34" s="2" t="s">
        <v>125</v>
      </c>
      <c r="O34" s="129"/>
      <c r="P34" s="129"/>
      <c r="Q34" s="129"/>
      <c r="R34" s="129"/>
      <c r="S34" s="129"/>
      <c r="T34" s="129"/>
      <c r="U34" s="3"/>
      <c r="V34" s="3" t="s">
        <v>193</v>
      </c>
      <c r="AD34" s="3" t="s">
        <v>184</v>
      </c>
      <c r="AE34" s="3"/>
      <c r="AF34" s="3"/>
      <c r="AG34" s="3"/>
      <c r="AH34" s="3"/>
      <c r="AI34" s="3"/>
      <c r="AJ34" s="3"/>
    </row>
    <row r="35" spans="1:38" ht="16.3" thickBot="1" x14ac:dyDescent="0.35">
      <c r="A35" s="31" t="s">
        <v>79</v>
      </c>
      <c r="B35" s="32"/>
      <c r="C35" s="32"/>
      <c r="D35" s="32"/>
      <c r="E35" s="33"/>
      <c r="F35" s="130">
        <v>0</v>
      </c>
      <c r="G35" s="11" t="s">
        <v>58</v>
      </c>
      <c r="H35" s="33"/>
      <c r="I35" s="9">
        <f>(50*F35)</f>
        <v>0</v>
      </c>
      <c r="J35" s="43"/>
      <c r="K35" s="3"/>
      <c r="L35" s="3"/>
      <c r="M35" s="3"/>
      <c r="N35" s="129" t="s">
        <v>174</v>
      </c>
      <c r="O35" s="129"/>
      <c r="P35" s="129"/>
      <c r="Q35" s="129"/>
      <c r="R35" s="129"/>
      <c r="S35" s="129"/>
      <c r="T35" s="129"/>
      <c r="U35" s="3"/>
      <c r="V35" s="3" t="s">
        <v>170</v>
      </c>
      <c r="AD35" s="132" t="s">
        <v>138</v>
      </c>
      <c r="AE35" s="135" t="s">
        <v>140</v>
      </c>
      <c r="AF35" s="136" t="s">
        <v>139</v>
      </c>
      <c r="AG35" s="136" t="s">
        <v>141</v>
      </c>
      <c r="AH35" s="137" t="s">
        <v>142</v>
      </c>
      <c r="AI35" s="3"/>
      <c r="AJ35" s="3"/>
    </row>
    <row r="36" spans="1:38" x14ac:dyDescent="0.3">
      <c r="A36" s="31" t="s">
        <v>80</v>
      </c>
      <c r="B36" s="32"/>
      <c r="C36" s="32"/>
      <c r="D36" s="32"/>
      <c r="E36" s="33"/>
      <c r="F36" s="130">
        <v>0</v>
      </c>
      <c r="G36" s="11" t="s">
        <v>58</v>
      </c>
      <c r="H36" s="33"/>
      <c r="I36" s="9">
        <f>(50*F36)</f>
        <v>0</v>
      </c>
      <c r="J36" s="43"/>
      <c r="K36" s="3"/>
      <c r="L36" s="3"/>
      <c r="M36" s="3"/>
      <c r="N36" s="146" t="s">
        <v>126</v>
      </c>
      <c r="O36" s="147"/>
      <c r="P36" s="147"/>
      <c r="Q36" s="147"/>
      <c r="R36" s="147"/>
      <c r="S36" s="148"/>
      <c r="T36" s="146" t="s">
        <v>132</v>
      </c>
      <c r="U36" s="147"/>
      <c r="V36" s="147"/>
      <c r="W36" s="156"/>
      <c r="X36" s="156"/>
      <c r="Y36" s="148"/>
      <c r="Z36" s="146" t="s">
        <v>133</v>
      </c>
      <c r="AA36" s="147"/>
      <c r="AB36" s="147"/>
      <c r="AC36" s="148"/>
      <c r="AD36" s="133" t="s">
        <v>143</v>
      </c>
      <c r="AE36" s="138" t="s">
        <v>144</v>
      </c>
      <c r="AF36" s="139" t="s">
        <v>145</v>
      </c>
      <c r="AG36" s="139" t="s">
        <v>146</v>
      </c>
      <c r="AH36" s="140" t="s">
        <v>147</v>
      </c>
      <c r="AI36" s="3"/>
      <c r="AJ36" s="3"/>
      <c r="AK36" s="3"/>
      <c r="AL36" s="3"/>
    </row>
    <row r="37" spans="1:38" x14ac:dyDescent="0.3">
      <c r="A37" s="31" t="s">
        <v>81</v>
      </c>
      <c r="B37" s="32"/>
      <c r="C37" s="32"/>
      <c r="D37" s="32"/>
      <c r="E37" s="33"/>
      <c r="F37" s="130">
        <v>0</v>
      </c>
      <c r="G37" s="11" t="s">
        <v>58</v>
      </c>
      <c r="H37" s="33"/>
      <c r="I37" s="9">
        <f>(70*F37)</f>
        <v>0</v>
      </c>
      <c r="J37" s="43"/>
      <c r="K37" s="3"/>
      <c r="L37" s="3"/>
      <c r="M37" s="3"/>
      <c r="N37" s="149" t="s">
        <v>124</v>
      </c>
      <c r="O37" s="150">
        <v>0</v>
      </c>
      <c r="P37" s="151" t="s">
        <v>171</v>
      </c>
      <c r="Q37" s="151" t="s">
        <v>127</v>
      </c>
      <c r="R37" s="151">
        <f>(300*O37)</f>
        <v>0</v>
      </c>
      <c r="S37" s="152"/>
      <c r="T37" s="149" t="s">
        <v>124</v>
      </c>
      <c r="U37" s="150">
        <v>0</v>
      </c>
      <c r="V37" s="151" t="s">
        <v>171</v>
      </c>
      <c r="W37" s="151" t="s">
        <v>127</v>
      </c>
      <c r="X37" s="151">
        <f>(100*U37)</f>
        <v>0</v>
      </c>
      <c r="Y37" s="152"/>
      <c r="Z37" s="149" t="s">
        <v>136</v>
      </c>
      <c r="AA37" s="151"/>
      <c r="AB37" s="151"/>
      <c r="AC37" s="152"/>
      <c r="AD37" s="133" t="s">
        <v>148</v>
      </c>
      <c r="AE37" s="138" t="s">
        <v>149</v>
      </c>
      <c r="AF37" s="139" t="s">
        <v>150</v>
      </c>
      <c r="AG37" s="139"/>
      <c r="AH37" s="140"/>
      <c r="AI37" s="3"/>
      <c r="AJ37" s="3"/>
      <c r="AK37" s="3"/>
      <c r="AL37" s="3"/>
    </row>
    <row r="38" spans="1:38" x14ac:dyDescent="0.3">
      <c r="A38" s="31" t="s">
        <v>82</v>
      </c>
      <c r="B38" s="32"/>
      <c r="C38" s="32"/>
      <c r="D38" s="32"/>
      <c r="E38" s="33"/>
      <c r="F38" s="130">
        <v>0</v>
      </c>
      <c r="G38" s="11" t="s">
        <v>58</v>
      </c>
      <c r="H38" s="33"/>
      <c r="I38" s="9">
        <f>(70*F38)</f>
        <v>0</v>
      </c>
      <c r="J38" s="43"/>
      <c r="K38" s="3"/>
      <c r="L38" s="3"/>
      <c r="M38" s="3"/>
      <c r="N38" s="149" t="s">
        <v>173</v>
      </c>
      <c r="O38" s="150">
        <v>0</v>
      </c>
      <c r="P38" s="151" t="s">
        <v>172</v>
      </c>
      <c r="Q38" s="151" t="s">
        <v>127</v>
      </c>
      <c r="R38" s="151">
        <f>(600*O38)</f>
        <v>0</v>
      </c>
      <c r="S38" s="152"/>
      <c r="T38" s="149" t="s">
        <v>173</v>
      </c>
      <c r="U38" s="150">
        <v>0</v>
      </c>
      <c r="V38" s="151" t="s">
        <v>172</v>
      </c>
      <c r="W38" s="151" t="s">
        <v>127</v>
      </c>
      <c r="X38" s="151">
        <f>(200*U38)</f>
        <v>0</v>
      </c>
      <c r="Y38" s="152"/>
      <c r="Z38" s="157">
        <v>0</v>
      </c>
      <c r="AA38" s="151" t="s">
        <v>177</v>
      </c>
      <c r="AB38" s="151" t="s">
        <v>137</v>
      </c>
      <c r="AC38" s="152"/>
      <c r="AD38" s="133" t="s">
        <v>151</v>
      </c>
      <c r="AE38" s="138" t="s">
        <v>152</v>
      </c>
      <c r="AF38" s="139" t="s">
        <v>153</v>
      </c>
      <c r="AG38" s="139" t="s">
        <v>162</v>
      </c>
      <c r="AH38" s="140" t="s">
        <v>154</v>
      </c>
      <c r="AI38" s="3"/>
      <c r="AJ38" s="3"/>
      <c r="AK38" s="3"/>
      <c r="AL38" s="3"/>
    </row>
    <row r="39" spans="1:38" x14ac:dyDescent="0.3">
      <c r="A39" s="31" t="s">
        <v>83</v>
      </c>
      <c r="B39" s="32"/>
      <c r="C39" s="32"/>
      <c r="D39" s="32"/>
      <c r="E39" s="33"/>
      <c r="F39" s="130">
        <v>0</v>
      </c>
      <c r="G39" s="11" t="s">
        <v>105</v>
      </c>
      <c r="H39" s="33"/>
      <c r="I39" s="9">
        <f>(70*F39)</f>
        <v>0</v>
      </c>
      <c r="J39" s="43"/>
      <c r="K39" s="3"/>
      <c r="L39" s="3"/>
      <c r="M39" s="3"/>
      <c r="N39" s="186"/>
      <c r="O39" s="187"/>
      <c r="P39" s="187"/>
      <c r="Q39" s="187" t="s">
        <v>128</v>
      </c>
      <c r="R39" s="187">
        <f>SUM(R37:R38)</f>
        <v>0</v>
      </c>
      <c r="S39" s="188"/>
      <c r="T39" s="149"/>
      <c r="U39" s="151"/>
      <c r="V39" s="151"/>
      <c r="W39" s="151" t="s">
        <v>128</v>
      </c>
      <c r="X39" s="151">
        <f>SUM(X37,X38)</f>
        <v>0</v>
      </c>
      <c r="Y39" s="152"/>
      <c r="Z39" s="149"/>
      <c r="AA39" s="151" t="s">
        <v>128</v>
      </c>
      <c r="AB39" s="151">
        <f>(10*Z38)</f>
        <v>0</v>
      </c>
      <c r="AC39" s="152"/>
      <c r="AD39" s="133" t="s">
        <v>155</v>
      </c>
      <c r="AE39" s="138" t="s">
        <v>156</v>
      </c>
      <c r="AF39" s="139" t="s">
        <v>157</v>
      </c>
      <c r="AG39" s="139" t="s">
        <v>167</v>
      </c>
      <c r="AH39" s="140" t="s">
        <v>158</v>
      </c>
      <c r="AI39" s="3"/>
      <c r="AJ39" s="3"/>
      <c r="AK39" s="3"/>
      <c r="AL39" s="3"/>
    </row>
    <row r="40" spans="1:38" x14ac:dyDescent="0.3">
      <c r="A40" s="31" t="s">
        <v>84</v>
      </c>
      <c r="B40" s="32"/>
      <c r="C40" s="32"/>
      <c r="D40" s="32"/>
      <c r="E40" s="33"/>
      <c r="F40" s="130">
        <v>0</v>
      </c>
      <c r="G40" s="11" t="s">
        <v>106</v>
      </c>
      <c r="H40" s="33"/>
      <c r="I40" s="9">
        <f>(100*F40)</f>
        <v>0</v>
      </c>
      <c r="J40" s="43"/>
      <c r="K40" s="3"/>
      <c r="L40" s="3"/>
      <c r="M40" s="3"/>
      <c r="N40" s="182" t="s">
        <v>134</v>
      </c>
      <c r="O40" s="183">
        <v>0</v>
      </c>
      <c r="P40" s="184" t="s">
        <v>135</v>
      </c>
      <c r="Q40" s="184" t="s">
        <v>127</v>
      </c>
      <c r="R40" s="184">
        <f>(800*O40)</f>
        <v>0</v>
      </c>
      <c r="S40" s="185"/>
      <c r="T40" s="172"/>
      <c r="U40" s="173"/>
      <c r="V40" s="173"/>
      <c r="W40" s="175"/>
      <c r="X40" s="175"/>
      <c r="Y40" s="174"/>
      <c r="Z40" s="172"/>
      <c r="AA40" s="173"/>
      <c r="AB40" s="173"/>
      <c r="AC40" s="174"/>
      <c r="AD40" s="133" t="s">
        <v>159</v>
      </c>
      <c r="AE40" s="138" t="s">
        <v>160</v>
      </c>
      <c r="AF40" s="139" t="s">
        <v>161</v>
      </c>
      <c r="AG40" s="139" t="s">
        <v>163</v>
      </c>
      <c r="AH40" s="140" t="s">
        <v>164</v>
      </c>
      <c r="AI40" s="3"/>
      <c r="AJ40" s="3"/>
      <c r="AK40" s="3"/>
      <c r="AL40" s="3"/>
    </row>
    <row r="41" spans="1:38" ht="16.3" thickBot="1" x14ac:dyDescent="0.35">
      <c r="A41" s="31" t="s">
        <v>85</v>
      </c>
      <c r="B41" s="32"/>
      <c r="C41" s="32"/>
      <c r="D41" s="32"/>
      <c r="E41" s="33"/>
      <c r="F41" s="130">
        <v>0</v>
      </c>
      <c r="G41" s="11" t="s">
        <v>106</v>
      </c>
      <c r="H41" s="33"/>
      <c r="I41" s="9">
        <f>(200*F41)</f>
        <v>0</v>
      </c>
      <c r="J41" s="43"/>
      <c r="K41" s="3"/>
      <c r="L41" s="3"/>
      <c r="M41" s="3"/>
      <c r="N41" s="153"/>
      <c r="O41" s="154"/>
      <c r="P41" s="154" t="s">
        <v>183</v>
      </c>
      <c r="Q41" s="154"/>
      <c r="R41" s="154">
        <f>SUM(R39:R40)</f>
        <v>0</v>
      </c>
      <c r="S41" s="155"/>
      <c r="T41" s="181"/>
      <c r="U41" s="154"/>
      <c r="V41" s="154"/>
      <c r="W41" s="154"/>
      <c r="X41" s="154"/>
      <c r="Y41" s="155"/>
      <c r="Z41" s="181"/>
      <c r="AA41" s="154"/>
      <c r="AB41" s="154"/>
      <c r="AC41" s="155"/>
      <c r="AD41" s="134" t="s">
        <v>165</v>
      </c>
      <c r="AE41" s="141" t="s">
        <v>166</v>
      </c>
      <c r="AF41" s="142" t="s">
        <v>168</v>
      </c>
      <c r="AG41" s="142" t="s">
        <v>169</v>
      </c>
      <c r="AH41" s="143"/>
      <c r="AI41" s="3"/>
      <c r="AJ41" s="3"/>
      <c r="AK41" s="3"/>
      <c r="AL41" s="3"/>
    </row>
    <row r="42" spans="1:38" x14ac:dyDescent="0.3">
      <c r="A42" s="31" t="s">
        <v>86</v>
      </c>
      <c r="B42" s="32"/>
      <c r="C42" s="32"/>
      <c r="D42" s="32"/>
      <c r="E42" s="33"/>
      <c r="F42" s="130">
        <v>0</v>
      </c>
      <c r="G42" s="11" t="s">
        <v>106</v>
      </c>
      <c r="H42" s="33"/>
      <c r="I42" s="9">
        <f>(160*F42)</f>
        <v>0</v>
      </c>
      <c r="J42" s="43"/>
      <c r="K42" s="3"/>
      <c r="L42" s="3"/>
      <c r="M42" s="3"/>
      <c r="N42" s="176" t="s">
        <v>180</v>
      </c>
      <c r="O42" s="177"/>
      <c r="P42" s="177"/>
      <c r="Q42" s="178"/>
      <c r="R42" s="177"/>
      <c r="S42" s="177"/>
      <c r="T42" s="177"/>
      <c r="U42" s="177"/>
      <c r="V42" s="177"/>
      <c r="W42" s="179"/>
      <c r="X42" s="179"/>
      <c r="Y42" s="179"/>
      <c r="Z42" s="177"/>
      <c r="AA42" s="180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x14ac:dyDescent="0.3">
      <c r="A43" s="31" t="s">
        <v>87</v>
      </c>
      <c r="B43" s="32"/>
      <c r="C43" s="32"/>
      <c r="D43" s="32"/>
      <c r="E43" s="33"/>
      <c r="F43" s="130">
        <v>0</v>
      </c>
      <c r="G43" s="11" t="s">
        <v>56</v>
      </c>
      <c r="H43" s="33"/>
      <c r="I43" s="9">
        <f>(320*F43)</f>
        <v>0</v>
      </c>
      <c r="J43" s="43"/>
      <c r="K43" s="3"/>
      <c r="L43" s="3"/>
      <c r="M43" s="3"/>
      <c r="N43" s="159" t="s">
        <v>175</v>
      </c>
      <c r="O43" s="160"/>
      <c r="P43" s="167"/>
      <c r="Q43" s="144">
        <f>SUM(I57,S30)</f>
        <v>0</v>
      </c>
      <c r="R43" s="158"/>
      <c r="S43" s="158"/>
      <c r="T43" s="160"/>
      <c r="U43" s="161" t="s">
        <v>182</v>
      </c>
      <c r="V43" s="160"/>
      <c r="W43" s="162"/>
      <c r="X43" s="162"/>
      <c r="Y43" s="162"/>
      <c r="Z43" s="160"/>
      <c r="AA43" s="16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6.3" thickBot="1" x14ac:dyDescent="0.35">
      <c r="A44" s="31" t="s">
        <v>88</v>
      </c>
      <c r="B44" s="32"/>
      <c r="C44" s="32"/>
      <c r="D44" s="32"/>
      <c r="E44" s="33"/>
      <c r="F44" s="130">
        <v>0</v>
      </c>
      <c r="G44" s="11" t="s">
        <v>106</v>
      </c>
      <c r="H44" s="33"/>
      <c r="I44" s="9">
        <f>(230*F44)</f>
        <v>0</v>
      </c>
      <c r="J44" s="43"/>
      <c r="K44" s="3"/>
      <c r="L44" s="3"/>
      <c r="M44" s="3"/>
      <c r="N44" s="164" t="s">
        <v>176</v>
      </c>
      <c r="O44" s="165"/>
      <c r="P44" s="168"/>
      <c r="Q44" s="145">
        <f>SUM(I58,S31)</f>
        <v>0</v>
      </c>
      <c r="R44" s="169" t="s">
        <v>179</v>
      </c>
      <c r="S44" s="165"/>
      <c r="T44" s="165"/>
      <c r="U44" s="165"/>
      <c r="V44" s="165"/>
      <c r="W44" s="166"/>
      <c r="X44" s="170"/>
      <c r="Y44" s="170"/>
      <c r="Z44" s="165" t="e">
        <f>(Q44/R39)</f>
        <v>#DIV/0!</v>
      </c>
      <c r="AA44" s="171" t="s">
        <v>178</v>
      </c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x14ac:dyDescent="0.3">
      <c r="A45" s="31" t="s">
        <v>89</v>
      </c>
      <c r="B45" s="32"/>
      <c r="C45" s="32"/>
      <c r="D45" s="32"/>
      <c r="E45" s="33"/>
      <c r="F45" s="130">
        <v>0</v>
      </c>
      <c r="G45" s="11" t="s">
        <v>106</v>
      </c>
      <c r="H45" s="33"/>
      <c r="I45" s="9">
        <f>(300*F45)</f>
        <v>0</v>
      </c>
      <c r="J45" s="43"/>
      <c r="K45" s="3"/>
      <c r="L45" s="3"/>
      <c r="M45" s="3"/>
      <c r="O45" s="3"/>
      <c r="P45" s="3"/>
      <c r="Q45" s="3"/>
      <c r="R45" s="3"/>
      <c r="S45" s="3"/>
      <c r="T45" s="3"/>
      <c r="U45" s="3"/>
      <c r="V45" s="3"/>
    </row>
    <row r="46" spans="1:38" x14ac:dyDescent="0.3">
      <c r="A46" s="31" t="s">
        <v>90</v>
      </c>
      <c r="B46" s="32"/>
      <c r="C46" s="32"/>
      <c r="D46" s="32"/>
      <c r="E46" s="33"/>
      <c r="F46" s="130">
        <v>0</v>
      </c>
      <c r="G46" s="11" t="s">
        <v>106</v>
      </c>
      <c r="H46" s="33"/>
      <c r="I46" s="9">
        <f>(300*F46)</f>
        <v>0</v>
      </c>
      <c r="J46" s="43"/>
      <c r="K46" s="3"/>
      <c r="L46" s="3"/>
      <c r="M46" s="3"/>
      <c r="O46" s="3"/>
      <c r="P46" s="3"/>
      <c r="Q46" s="3"/>
      <c r="R46" s="3"/>
      <c r="S46" s="3"/>
      <c r="T46" s="3"/>
      <c r="U46" s="3"/>
      <c r="V46" s="3"/>
    </row>
    <row r="47" spans="1:38" x14ac:dyDescent="0.3">
      <c r="A47" s="31" t="s">
        <v>91</v>
      </c>
      <c r="B47" s="32"/>
      <c r="C47" s="32"/>
      <c r="D47" s="32"/>
      <c r="E47" s="33"/>
      <c r="F47" s="130">
        <v>0</v>
      </c>
      <c r="G47" s="11" t="s">
        <v>106</v>
      </c>
      <c r="H47" s="33"/>
      <c r="I47" s="9">
        <f>(500*F47)</f>
        <v>0</v>
      </c>
      <c r="J47" s="43"/>
      <c r="K47" s="3"/>
      <c r="L47" s="3"/>
      <c r="M47" s="3"/>
      <c r="O47" s="3"/>
      <c r="P47" s="3"/>
      <c r="Q47" s="3"/>
      <c r="R47" s="3"/>
      <c r="S47" s="3"/>
      <c r="T47" s="3"/>
      <c r="U47" s="3"/>
      <c r="V47" s="3"/>
    </row>
    <row r="48" spans="1:38" x14ac:dyDescent="0.3">
      <c r="A48" s="31" t="s">
        <v>92</v>
      </c>
      <c r="B48" s="32"/>
      <c r="C48" s="32"/>
      <c r="D48" s="32"/>
      <c r="E48" s="33"/>
      <c r="F48" s="130">
        <v>0</v>
      </c>
      <c r="G48" s="11" t="s">
        <v>106</v>
      </c>
      <c r="H48" s="33"/>
      <c r="I48" s="9">
        <f>(500*F48)</f>
        <v>0</v>
      </c>
      <c r="J48" s="43"/>
      <c r="K48" s="3"/>
      <c r="L48" s="3"/>
      <c r="M48" s="3"/>
      <c r="N48" s="3" t="s">
        <v>129</v>
      </c>
      <c r="O48" s="3"/>
      <c r="P48" s="3"/>
      <c r="Q48" s="3"/>
      <c r="R48" s="3"/>
      <c r="S48" s="3"/>
      <c r="T48" s="3"/>
    </row>
    <row r="49" spans="1:37" x14ac:dyDescent="0.3">
      <c r="A49" s="31" t="s">
        <v>93</v>
      </c>
      <c r="B49" s="32"/>
      <c r="C49" s="32"/>
      <c r="D49" s="32"/>
      <c r="E49" s="33"/>
      <c r="F49" s="130">
        <v>0</v>
      </c>
      <c r="G49" s="11" t="s">
        <v>106</v>
      </c>
      <c r="H49" s="33"/>
      <c r="I49" s="9">
        <f>(700*F49)</f>
        <v>0</v>
      </c>
      <c r="J49" s="43"/>
      <c r="K49" s="3"/>
      <c r="L49" s="3"/>
      <c r="M49" s="3"/>
      <c r="N49" s="3" t="s">
        <v>192</v>
      </c>
      <c r="AJ49" s="3"/>
      <c r="AK49" s="3"/>
    </row>
    <row r="50" spans="1:37" x14ac:dyDescent="0.3">
      <c r="A50" s="31" t="s">
        <v>94</v>
      </c>
      <c r="B50" s="34"/>
      <c r="C50" s="34"/>
      <c r="D50" s="34"/>
      <c r="E50" s="35"/>
      <c r="F50" s="130">
        <v>0</v>
      </c>
      <c r="G50" s="11" t="s">
        <v>106</v>
      </c>
      <c r="H50" s="35"/>
      <c r="I50" s="9">
        <f>(700*F50)</f>
        <v>0</v>
      </c>
      <c r="J50" s="26"/>
      <c r="N50" s="3" t="s">
        <v>188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37" x14ac:dyDescent="0.3">
      <c r="A51" s="31" t="s">
        <v>95</v>
      </c>
      <c r="B51" s="32"/>
      <c r="C51" s="32"/>
      <c r="D51" s="32"/>
      <c r="E51" s="33"/>
      <c r="F51" s="130">
        <v>0</v>
      </c>
      <c r="G51" s="11" t="s">
        <v>104</v>
      </c>
      <c r="H51" s="33"/>
      <c r="I51" s="9">
        <f>(1000*F51)</f>
        <v>0</v>
      </c>
      <c r="J51" s="43"/>
      <c r="K51" s="3"/>
      <c r="L51" s="3"/>
      <c r="M51" s="3"/>
      <c r="N51" s="3" t="s">
        <v>189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37" x14ac:dyDescent="0.3">
      <c r="A52" s="31" t="s">
        <v>96</v>
      </c>
      <c r="B52" s="32"/>
      <c r="C52" s="32"/>
      <c r="D52" s="32"/>
      <c r="E52" s="33"/>
      <c r="F52" s="130">
        <v>0</v>
      </c>
      <c r="G52" s="11" t="s">
        <v>56</v>
      </c>
      <c r="H52" s="33"/>
      <c r="I52" s="9">
        <f>(700*F52)</f>
        <v>0</v>
      </c>
      <c r="J52" s="43"/>
      <c r="K52" s="3"/>
      <c r="L52" s="3"/>
      <c r="M52" s="3"/>
      <c r="N52" s="3" t="s">
        <v>130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37" x14ac:dyDescent="0.3">
      <c r="A53" s="31" t="s">
        <v>97</v>
      </c>
      <c r="B53" s="32"/>
      <c r="C53" s="32"/>
      <c r="D53" s="32"/>
      <c r="E53" s="33"/>
      <c r="F53" s="130">
        <v>0</v>
      </c>
      <c r="G53" s="11" t="s">
        <v>59</v>
      </c>
      <c r="H53" s="33"/>
      <c r="I53" s="9">
        <f>(1000*F53)</f>
        <v>0</v>
      </c>
      <c r="J53" s="43"/>
      <c r="K53" s="3"/>
      <c r="L53" s="3"/>
      <c r="M53" s="3"/>
      <c r="N53" s="190" t="s">
        <v>131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37" x14ac:dyDescent="0.3">
      <c r="A54" s="31" t="s">
        <v>98</v>
      </c>
      <c r="B54" s="32"/>
      <c r="C54" s="32"/>
      <c r="D54" s="32"/>
      <c r="E54" s="33"/>
      <c r="F54" s="130">
        <v>0</v>
      </c>
      <c r="G54" s="11" t="s">
        <v>59</v>
      </c>
      <c r="H54" s="33"/>
      <c r="I54" s="9">
        <f>(1200*F54)</f>
        <v>0</v>
      </c>
      <c r="J54" s="43"/>
      <c r="K54" s="3"/>
      <c r="L54" s="3"/>
      <c r="M54" s="3"/>
      <c r="N54" s="3" t="s">
        <v>191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37" x14ac:dyDescent="0.3">
      <c r="A55" s="31" t="s">
        <v>99</v>
      </c>
      <c r="B55" s="32"/>
      <c r="C55" s="32"/>
      <c r="D55" s="32"/>
      <c r="E55" s="33"/>
      <c r="F55" s="130">
        <v>0</v>
      </c>
      <c r="G55" s="11" t="s">
        <v>54</v>
      </c>
      <c r="H55" s="33"/>
      <c r="I55" s="9">
        <f>(4000*F55)</f>
        <v>0</v>
      </c>
      <c r="J55" s="43"/>
      <c r="K55" s="3"/>
      <c r="L55" s="3"/>
      <c r="M55" s="3"/>
      <c r="N55" s="3" t="s">
        <v>181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</row>
    <row r="56" spans="1:37" x14ac:dyDescent="0.3">
      <c r="A56" s="104"/>
      <c r="B56" s="105"/>
      <c r="C56" s="105"/>
      <c r="D56" s="105"/>
      <c r="E56" s="105"/>
      <c r="F56" s="105"/>
      <c r="G56" s="105"/>
      <c r="H56" s="106" t="s">
        <v>123</v>
      </c>
      <c r="I56" s="107">
        <f>SUM(I20,I23,I24,I25,I26,I27,I28,I29,I30,I32,I33,I34,I35,I36,I37,I38,I39,I40,I41,I42,I43,I44,I45,I46,I47,I48,I49,I50,I51,I52,I53,I54,I55)</f>
        <v>0</v>
      </c>
      <c r="J56" s="108"/>
      <c r="K56" s="3"/>
      <c r="L56" s="3"/>
      <c r="M56" s="3"/>
      <c r="N56" s="3" t="s">
        <v>190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</row>
    <row r="57" spans="1:37" x14ac:dyDescent="0.3">
      <c r="A57" s="113"/>
      <c r="B57" s="114"/>
      <c r="C57" s="114"/>
      <c r="D57" s="114"/>
      <c r="E57" s="114"/>
      <c r="F57" s="114"/>
      <c r="G57" s="111" t="s">
        <v>120</v>
      </c>
      <c r="H57" s="110"/>
      <c r="I57" s="112">
        <f>SUM(I20,I23,I24,I25,I26,I27,I28,I29,I32,I34,I33,I35,I36,I37,I38,I39,I40,I41,I42,I43,I44,I45,I46,I47,I48,I49,I50,I51,I52,I53,I54,I55)</f>
        <v>0</v>
      </c>
      <c r="J57" s="116"/>
      <c r="K57" s="3"/>
      <c r="L57" s="3"/>
      <c r="M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37" ht="16.3" thickBot="1" x14ac:dyDescent="0.35">
      <c r="A58" s="117"/>
      <c r="B58" s="118"/>
      <c r="C58" s="118"/>
      <c r="D58" s="118"/>
      <c r="E58" s="118"/>
      <c r="F58" s="118"/>
      <c r="G58" s="40" t="s">
        <v>122</v>
      </c>
      <c r="H58" s="36"/>
      <c r="I58" s="44">
        <f>SUM(I30)</f>
        <v>0</v>
      </c>
      <c r="J58" s="119"/>
      <c r="K58" s="3"/>
      <c r="L58" s="3"/>
      <c r="M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37" ht="16.3" thickTop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 t="s">
        <v>185</v>
      </c>
      <c r="AF59" s="3"/>
      <c r="AG59" s="3"/>
      <c r="AH59" s="3"/>
      <c r="AI59" s="3"/>
      <c r="AJ59" s="3"/>
      <c r="AK59" s="3"/>
    </row>
    <row r="60" spans="1:37" x14ac:dyDescent="0.3"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 t="s">
        <v>186</v>
      </c>
      <c r="AF60" s="3"/>
      <c r="AG60" s="3"/>
      <c r="AH60" s="3"/>
      <c r="AI60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리부트 코인샵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이준호</dc:creator>
  <cp:lastModifiedBy>이준호</cp:lastModifiedBy>
  <dcterms:created xsi:type="dcterms:W3CDTF">2020-12-14T07:52:59Z</dcterms:created>
  <dcterms:modified xsi:type="dcterms:W3CDTF">2020-12-21T08:21:34Z</dcterms:modified>
</cp:coreProperties>
</file>