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0425g\OneDrive\바탕 화면\-메-\유니온 등급 &amp; 단계 계산기\"/>
    </mc:Choice>
  </mc:AlternateContent>
  <xr:revisionPtr revIDLastSave="0" documentId="13_ncr:1_{3CC9DBF2-925B-4272-B363-421CDC0ACE24}" xr6:coauthVersionLast="45" xr6:coauthVersionMax="45" xr10:uidLastSave="{00000000-0000-0000-0000-000000000000}"/>
  <bookViews>
    <workbookView xWindow="-108" yWindow="-108" windowWidth="23256" windowHeight="13176" xr2:uid="{FF667BFF-B251-4027-B604-61B53E2F17F4}"/>
  </bookViews>
  <sheets>
    <sheet name="Sheet1" sheetId="1" r:id="rId1"/>
  </sheets>
  <definedNames>
    <definedName name="_xlnm._FilterDatabase" localSheetId="0" hidden="1">Sheet1!$U$3:$U$22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8" i="1" l="1"/>
  <c r="U19" i="1"/>
  <c r="U51" i="1"/>
  <c r="U50" i="1"/>
  <c r="U49" i="1"/>
  <c r="U48" i="1"/>
  <c r="U47" i="1"/>
  <c r="U46" i="1"/>
  <c r="U45" i="1"/>
  <c r="I9" i="1"/>
  <c r="I30" i="1"/>
  <c r="I28" i="1"/>
  <c r="I26" i="1"/>
  <c r="I24" i="1"/>
  <c r="I22" i="1"/>
  <c r="I20" i="1"/>
  <c r="I6" i="1"/>
  <c r="I11" i="1"/>
  <c r="U44" i="1" l="1"/>
  <c r="I32" i="1" s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29" i="1"/>
  <c r="U30" i="1"/>
  <c r="U28" i="1"/>
  <c r="U27" i="1"/>
  <c r="U26" i="1"/>
  <c r="U25" i="1"/>
  <c r="U24" i="1"/>
  <c r="U23" i="1"/>
  <c r="U22" i="1"/>
  <c r="U21" i="1"/>
  <c r="U20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U3" i="1"/>
  <c r="V3" i="1" s="1" a="1"/>
  <c r="V3" i="1" s="1"/>
  <c r="I17" i="1" l="1"/>
  <c r="I15" i="1"/>
  <c r="I13" i="1"/>
  <c r="I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<sst xmlns="http://schemas.openxmlformats.org/spreadsheetml/2006/main" count="123" uniqueCount="108">
  <si>
    <t>전사</t>
  </si>
  <si>
    <t>마법사</t>
  </si>
  <si>
    <t>궁수</t>
  </si>
  <si>
    <t>도적</t>
  </si>
  <si>
    <t>해적</t>
  </si>
  <si>
    <t>히어로</t>
  </si>
  <si>
    <t>불독</t>
  </si>
  <si>
    <t>보우마스터</t>
  </si>
  <si>
    <t>나이트로드</t>
  </si>
  <si>
    <t>바이퍼</t>
  </si>
  <si>
    <t>썬콜</t>
  </si>
  <si>
    <t>신궁</t>
  </si>
  <si>
    <t>섀도어</t>
  </si>
  <si>
    <t>다크나이트</t>
  </si>
  <si>
    <t>비숍</t>
  </si>
  <si>
    <t>패스파인더</t>
  </si>
  <si>
    <t>듀얼블레이드</t>
  </si>
  <si>
    <t>캐논슈터</t>
  </si>
  <si>
    <t>시그너스 기사단</t>
  </si>
  <si>
    <t>소울마스터</t>
  </si>
  <si>
    <t>플레임위자드</t>
  </si>
  <si>
    <t>윈드브레이커</t>
  </si>
  <si>
    <t>나이트워커</t>
  </si>
  <si>
    <t>미하일</t>
  </si>
  <si>
    <t>레지스탕스</t>
  </si>
  <si>
    <t>블래스터</t>
  </si>
  <si>
    <t>배틀메이지</t>
  </si>
  <si>
    <t>와일드헌터</t>
  </si>
  <si>
    <t>메카닉</t>
  </si>
  <si>
    <t>제논</t>
  </si>
  <si>
    <t>영웅</t>
  </si>
  <si>
    <t>에반</t>
  </si>
  <si>
    <t>메르세데스</t>
  </si>
  <si>
    <t>팬텀</t>
  </si>
  <si>
    <t>은월</t>
  </si>
  <si>
    <t>루미너스</t>
  </si>
  <si>
    <t>노바</t>
  </si>
  <si>
    <t>카이저</t>
  </si>
  <si>
    <t>카인</t>
  </si>
  <si>
    <t>카데나</t>
  </si>
  <si>
    <t>엔젤릭버스터</t>
  </si>
  <si>
    <t>아델</t>
  </si>
  <si>
    <t>일리움</t>
  </si>
  <si>
    <t>아크</t>
  </si>
  <si>
    <t>아니마</t>
  </si>
  <si>
    <t>호영</t>
  </si>
  <si>
    <t>초월자</t>
  </si>
  <si>
    <t>제로</t>
  </si>
  <si>
    <t>프렌즈월드</t>
  </si>
  <si>
    <t>키네시스</t>
  </si>
  <si>
    <t>자신이 추가로 가진 캐릭터의 레벨</t>
    <phoneticPr fontId="1" type="noConversion"/>
  </si>
  <si>
    <t>모험가</t>
    <phoneticPr fontId="1" type="noConversion"/>
  </si>
  <si>
    <t>캡틴</t>
    <phoneticPr fontId="1" type="noConversion"/>
  </si>
  <si>
    <t>스트라이커</t>
    <phoneticPr fontId="1" type="noConversion"/>
  </si>
  <si>
    <t>아란</t>
    <phoneticPr fontId="1" type="noConversion"/>
  </si>
  <si>
    <t>유니온 총 합</t>
    <phoneticPr fontId="1" type="noConversion"/>
  </si>
  <si>
    <t>보유 캐릭터 개수</t>
    <phoneticPr fontId="1" type="noConversion"/>
  </si>
  <si>
    <t>SSS등급(레벨 250이상)</t>
    <phoneticPr fontId="1" type="noConversion"/>
  </si>
  <si>
    <t>SS등급(레벨 200이상)</t>
    <phoneticPr fontId="1" type="noConversion"/>
  </si>
  <si>
    <t>S등급(레벨 140이상)</t>
    <phoneticPr fontId="1" type="noConversion"/>
  </si>
  <si>
    <t>A등급(레벨 100이상)</t>
    <phoneticPr fontId="1" type="noConversion"/>
  </si>
  <si>
    <t>B등급(레벨 60이상)</t>
    <phoneticPr fontId="1" type="noConversion"/>
  </si>
  <si>
    <t>※ 캐릭터 레벨이 60이상 일때 합산, 레벨 상위 40개 캐릭터만 합산</t>
    <phoneticPr fontId="1" type="noConversion"/>
  </si>
  <si>
    <t>노비스</t>
    <phoneticPr fontId="1" type="noConversion"/>
  </si>
  <si>
    <t>베테랑</t>
    <phoneticPr fontId="1" type="noConversion"/>
  </si>
  <si>
    <t>마스터</t>
    <phoneticPr fontId="1" type="noConversion"/>
  </si>
  <si>
    <t>그랜드 마스터</t>
    <phoneticPr fontId="1" type="noConversion"/>
  </si>
  <si>
    <t>1단계</t>
    <phoneticPr fontId="1" type="noConversion"/>
  </si>
  <si>
    <t>2단계</t>
    <phoneticPr fontId="1" type="noConversion"/>
  </si>
  <si>
    <t>3단계</t>
    <phoneticPr fontId="1" type="noConversion"/>
  </si>
  <si>
    <t>4단계</t>
    <phoneticPr fontId="1" type="noConversion"/>
  </si>
  <si>
    <t>5단계</t>
    <phoneticPr fontId="1" type="noConversion"/>
  </si>
  <si>
    <t>등급</t>
    <phoneticPr fontId="1" type="noConversion"/>
  </si>
  <si>
    <t>단계</t>
    <phoneticPr fontId="1" type="noConversion"/>
  </si>
  <si>
    <t>레벨합</t>
    <phoneticPr fontId="1" type="noConversion"/>
  </si>
  <si>
    <t>9명</t>
    <phoneticPr fontId="1" type="noConversion"/>
  </si>
  <si>
    <t>10명</t>
    <phoneticPr fontId="1" type="noConversion"/>
  </si>
  <si>
    <t>11명</t>
    <phoneticPr fontId="1" type="noConversion"/>
  </si>
  <si>
    <t>12명</t>
    <phoneticPr fontId="1" type="noConversion"/>
  </si>
  <si>
    <t>13명</t>
    <phoneticPr fontId="1" type="noConversion"/>
  </si>
  <si>
    <t>18명</t>
    <phoneticPr fontId="1" type="noConversion"/>
  </si>
  <si>
    <t>19명</t>
    <phoneticPr fontId="1" type="noConversion"/>
  </si>
  <si>
    <t>20명</t>
    <phoneticPr fontId="1" type="noConversion"/>
  </si>
  <si>
    <t>21명</t>
    <phoneticPr fontId="1" type="noConversion"/>
  </si>
  <si>
    <t>22명</t>
    <phoneticPr fontId="1" type="noConversion"/>
  </si>
  <si>
    <t>27명</t>
    <phoneticPr fontId="1" type="noConversion"/>
  </si>
  <si>
    <t>28명</t>
    <phoneticPr fontId="1" type="noConversion"/>
  </si>
  <si>
    <t>29명</t>
    <phoneticPr fontId="1" type="noConversion"/>
  </si>
  <si>
    <t>30명</t>
    <phoneticPr fontId="1" type="noConversion"/>
  </si>
  <si>
    <t>31명</t>
    <phoneticPr fontId="1" type="noConversion"/>
  </si>
  <si>
    <t>36명</t>
    <phoneticPr fontId="1" type="noConversion"/>
  </si>
  <si>
    <t>37명</t>
    <phoneticPr fontId="1" type="noConversion"/>
  </si>
  <si>
    <t>38명</t>
    <phoneticPr fontId="1" type="noConversion"/>
  </si>
  <si>
    <t>39명</t>
    <phoneticPr fontId="1" type="noConversion"/>
  </si>
  <si>
    <t>40명</t>
    <phoneticPr fontId="1" type="noConversion"/>
  </si>
  <si>
    <t>가용공격 대원</t>
    <phoneticPr fontId="1" type="noConversion"/>
  </si>
  <si>
    <t>데몬어벤져</t>
    <phoneticPr fontId="1" type="noConversion"/>
  </si>
  <si>
    <t>데몬슬레이어</t>
    <phoneticPr fontId="1" type="noConversion"/>
  </si>
  <si>
    <t>팔라딘</t>
    <phoneticPr fontId="1" type="noConversion"/>
  </si>
  <si>
    <t>모험가 직업 육성 진행도</t>
    <phoneticPr fontId="1" type="noConversion"/>
  </si>
  <si>
    <t>시그너스 기사단 직업 육성 진행도</t>
    <phoneticPr fontId="1" type="noConversion"/>
  </si>
  <si>
    <t>레지스탕스 직업 육성 진행도</t>
    <phoneticPr fontId="1" type="noConversion"/>
  </si>
  <si>
    <t>영웅 직업 육성 진행도</t>
    <phoneticPr fontId="1" type="noConversion"/>
  </si>
  <si>
    <t>노바 직업 육성 진행도</t>
    <phoneticPr fontId="1" type="noConversion"/>
  </si>
  <si>
    <t>레프 직업 육성 진행도</t>
    <phoneticPr fontId="1" type="noConversion"/>
  </si>
  <si>
    <t>호영, 제로, 키네시스 육성 진행도</t>
    <phoneticPr fontId="1" type="noConversion"/>
  </si>
  <si>
    <t>※제로는 130레벨 이상일때 합산됩니다.</t>
    <phoneticPr fontId="1" type="noConversion"/>
  </si>
  <si>
    <t>레프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</si>
</sst>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휴먼편지체"/>
      <family val="1"/>
      <charset val="129"/>
    </font>
    <font>
      <sz val="11"/>
      <color theme="1"/>
      <name val="휴먼편지체"/>
      <family val="1"/>
      <charset val="129"/>
    </font>
    <font>
      <sz val="11"/>
      <name val="휴먼편지체"/>
      <family val="1"/>
      <charset val="129"/>
    </font>
  </fonts>
  <fills count="2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A6CFE1"/>
        <bgColor indexed="64"/>
      </patternFill>
    </fill>
    <fill>
      <patternFill patternType="solid">
        <fgColor rgb="FFFFCABA"/>
        <bgColor indexed="64"/>
      </patternFill>
    </fill>
    <fill>
      <patternFill patternType="solid">
        <fgColor rgb="FF477F9B"/>
        <bgColor indexed="64"/>
      </patternFill>
    </fill>
    <fill>
      <patternFill patternType="solid">
        <fgColor rgb="FFA2C1D2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1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2" fillId="7" borderId="2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2" fillId="8" borderId="2" xfId="0" applyFont="1" applyFill="1" applyBorder="1" applyAlignment="1">
      <alignment horizontal="center" vertical="center" wrapText="1"/>
    </xf>
    <xf numFmtId="0" fontId="3" fillId="0" borderId="0" xfId="0" applyFont="1" applyBorder="1">
      <alignment vertical="center"/>
    </xf>
    <xf numFmtId="0" fontId="2" fillId="9" borderId="1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2" fillId="10" borderId="9" xfId="0" applyFont="1" applyFill="1" applyBorder="1" applyAlignment="1">
      <alignment horizontal="center" vertical="center" wrapText="1"/>
    </xf>
    <xf numFmtId="0" fontId="2" fillId="10" borderId="2" xfId="0" applyFont="1" applyFill="1" applyBorder="1" applyAlignment="1">
      <alignment horizontal="center" vertical="center" wrapText="1"/>
    </xf>
    <xf numFmtId="0" fontId="2" fillId="10" borderId="4" xfId="0" applyFont="1" applyFill="1" applyBorder="1" applyAlignment="1">
      <alignment horizontal="center" vertical="center" wrapText="1"/>
    </xf>
    <xf numFmtId="0" fontId="2" fillId="10" borderId="10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  <xf numFmtId="0" fontId="2" fillId="15" borderId="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 wrapText="1"/>
    </xf>
    <xf numFmtId="0" fontId="2" fillId="19" borderId="2" xfId="0" applyFont="1" applyFill="1" applyBorder="1" applyAlignment="1">
      <alignment horizontal="center" vertical="center" wrapText="1"/>
    </xf>
    <xf numFmtId="0" fontId="2" fillId="15" borderId="8" xfId="0" applyFont="1" applyFill="1" applyBorder="1" applyAlignment="1">
      <alignment horizontal="center" vertical="center" wrapText="1"/>
    </xf>
    <xf numFmtId="0" fontId="2" fillId="15" borderId="7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9" borderId="4" xfId="0" applyFont="1" applyFill="1" applyBorder="1" applyAlignment="1">
      <alignment horizontal="center" vertical="center" wrapText="1"/>
    </xf>
    <xf numFmtId="0" fontId="2" fillId="14" borderId="27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 wrapText="1"/>
    </xf>
    <xf numFmtId="0" fontId="4" fillId="5" borderId="24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2" fillId="11" borderId="2" xfId="0" applyFont="1" applyFill="1" applyBorder="1" applyAlignment="1">
      <alignment horizontal="center" vertical="center" wrapText="1"/>
    </xf>
    <xf numFmtId="0" fontId="4" fillId="17" borderId="22" xfId="0" applyFont="1" applyFill="1" applyBorder="1" applyAlignment="1">
      <alignment horizontal="center" vertical="center" wrapText="1"/>
    </xf>
    <xf numFmtId="0" fontId="4" fillId="17" borderId="23" xfId="0" applyFont="1" applyFill="1" applyBorder="1" applyAlignment="1">
      <alignment horizontal="center" vertical="center" wrapText="1"/>
    </xf>
    <xf numFmtId="0" fontId="4" fillId="17" borderId="24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4" fillId="12" borderId="22" xfId="0" applyFont="1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2" fillId="11" borderId="3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4" fillId="16" borderId="22" xfId="0" applyFont="1" applyFill="1" applyBorder="1" applyAlignment="1">
      <alignment horizontal="center" vertical="center" wrapText="1"/>
    </xf>
    <xf numFmtId="0" fontId="4" fillId="16" borderId="24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4" fillId="18" borderId="22" xfId="0" applyFont="1" applyFill="1" applyBorder="1" applyAlignment="1">
      <alignment horizontal="center" vertical="center" wrapText="1"/>
    </xf>
    <xf numFmtId="0" fontId="4" fillId="18" borderId="24" xfId="0" applyFont="1" applyFill="1" applyBorder="1" applyAlignment="1">
      <alignment horizontal="center" vertical="center" wrapText="1"/>
    </xf>
    <xf numFmtId="0" fontId="4" fillId="13" borderId="22" xfId="0" applyFont="1" applyFill="1" applyBorder="1" applyAlignment="1">
      <alignment horizontal="center" vertical="center" wrapText="1"/>
    </xf>
    <xf numFmtId="0" fontId="4" fillId="13" borderId="26" xfId="0" applyFont="1" applyFill="1" applyBorder="1" applyAlignment="1">
      <alignment horizontal="center" vertical="center" wrapText="1"/>
    </xf>
    <xf numFmtId="0" fontId="2" fillId="11" borderId="27" xfId="0" applyFont="1" applyFill="1" applyBorder="1" applyAlignment="1">
      <alignment horizontal="center" vertical="center" wrapText="1"/>
    </xf>
    <xf numFmtId="0" fontId="2" fillId="11" borderId="28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5" borderId="3" xfId="0" applyFont="1" applyFill="1" applyBorder="1" applyAlignment="1">
      <alignment horizontal="center" vertical="center" wrapText="1"/>
    </xf>
    <xf numFmtId="0" fontId="2" fillId="15" borderId="25" xfId="0" applyFont="1" applyFill="1" applyBorder="1" applyAlignment="1">
      <alignment horizontal="center" vertical="center" wrapText="1"/>
    </xf>
    <xf numFmtId="0" fontId="2" fillId="15" borderId="4" xfId="0" applyFont="1" applyFill="1" applyBorder="1" applyAlignment="1">
      <alignment horizontal="center" vertical="center" wrapText="1"/>
    </xf>
    <xf numFmtId="0" fontId="2" fillId="15" borderId="18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A2C1D2"/>
      <color rgb="FF477F9B"/>
      <color rgb="FFFFCABA"/>
      <color rgb="FFFDEADF"/>
      <color rgb="FFFCE5D8"/>
      <color rgb="FFFEF5F0"/>
      <color rgb="FF477F37"/>
      <color rgb="FF00FF00"/>
      <color rgb="FF000080"/>
      <color rgb="FF00001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6CD58-7D30-471F-97B6-DF36D7766A58}">
  <dimension ref="B2:W51"/>
  <sheetViews>
    <sheetView tabSelected="1" workbookViewId="0">
      <selection activeCell="B2" sqref="B2"/>
    </sheetView>
  </sheetViews>
  <sheetFormatPr defaultRowHeight="17.399999999999999" x14ac:dyDescent="0.4"/>
  <cols>
    <col min="2" max="2" width="10.09765625" customWidth="1"/>
    <col min="3" max="7" width="10.296875" customWidth="1"/>
    <col min="13" max="13" width="11.8984375" customWidth="1"/>
    <col min="16" max="16" width="13" customWidth="1"/>
    <col min="17" max="17" width="8.796875" customWidth="1"/>
  </cols>
  <sheetData>
    <row r="2" spans="2:23" ht="17.399999999999999" customHeight="1" x14ac:dyDescent="0.4">
      <c r="B2" s="1"/>
      <c r="C2" s="2" t="s">
        <v>0</v>
      </c>
      <c r="D2" s="2" t="s">
        <v>1</v>
      </c>
      <c r="E2" s="2" t="s">
        <v>2</v>
      </c>
      <c r="F2" s="2" t="s">
        <v>3</v>
      </c>
      <c r="G2" s="3" t="s">
        <v>4</v>
      </c>
      <c r="H2" s="4"/>
      <c r="I2" s="56" t="s">
        <v>55</v>
      </c>
      <c r="J2" s="58"/>
      <c r="K2" s="5" t="s">
        <v>62</v>
      </c>
      <c r="L2" s="5"/>
      <c r="M2" s="5"/>
      <c r="N2" s="5"/>
      <c r="O2" s="5"/>
      <c r="P2" s="5"/>
      <c r="Q2" s="4"/>
      <c r="V2" s="4"/>
      <c r="W2" s="4"/>
    </row>
    <row r="3" spans="2:23" ht="17.399999999999999" customHeight="1" x14ac:dyDescent="0.4">
      <c r="B3" s="94" t="s">
        <v>51</v>
      </c>
      <c r="C3" s="6" t="s">
        <v>5</v>
      </c>
      <c r="D3" s="6" t="s">
        <v>6</v>
      </c>
      <c r="E3" s="6" t="s">
        <v>7</v>
      </c>
      <c r="F3" s="6" t="s">
        <v>8</v>
      </c>
      <c r="G3" s="7" t="s">
        <v>9</v>
      </c>
      <c r="H3" s="8"/>
      <c r="I3" s="65" t="str">
        <f>SUMIF(V3:V41,"&gt;=60")+IF(C30&gt;129,IF(C30&lt;=V42,V42,C30),IF(V42&gt;59,V42,0))&amp;" ("&amp;IF(SUMIF(V3:V41,"&gt;=60")+IF(C30&gt;129,IF(C30&lt;=V42,V42,C30),IF(V42&gt;59,V42,0))&gt;=O6,IF(SUMIF(V3:V41,"&gt;=60")+IF(C30&gt;129,IF(C30&lt;=V42,V42,C30),IF(V42&gt;59,V42,0))&gt;=O7,IF(SUMIF(V3:V41,"&gt;=60")+IF(C30&gt;129,IF(C30&lt;=V42,V42,C30),IF(V42&gt;59,V42,0))&gt;=O8,IF(SUMIF(V3:V41,"&gt;=60")+IF(C30&gt;129,IF(C30&lt;=V42,V42,C30),IF(V42&gt;59,V42,0))&gt;=O9,IF(SUMIF(V3:V41,"&gt;=60")+IF(C30&gt;129,IF(C30&lt;=V42,V42,C30),IF(V42&gt;59,V42,0))&gt;=O10,IF(SUMIF(V3:V41,"&gt;=60")+IF(C30&gt;129,IF(C30&lt;=V42,V42,C30),IF(V42&gt;59,V42,0))&gt;=O11,IF(SUMIF(V3:V41,"&gt;=60")+IF(C30&gt;129,IF(C30&lt;=V42,V42,C30),IF(V42&gt;59,V42,0))&gt;=O12,IF(SUMIF(V3:V41,"&gt;=60")+IF(C30&gt;129,IF(C30&lt;=V42,V42,C30),IF(V42&gt;59,V42,0))&gt;=O13,IF(SUMIF(V3:V41,"&gt;=60")+IF(C30&gt;129,IF(C30&lt;=V42,V42,C30),IF(V42&gt;59,V42,0))&gt;=O14,IF(SUMIF(V3:V41,"&gt;=60")+IF(C30&gt;129,IF(C30&lt;=V42,V42,C30),IF(V42&gt;59,V42,0))&gt;=O15,IF(SUMIF(V3:V41,"&gt;=60")+IF(C30&gt;129,IF(C30&lt;=V42,V42,C30),IF(V42&gt;59,V42,0))&gt;=O16,IF(SUMIF(V3:V41,"&gt;=60")+IF(C30&gt;129,IF(C30&lt;=V42,V42,C30),IF(V42&gt;59,V42,0))&gt;=O17,IF(SUMIF(V3:V41,"&gt;=60")+IF(C30&gt;129,IF(C30&lt;=V42,V42,C30),IF(V42&gt;59,V42,0))&gt;=O18,IF(SUMIF(V3:V41,"&gt;=60")+IF(C30&gt;129,IF(C30&lt;=V42,V42,C30),IF(V42&gt;59,V42,0))&gt;=O19,IF(SUMIF(V3:V41,"&gt;=60")+IF(C30&gt;129,IF(C30&lt;=V42,V42,C30),IF(V42&gt;59,V42,0))&gt;=O20,IF(SUMIF(V3:V41,"&gt;=60")+IF(C30&gt;129,IF(C30&lt;=V42,V42,C30),IF(V42&gt;59,V42,0))&gt;=O21,IF(SUMIF(V3:V41,"&gt;=60")+IF(C30&gt;129,IF(C30&lt;=V42,V42,C30),IF(V42&gt;59,V42,0))&gt;=O22,IF(SUMIF(V3:V41,"&gt;=60")+IF(C30&gt;129,IF(C30&lt;=V42,V42,C30),IF(V42&gt;59,V42,0))&gt;=O23,IF(SUMIF(V3:V41,"&gt;=60")+IF(C30&gt;129,IF(C30&lt;=V42,V42,C30),IF(V42&gt;59,V42,0))&gt;=O24,IF(SUMIF(V3:V41,"&gt;=60")+IF(C30&gt;129,IF(C30&lt;=V42,V42,C30),IF(V42&gt;59,V42,0))&gt;=O25,"그랜드 마스터 5","그랜드 마스터 4"),"그랜드 마스터 3"),"그랜드 마스터 2"),"그랜드 마스터 1"),"마스터 5"),"마스터 4"),"마스터 3"),"마스터 2"),"마스터 1"),"베테랑 5"),"베테랑 4"),"베테랑 3"),"베테랑 2"),"베테랑 1"),"노비스 5"),"노비스 4"),"노비스 3"),"노비스 2"),"노비스 1"),"등급없음")&amp;")"</f>
        <v>0 (등급없음)</v>
      </c>
      <c r="J3" s="67"/>
      <c r="K3" s="52" t="s">
        <v>106</v>
      </c>
      <c r="L3" s="52"/>
      <c r="M3" s="4"/>
      <c r="N3" s="4"/>
      <c r="O3" s="4"/>
      <c r="P3" s="4"/>
      <c r="Q3" s="4"/>
      <c r="U3" s="4">
        <f>C4</f>
        <v>0</v>
      </c>
      <c r="V3" s="4" cm="1">
        <f t="array" ref="V3:V51">LARGE($U$3:$U$51,ROW(1:49))</f>
        <v>0</v>
      </c>
      <c r="W3" s="4"/>
    </row>
    <row r="4" spans="2:23" ht="17.399999999999999" customHeight="1" x14ac:dyDescent="0.4">
      <c r="B4" s="95"/>
      <c r="C4" s="9">
        <v>0</v>
      </c>
      <c r="D4" s="9">
        <v>0</v>
      </c>
      <c r="E4" s="9">
        <v>0</v>
      </c>
      <c r="F4" s="9">
        <v>0</v>
      </c>
      <c r="G4" s="10">
        <v>0</v>
      </c>
      <c r="H4" s="4"/>
      <c r="I4" s="11"/>
      <c r="J4" s="11"/>
      <c r="K4" s="11"/>
      <c r="L4" s="11"/>
      <c r="Q4" s="4"/>
      <c r="U4" s="4">
        <f>D4</f>
        <v>0</v>
      </c>
      <c r="V4" s="4">
        <v>0</v>
      </c>
      <c r="W4" s="4"/>
    </row>
    <row r="5" spans="2:23" ht="17.399999999999999" customHeight="1" x14ac:dyDescent="0.4">
      <c r="B5" s="95"/>
      <c r="C5" s="6" t="s">
        <v>98</v>
      </c>
      <c r="D5" s="6" t="s">
        <v>10</v>
      </c>
      <c r="E5" s="6" t="s">
        <v>11</v>
      </c>
      <c r="F5" s="6" t="s">
        <v>12</v>
      </c>
      <c r="G5" s="7" t="s">
        <v>52</v>
      </c>
      <c r="H5" s="4"/>
      <c r="I5" s="56" t="s">
        <v>56</v>
      </c>
      <c r="J5" s="58"/>
      <c r="K5" s="4"/>
      <c r="L5" s="4"/>
      <c r="M5" s="48" t="s">
        <v>72</v>
      </c>
      <c r="N5" s="49" t="s">
        <v>73</v>
      </c>
      <c r="O5" s="49" t="s">
        <v>74</v>
      </c>
      <c r="P5" s="12" t="s">
        <v>95</v>
      </c>
      <c r="U5" s="11">
        <f>E4</f>
        <v>0</v>
      </c>
      <c r="V5" s="11">
        <v>0</v>
      </c>
      <c r="W5" s="11"/>
    </row>
    <row r="6" spans="2:23" ht="17.399999999999999" customHeight="1" x14ac:dyDescent="0.4">
      <c r="B6" s="95"/>
      <c r="C6" s="9">
        <v>0</v>
      </c>
      <c r="D6" s="9">
        <v>0</v>
      </c>
      <c r="E6" s="9">
        <v>0</v>
      </c>
      <c r="F6" s="9">
        <v>0</v>
      </c>
      <c r="G6" s="10">
        <v>0</v>
      </c>
      <c r="H6" s="4"/>
      <c r="I6" s="65" t="str">
        <f>COUNTIF(B2:G35,"&gt;0")&amp;"개"</f>
        <v>0개</v>
      </c>
      <c r="J6" s="67"/>
      <c r="K6" s="4"/>
      <c r="L6" s="4"/>
      <c r="M6" s="59" t="s">
        <v>63</v>
      </c>
      <c r="N6" s="51" t="s">
        <v>67</v>
      </c>
      <c r="O6" s="50">
        <v>200</v>
      </c>
      <c r="P6" s="13" t="s">
        <v>75</v>
      </c>
      <c r="U6" s="4">
        <f>F4</f>
        <v>0</v>
      </c>
      <c r="V6" s="4">
        <v>0</v>
      </c>
      <c r="W6" s="4"/>
    </row>
    <row r="7" spans="2:23" ht="17.399999999999999" customHeight="1" x14ac:dyDescent="0.4">
      <c r="B7" s="95"/>
      <c r="C7" s="6" t="s">
        <v>13</v>
      </c>
      <c r="D7" s="6" t="s">
        <v>14</v>
      </c>
      <c r="E7" s="6" t="s">
        <v>15</v>
      </c>
      <c r="F7" s="6" t="s">
        <v>16</v>
      </c>
      <c r="G7" s="7" t="s">
        <v>17</v>
      </c>
      <c r="H7" s="4"/>
      <c r="I7" s="4"/>
      <c r="J7" s="4"/>
      <c r="K7" s="4"/>
      <c r="L7" s="4"/>
      <c r="M7" s="59"/>
      <c r="N7" s="50" t="s">
        <v>68</v>
      </c>
      <c r="O7" s="50">
        <v>1000</v>
      </c>
      <c r="P7" s="13" t="s">
        <v>76</v>
      </c>
      <c r="U7" s="4">
        <f>G4</f>
        <v>0</v>
      </c>
      <c r="V7" s="4">
        <v>0</v>
      </c>
      <c r="W7" s="4"/>
    </row>
    <row r="8" spans="2:23" ht="17.399999999999999" customHeight="1" x14ac:dyDescent="0.4">
      <c r="B8" s="96"/>
      <c r="C8" s="9">
        <v>0</v>
      </c>
      <c r="D8" s="9">
        <v>0</v>
      </c>
      <c r="E8" s="9">
        <v>0</v>
      </c>
      <c r="F8" s="9">
        <v>0</v>
      </c>
      <c r="G8" s="10">
        <v>0</v>
      </c>
      <c r="H8" s="4"/>
      <c r="I8" s="56" t="s">
        <v>57</v>
      </c>
      <c r="J8" s="57"/>
      <c r="K8" s="58"/>
      <c r="L8" s="4"/>
      <c r="M8" s="59"/>
      <c r="N8" s="50" t="s">
        <v>69</v>
      </c>
      <c r="O8" s="50">
        <v>1500</v>
      </c>
      <c r="P8" s="13" t="s">
        <v>77</v>
      </c>
      <c r="U8" s="4">
        <f>C6</f>
        <v>0</v>
      </c>
      <c r="V8" s="4">
        <v>0</v>
      </c>
      <c r="W8" s="4"/>
    </row>
    <row r="9" spans="2:23" ht="17.399999999999999" customHeight="1" x14ac:dyDescent="0.4">
      <c r="B9" s="97" t="s">
        <v>18</v>
      </c>
      <c r="C9" s="14" t="s">
        <v>19</v>
      </c>
      <c r="D9" s="14" t="s">
        <v>20</v>
      </c>
      <c r="E9" s="14" t="s">
        <v>21</v>
      </c>
      <c r="F9" s="14" t="s">
        <v>22</v>
      </c>
      <c r="G9" s="15" t="s">
        <v>53</v>
      </c>
      <c r="H9" s="4"/>
      <c r="I9" s="59" t="str">
        <f>COUNTIF(B2:G35,"&gt;=250")&amp;"개"</f>
        <v>0개</v>
      </c>
      <c r="J9" s="60"/>
      <c r="K9" s="61"/>
      <c r="L9" s="4"/>
      <c r="M9" s="59"/>
      <c r="N9" s="50" t="s">
        <v>70</v>
      </c>
      <c r="O9" s="50">
        <v>2000</v>
      </c>
      <c r="P9" s="13" t="s">
        <v>78</v>
      </c>
      <c r="U9" s="4">
        <f>D6</f>
        <v>0</v>
      </c>
      <c r="V9" s="16">
        <v>0</v>
      </c>
      <c r="W9" s="4"/>
    </row>
    <row r="10" spans="2:23" ht="17.399999999999999" customHeight="1" x14ac:dyDescent="0.4">
      <c r="B10" s="98"/>
      <c r="C10" s="17">
        <v>0</v>
      </c>
      <c r="D10" s="17">
        <v>0</v>
      </c>
      <c r="E10" s="17">
        <v>0</v>
      </c>
      <c r="F10" s="17">
        <v>0</v>
      </c>
      <c r="G10" s="18">
        <v>0</v>
      </c>
      <c r="H10" s="4"/>
      <c r="I10" s="62" t="s">
        <v>58</v>
      </c>
      <c r="J10" s="63"/>
      <c r="K10" s="64"/>
      <c r="L10" s="4"/>
      <c r="M10" s="59"/>
      <c r="N10" s="50" t="s">
        <v>71</v>
      </c>
      <c r="O10" s="50">
        <v>2500</v>
      </c>
      <c r="P10" s="13" t="s">
        <v>79</v>
      </c>
      <c r="U10" s="4">
        <f>E6</f>
        <v>0</v>
      </c>
      <c r="V10" s="4">
        <v>0</v>
      </c>
      <c r="W10" s="4"/>
    </row>
    <row r="11" spans="2:23" ht="17.399999999999999" customHeight="1" x14ac:dyDescent="0.4">
      <c r="B11" s="98"/>
      <c r="C11" s="14" t="s">
        <v>23</v>
      </c>
      <c r="D11" s="70"/>
      <c r="E11" s="70"/>
      <c r="F11" s="70"/>
      <c r="G11" s="78"/>
      <c r="H11" s="4"/>
      <c r="I11" s="59" t="str">
        <f>COUNTIFS(B2:G35,"&gt;=200",B2:G35,"&lt;250")&amp;"개"</f>
        <v>0개</v>
      </c>
      <c r="J11" s="60"/>
      <c r="K11" s="61"/>
      <c r="L11" s="4"/>
      <c r="M11" s="59" t="s">
        <v>64</v>
      </c>
      <c r="N11" s="50" t="s">
        <v>67</v>
      </c>
      <c r="O11" s="50">
        <v>3000</v>
      </c>
      <c r="P11" s="13" t="s">
        <v>80</v>
      </c>
      <c r="U11" s="4">
        <f>F6</f>
        <v>0</v>
      </c>
      <c r="V11" s="4">
        <v>0</v>
      </c>
      <c r="W11" s="4"/>
    </row>
    <row r="12" spans="2:23" ht="17.399999999999999" customHeight="1" x14ac:dyDescent="0.4">
      <c r="B12" s="99"/>
      <c r="C12" s="17">
        <v>0</v>
      </c>
      <c r="D12" s="71"/>
      <c r="E12" s="71"/>
      <c r="F12" s="71"/>
      <c r="G12" s="79"/>
      <c r="H12" s="4"/>
      <c r="I12" s="59" t="s">
        <v>59</v>
      </c>
      <c r="J12" s="60"/>
      <c r="K12" s="61"/>
      <c r="L12" s="4"/>
      <c r="M12" s="59"/>
      <c r="N12" s="50" t="s">
        <v>68</v>
      </c>
      <c r="O12" s="50">
        <v>3500</v>
      </c>
      <c r="P12" s="13" t="s">
        <v>81</v>
      </c>
      <c r="U12" s="4">
        <f>G6</f>
        <v>0</v>
      </c>
      <c r="V12" s="4">
        <v>0</v>
      </c>
      <c r="W12" s="4"/>
    </row>
    <row r="13" spans="2:23" ht="17.399999999999999" customHeight="1" x14ac:dyDescent="0.4">
      <c r="B13" s="72" t="s">
        <v>24</v>
      </c>
      <c r="C13" s="35" t="s">
        <v>25</v>
      </c>
      <c r="D13" s="35" t="s">
        <v>26</v>
      </c>
      <c r="E13" s="35" t="s">
        <v>27</v>
      </c>
      <c r="F13" s="70"/>
      <c r="G13" s="40" t="s">
        <v>28</v>
      </c>
      <c r="H13" s="4"/>
      <c r="I13" s="59" t="str">
        <f>COUNTIFS(V3:V51,"&gt;=140",V3:V51,"&lt;200")+IF(C30&gt;=180,IF(C30&gt;=200,0,1),0)&amp;"개"</f>
        <v>0개</v>
      </c>
      <c r="J13" s="60"/>
      <c r="K13" s="61"/>
      <c r="L13" s="4"/>
      <c r="M13" s="59"/>
      <c r="N13" s="50" t="s">
        <v>69</v>
      </c>
      <c r="O13" s="50">
        <v>4000</v>
      </c>
      <c r="P13" s="13" t="s">
        <v>82</v>
      </c>
      <c r="U13" s="4">
        <f>C8</f>
        <v>0</v>
      </c>
      <c r="V13" s="4">
        <v>0</v>
      </c>
      <c r="W13" s="4"/>
    </row>
    <row r="14" spans="2:23" ht="17.399999999999999" customHeight="1" x14ac:dyDescent="0.4">
      <c r="B14" s="73"/>
      <c r="C14" s="36">
        <v>0</v>
      </c>
      <c r="D14" s="36">
        <v>0</v>
      </c>
      <c r="E14" s="36">
        <v>0</v>
      </c>
      <c r="F14" s="71"/>
      <c r="G14" s="41">
        <v>0</v>
      </c>
      <c r="H14" s="4"/>
      <c r="I14" s="59" t="s">
        <v>60</v>
      </c>
      <c r="J14" s="60"/>
      <c r="K14" s="61"/>
      <c r="L14" s="4"/>
      <c r="M14" s="59"/>
      <c r="N14" s="50" t="s">
        <v>70</v>
      </c>
      <c r="O14" s="50">
        <v>4500</v>
      </c>
      <c r="P14" s="13" t="s">
        <v>83</v>
      </c>
      <c r="U14" s="4">
        <f>D8</f>
        <v>0</v>
      </c>
      <c r="V14" s="4">
        <v>0</v>
      </c>
      <c r="W14" s="4"/>
    </row>
    <row r="15" spans="2:23" ht="17.399999999999999" customHeight="1" x14ac:dyDescent="0.4">
      <c r="B15" s="73"/>
      <c r="C15" s="35" t="s">
        <v>97</v>
      </c>
      <c r="D15" s="70"/>
      <c r="E15" s="70"/>
      <c r="F15" s="101" t="s">
        <v>29</v>
      </c>
      <c r="G15" s="102"/>
      <c r="H15" s="4"/>
      <c r="I15" s="59" t="str">
        <f>COUNTIFS(V3:V51,"&gt;=100",V3:V51,"&lt;140")+IF(C30&gt;=160,IF(C30&gt;=180,0,1),0)&amp;"개"</f>
        <v>0개</v>
      </c>
      <c r="J15" s="60"/>
      <c r="K15" s="61"/>
      <c r="L15" s="4"/>
      <c r="M15" s="59"/>
      <c r="N15" s="50" t="s">
        <v>71</v>
      </c>
      <c r="O15" s="50">
        <v>5000</v>
      </c>
      <c r="P15" s="13" t="s">
        <v>84</v>
      </c>
      <c r="U15" s="4">
        <f>E8</f>
        <v>0</v>
      </c>
      <c r="V15" s="4">
        <v>0</v>
      </c>
      <c r="W15" s="4"/>
    </row>
    <row r="16" spans="2:23" ht="17.399999999999999" customHeight="1" x14ac:dyDescent="0.4">
      <c r="B16" s="73"/>
      <c r="C16" s="36">
        <v>0</v>
      </c>
      <c r="D16" s="71"/>
      <c r="E16" s="71"/>
      <c r="F16" s="103">
        <v>0</v>
      </c>
      <c r="G16" s="104"/>
      <c r="H16" s="4"/>
      <c r="I16" s="59" t="s">
        <v>61</v>
      </c>
      <c r="J16" s="60"/>
      <c r="K16" s="61"/>
      <c r="L16" s="4"/>
      <c r="M16" s="59" t="s">
        <v>65</v>
      </c>
      <c r="N16" s="50" t="s">
        <v>67</v>
      </c>
      <c r="O16" s="50">
        <v>5500</v>
      </c>
      <c r="P16" s="13" t="s">
        <v>85</v>
      </c>
      <c r="U16" s="4">
        <f>F8</f>
        <v>0</v>
      </c>
      <c r="V16" s="4">
        <v>0</v>
      </c>
      <c r="W16" s="4"/>
    </row>
    <row r="17" spans="2:23" ht="17.399999999999999" customHeight="1" x14ac:dyDescent="0.4">
      <c r="B17" s="73"/>
      <c r="C17" s="35" t="s">
        <v>96</v>
      </c>
      <c r="D17" s="70"/>
      <c r="E17" s="70"/>
      <c r="F17" s="82"/>
      <c r="G17" s="100"/>
      <c r="H17" s="21"/>
      <c r="I17" s="65" t="str">
        <f>COUNTIFS(V3:V51,"&gt;=60",V3:V51,"&lt;100")+IF(C30&gt;=130,IF(C30&gt;=160,0,1),0)&amp;"개"</f>
        <v>0개</v>
      </c>
      <c r="J17" s="66"/>
      <c r="K17" s="67"/>
      <c r="L17" s="4"/>
      <c r="M17" s="59"/>
      <c r="N17" s="50" t="s">
        <v>68</v>
      </c>
      <c r="O17" s="50">
        <v>6000</v>
      </c>
      <c r="P17" s="13" t="s">
        <v>86</v>
      </c>
      <c r="U17" s="4">
        <f>G8</f>
        <v>0</v>
      </c>
      <c r="V17" s="4">
        <v>0</v>
      </c>
      <c r="W17" s="4"/>
    </row>
    <row r="18" spans="2:23" ht="17.399999999999999" customHeight="1" x14ac:dyDescent="0.4">
      <c r="B18" s="74"/>
      <c r="C18" s="36">
        <v>0</v>
      </c>
      <c r="D18" s="71"/>
      <c r="E18" s="71"/>
      <c r="F18" s="83"/>
      <c r="G18" s="100"/>
      <c r="H18" s="21"/>
      <c r="I18" s="4"/>
      <c r="J18" s="4"/>
      <c r="K18" s="4"/>
      <c r="L18" s="4"/>
      <c r="M18" s="59"/>
      <c r="N18" s="50" t="s">
        <v>69</v>
      </c>
      <c r="O18" s="50">
        <v>6500</v>
      </c>
      <c r="P18" s="13" t="s">
        <v>87</v>
      </c>
      <c r="U18" s="4">
        <f>C10</f>
        <v>0</v>
      </c>
      <c r="V18" s="4">
        <v>0</v>
      </c>
      <c r="W18" s="4"/>
    </row>
    <row r="19" spans="2:23" ht="17.399999999999999" customHeight="1" x14ac:dyDescent="0.4">
      <c r="B19" s="75" t="s">
        <v>30</v>
      </c>
      <c r="C19" s="22" t="s">
        <v>54</v>
      </c>
      <c r="D19" s="22" t="s">
        <v>31</v>
      </c>
      <c r="E19" s="22" t="s">
        <v>32</v>
      </c>
      <c r="F19" s="22" t="s">
        <v>33</v>
      </c>
      <c r="G19" s="23" t="s">
        <v>34</v>
      </c>
      <c r="H19" s="21"/>
      <c r="I19" s="56" t="s">
        <v>99</v>
      </c>
      <c r="J19" s="57"/>
      <c r="K19" s="58"/>
      <c r="M19" s="59"/>
      <c r="N19" s="50" t="s">
        <v>70</v>
      </c>
      <c r="O19" s="50">
        <v>7000</v>
      </c>
      <c r="P19" s="13" t="s">
        <v>88</v>
      </c>
      <c r="U19" s="4">
        <f>D10</f>
        <v>0</v>
      </c>
      <c r="V19" s="4">
        <v>0</v>
      </c>
      <c r="W19" s="4"/>
    </row>
    <row r="20" spans="2:23" ht="17.399999999999999" customHeight="1" x14ac:dyDescent="0.4">
      <c r="B20" s="76"/>
      <c r="C20" s="24">
        <v>0</v>
      </c>
      <c r="D20" s="24">
        <v>0</v>
      </c>
      <c r="E20" s="24">
        <v>0</v>
      </c>
      <c r="F20" s="24">
        <v>0</v>
      </c>
      <c r="G20" s="25">
        <v>0</v>
      </c>
      <c r="H20" s="21"/>
      <c r="I20" s="59" t="str">
        <f>COUNTIF(C4:G8,"&gt;=140")&amp;"/15"</f>
        <v>0/15</v>
      </c>
      <c r="J20" s="60"/>
      <c r="K20" s="61"/>
      <c r="L20" s="4"/>
      <c r="M20" s="59"/>
      <c r="N20" s="50" t="s">
        <v>71</v>
      </c>
      <c r="O20" s="50">
        <v>7500</v>
      </c>
      <c r="P20" s="13" t="s">
        <v>89</v>
      </c>
      <c r="U20" s="4">
        <f>E10</f>
        <v>0</v>
      </c>
      <c r="V20" s="4">
        <v>0</v>
      </c>
      <c r="W20" s="4"/>
    </row>
    <row r="21" spans="2:23" ht="17.399999999999999" customHeight="1" x14ac:dyDescent="0.4">
      <c r="B21" s="76"/>
      <c r="C21" s="70"/>
      <c r="D21" s="22" t="s">
        <v>35</v>
      </c>
      <c r="E21" s="70"/>
      <c r="F21" s="70"/>
      <c r="G21" s="78"/>
      <c r="H21" s="21"/>
      <c r="I21" s="59" t="s">
        <v>100</v>
      </c>
      <c r="J21" s="60"/>
      <c r="K21" s="61"/>
      <c r="L21" s="4"/>
      <c r="M21" s="59" t="s">
        <v>66</v>
      </c>
      <c r="N21" s="50" t="s">
        <v>67</v>
      </c>
      <c r="O21" s="50">
        <v>8000</v>
      </c>
      <c r="P21" s="13" t="s">
        <v>90</v>
      </c>
      <c r="U21" s="4">
        <f>F10</f>
        <v>0</v>
      </c>
      <c r="V21" s="4">
        <v>0</v>
      </c>
      <c r="W21" s="4"/>
    </row>
    <row r="22" spans="2:23" ht="17.399999999999999" customHeight="1" x14ac:dyDescent="0.4">
      <c r="B22" s="77"/>
      <c r="C22" s="71"/>
      <c r="D22" s="24">
        <v>0</v>
      </c>
      <c r="E22" s="71"/>
      <c r="F22" s="71"/>
      <c r="G22" s="79"/>
      <c r="H22" s="21"/>
      <c r="I22" s="59" t="str">
        <f>COUNTIF(C9:G12,"&gt;=140")&amp;"/6"</f>
        <v>0/6</v>
      </c>
      <c r="J22" s="60"/>
      <c r="K22" s="61"/>
      <c r="L22" s="4"/>
      <c r="M22" s="59"/>
      <c r="N22" s="50" t="s">
        <v>68</v>
      </c>
      <c r="O22" s="50">
        <v>8500</v>
      </c>
      <c r="P22" s="13" t="s">
        <v>91</v>
      </c>
      <c r="U22" s="4">
        <f>G10</f>
        <v>0</v>
      </c>
      <c r="V22" s="4">
        <v>0</v>
      </c>
      <c r="W22" s="4"/>
    </row>
    <row r="23" spans="2:23" ht="17.399999999999999" customHeight="1" x14ac:dyDescent="0.4">
      <c r="B23" s="68" t="s">
        <v>36</v>
      </c>
      <c r="C23" s="26" t="s">
        <v>37</v>
      </c>
      <c r="D23" s="70"/>
      <c r="E23" s="26" t="s">
        <v>38</v>
      </c>
      <c r="F23" s="27" t="s">
        <v>39</v>
      </c>
      <c r="G23" s="28" t="s">
        <v>40</v>
      </c>
      <c r="H23" s="21"/>
      <c r="I23" s="59" t="s">
        <v>101</v>
      </c>
      <c r="J23" s="60"/>
      <c r="K23" s="61"/>
      <c r="L23" s="4"/>
      <c r="M23" s="59"/>
      <c r="N23" s="50" t="s">
        <v>69</v>
      </c>
      <c r="O23" s="50">
        <v>9000</v>
      </c>
      <c r="P23" s="13" t="s">
        <v>92</v>
      </c>
      <c r="U23" s="4">
        <f>C12</f>
        <v>0</v>
      </c>
      <c r="V23" s="4">
        <v>0</v>
      </c>
      <c r="W23" s="4"/>
    </row>
    <row r="24" spans="2:23" ht="17.399999999999999" customHeight="1" x14ac:dyDescent="0.4">
      <c r="B24" s="69"/>
      <c r="C24" s="29">
        <v>0</v>
      </c>
      <c r="D24" s="71"/>
      <c r="E24" s="29">
        <v>0</v>
      </c>
      <c r="F24" s="30">
        <v>0</v>
      </c>
      <c r="G24" s="31">
        <v>0</v>
      </c>
      <c r="H24" s="21"/>
      <c r="I24" s="59" t="str">
        <f>COUNTIF(C13:G18,"&gt;=140")&amp;"/7"</f>
        <v>0/7</v>
      </c>
      <c r="J24" s="60"/>
      <c r="K24" s="61"/>
      <c r="L24" s="4"/>
      <c r="M24" s="59"/>
      <c r="N24" s="50" t="s">
        <v>70</v>
      </c>
      <c r="O24" s="50">
        <v>9500</v>
      </c>
      <c r="P24" s="13" t="s">
        <v>93</v>
      </c>
      <c r="U24" s="4">
        <f>C14</f>
        <v>0</v>
      </c>
      <c r="V24" s="4">
        <v>0</v>
      </c>
      <c r="W24" s="4"/>
    </row>
    <row r="25" spans="2:23" ht="17.399999999999999" customHeight="1" x14ac:dyDescent="0.4">
      <c r="B25" s="80" t="s">
        <v>107</v>
      </c>
      <c r="C25" s="19" t="s">
        <v>41</v>
      </c>
      <c r="D25" s="19" t="s">
        <v>42</v>
      </c>
      <c r="E25" s="70"/>
      <c r="F25" s="82"/>
      <c r="G25" s="42" t="s">
        <v>43</v>
      </c>
      <c r="H25" s="21"/>
      <c r="I25" s="59" t="s">
        <v>102</v>
      </c>
      <c r="J25" s="60"/>
      <c r="K25" s="61"/>
      <c r="L25" s="4"/>
      <c r="M25" s="65"/>
      <c r="N25" s="47" t="s">
        <v>71</v>
      </c>
      <c r="O25" s="47">
        <v>10000</v>
      </c>
      <c r="P25" s="33" t="s">
        <v>94</v>
      </c>
      <c r="U25" s="4">
        <f>D14</f>
        <v>0</v>
      </c>
      <c r="V25" s="4">
        <v>0</v>
      </c>
      <c r="W25" s="4"/>
    </row>
    <row r="26" spans="2:23" ht="17.399999999999999" customHeight="1" x14ac:dyDescent="0.4">
      <c r="B26" s="81"/>
      <c r="C26" s="20">
        <v>0</v>
      </c>
      <c r="D26" s="20">
        <v>0</v>
      </c>
      <c r="E26" s="71"/>
      <c r="F26" s="83"/>
      <c r="G26" s="43">
        <v>0</v>
      </c>
      <c r="H26" s="21"/>
      <c r="I26" s="59" t="str">
        <f>COUNTIF(C19:G22,"&gt;=140")&amp;"/6"</f>
        <v>0/6</v>
      </c>
      <c r="J26" s="60"/>
      <c r="K26" s="61"/>
      <c r="L26" s="4"/>
      <c r="Q26" s="4"/>
      <c r="U26" s="4">
        <f>E14</f>
        <v>0</v>
      </c>
      <c r="V26" s="4">
        <v>0</v>
      </c>
      <c r="W26" s="4"/>
    </row>
    <row r="27" spans="2:23" ht="17.399999999999999" customHeight="1" x14ac:dyDescent="0.4">
      <c r="B27" s="84" t="s">
        <v>44</v>
      </c>
      <c r="C27" s="70"/>
      <c r="D27" s="70"/>
      <c r="E27" s="70"/>
      <c r="F27" s="44" t="s">
        <v>45</v>
      </c>
      <c r="G27" s="86"/>
      <c r="H27" s="21"/>
      <c r="I27" s="59" t="s">
        <v>103</v>
      </c>
      <c r="J27" s="60"/>
      <c r="K27" s="61"/>
      <c r="L27" s="4"/>
      <c r="M27" s="4"/>
      <c r="N27" s="4"/>
      <c r="O27" s="4"/>
      <c r="P27" s="4"/>
      <c r="Q27" s="4"/>
      <c r="U27" s="4">
        <f>G14</f>
        <v>0</v>
      </c>
      <c r="V27" s="4">
        <v>0</v>
      </c>
      <c r="W27" s="4"/>
    </row>
    <row r="28" spans="2:23" ht="17.399999999999999" customHeight="1" x14ac:dyDescent="0.4">
      <c r="B28" s="85"/>
      <c r="C28" s="71"/>
      <c r="D28" s="71"/>
      <c r="E28" s="71"/>
      <c r="F28" s="45">
        <v>0</v>
      </c>
      <c r="G28" s="87"/>
      <c r="H28" s="4"/>
      <c r="I28" s="59" t="str">
        <f>COUNTIF(C23:G24,"&gt;=140")&amp;"/4"</f>
        <v>0/4</v>
      </c>
      <c r="J28" s="60"/>
      <c r="K28" s="61"/>
      <c r="L28" s="4"/>
      <c r="M28" s="4"/>
      <c r="N28" s="4"/>
      <c r="O28" s="4"/>
      <c r="P28" s="4"/>
      <c r="Q28" s="4"/>
      <c r="U28" s="4">
        <f>C16</f>
        <v>0</v>
      </c>
      <c r="V28" s="4">
        <v>0</v>
      </c>
      <c r="W28" s="4"/>
    </row>
    <row r="29" spans="2:23" ht="17.399999999999999" customHeight="1" x14ac:dyDescent="0.4">
      <c r="B29" s="88" t="s">
        <v>46</v>
      </c>
      <c r="C29" s="38" t="s">
        <v>47</v>
      </c>
      <c r="D29" s="70"/>
      <c r="E29" s="70"/>
      <c r="F29" s="70"/>
      <c r="G29" s="78"/>
      <c r="H29" s="4"/>
      <c r="I29" s="59" t="s">
        <v>104</v>
      </c>
      <c r="J29" s="60"/>
      <c r="K29" s="61"/>
      <c r="L29" s="4"/>
      <c r="M29" s="4"/>
      <c r="N29" s="4"/>
      <c r="O29" s="4"/>
      <c r="P29" s="4"/>
      <c r="Q29" s="4"/>
      <c r="U29" s="4">
        <f>F16</f>
        <v>0</v>
      </c>
      <c r="V29" s="4">
        <v>0</v>
      </c>
      <c r="W29" s="4"/>
    </row>
    <row r="30" spans="2:23" ht="17.399999999999999" customHeight="1" x14ac:dyDescent="0.4">
      <c r="B30" s="89"/>
      <c r="C30" s="39">
        <v>0</v>
      </c>
      <c r="D30" s="71"/>
      <c r="E30" s="71"/>
      <c r="F30" s="71"/>
      <c r="G30" s="79"/>
      <c r="H30" s="4"/>
      <c r="I30" s="59" t="str">
        <f>COUNTIF(C25:G26,"&gt;=140")&amp;"/3"</f>
        <v>0/3</v>
      </c>
      <c r="J30" s="60"/>
      <c r="K30" s="61"/>
      <c r="L30" s="4"/>
      <c r="M30" s="4"/>
      <c r="N30" s="4"/>
      <c r="O30" s="4"/>
      <c r="P30" s="4"/>
      <c r="Q30" s="4"/>
      <c r="U30" s="4">
        <f>C18</f>
        <v>0</v>
      </c>
      <c r="V30" s="4">
        <v>0</v>
      </c>
      <c r="W30" s="4"/>
    </row>
    <row r="31" spans="2:23" ht="17.399999999999999" customHeight="1" x14ac:dyDescent="0.4">
      <c r="B31" s="90" t="s">
        <v>48</v>
      </c>
      <c r="C31" s="70"/>
      <c r="D31" s="34" t="s">
        <v>49</v>
      </c>
      <c r="E31" s="70"/>
      <c r="F31" s="70"/>
      <c r="G31" s="78"/>
      <c r="H31" s="4"/>
      <c r="I31" s="59" t="s">
        <v>105</v>
      </c>
      <c r="J31" s="60"/>
      <c r="K31" s="61"/>
      <c r="L31" s="4"/>
      <c r="M31" s="4"/>
      <c r="N31" s="4"/>
      <c r="O31" s="4"/>
      <c r="P31" s="4"/>
      <c r="Q31" s="4"/>
      <c r="U31" s="4">
        <f>C20</f>
        <v>0</v>
      </c>
      <c r="V31" s="4">
        <v>0</v>
      </c>
      <c r="W31" s="4"/>
    </row>
    <row r="32" spans="2:23" ht="17.399999999999999" customHeight="1" x14ac:dyDescent="0.4">
      <c r="B32" s="91"/>
      <c r="C32" s="92"/>
      <c r="D32" s="46">
        <v>0</v>
      </c>
      <c r="E32" s="92"/>
      <c r="F32" s="92"/>
      <c r="G32" s="93"/>
      <c r="H32" s="4"/>
      <c r="I32" s="65" t="str">
        <f>COUNTIF(U44:U45,"&gt;=140")+IF(C30&gt;=180,1,0)&amp;"/3"</f>
        <v>0/3</v>
      </c>
      <c r="J32" s="66"/>
      <c r="K32" s="67"/>
      <c r="L32" s="4"/>
      <c r="M32" s="4"/>
      <c r="N32" s="4"/>
      <c r="O32" s="4"/>
      <c r="P32" s="4"/>
      <c r="Q32" s="4"/>
      <c r="U32" s="4">
        <f>D20</f>
        <v>0</v>
      </c>
      <c r="V32" s="4">
        <v>0</v>
      </c>
      <c r="W32" s="4"/>
    </row>
    <row r="33" spans="2:23" x14ac:dyDescent="0.4">
      <c r="B33" s="4"/>
      <c r="C33" s="4"/>
      <c r="D33" s="4"/>
      <c r="E33" s="4"/>
      <c r="F33" s="4"/>
      <c r="G33" s="4"/>
      <c r="H33" s="4"/>
      <c r="L33" s="4"/>
      <c r="M33" s="4"/>
      <c r="N33" s="4"/>
      <c r="O33" s="4"/>
      <c r="P33" s="4"/>
      <c r="Q33" s="4"/>
      <c r="U33" s="4">
        <f>E20</f>
        <v>0</v>
      </c>
      <c r="V33" s="4">
        <v>0</v>
      </c>
      <c r="W33" s="4"/>
    </row>
    <row r="34" spans="2:23" ht="17.399999999999999" customHeight="1" x14ac:dyDescent="0.4">
      <c r="B34" s="53" t="s">
        <v>50</v>
      </c>
      <c r="C34" s="54"/>
      <c r="D34" s="54"/>
      <c r="E34" s="54"/>
      <c r="F34" s="54"/>
      <c r="G34" s="55"/>
      <c r="H34" s="4"/>
      <c r="I34" s="4"/>
      <c r="J34" s="4"/>
      <c r="K34" s="4"/>
      <c r="L34" s="4"/>
      <c r="M34" s="4"/>
      <c r="N34" s="4"/>
      <c r="O34" s="4"/>
      <c r="P34" s="4"/>
      <c r="Q34" s="4"/>
      <c r="U34" s="4">
        <f>F20</f>
        <v>0</v>
      </c>
      <c r="V34" s="4">
        <v>0</v>
      </c>
      <c r="W34" s="4"/>
    </row>
    <row r="35" spans="2:23" x14ac:dyDescent="0.4">
      <c r="B35" s="37">
        <v>0</v>
      </c>
      <c r="C35" s="32">
        <v>0</v>
      </c>
      <c r="D35" s="32">
        <v>0</v>
      </c>
      <c r="E35" s="32">
        <v>0</v>
      </c>
      <c r="F35" s="32">
        <v>0</v>
      </c>
      <c r="G35" s="33">
        <v>0</v>
      </c>
      <c r="H35" s="4"/>
      <c r="L35" s="4"/>
      <c r="M35" s="4"/>
      <c r="N35" s="4"/>
      <c r="O35" s="4"/>
      <c r="P35" s="4"/>
      <c r="Q35" s="4"/>
      <c r="U35" s="4">
        <f>G20</f>
        <v>0</v>
      </c>
      <c r="V35" s="4">
        <v>0</v>
      </c>
      <c r="W35" s="4"/>
    </row>
    <row r="36" spans="2:23" x14ac:dyDescent="0.4"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U36" s="4">
        <f>D22</f>
        <v>0</v>
      </c>
      <c r="V36" s="4">
        <v>0</v>
      </c>
      <c r="W36" s="4"/>
    </row>
    <row r="37" spans="2:23" x14ac:dyDescent="0.4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U37" s="4">
        <f>C24</f>
        <v>0</v>
      </c>
      <c r="V37" s="4">
        <v>0</v>
      </c>
      <c r="W37" s="4"/>
    </row>
    <row r="38" spans="2:23" x14ac:dyDescent="0.4"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U38" s="4">
        <f>E24</f>
        <v>0</v>
      </c>
      <c r="V38" s="4">
        <v>0</v>
      </c>
      <c r="W38" s="4"/>
    </row>
    <row r="39" spans="2:23" x14ac:dyDescent="0.4"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U39" s="4">
        <f>F24</f>
        <v>0</v>
      </c>
      <c r="V39" s="4">
        <v>0</v>
      </c>
      <c r="W39" s="4"/>
    </row>
    <row r="40" spans="2:23" x14ac:dyDescent="0.4"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U40" s="4">
        <f>G24</f>
        <v>0</v>
      </c>
      <c r="V40" s="4">
        <v>0</v>
      </c>
      <c r="W40" s="4"/>
    </row>
    <row r="41" spans="2:23" x14ac:dyDescent="0.4"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U41" s="4">
        <f>C26</f>
        <v>0</v>
      </c>
      <c r="V41" s="4">
        <v>0</v>
      </c>
      <c r="W41" s="4"/>
    </row>
    <row r="42" spans="2:23" x14ac:dyDescent="0.4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U42" s="4">
        <f>D26</f>
        <v>0</v>
      </c>
      <c r="V42" s="4">
        <v>0</v>
      </c>
      <c r="W42" s="4"/>
    </row>
    <row r="43" spans="2:23" x14ac:dyDescent="0.4"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U43" s="4">
        <f>G26</f>
        <v>0</v>
      </c>
      <c r="V43" s="4">
        <v>0</v>
      </c>
      <c r="W43" s="4"/>
    </row>
    <row r="44" spans="2:23" x14ac:dyDescent="0.4"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U44" s="4">
        <f>F28</f>
        <v>0</v>
      </c>
      <c r="V44" s="4">
        <v>0</v>
      </c>
      <c r="W44" s="4"/>
    </row>
    <row r="45" spans="2:23" x14ac:dyDescent="0.4"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U45" s="4">
        <f>D32</f>
        <v>0</v>
      </c>
      <c r="V45" s="4">
        <v>0</v>
      </c>
      <c r="W45" s="4"/>
    </row>
    <row r="46" spans="2:23" x14ac:dyDescent="0.4"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U46" s="4">
        <f>B35</f>
        <v>0</v>
      </c>
      <c r="V46" s="4">
        <v>0</v>
      </c>
      <c r="W46" s="4"/>
    </row>
    <row r="47" spans="2:23" x14ac:dyDescent="0.4"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U47" s="4">
        <f>C35</f>
        <v>0</v>
      </c>
      <c r="V47" s="4">
        <v>0</v>
      </c>
      <c r="W47" s="4"/>
    </row>
    <row r="48" spans="2:23" x14ac:dyDescent="0.4"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U48" s="4">
        <f>D35</f>
        <v>0</v>
      </c>
      <c r="V48" s="4">
        <v>0</v>
      </c>
      <c r="W48" s="4"/>
    </row>
    <row r="49" spans="2:23" x14ac:dyDescent="0.4"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U49" s="4">
        <f>E35</f>
        <v>0</v>
      </c>
      <c r="V49" s="4">
        <v>0</v>
      </c>
      <c r="W49" s="4"/>
    </row>
    <row r="50" spans="2:23" x14ac:dyDescent="0.4"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U50" s="4">
        <f>F35</f>
        <v>0</v>
      </c>
      <c r="V50" s="4">
        <v>0</v>
      </c>
      <c r="W50" s="4"/>
    </row>
    <row r="51" spans="2:23" x14ac:dyDescent="0.4">
      <c r="U51" s="4">
        <f>G35</f>
        <v>0</v>
      </c>
      <c r="V51" s="4">
        <v>0</v>
      </c>
    </row>
  </sheetData>
  <mergeCells count="74">
    <mergeCell ref="I30:K30"/>
    <mergeCell ref="I31:K31"/>
    <mergeCell ref="I32:K32"/>
    <mergeCell ref="I19:K19"/>
    <mergeCell ref="I25:K25"/>
    <mergeCell ref="I26:K26"/>
    <mergeCell ref="I27:K27"/>
    <mergeCell ref="I28:K28"/>
    <mergeCell ref="I29:K29"/>
    <mergeCell ref="I3:J3"/>
    <mergeCell ref="I2:J2"/>
    <mergeCell ref="I5:J5"/>
    <mergeCell ref="D17:D18"/>
    <mergeCell ref="E17:E18"/>
    <mergeCell ref="F17:F18"/>
    <mergeCell ref="G17:G18"/>
    <mergeCell ref="G11:G12"/>
    <mergeCell ref="F13:F14"/>
    <mergeCell ref="D15:D16"/>
    <mergeCell ref="E15:E16"/>
    <mergeCell ref="F15:G15"/>
    <mergeCell ref="F16:G16"/>
    <mergeCell ref="B3:B8"/>
    <mergeCell ref="B9:B12"/>
    <mergeCell ref="D11:D12"/>
    <mergeCell ref="E11:E12"/>
    <mergeCell ref="F11:F12"/>
    <mergeCell ref="B31:B32"/>
    <mergeCell ref="C31:C32"/>
    <mergeCell ref="E31:E32"/>
    <mergeCell ref="F31:F32"/>
    <mergeCell ref="G31:G32"/>
    <mergeCell ref="G27:G28"/>
    <mergeCell ref="B29:B30"/>
    <mergeCell ref="D29:D30"/>
    <mergeCell ref="E29:E30"/>
    <mergeCell ref="F29:F30"/>
    <mergeCell ref="G29:G30"/>
    <mergeCell ref="B25:B26"/>
    <mergeCell ref="E25:E26"/>
    <mergeCell ref="F25:F26"/>
    <mergeCell ref="B27:B28"/>
    <mergeCell ref="C27:C28"/>
    <mergeCell ref="D27:D28"/>
    <mergeCell ref="E27:E28"/>
    <mergeCell ref="M6:M10"/>
    <mergeCell ref="M11:M15"/>
    <mergeCell ref="M16:M20"/>
    <mergeCell ref="M21:M25"/>
    <mergeCell ref="C21:C22"/>
    <mergeCell ref="E21:E22"/>
    <mergeCell ref="F21:F22"/>
    <mergeCell ref="G21:G22"/>
    <mergeCell ref="I22:K22"/>
    <mergeCell ref="I24:K24"/>
    <mergeCell ref="I6:J6"/>
    <mergeCell ref="I21:K21"/>
    <mergeCell ref="I23:K23"/>
    <mergeCell ref="B34:G34"/>
    <mergeCell ref="I8:K8"/>
    <mergeCell ref="I9:K9"/>
    <mergeCell ref="I10:K10"/>
    <mergeCell ref="I11:K11"/>
    <mergeCell ref="I12:K12"/>
    <mergeCell ref="I13:K13"/>
    <mergeCell ref="I14:K14"/>
    <mergeCell ref="I15:K15"/>
    <mergeCell ref="I16:K16"/>
    <mergeCell ref="I17:K17"/>
    <mergeCell ref="B23:B24"/>
    <mergeCell ref="D23:D24"/>
    <mergeCell ref="B13:B18"/>
    <mergeCell ref="B19:B22"/>
    <mergeCell ref="I20:K20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김고현</dc:creator>
  <cp:lastModifiedBy>김고현</cp:lastModifiedBy>
  <dcterms:created xsi:type="dcterms:W3CDTF">2020-12-18T07:19:38Z</dcterms:created>
  <dcterms:modified xsi:type="dcterms:W3CDTF">2020-12-31T16:53:22Z</dcterms:modified>
</cp:coreProperties>
</file>