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ersonal\game\"/>
    </mc:Choice>
  </mc:AlternateContent>
  <bookViews>
    <workbookView xWindow="0" yWindow="0" windowWidth="14970" windowHeight="8655"/>
  </bookViews>
  <sheets>
    <sheet name="Sheet1" sheetId="1" r:id="rId1"/>
    <sheet name="Sheet2" sheetId="2" r:id="rId2"/>
  </sheets>
  <definedNames>
    <definedName name="_xlnm._FilterDatabase" localSheetId="0" hidden="1">Sheet1!$B$4:$AZ$300</definedName>
    <definedName name="선박분류">Sheet2!$A$2:$A$5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5" i="1" l="1"/>
  <c r="AS254" i="1" l="1"/>
  <c r="AT254" i="1" s="1"/>
  <c r="AS68" i="1"/>
  <c r="AT68" i="1" s="1"/>
  <c r="AS69" i="1"/>
  <c r="AU69" i="1" s="1"/>
  <c r="AS70" i="1"/>
  <c r="AT70" i="1" s="1"/>
  <c r="AS139" i="1"/>
  <c r="AT139" i="1" s="1"/>
  <c r="AS9" i="1"/>
  <c r="AT9" i="1" s="1"/>
  <c r="AS101" i="1"/>
  <c r="AU101" i="1" s="1"/>
  <c r="AS209" i="1"/>
  <c r="AU209" i="1" s="1"/>
  <c r="AS50" i="1"/>
  <c r="AT50" i="1" s="1"/>
  <c r="AS140" i="1"/>
  <c r="AT140" i="1" s="1"/>
  <c r="AS102" i="1"/>
  <c r="AU102" i="1" s="1"/>
  <c r="AS215" i="1"/>
  <c r="AT215" i="1" s="1"/>
  <c r="AS210" i="1"/>
  <c r="AT210" i="1" s="1"/>
  <c r="AS157" i="1"/>
  <c r="AT157" i="1" s="1"/>
  <c r="AS159" i="1"/>
  <c r="AU159" i="1" s="1"/>
  <c r="AS232" i="1"/>
  <c r="AU232" i="1" s="1"/>
  <c r="AS233" i="1"/>
  <c r="AT233" i="1" s="1"/>
  <c r="AS231" i="1"/>
  <c r="AT231" i="1" s="1"/>
  <c r="AS152" i="1"/>
  <c r="AU152" i="1" s="1"/>
  <c r="AS154" i="1"/>
  <c r="AT154" i="1" s="1"/>
  <c r="AS153" i="1"/>
  <c r="AU153" i="1" s="1"/>
  <c r="AS155" i="1"/>
  <c r="AT155" i="1" s="1"/>
  <c r="AS151" i="1"/>
  <c r="AU151" i="1" s="1"/>
  <c r="AS156" i="1"/>
  <c r="AT156" i="1" s="1"/>
  <c r="AS158" i="1"/>
  <c r="AT158" i="1" s="1"/>
  <c r="AS92" i="1"/>
  <c r="AT92" i="1" s="1"/>
  <c r="AS73" i="1"/>
  <c r="AU73" i="1" s="1"/>
  <c r="AS74" i="1"/>
  <c r="AT74" i="1" s="1"/>
  <c r="AS72" i="1"/>
  <c r="AT72" i="1" s="1"/>
  <c r="AS75" i="1"/>
  <c r="AT75" i="1" s="1"/>
  <c r="AS71" i="1"/>
  <c r="AU71" i="1" s="1"/>
  <c r="AS141" i="1"/>
  <c r="AU141" i="1" s="1"/>
  <c r="AS142" i="1"/>
  <c r="AU142" i="1" s="1"/>
  <c r="AS212" i="1"/>
  <c r="AT212" i="1" s="1"/>
  <c r="AS211" i="1"/>
  <c r="AU211" i="1" s="1"/>
  <c r="AS213" i="1"/>
  <c r="AT213" i="1" s="1"/>
  <c r="AS214" i="1"/>
  <c r="AU214" i="1" s="1"/>
  <c r="AS117" i="1"/>
  <c r="AT117" i="1" s="1"/>
  <c r="AS118" i="1"/>
  <c r="AU118" i="1" s="1"/>
  <c r="AS115" i="1"/>
  <c r="AU115" i="1" s="1"/>
  <c r="AS116" i="1"/>
  <c r="AT116" i="1" s="1"/>
  <c r="AS134" i="1"/>
  <c r="AT134" i="1" s="1"/>
  <c r="AS135" i="1"/>
  <c r="AU135" i="1" s="1"/>
  <c r="AS136" i="1"/>
  <c r="AT136" i="1" s="1"/>
  <c r="AS138" i="1"/>
  <c r="AT138" i="1" s="1"/>
  <c r="AS133" i="1"/>
  <c r="AT133" i="1" s="1"/>
  <c r="AS137" i="1"/>
  <c r="AU137" i="1" s="1"/>
  <c r="AS65" i="1"/>
  <c r="AU65" i="1" s="1"/>
  <c r="AS66" i="1"/>
  <c r="AU66" i="1" s="1"/>
  <c r="AS67" i="1"/>
  <c r="AT67" i="1" s="1"/>
  <c r="AS283" i="1"/>
  <c r="AU283" i="1" s="1"/>
  <c r="AS284" i="1"/>
  <c r="AT284" i="1" s="1"/>
  <c r="AS285" i="1"/>
  <c r="AU285" i="1" s="1"/>
  <c r="AS286" i="1"/>
  <c r="AT286" i="1" s="1"/>
  <c r="AS287" i="1"/>
  <c r="AU287" i="1" s="1"/>
  <c r="AS288" i="1"/>
  <c r="AU288" i="1" s="1"/>
  <c r="AS289" i="1"/>
  <c r="AT289" i="1" s="1"/>
  <c r="AS290" i="1"/>
  <c r="AT290" i="1" s="1"/>
  <c r="AS291" i="1"/>
  <c r="AU291" i="1" s="1"/>
  <c r="AS292" i="1"/>
  <c r="AT292" i="1" s="1"/>
  <c r="AS293" i="1"/>
  <c r="AT293" i="1" s="1"/>
  <c r="AS294" i="1"/>
  <c r="AT294" i="1" s="1"/>
  <c r="AS295" i="1"/>
  <c r="AU295" i="1" s="1"/>
  <c r="AS296" i="1"/>
  <c r="AU296" i="1" s="1"/>
  <c r="AS297" i="1"/>
  <c r="AU297" i="1" s="1"/>
  <c r="AS298" i="1"/>
  <c r="AT298" i="1" s="1"/>
  <c r="AS299" i="1"/>
  <c r="AU299" i="1" s="1"/>
  <c r="AS300" i="1"/>
  <c r="AT300" i="1" s="1"/>
  <c r="AS252" i="1"/>
  <c r="AT252" i="1" s="1"/>
  <c r="AZ300" i="1" l="1"/>
  <c r="AD300" i="1" s="1"/>
  <c r="AX300" i="1"/>
  <c r="V300" i="1" s="1"/>
  <c r="AW300" i="1"/>
  <c r="R300" i="1" s="1"/>
  <c r="AY300" i="1"/>
  <c r="Z300" i="1" s="1"/>
  <c r="AZ284" i="1"/>
  <c r="AD284" i="1" s="1"/>
  <c r="AX284" i="1"/>
  <c r="V284" i="1" s="1"/>
  <c r="AW284" i="1"/>
  <c r="R284" i="1" s="1"/>
  <c r="AY284" i="1"/>
  <c r="Z284" i="1" s="1"/>
  <c r="AZ215" i="1"/>
  <c r="AD215" i="1" s="1"/>
  <c r="AW215" i="1"/>
  <c r="R215" i="1" s="1"/>
  <c r="AX215" i="1"/>
  <c r="V215" i="1" s="1"/>
  <c r="AY215" i="1"/>
  <c r="Z215" i="1" s="1"/>
  <c r="AZ70" i="1"/>
  <c r="AD70" i="1" s="1"/>
  <c r="AW70" i="1"/>
  <c r="R70" i="1" s="1"/>
  <c r="AY70" i="1"/>
  <c r="Z70" i="1" s="1"/>
  <c r="AX70" i="1"/>
  <c r="V70" i="1" s="1"/>
  <c r="AZ290" i="1"/>
  <c r="AD290" i="1" s="1"/>
  <c r="AX290" i="1"/>
  <c r="V290" i="1" s="1"/>
  <c r="AY290" i="1"/>
  <c r="Z290" i="1" s="1"/>
  <c r="AW290" i="1"/>
  <c r="R290" i="1" s="1"/>
  <c r="AZ231" i="1"/>
  <c r="AD231" i="1" s="1"/>
  <c r="AX231" i="1"/>
  <c r="V231" i="1" s="1"/>
  <c r="AW231" i="1"/>
  <c r="R231" i="1" s="1"/>
  <c r="AY231" i="1"/>
  <c r="Z231" i="1" s="1"/>
  <c r="AZ157" i="1"/>
  <c r="AD157" i="1" s="1"/>
  <c r="AW157" i="1"/>
  <c r="R157" i="1" s="1"/>
  <c r="AX157" i="1"/>
  <c r="V157" i="1" s="1"/>
  <c r="AY157" i="1"/>
  <c r="Z157" i="1" s="1"/>
  <c r="AZ140" i="1"/>
  <c r="AD140" i="1" s="1"/>
  <c r="AX140" i="1"/>
  <c r="V140" i="1" s="1"/>
  <c r="AW140" i="1"/>
  <c r="R140" i="1" s="1"/>
  <c r="AY140" i="1"/>
  <c r="Z140" i="1" s="1"/>
  <c r="AZ9" i="1"/>
  <c r="AD9" i="1" s="1"/>
  <c r="AW9" i="1"/>
  <c r="R9" i="1" s="1"/>
  <c r="AX9" i="1"/>
  <c r="V9" i="1" s="1"/>
  <c r="AY9" i="1"/>
  <c r="Z9" i="1" s="1"/>
  <c r="AZ68" i="1"/>
  <c r="AD68" i="1" s="1"/>
  <c r="AW68" i="1"/>
  <c r="R68" i="1" s="1"/>
  <c r="AX68" i="1"/>
  <c r="V68" i="1" s="1"/>
  <c r="AY68" i="1"/>
  <c r="Z68" i="1" s="1"/>
  <c r="AZ292" i="1"/>
  <c r="AD292" i="1" s="1"/>
  <c r="AX292" i="1"/>
  <c r="V292" i="1" s="1"/>
  <c r="AW292" i="1"/>
  <c r="R292" i="1" s="1"/>
  <c r="AY292" i="1"/>
  <c r="Z292" i="1" s="1"/>
  <c r="AZ298" i="1"/>
  <c r="AD298" i="1" s="1"/>
  <c r="AX298" i="1"/>
  <c r="V298" i="1" s="1"/>
  <c r="AY298" i="1"/>
  <c r="Z298" i="1" s="1"/>
  <c r="AW298" i="1"/>
  <c r="R298" i="1" s="1"/>
  <c r="AZ294" i="1"/>
  <c r="AD294" i="1" s="1"/>
  <c r="AX294" i="1"/>
  <c r="V294" i="1" s="1"/>
  <c r="AY294" i="1"/>
  <c r="Z294" i="1" s="1"/>
  <c r="AW294" i="1"/>
  <c r="R294" i="1" s="1"/>
  <c r="AZ286" i="1"/>
  <c r="AD286" i="1" s="1"/>
  <c r="AY286" i="1"/>
  <c r="Z286" i="1" s="1"/>
  <c r="AX286" i="1"/>
  <c r="V286" i="1" s="1"/>
  <c r="AW286" i="1"/>
  <c r="R286" i="1" s="1"/>
  <c r="AZ252" i="1"/>
  <c r="AD252" i="1" s="1"/>
  <c r="AW252" i="1"/>
  <c r="R252" i="1" s="1"/>
  <c r="AY252" i="1"/>
  <c r="Z252" i="1" s="1"/>
  <c r="AX252" i="1"/>
  <c r="V252" i="1" s="1"/>
  <c r="AZ293" i="1"/>
  <c r="AD293" i="1" s="1"/>
  <c r="AW293" i="1"/>
  <c r="R293" i="1" s="1"/>
  <c r="AX293" i="1"/>
  <c r="V293" i="1" s="1"/>
  <c r="AY293" i="1"/>
  <c r="Z293" i="1" s="1"/>
  <c r="AZ289" i="1"/>
  <c r="AD289" i="1" s="1"/>
  <c r="AW289" i="1"/>
  <c r="R289" i="1" s="1"/>
  <c r="AX289" i="1"/>
  <c r="V289" i="1" s="1"/>
  <c r="AY289" i="1"/>
  <c r="Z289" i="1" s="1"/>
  <c r="AZ233" i="1"/>
  <c r="AD233" i="1" s="1"/>
  <c r="AY233" i="1"/>
  <c r="Z233" i="1" s="1"/>
  <c r="AW233" i="1"/>
  <c r="R233" i="1" s="1"/>
  <c r="AX233" i="1"/>
  <c r="V233" i="1" s="1"/>
  <c r="AZ210" i="1"/>
  <c r="AD210" i="1" s="1"/>
  <c r="AX210" i="1"/>
  <c r="V210" i="1" s="1"/>
  <c r="AW210" i="1"/>
  <c r="R210" i="1" s="1"/>
  <c r="AY210" i="1"/>
  <c r="Z210" i="1" s="1"/>
  <c r="AZ50" i="1"/>
  <c r="AD50" i="1" s="1"/>
  <c r="AW50" i="1"/>
  <c r="R50" i="1" s="1"/>
  <c r="AX50" i="1"/>
  <c r="V50" i="1" s="1"/>
  <c r="AY50" i="1"/>
  <c r="Z50" i="1" s="1"/>
  <c r="AZ139" i="1"/>
  <c r="AD139" i="1" s="1"/>
  <c r="AY139" i="1"/>
  <c r="Z139" i="1" s="1"/>
  <c r="AW139" i="1"/>
  <c r="R139" i="1" s="1"/>
  <c r="AX139" i="1"/>
  <c r="V139" i="1" s="1"/>
  <c r="AZ254" i="1"/>
  <c r="AD254" i="1" s="1"/>
  <c r="AW254" i="1"/>
  <c r="R254" i="1" s="1"/>
  <c r="AX254" i="1"/>
  <c r="V254" i="1" s="1"/>
  <c r="AY254" i="1"/>
  <c r="Z254" i="1" s="1"/>
  <c r="AZ67" i="1"/>
  <c r="AD67" i="1" s="1"/>
  <c r="AY67" i="1"/>
  <c r="Z67" i="1" s="1"/>
  <c r="AW67" i="1"/>
  <c r="R67" i="1" s="1"/>
  <c r="AX67" i="1"/>
  <c r="V67" i="1" s="1"/>
  <c r="AZ133" i="1"/>
  <c r="AD133" i="1" s="1"/>
  <c r="AY133" i="1"/>
  <c r="Z133" i="1" s="1"/>
  <c r="AW133" i="1"/>
  <c r="R133" i="1" s="1"/>
  <c r="AX133" i="1"/>
  <c r="V133" i="1" s="1"/>
  <c r="AZ138" i="1"/>
  <c r="AD138" i="1" s="1"/>
  <c r="AX138" i="1"/>
  <c r="V138" i="1" s="1"/>
  <c r="AY138" i="1"/>
  <c r="Z138" i="1" s="1"/>
  <c r="AW138" i="1"/>
  <c r="R138" i="1" s="1"/>
  <c r="AZ136" i="1"/>
  <c r="AD136" i="1" s="1"/>
  <c r="AX136" i="1"/>
  <c r="V136" i="1" s="1"/>
  <c r="AW136" i="1"/>
  <c r="R136" i="1" s="1"/>
  <c r="AY136" i="1"/>
  <c r="Z136" i="1" s="1"/>
  <c r="AZ134" i="1"/>
  <c r="AD134" i="1" s="1"/>
  <c r="AY134" i="1"/>
  <c r="Z134" i="1" s="1"/>
  <c r="AW134" i="1"/>
  <c r="R134" i="1" s="1"/>
  <c r="AX134" i="1"/>
  <c r="V134" i="1" s="1"/>
  <c r="AZ116" i="1"/>
  <c r="AD116" i="1" s="1"/>
  <c r="AY116" i="1"/>
  <c r="Z116" i="1" s="1"/>
  <c r="AX116" i="1"/>
  <c r="V116" i="1" s="1"/>
  <c r="AW116" i="1"/>
  <c r="R116" i="1" s="1"/>
  <c r="AZ117" i="1"/>
  <c r="AD117" i="1" s="1"/>
  <c r="AY117" i="1"/>
  <c r="Z117" i="1" s="1"/>
  <c r="AW117" i="1"/>
  <c r="R117" i="1" s="1"/>
  <c r="AX117" i="1"/>
  <c r="V117" i="1" s="1"/>
  <c r="AZ213" i="1"/>
  <c r="AD213" i="1" s="1"/>
  <c r="AX213" i="1"/>
  <c r="V213" i="1" s="1"/>
  <c r="AY213" i="1"/>
  <c r="Z213" i="1" s="1"/>
  <c r="AW213" i="1"/>
  <c r="R213" i="1" s="1"/>
  <c r="AZ212" i="1"/>
  <c r="AD212" i="1" s="1"/>
  <c r="AW212" i="1"/>
  <c r="R212" i="1" s="1"/>
  <c r="AY212" i="1"/>
  <c r="Z212" i="1" s="1"/>
  <c r="AX212" i="1"/>
  <c r="V212" i="1" s="1"/>
  <c r="AZ75" i="1"/>
  <c r="AD75" i="1" s="1"/>
  <c r="AX75" i="1"/>
  <c r="V75" i="1" s="1"/>
  <c r="AW75" i="1"/>
  <c r="R75" i="1" s="1"/>
  <c r="AY75" i="1"/>
  <c r="Z75" i="1" s="1"/>
  <c r="AZ72" i="1"/>
  <c r="AD72" i="1" s="1"/>
  <c r="AW72" i="1"/>
  <c r="R72" i="1" s="1"/>
  <c r="AY72" i="1"/>
  <c r="Z72" i="1" s="1"/>
  <c r="AX72" i="1"/>
  <c r="V72" i="1" s="1"/>
  <c r="AZ74" i="1"/>
  <c r="AD74" i="1" s="1"/>
  <c r="AW74" i="1"/>
  <c r="R74" i="1" s="1"/>
  <c r="AX74" i="1"/>
  <c r="V74" i="1" s="1"/>
  <c r="AY74" i="1"/>
  <c r="Z74" i="1" s="1"/>
  <c r="AZ92" i="1"/>
  <c r="AD92" i="1" s="1"/>
  <c r="AW92" i="1"/>
  <c r="R92" i="1" s="1"/>
  <c r="AY92" i="1"/>
  <c r="Z92" i="1" s="1"/>
  <c r="AX92" i="1"/>
  <c r="V92" i="1" s="1"/>
  <c r="AZ158" i="1"/>
  <c r="AD158" i="1" s="1"/>
  <c r="AY158" i="1"/>
  <c r="Z158" i="1" s="1"/>
  <c r="AX158" i="1"/>
  <c r="V158" i="1" s="1"/>
  <c r="AW158" i="1"/>
  <c r="R158" i="1" s="1"/>
  <c r="AZ156" i="1"/>
  <c r="AD156" i="1" s="1"/>
  <c r="AX156" i="1"/>
  <c r="V156" i="1" s="1"/>
  <c r="AW156" i="1"/>
  <c r="R156" i="1" s="1"/>
  <c r="AY156" i="1"/>
  <c r="Z156" i="1" s="1"/>
  <c r="AZ155" i="1"/>
  <c r="AD155" i="1" s="1"/>
  <c r="AW155" i="1"/>
  <c r="R155" i="1" s="1"/>
  <c r="AY155" i="1"/>
  <c r="Z155" i="1" s="1"/>
  <c r="AX155" i="1"/>
  <c r="V155" i="1" s="1"/>
  <c r="AZ154" i="1"/>
  <c r="AD154" i="1" s="1"/>
  <c r="AW154" i="1"/>
  <c r="R154" i="1" s="1"/>
  <c r="AX154" i="1"/>
  <c r="V154" i="1" s="1"/>
  <c r="AY154" i="1"/>
  <c r="Z154" i="1" s="1"/>
  <c r="I300" i="1"/>
  <c r="H300" i="1"/>
  <c r="I292" i="1"/>
  <c r="H292" i="1"/>
  <c r="I156" i="1"/>
  <c r="H156" i="1"/>
  <c r="I154" i="1"/>
  <c r="H154" i="1"/>
  <c r="I215" i="1"/>
  <c r="H215" i="1"/>
  <c r="H70" i="1"/>
  <c r="I70" i="1"/>
  <c r="I298" i="1"/>
  <c r="H298" i="1"/>
  <c r="I294" i="1"/>
  <c r="H294" i="1"/>
  <c r="I290" i="1"/>
  <c r="H290" i="1"/>
  <c r="I286" i="1"/>
  <c r="H286" i="1"/>
  <c r="I67" i="1"/>
  <c r="H67" i="1"/>
  <c r="I133" i="1"/>
  <c r="H133" i="1"/>
  <c r="I134" i="1"/>
  <c r="H134" i="1"/>
  <c r="I117" i="1"/>
  <c r="H117" i="1"/>
  <c r="I212" i="1"/>
  <c r="H212" i="1"/>
  <c r="I75" i="1"/>
  <c r="H75" i="1"/>
  <c r="I92" i="1"/>
  <c r="H92" i="1"/>
  <c r="I155" i="1"/>
  <c r="H155" i="1"/>
  <c r="H231" i="1"/>
  <c r="I231" i="1"/>
  <c r="I157" i="1"/>
  <c r="H157" i="1"/>
  <c r="I140" i="1"/>
  <c r="H140" i="1"/>
  <c r="I9" i="1"/>
  <c r="H9" i="1"/>
  <c r="H68" i="1"/>
  <c r="I68" i="1"/>
  <c r="I284" i="1"/>
  <c r="H284" i="1"/>
  <c r="I136" i="1"/>
  <c r="H136" i="1"/>
  <c r="I213" i="1"/>
  <c r="H213" i="1"/>
  <c r="I74" i="1"/>
  <c r="H74" i="1"/>
  <c r="H252" i="1"/>
  <c r="I252" i="1"/>
  <c r="I293" i="1"/>
  <c r="H293" i="1"/>
  <c r="I289" i="1"/>
  <c r="H289" i="1"/>
  <c r="I138" i="1"/>
  <c r="H138" i="1"/>
  <c r="H116" i="1"/>
  <c r="I116" i="1"/>
  <c r="I72" i="1"/>
  <c r="H72" i="1"/>
  <c r="I158" i="1"/>
  <c r="H158" i="1"/>
  <c r="H233" i="1"/>
  <c r="I233" i="1"/>
  <c r="H210" i="1"/>
  <c r="I210" i="1"/>
  <c r="I50" i="1"/>
  <c r="H50" i="1"/>
  <c r="I139" i="1"/>
  <c r="H139" i="1"/>
  <c r="I254" i="1"/>
  <c r="H254" i="1"/>
  <c r="AV136" i="1"/>
  <c r="N136" i="1" s="1"/>
  <c r="AV213" i="1"/>
  <c r="N213" i="1" s="1"/>
  <c r="AV74" i="1"/>
  <c r="N74" i="1" s="1"/>
  <c r="AV156" i="1"/>
  <c r="N156" i="1" s="1"/>
  <c r="AV154" i="1"/>
  <c r="N154" i="1" s="1"/>
  <c r="AV215" i="1"/>
  <c r="N215" i="1" s="1"/>
  <c r="AV70" i="1"/>
  <c r="N70" i="1" s="1"/>
  <c r="AV300" i="1"/>
  <c r="N300" i="1" s="1"/>
  <c r="AV292" i="1"/>
  <c r="N292" i="1" s="1"/>
  <c r="AV284" i="1"/>
  <c r="N284" i="1" s="1"/>
  <c r="AV298" i="1"/>
  <c r="N298" i="1" s="1"/>
  <c r="AV294" i="1"/>
  <c r="N294" i="1" s="1"/>
  <c r="AV290" i="1"/>
  <c r="N290" i="1" s="1"/>
  <c r="AV286" i="1"/>
  <c r="N286" i="1" s="1"/>
  <c r="AV67" i="1"/>
  <c r="N67" i="1" s="1"/>
  <c r="AV133" i="1"/>
  <c r="N133" i="1" s="1"/>
  <c r="AV134" i="1"/>
  <c r="N134" i="1" s="1"/>
  <c r="AV117" i="1"/>
  <c r="N117" i="1" s="1"/>
  <c r="AV212" i="1"/>
  <c r="N212" i="1" s="1"/>
  <c r="AV75" i="1"/>
  <c r="N75" i="1" s="1"/>
  <c r="AV92" i="1"/>
  <c r="N92" i="1" s="1"/>
  <c r="AV155" i="1"/>
  <c r="N155" i="1" s="1"/>
  <c r="AV231" i="1"/>
  <c r="N231" i="1" s="1"/>
  <c r="AV157" i="1"/>
  <c r="N157" i="1" s="1"/>
  <c r="AV140" i="1"/>
  <c r="N140" i="1" s="1"/>
  <c r="AV9" i="1"/>
  <c r="N9" i="1" s="1"/>
  <c r="AV68" i="1"/>
  <c r="N68" i="1" s="1"/>
  <c r="AV252" i="1"/>
  <c r="N252" i="1" s="1"/>
  <c r="AV293" i="1"/>
  <c r="N293" i="1" s="1"/>
  <c r="AV289" i="1"/>
  <c r="N289" i="1" s="1"/>
  <c r="AV138" i="1"/>
  <c r="N138" i="1" s="1"/>
  <c r="AV116" i="1"/>
  <c r="N116" i="1" s="1"/>
  <c r="AV72" i="1"/>
  <c r="N72" i="1" s="1"/>
  <c r="AV158" i="1"/>
  <c r="N158" i="1" s="1"/>
  <c r="AV233" i="1"/>
  <c r="N233" i="1" s="1"/>
  <c r="AV210" i="1"/>
  <c r="N210" i="1" s="1"/>
  <c r="AV50" i="1"/>
  <c r="N50" i="1" s="1"/>
  <c r="AV139" i="1"/>
  <c r="N139" i="1" s="1"/>
  <c r="AV254" i="1"/>
  <c r="N254" i="1" s="1"/>
  <c r="AT297" i="1"/>
  <c r="AT299" i="1"/>
  <c r="AU156" i="1"/>
  <c r="AU136" i="1"/>
  <c r="AT214" i="1"/>
  <c r="AU233" i="1"/>
  <c r="AU72" i="1"/>
  <c r="AT152" i="1"/>
  <c r="AU292" i="1"/>
  <c r="AT285" i="1"/>
  <c r="AT141" i="1"/>
  <c r="AU74" i="1"/>
  <c r="AT288" i="1"/>
  <c r="AT283" i="1"/>
  <c r="AT66" i="1"/>
  <c r="AT115" i="1"/>
  <c r="AT211" i="1"/>
  <c r="AT142" i="1"/>
  <c r="AT151" i="1"/>
  <c r="AT232" i="1"/>
  <c r="AU210" i="1"/>
  <c r="AT209" i="1"/>
  <c r="AU139" i="1"/>
  <c r="AU252" i="1"/>
  <c r="AT287" i="1"/>
  <c r="AT65" i="1"/>
  <c r="AU138" i="1"/>
  <c r="AT118" i="1"/>
  <c r="AU215" i="1"/>
  <c r="AU70" i="1"/>
  <c r="AT296" i="1"/>
  <c r="AU293" i="1"/>
  <c r="AT153" i="1"/>
  <c r="AU300" i="1"/>
  <c r="AT295" i="1"/>
  <c r="AU289" i="1"/>
  <c r="AU284" i="1"/>
  <c r="AT137" i="1"/>
  <c r="AU116" i="1"/>
  <c r="AU213" i="1"/>
  <c r="AT71" i="1"/>
  <c r="AU158" i="1"/>
  <c r="AU154" i="1"/>
  <c r="AT159" i="1"/>
  <c r="AU50" i="1"/>
  <c r="AU254" i="1"/>
  <c r="AT291" i="1"/>
  <c r="AT135" i="1"/>
  <c r="AT73" i="1"/>
  <c r="AT102" i="1"/>
  <c r="AT69" i="1"/>
  <c r="AT101" i="1"/>
  <c r="AU298" i="1"/>
  <c r="AU294" i="1"/>
  <c r="AU290" i="1"/>
  <c r="AU286" i="1"/>
  <c r="AU67" i="1"/>
  <c r="AU133" i="1"/>
  <c r="AU134" i="1"/>
  <c r="AU117" i="1"/>
  <c r="AU212" i="1"/>
  <c r="AU75" i="1"/>
  <c r="AU92" i="1"/>
  <c r="AU155" i="1"/>
  <c r="AU231" i="1"/>
  <c r="AU157" i="1"/>
  <c r="AU140" i="1"/>
  <c r="AU9" i="1"/>
  <c r="AU68" i="1"/>
  <c r="L252" i="1"/>
  <c r="L254" i="1"/>
  <c r="L68" i="1"/>
  <c r="K69" i="1"/>
  <c r="L70" i="1"/>
  <c r="L139" i="1"/>
  <c r="L9" i="1"/>
  <c r="K101" i="1"/>
  <c r="K209" i="1"/>
  <c r="L50" i="1"/>
  <c r="L140" i="1"/>
  <c r="K102" i="1"/>
  <c r="L215" i="1"/>
  <c r="K210" i="1"/>
  <c r="L210" i="1"/>
  <c r="L157" i="1"/>
  <c r="K159" i="1"/>
  <c r="K232" i="1"/>
  <c r="L233" i="1"/>
  <c r="K231" i="1"/>
  <c r="L231" i="1"/>
  <c r="K152" i="1"/>
  <c r="L154" i="1"/>
  <c r="K153" i="1"/>
  <c r="L155" i="1"/>
  <c r="K151" i="1"/>
  <c r="L156" i="1"/>
  <c r="L158" i="1"/>
  <c r="L92" i="1"/>
  <c r="K73" i="1"/>
  <c r="L74" i="1"/>
  <c r="L72" i="1"/>
  <c r="L75" i="1"/>
  <c r="K71" i="1"/>
  <c r="K141" i="1"/>
  <c r="K142" i="1"/>
  <c r="L212" i="1"/>
  <c r="K211" i="1"/>
  <c r="L213" i="1"/>
  <c r="K214" i="1"/>
  <c r="L117" i="1"/>
  <c r="K118" i="1"/>
  <c r="L118" i="1"/>
  <c r="K115" i="1"/>
  <c r="L116" i="1"/>
  <c r="L134" i="1"/>
  <c r="K135" i="1"/>
  <c r="L136" i="1"/>
  <c r="L138" i="1"/>
  <c r="L133" i="1"/>
  <c r="K137" i="1"/>
  <c r="K65" i="1"/>
  <c r="K66" i="1"/>
  <c r="L67" i="1"/>
  <c r="K283" i="1"/>
  <c r="L284" i="1"/>
  <c r="K285" i="1"/>
  <c r="L286" i="1"/>
  <c r="K287" i="1"/>
  <c r="K288" i="1"/>
  <c r="L289" i="1"/>
  <c r="L290" i="1"/>
  <c r="K291" i="1"/>
  <c r="L292" i="1"/>
  <c r="L293" i="1"/>
  <c r="L294" i="1"/>
  <c r="K295" i="1"/>
  <c r="K296" i="1"/>
  <c r="K297" i="1"/>
  <c r="L298" i="1"/>
  <c r="K299" i="1"/>
  <c r="L300" i="1"/>
  <c r="AS243" i="1"/>
  <c r="AT243" i="1" s="1"/>
  <c r="AZ69" i="1" l="1"/>
  <c r="AD69" i="1" s="1"/>
  <c r="AX69" i="1"/>
  <c r="V69" i="1" s="1"/>
  <c r="AW69" i="1"/>
  <c r="R69" i="1" s="1"/>
  <c r="AY69" i="1"/>
  <c r="Z69" i="1" s="1"/>
  <c r="AZ291" i="1"/>
  <c r="AD291" i="1" s="1"/>
  <c r="AX291" i="1"/>
  <c r="V291" i="1" s="1"/>
  <c r="AW291" i="1"/>
  <c r="R291" i="1" s="1"/>
  <c r="AY291" i="1"/>
  <c r="Z291" i="1" s="1"/>
  <c r="AZ295" i="1"/>
  <c r="AD295" i="1" s="1"/>
  <c r="AX295" i="1"/>
  <c r="V295" i="1" s="1"/>
  <c r="AY295" i="1"/>
  <c r="Z295" i="1" s="1"/>
  <c r="AW295" i="1"/>
  <c r="R295" i="1" s="1"/>
  <c r="AZ296" i="1"/>
  <c r="AD296" i="1" s="1"/>
  <c r="AX296" i="1"/>
  <c r="V296" i="1" s="1"/>
  <c r="AY296" i="1"/>
  <c r="Z296" i="1" s="1"/>
  <c r="AW296" i="1"/>
  <c r="R296" i="1" s="1"/>
  <c r="P139" i="1"/>
  <c r="Q139" i="1"/>
  <c r="O139" i="1"/>
  <c r="O289" i="1"/>
  <c r="P289" i="1"/>
  <c r="Q289" i="1"/>
  <c r="Q9" i="1"/>
  <c r="O9" i="1"/>
  <c r="P9" i="1"/>
  <c r="O286" i="1"/>
  <c r="P286" i="1"/>
  <c r="Q286" i="1"/>
  <c r="O284" i="1"/>
  <c r="Q284" i="1"/>
  <c r="P284" i="1"/>
  <c r="O215" i="1"/>
  <c r="Q215" i="1"/>
  <c r="P215" i="1"/>
  <c r="AA254" i="1"/>
  <c r="AB254" i="1"/>
  <c r="AC254" i="1"/>
  <c r="X139" i="1"/>
  <c r="Y139" i="1"/>
  <c r="W139" i="1"/>
  <c r="AB50" i="1"/>
  <c r="AC50" i="1"/>
  <c r="AA50" i="1"/>
  <c r="AA210" i="1"/>
  <c r="AB210" i="1"/>
  <c r="AC210" i="1"/>
  <c r="W233" i="1"/>
  <c r="X233" i="1"/>
  <c r="Y233" i="1"/>
  <c r="AA289" i="1"/>
  <c r="AC289" i="1"/>
  <c r="AB289" i="1"/>
  <c r="AA293" i="1"/>
  <c r="AC293" i="1"/>
  <c r="AB293" i="1"/>
  <c r="W252" i="1"/>
  <c r="X252" i="1"/>
  <c r="Y252" i="1"/>
  <c r="S286" i="1"/>
  <c r="U286" i="1"/>
  <c r="T286" i="1"/>
  <c r="S294" i="1"/>
  <c r="U294" i="1"/>
  <c r="T294" i="1"/>
  <c r="S298" i="1"/>
  <c r="U298" i="1"/>
  <c r="T298" i="1"/>
  <c r="AA292" i="1"/>
  <c r="AB292" i="1"/>
  <c r="AC292" i="1"/>
  <c r="AB68" i="1"/>
  <c r="AC68" i="1"/>
  <c r="AA68" i="1"/>
  <c r="AA9" i="1"/>
  <c r="AB9" i="1"/>
  <c r="AC9" i="1"/>
  <c r="AB140" i="1"/>
  <c r="AC140" i="1"/>
  <c r="AA140" i="1"/>
  <c r="AB157" i="1"/>
  <c r="AC157" i="1"/>
  <c r="AA157" i="1"/>
  <c r="AA231" i="1"/>
  <c r="AB231" i="1"/>
  <c r="AC231" i="1"/>
  <c r="S290" i="1"/>
  <c r="U290" i="1"/>
  <c r="T290" i="1"/>
  <c r="W70" i="1"/>
  <c r="X70" i="1"/>
  <c r="Y70" i="1"/>
  <c r="AA215" i="1"/>
  <c r="AB215" i="1"/>
  <c r="AC215" i="1"/>
  <c r="AA284" i="1"/>
  <c r="AC284" i="1"/>
  <c r="AB284" i="1"/>
  <c r="AA300" i="1"/>
  <c r="AC300" i="1"/>
  <c r="AB300" i="1"/>
  <c r="AZ243" i="1"/>
  <c r="AD243" i="1" s="1"/>
  <c r="AX243" i="1"/>
  <c r="V243" i="1" s="1"/>
  <c r="AY243" i="1"/>
  <c r="Z243" i="1" s="1"/>
  <c r="AW243" i="1"/>
  <c r="R243" i="1" s="1"/>
  <c r="AZ102" i="1"/>
  <c r="AD102" i="1" s="1"/>
  <c r="AX102" i="1"/>
  <c r="V102" i="1" s="1"/>
  <c r="AW102" i="1"/>
  <c r="R102" i="1" s="1"/>
  <c r="AY102" i="1"/>
  <c r="Z102" i="1" s="1"/>
  <c r="AZ209" i="1"/>
  <c r="AD209" i="1" s="1"/>
  <c r="AW209" i="1"/>
  <c r="R209" i="1" s="1"/>
  <c r="AX209" i="1"/>
  <c r="V209" i="1" s="1"/>
  <c r="AY209" i="1"/>
  <c r="Z209" i="1" s="1"/>
  <c r="AZ283" i="1"/>
  <c r="AD283" i="1" s="1"/>
  <c r="AW283" i="1"/>
  <c r="R283" i="1" s="1"/>
  <c r="AX283" i="1"/>
  <c r="V283" i="1" s="1"/>
  <c r="AY283" i="1"/>
  <c r="Z283" i="1" s="1"/>
  <c r="AZ285" i="1"/>
  <c r="AD285" i="1" s="1"/>
  <c r="AX285" i="1"/>
  <c r="V285" i="1" s="1"/>
  <c r="AW285" i="1"/>
  <c r="R285" i="1" s="1"/>
  <c r="AY285" i="1"/>
  <c r="Z285" i="1" s="1"/>
  <c r="AZ299" i="1"/>
  <c r="AD299" i="1" s="1"/>
  <c r="AW299" i="1"/>
  <c r="R299" i="1" s="1"/>
  <c r="AX299" i="1"/>
  <c r="V299" i="1" s="1"/>
  <c r="AY299" i="1"/>
  <c r="Z299" i="1" s="1"/>
  <c r="Q50" i="1"/>
  <c r="O50" i="1"/>
  <c r="P50" i="1"/>
  <c r="O293" i="1"/>
  <c r="Q293" i="1"/>
  <c r="P293" i="1"/>
  <c r="P140" i="1"/>
  <c r="Q140" i="1"/>
  <c r="O140" i="1"/>
  <c r="O290" i="1"/>
  <c r="P290" i="1"/>
  <c r="Q290" i="1"/>
  <c r="O292" i="1"/>
  <c r="Q292" i="1"/>
  <c r="P292" i="1"/>
  <c r="W254" i="1"/>
  <c r="X254" i="1"/>
  <c r="Y254" i="1"/>
  <c r="T139" i="1"/>
  <c r="U139" i="1"/>
  <c r="S139" i="1"/>
  <c r="X50" i="1"/>
  <c r="Y50" i="1"/>
  <c r="W50" i="1"/>
  <c r="S210" i="1"/>
  <c r="T210" i="1"/>
  <c r="U210" i="1"/>
  <c r="S233" i="1"/>
  <c r="U233" i="1"/>
  <c r="T233" i="1"/>
  <c r="W289" i="1"/>
  <c r="Y289" i="1"/>
  <c r="X289" i="1"/>
  <c r="W293" i="1"/>
  <c r="Y293" i="1"/>
  <c r="X293" i="1"/>
  <c r="AA252" i="1"/>
  <c r="AB252" i="1"/>
  <c r="AC252" i="1"/>
  <c r="W286" i="1"/>
  <c r="Y286" i="1"/>
  <c r="X286" i="1"/>
  <c r="AA294" i="1"/>
  <c r="AB294" i="1"/>
  <c r="AC294" i="1"/>
  <c r="AA298" i="1"/>
  <c r="AB298" i="1"/>
  <c r="AC298" i="1"/>
  <c r="S292" i="1"/>
  <c r="T292" i="1"/>
  <c r="U292" i="1"/>
  <c r="Y68" i="1"/>
  <c r="W68" i="1"/>
  <c r="X68" i="1"/>
  <c r="W9" i="1"/>
  <c r="X9" i="1"/>
  <c r="Y9" i="1"/>
  <c r="T140" i="1"/>
  <c r="U140" i="1"/>
  <c r="S140" i="1"/>
  <c r="X157" i="1"/>
  <c r="W157" i="1"/>
  <c r="Y157" i="1"/>
  <c r="S231" i="1"/>
  <c r="T231" i="1"/>
  <c r="U231" i="1"/>
  <c r="AA290" i="1"/>
  <c r="AB290" i="1"/>
  <c r="AC290" i="1"/>
  <c r="AB70" i="1"/>
  <c r="AA70" i="1"/>
  <c r="AC70" i="1"/>
  <c r="W215" i="1"/>
  <c r="Y215" i="1"/>
  <c r="X215" i="1"/>
  <c r="S284" i="1"/>
  <c r="T284" i="1"/>
  <c r="U284" i="1"/>
  <c r="S300" i="1"/>
  <c r="U300" i="1"/>
  <c r="T300" i="1"/>
  <c r="AZ287" i="1"/>
  <c r="AD287" i="1" s="1"/>
  <c r="AW287" i="1"/>
  <c r="R287" i="1" s="1"/>
  <c r="AX287" i="1"/>
  <c r="V287" i="1" s="1"/>
  <c r="AY287" i="1"/>
  <c r="Z287" i="1" s="1"/>
  <c r="AZ288" i="1"/>
  <c r="AD288" i="1" s="1"/>
  <c r="AX288" i="1"/>
  <c r="V288" i="1" s="1"/>
  <c r="AW288" i="1"/>
  <c r="R288" i="1" s="1"/>
  <c r="AY288" i="1"/>
  <c r="Z288" i="1" s="1"/>
  <c r="AZ297" i="1"/>
  <c r="AD297" i="1" s="1"/>
  <c r="AW297" i="1"/>
  <c r="R297" i="1" s="1"/>
  <c r="AX297" i="1"/>
  <c r="V297" i="1" s="1"/>
  <c r="AY297" i="1"/>
  <c r="Z297" i="1" s="1"/>
  <c r="O210" i="1"/>
  <c r="P210" i="1"/>
  <c r="Q210" i="1"/>
  <c r="O252" i="1"/>
  <c r="P252" i="1"/>
  <c r="Q252" i="1"/>
  <c r="P157" i="1"/>
  <c r="O157" i="1"/>
  <c r="Q157" i="1"/>
  <c r="O294" i="1"/>
  <c r="P294" i="1"/>
  <c r="Q294" i="1"/>
  <c r="O300" i="1"/>
  <c r="Q300" i="1"/>
  <c r="P300" i="1"/>
  <c r="S254" i="1"/>
  <c r="U254" i="1"/>
  <c r="T254" i="1"/>
  <c r="AC139" i="1"/>
  <c r="AA139" i="1"/>
  <c r="AB139" i="1"/>
  <c r="T50" i="1"/>
  <c r="U50" i="1"/>
  <c r="S50" i="1"/>
  <c r="W210" i="1"/>
  <c r="Y210" i="1"/>
  <c r="X210" i="1"/>
  <c r="AA233" i="1"/>
  <c r="AB233" i="1"/>
  <c r="AC233" i="1"/>
  <c r="S289" i="1"/>
  <c r="U289" i="1"/>
  <c r="T289" i="1"/>
  <c r="S293" i="1"/>
  <c r="T293" i="1"/>
  <c r="U293" i="1"/>
  <c r="S252" i="1"/>
  <c r="T252" i="1"/>
  <c r="U252" i="1"/>
  <c r="AA286" i="1"/>
  <c r="AC286" i="1"/>
  <c r="AB286" i="1"/>
  <c r="W294" i="1"/>
  <c r="Y294" i="1"/>
  <c r="X294" i="1"/>
  <c r="W298" i="1"/>
  <c r="Y298" i="1"/>
  <c r="X298" i="1"/>
  <c r="W292" i="1"/>
  <c r="Y292" i="1"/>
  <c r="X292" i="1"/>
  <c r="S68" i="1"/>
  <c r="T68" i="1"/>
  <c r="U68" i="1"/>
  <c r="S9" i="1"/>
  <c r="U9" i="1"/>
  <c r="T9" i="1"/>
  <c r="X140" i="1"/>
  <c r="Y140" i="1"/>
  <c r="W140" i="1"/>
  <c r="S157" i="1"/>
  <c r="T157" i="1"/>
  <c r="U157" i="1"/>
  <c r="W231" i="1"/>
  <c r="Y231" i="1"/>
  <c r="X231" i="1"/>
  <c r="W290" i="1"/>
  <c r="Y290" i="1"/>
  <c r="X290" i="1"/>
  <c r="T70" i="1"/>
  <c r="S70" i="1"/>
  <c r="U70" i="1"/>
  <c r="S215" i="1"/>
  <c r="T215" i="1"/>
  <c r="U215" i="1"/>
  <c r="W284" i="1"/>
  <c r="X284" i="1"/>
  <c r="Y284" i="1"/>
  <c r="W300" i="1"/>
  <c r="X300" i="1"/>
  <c r="Y300" i="1"/>
  <c r="AZ101" i="1"/>
  <c r="AD101" i="1" s="1"/>
  <c r="AW101" i="1"/>
  <c r="R101" i="1" s="1"/>
  <c r="AX101" i="1"/>
  <c r="V101" i="1" s="1"/>
  <c r="AY101" i="1"/>
  <c r="Z101" i="1" s="1"/>
  <c r="AZ159" i="1"/>
  <c r="AD159" i="1" s="1"/>
  <c r="AW159" i="1"/>
  <c r="R159" i="1" s="1"/>
  <c r="AX159" i="1"/>
  <c r="V159" i="1" s="1"/>
  <c r="AY159" i="1"/>
  <c r="Z159" i="1" s="1"/>
  <c r="AZ232" i="1"/>
  <c r="AD232" i="1" s="1"/>
  <c r="AW232" i="1"/>
  <c r="R232" i="1" s="1"/>
  <c r="AX232" i="1"/>
  <c r="V232" i="1" s="1"/>
  <c r="AY232" i="1"/>
  <c r="Z232" i="1" s="1"/>
  <c r="O254" i="1"/>
  <c r="Q254" i="1"/>
  <c r="P254" i="1"/>
  <c r="O233" i="1"/>
  <c r="Q233" i="1"/>
  <c r="P233" i="1"/>
  <c r="O68" i="1"/>
  <c r="P68" i="1"/>
  <c r="Q68" i="1"/>
  <c r="O231" i="1"/>
  <c r="Q231" i="1"/>
  <c r="P231" i="1"/>
  <c r="O298" i="1"/>
  <c r="Q298" i="1"/>
  <c r="P298" i="1"/>
  <c r="Q70" i="1"/>
  <c r="O70" i="1"/>
  <c r="P70" i="1"/>
  <c r="AF254" i="1"/>
  <c r="AG254" i="1"/>
  <c r="AE254" i="1"/>
  <c r="AG139" i="1"/>
  <c r="AF139" i="1"/>
  <c r="AE139" i="1"/>
  <c r="AF50" i="1"/>
  <c r="AG50" i="1"/>
  <c r="AE50" i="1"/>
  <c r="AE210" i="1"/>
  <c r="AG210" i="1"/>
  <c r="AF210" i="1"/>
  <c r="AE233" i="1"/>
  <c r="AG233" i="1"/>
  <c r="AF233" i="1"/>
  <c r="AE289" i="1"/>
  <c r="AF289" i="1"/>
  <c r="AG289" i="1"/>
  <c r="AE293" i="1"/>
  <c r="AF293" i="1"/>
  <c r="AG293" i="1"/>
  <c r="AE252" i="1"/>
  <c r="AF252" i="1"/>
  <c r="AG252" i="1"/>
  <c r="AE286" i="1"/>
  <c r="AF286" i="1"/>
  <c r="AG286" i="1"/>
  <c r="AE294" i="1"/>
  <c r="AG294" i="1"/>
  <c r="AF294" i="1"/>
  <c r="AE298" i="1"/>
  <c r="AG298" i="1"/>
  <c r="AF298" i="1"/>
  <c r="AE292" i="1"/>
  <c r="AG292" i="1"/>
  <c r="AF292" i="1"/>
  <c r="AG68" i="1"/>
  <c r="AF68" i="1"/>
  <c r="AE68" i="1"/>
  <c r="AE9" i="1"/>
  <c r="AF9" i="1"/>
  <c r="AG9" i="1"/>
  <c r="AF140" i="1"/>
  <c r="AG140" i="1"/>
  <c r="AE140" i="1"/>
  <c r="AG157" i="1"/>
  <c r="AF157" i="1"/>
  <c r="AE157" i="1"/>
  <c r="AE231" i="1"/>
  <c r="AG231" i="1"/>
  <c r="AF231" i="1"/>
  <c r="AE290" i="1"/>
  <c r="AF290" i="1"/>
  <c r="AG290" i="1"/>
  <c r="AG70" i="1"/>
  <c r="AE70" i="1"/>
  <c r="AF70" i="1"/>
  <c r="AE215" i="1"/>
  <c r="AG215" i="1"/>
  <c r="AF215" i="1"/>
  <c r="AE284" i="1"/>
  <c r="AG284" i="1"/>
  <c r="AF284" i="1"/>
  <c r="AE300" i="1"/>
  <c r="AF300" i="1"/>
  <c r="AG300" i="1"/>
  <c r="S67" i="1"/>
  <c r="U67" i="1"/>
  <c r="T67" i="1"/>
  <c r="AA67" i="1"/>
  <c r="AB67" i="1"/>
  <c r="AC67" i="1"/>
  <c r="W67" i="1"/>
  <c r="Y67" i="1"/>
  <c r="X67" i="1"/>
  <c r="AE67" i="1"/>
  <c r="AF67" i="1"/>
  <c r="AG67" i="1"/>
  <c r="O67" i="1"/>
  <c r="Q67" i="1"/>
  <c r="P67" i="1"/>
  <c r="AZ66" i="1"/>
  <c r="AD66" i="1" s="1"/>
  <c r="AW66" i="1"/>
  <c r="R66" i="1" s="1"/>
  <c r="AX66" i="1"/>
  <c r="V66" i="1" s="1"/>
  <c r="AY66" i="1"/>
  <c r="Z66" i="1" s="1"/>
  <c r="AZ65" i="1"/>
  <c r="AD65" i="1" s="1"/>
  <c r="AY65" i="1"/>
  <c r="Z65" i="1" s="1"/>
  <c r="AW65" i="1"/>
  <c r="R65" i="1" s="1"/>
  <c r="AX65" i="1"/>
  <c r="V65" i="1" s="1"/>
  <c r="AZ137" i="1"/>
  <c r="AD137" i="1" s="1"/>
  <c r="AY137" i="1"/>
  <c r="Z137" i="1" s="1"/>
  <c r="AW137" i="1"/>
  <c r="R137" i="1" s="1"/>
  <c r="AX137" i="1"/>
  <c r="V137" i="1" s="1"/>
  <c r="AA133" i="1"/>
  <c r="AC133" i="1"/>
  <c r="AB133" i="1"/>
  <c r="W133" i="1"/>
  <c r="Y133" i="1"/>
  <c r="X133" i="1"/>
  <c r="S133" i="1"/>
  <c r="U133" i="1"/>
  <c r="T133" i="1"/>
  <c r="AE133" i="1"/>
  <c r="AG133" i="1"/>
  <c r="AF133" i="1"/>
  <c r="O133" i="1"/>
  <c r="Q133" i="1"/>
  <c r="P133" i="1"/>
  <c r="S138" i="1"/>
  <c r="U138" i="1"/>
  <c r="T138" i="1"/>
  <c r="AA138" i="1"/>
  <c r="AC138" i="1"/>
  <c r="AB138" i="1"/>
  <c r="W138" i="1"/>
  <c r="Y138" i="1"/>
  <c r="X138" i="1"/>
  <c r="AE138" i="1"/>
  <c r="AG138" i="1"/>
  <c r="AF138" i="1"/>
  <c r="O138" i="1"/>
  <c r="Q138" i="1"/>
  <c r="P138" i="1"/>
  <c r="AZ135" i="1"/>
  <c r="AD135" i="1" s="1"/>
  <c r="AW135" i="1"/>
  <c r="R135" i="1" s="1"/>
  <c r="AX135" i="1"/>
  <c r="V135" i="1" s="1"/>
  <c r="AY135" i="1"/>
  <c r="Z135" i="1" s="1"/>
  <c r="W136" i="1"/>
  <c r="Y136" i="1"/>
  <c r="X136" i="1"/>
  <c r="AE136" i="1"/>
  <c r="AF136" i="1"/>
  <c r="AG136" i="1"/>
  <c r="AA136" i="1"/>
  <c r="AC136" i="1"/>
  <c r="AB136" i="1"/>
  <c r="S136" i="1"/>
  <c r="U136" i="1"/>
  <c r="T136" i="1"/>
  <c r="O136" i="1"/>
  <c r="P136" i="1"/>
  <c r="Q136" i="1"/>
  <c r="T134" i="1"/>
  <c r="S134" i="1"/>
  <c r="U134" i="1"/>
  <c r="AB134" i="1"/>
  <c r="AA134" i="1"/>
  <c r="AC134" i="1"/>
  <c r="X134" i="1"/>
  <c r="Y134" i="1"/>
  <c r="W134" i="1"/>
  <c r="AF134" i="1"/>
  <c r="AG134" i="1"/>
  <c r="AE134" i="1"/>
  <c r="P134" i="1"/>
  <c r="Q134" i="1"/>
  <c r="O134" i="1"/>
  <c r="T116" i="1"/>
  <c r="U116" i="1"/>
  <c r="S116" i="1"/>
  <c r="AB116" i="1"/>
  <c r="AA116" i="1"/>
  <c r="AC116" i="1"/>
  <c r="X116" i="1"/>
  <c r="Y116" i="1"/>
  <c r="W116" i="1"/>
  <c r="AF116" i="1"/>
  <c r="AG116" i="1"/>
  <c r="AE116" i="1"/>
  <c r="P116" i="1"/>
  <c r="Q116" i="1"/>
  <c r="O116" i="1"/>
  <c r="AZ115" i="1"/>
  <c r="AD115" i="1" s="1"/>
  <c r="AW115" i="1"/>
  <c r="R115" i="1" s="1"/>
  <c r="AX115" i="1"/>
  <c r="V115" i="1" s="1"/>
  <c r="AY115" i="1"/>
  <c r="Z115" i="1" s="1"/>
  <c r="AZ118" i="1"/>
  <c r="AD118" i="1" s="1"/>
  <c r="AY118" i="1"/>
  <c r="Z118" i="1" s="1"/>
  <c r="AW118" i="1"/>
  <c r="R118" i="1" s="1"/>
  <c r="AX118" i="1"/>
  <c r="V118" i="1" s="1"/>
  <c r="X117" i="1"/>
  <c r="W117" i="1"/>
  <c r="Y117" i="1"/>
  <c r="T117" i="1"/>
  <c r="S117" i="1"/>
  <c r="U117" i="1"/>
  <c r="AB117" i="1"/>
  <c r="AC117" i="1"/>
  <c r="AA117" i="1"/>
  <c r="AF117" i="1"/>
  <c r="AG117" i="1"/>
  <c r="AE117" i="1"/>
  <c r="P117" i="1"/>
  <c r="O117" i="1"/>
  <c r="Q117" i="1"/>
  <c r="AZ214" i="1"/>
  <c r="AD214" i="1" s="1"/>
  <c r="AY214" i="1"/>
  <c r="Z214" i="1" s="1"/>
  <c r="AW214" i="1"/>
  <c r="R214" i="1" s="1"/>
  <c r="AX214" i="1"/>
  <c r="V214" i="1" s="1"/>
  <c r="T213" i="1"/>
  <c r="S213" i="1"/>
  <c r="U213" i="1"/>
  <c r="AB213" i="1"/>
  <c r="AA213" i="1"/>
  <c r="AC213" i="1"/>
  <c r="X213" i="1"/>
  <c r="Y213" i="1"/>
  <c r="W213" i="1"/>
  <c r="AF213" i="1"/>
  <c r="AE213" i="1"/>
  <c r="AG213" i="1"/>
  <c r="P213" i="1"/>
  <c r="O213" i="1"/>
  <c r="Q213" i="1"/>
  <c r="AZ211" i="1"/>
  <c r="AD211" i="1" s="1"/>
  <c r="AX211" i="1"/>
  <c r="V211" i="1" s="1"/>
  <c r="AW211" i="1"/>
  <c r="R211" i="1" s="1"/>
  <c r="AY211" i="1"/>
  <c r="Z211" i="1" s="1"/>
  <c r="AB212" i="1"/>
  <c r="AC212" i="1"/>
  <c r="AA212" i="1"/>
  <c r="T212" i="1"/>
  <c r="S212" i="1"/>
  <c r="U212" i="1"/>
  <c r="X212" i="1"/>
  <c r="W212" i="1"/>
  <c r="Y212" i="1"/>
  <c r="AF212" i="1"/>
  <c r="AE212" i="1"/>
  <c r="AG212" i="1"/>
  <c r="P212" i="1"/>
  <c r="Q212" i="1"/>
  <c r="O212" i="1"/>
  <c r="AZ142" i="1"/>
  <c r="AD142" i="1" s="1"/>
  <c r="AX142" i="1"/>
  <c r="V142" i="1" s="1"/>
  <c r="AY142" i="1"/>
  <c r="Z142" i="1" s="1"/>
  <c r="AW142" i="1"/>
  <c r="R142" i="1" s="1"/>
  <c r="AZ141" i="1"/>
  <c r="AD141" i="1" s="1"/>
  <c r="AX141" i="1"/>
  <c r="V141" i="1" s="1"/>
  <c r="AY141" i="1"/>
  <c r="Z141" i="1" s="1"/>
  <c r="AW141" i="1"/>
  <c r="R141" i="1" s="1"/>
  <c r="AZ71" i="1"/>
  <c r="AD71" i="1" s="1"/>
  <c r="AX71" i="1"/>
  <c r="V71" i="1" s="1"/>
  <c r="AY71" i="1"/>
  <c r="Z71" i="1" s="1"/>
  <c r="AW71" i="1"/>
  <c r="R71" i="1" s="1"/>
  <c r="X75" i="1"/>
  <c r="W75" i="1"/>
  <c r="Y75" i="1"/>
  <c r="AB75" i="1"/>
  <c r="AC75" i="1"/>
  <c r="AA75" i="1"/>
  <c r="T75" i="1"/>
  <c r="S75" i="1"/>
  <c r="U75" i="1"/>
  <c r="AF75" i="1"/>
  <c r="AE75" i="1"/>
  <c r="AG75" i="1"/>
  <c r="P75" i="1"/>
  <c r="O75" i="1"/>
  <c r="Q75" i="1"/>
  <c r="T72" i="1"/>
  <c r="U72" i="1"/>
  <c r="S72" i="1"/>
  <c r="X72" i="1"/>
  <c r="Y72" i="1"/>
  <c r="W72" i="1"/>
  <c r="AB72" i="1"/>
  <c r="AC72" i="1"/>
  <c r="AA72" i="1"/>
  <c r="AF72" i="1"/>
  <c r="AG72" i="1"/>
  <c r="AE72" i="1"/>
  <c r="P72" i="1"/>
  <c r="Q72" i="1"/>
  <c r="O72" i="1"/>
  <c r="AB74" i="1"/>
  <c r="AA74" i="1"/>
  <c r="AC74" i="1"/>
  <c r="X74" i="1"/>
  <c r="Y74" i="1"/>
  <c r="W74" i="1"/>
  <c r="T74" i="1"/>
  <c r="S74" i="1"/>
  <c r="U74" i="1"/>
  <c r="AF74" i="1"/>
  <c r="AG74" i="1"/>
  <c r="AE74" i="1"/>
  <c r="P74" i="1"/>
  <c r="O74" i="1"/>
  <c r="Q74" i="1"/>
  <c r="AZ73" i="1"/>
  <c r="AD73" i="1" s="1"/>
  <c r="AX73" i="1"/>
  <c r="V73" i="1" s="1"/>
  <c r="AY73" i="1"/>
  <c r="Z73" i="1" s="1"/>
  <c r="AW73" i="1"/>
  <c r="R73" i="1" s="1"/>
  <c r="X92" i="1"/>
  <c r="Y92" i="1"/>
  <c r="W92" i="1"/>
  <c r="T92" i="1"/>
  <c r="S92" i="1"/>
  <c r="U92" i="1"/>
  <c r="AB92" i="1"/>
  <c r="AC92" i="1"/>
  <c r="AA92" i="1"/>
  <c r="AF92" i="1"/>
  <c r="AE92" i="1"/>
  <c r="AG92" i="1"/>
  <c r="P92" i="1"/>
  <c r="Q92" i="1"/>
  <c r="O92" i="1"/>
  <c r="AB158" i="1"/>
  <c r="AA158" i="1"/>
  <c r="AC158" i="1"/>
  <c r="T158" i="1"/>
  <c r="U158" i="1"/>
  <c r="S158" i="1"/>
  <c r="X158" i="1"/>
  <c r="W158" i="1"/>
  <c r="Y158" i="1"/>
  <c r="AF158" i="1"/>
  <c r="AG158" i="1"/>
  <c r="AE158" i="1"/>
  <c r="P158" i="1"/>
  <c r="O158" i="1"/>
  <c r="Q158" i="1"/>
  <c r="AB156" i="1"/>
  <c r="AA156" i="1"/>
  <c r="AC156" i="1"/>
  <c r="X156" i="1"/>
  <c r="Y156" i="1"/>
  <c r="W156" i="1"/>
  <c r="T156" i="1"/>
  <c r="U156" i="1"/>
  <c r="S156" i="1"/>
  <c r="AF156" i="1"/>
  <c r="AG156" i="1"/>
  <c r="AE156" i="1"/>
  <c r="P156" i="1"/>
  <c r="Q156" i="1"/>
  <c r="O156" i="1"/>
  <c r="AZ151" i="1"/>
  <c r="AD151" i="1" s="1"/>
  <c r="AY151" i="1"/>
  <c r="Z151" i="1" s="1"/>
  <c r="AX151" i="1"/>
  <c r="V151" i="1" s="1"/>
  <c r="AW151" i="1"/>
  <c r="R151" i="1" s="1"/>
  <c r="X155" i="1"/>
  <c r="W155" i="1"/>
  <c r="Y155" i="1"/>
  <c r="T155" i="1"/>
  <c r="S155" i="1"/>
  <c r="U155" i="1"/>
  <c r="AB155" i="1"/>
  <c r="AC155" i="1"/>
  <c r="AA155" i="1"/>
  <c r="AF155" i="1"/>
  <c r="AG155" i="1"/>
  <c r="AE155" i="1"/>
  <c r="P155" i="1"/>
  <c r="Q155" i="1"/>
  <c r="O155" i="1"/>
  <c r="AZ153" i="1"/>
  <c r="AD153" i="1" s="1"/>
  <c r="AY153" i="1"/>
  <c r="Z153" i="1" s="1"/>
  <c r="AX153" i="1"/>
  <c r="V153" i="1" s="1"/>
  <c r="AW153" i="1"/>
  <c r="R153" i="1" s="1"/>
  <c r="AB154" i="1"/>
  <c r="AA154" i="1"/>
  <c r="AC154" i="1"/>
  <c r="X154" i="1"/>
  <c r="Y154" i="1"/>
  <c r="W154" i="1"/>
  <c r="T154" i="1"/>
  <c r="S154" i="1"/>
  <c r="U154" i="1"/>
  <c r="AF154" i="1"/>
  <c r="AE154" i="1"/>
  <c r="AG154" i="1"/>
  <c r="P154" i="1"/>
  <c r="O154" i="1"/>
  <c r="Q154" i="1"/>
  <c r="AZ152" i="1"/>
  <c r="AD152" i="1" s="1"/>
  <c r="AX152" i="1"/>
  <c r="V152" i="1" s="1"/>
  <c r="AW152" i="1"/>
  <c r="R152" i="1" s="1"/>
  <c r="AY152" i="1"/>
  <c r="Z152" i="1" s="1"/>
  <c r="I69" i="1"/>
  <c r="H69" i="1"/>
  <c r="H291" i="1"/>
  <c r="I291" i="1"/>
  <c r="H295" i="1"/>
  <c r="I295" i="1"/>
  <c r="I296" i="1"/>
  <c r="H296" i="1"/>
  <c r="H151" i="1"/>
  <c r="I151" i="1"/>
  <c r="I66" i="1"/>
  <c r="H66" i="1"/>
  <c r="L141" i="1"/>
  <c r="I141" i="1"/>
  <c r="H141" i="1"/>
  <c r="I243" i="1"/>
  <c r="H243" i="1"/>
  <c r="I102" i="1"/>
  <c r="H102" i="1"/>
  <c r="H137" i="1"/>
  <c r="I137" i="1"/>
  <c r="I65" i="1"/>
  <c r="H65" i="1"/>
  <c r="I209" i="1"/>
  <c r="H209" i="1"/>
  <c r="I142" i="1"/>
  <c r="H142" i="1"/>
  <c r="H283" i="1"/>
  <c r="I283" i="1"/>
  <c r="I285" i="1"/>
  <c r="H285" i="1"/>
  <c r="L299" i="1"/>
  <c r="H299" i="1"/>
  <c r="I299" i="1"/>
  <c r="H73" i="1"/>
  <c r="I73" i="1"/>
  <c r="L71" i="1"/>
  <c r="H71" i="1"/>
  <c r="I71" i="1"/>
  <c r="I153" i="1"/>
  <c r="H153" i="1"/>
  <c r="H287" i="1"/>
  <c r="I287" i="1"/>
  <c r="L211" i="1"/>
  <c r="I211" i="1"/>
  <c r="H211" i="1"/>
  <c r="L288" i="1"/>
  <c r="I288" i="1"/>
  <c r="H288" i="1"/>
  <c r="H214" i="1"/>
  <c r="I214" i="1"/>
  <c r="I297" i="1"/>
  <c r="H297" i="1"/>
  <c r="H101" i="1"/>
  <c r="I101" i="1"/>
  <c r="H135" i="1"/>
  <c r="I135" i="1"/>
  <c r="I159" i="1"/>
  <c r="H159" i="1"/>
  <c r="I118" i="1"/>
  <c r="H118" i="1"/>
  <c r="H232" i="1"/>
  <c r="I232" i="1"/>
  <c r="I115" i="1"/>
  <c r="H115" i="1"/>
  <c r="H152" i="1"/>
  <c r="I152" i="1"/>
  <c r="K67" i="1"/>
  <c r="K233" i="1"/>
  <c r="L243" i="1"/>
  <c r="AV243" i="1"/>
  <c r="N243" i="1" s="1"/>
  <c r="L135" i="1"/>
  <c r="AV135" i="1"/>
  <c r="N135" i="1" s="1"/>
  <c r="AV287" i="1"/>
  <c r="N287" i="1" s="1"/>
  <c r="AV209" i="1"/>
  <c r="N209" i="1" s="1"/>
  <c r="AV142" i="1"/>
  <c r="N142" i="1" s="1"/>
  <c r="L283" i="1"/>
  <c r="AV283" i="1"/>
  <c r="N283" i="1" s="1"/>
  <c r="AV69" i="1"/>
  <c r="N69" i="1" s="1"/>
  <c r="AV291" i="1"/>
  <c r="N291" i="1" s="1"/>
  <c r="AV295" i="1"/>
  <c r="N295" i="1" s="1"/>
  <c r="AV118" i="1"/>
  <c r="N118" i="1" s="1"/>
  <c r="AV211" i="1"/>
  <c r="N211" i="1" s="1"/>
  <c r="AV288" i="1"/>
  <c r="N288" i="1" s="1"/>
  <c r="AV141" i="1"/>
  <c r="N141" i="1" s="1"/>
  <c r="AV299" i="1"/>
  <c r="N299" i="1" s="1"/>
  <c r="J72" i="1"/>
  <c r="J156" i="1"/>
  <c r="L142" i="1"/>
  <c r="K72" i="1"/>
  <c r="AV102" i="1"/>
  <c r="N102" i="1" s="1"/>
  <c r="AV137" i="1"/>
  <c r="N137" i="1" s="1"/>
  <c r="AV296" i="1"/>
  <c r="N296" i="1" s="1"/>
  <c r="AV232" i="1"/>
  <c r="N232" i="1" s="1"/>
  <c r="AV115" i="1"/>
  <c r="N115" i="1" s="1"/>
  <c r="L285" i="1"/>
  <c r="AV285" i="1"/>
  <c r="N285" i="1" s="1"/>
  <c r="AV214" i="1"/>
  <c r="N214" i="1" s="1"/>
  <c r="L297" i="1"/>
  <c r="AV297" i="1"/>
  <c r="N297" i="1" s="1"/>
  <c r="AV101" i="1"/>
  <c r="N101" i="1" s="1"/>
  <c r="AV159" i="1"/>
  <c r="N159" i="1" s="1"/>
  <c r="AV73" i="1"/>
  <c r="N73" i="1" s="1"/>
  <c r="AV71" i="1"/>
  <c r="N71" i="1" s="1"/>
  <c r="L153" i="1"/>
  <c r="AV153" i="1"/>
  <c r="N153" i="1" s="1"/>
  <c r="AV65" i="1"/>
  <c r="N65" i="1" s="1"/>
  <c r="L151" i="1"/>
  <c r="AV151" i="1"/>
  <c r="N151" i="1" s="1"/>
  <c r="AV66" i="1"/>
  <c r="N66" i="1" s="1"/>
  <c r="AV152" i="1"/>
  <c r="N152" i="1" s="1"/>
  <c r="K213" i="1"/>
  <c r="K290" i="1"/>
  <c r="K70" i="1"/>
  <c r="K289" i="1"/>
  <c r="K138" i="1"/>
  <c r="K74" i="1"/>
  <c r="L291" i="1"/>
  <c r="L101" i="1"/>
  <c r="L159" i="1"/>
  <c r="K116" i="1"/>
  <c r="K68" i="1"/>
  <c r="K212" i="1"/>
  <c r="K298" i="1"/>
  <c r="K254" i="1"/>
  <c r="K215" i="1"/>
  <c r="L65" i="1"/>
  <c r="L115" i="1"/>
  <c r="K154" i="1"/>
  <c r="K9" i="1"/>
  <c r="K155" i="1"/>
  <c r="K117" i="1"/>
  <c r="K286" i="1"/>
  <c r="K252" i="1"/>
  <c r="K156" i="1"/>
  <c r="K157" i="1"/>
  <c r="K75" i="1"/>
  <c r="K133" i="1"/>
  <c r="K294" i="1"/>
  <c r="L295" i="1"/>
  <c r="L214" i="1"/>
  <c r="K140" i="1"/>
  <c r="K92" i="1"/>
  <c r="K134" i="1"/>
  <c r="K158" i="1"/>
  <c r="L69" i="1"/>
  <c r="K300" i="1"/>
  <c r="K293" i="1"/>
  <c r="L232" i="1"/>
  <c r="L66" i="1"/>
  <c r="L137" i="1"/>
  <c r="L287" i="1"/>
  <c r="L102" i="1"/>
  <c r="K139" i="1"/>
  <c r="K136" i="1"/>
  <c r="L73" i="1"/>
  <c r="L152" i="1"/>
  <c r="K50" i="1"/>
  <c r="AU243" i="1"/>
  <c r="L209" i="1"/>
  <c r="L296" i="1"/>
  <c r="K292" i="1"/>
  <c r="K284" i="1"/>
  <c r="P102" i="1" l="1"/>
  <c r="Q102" i="1"/>
  <c r="O102" i="1"/>
  <c r="P69" i="1"/>
  <c r="O69" i="1"/>
  <c r="Q69" i="1"/>
  <c r="O209" i="1"/>
  <c r="P209" i="1"/>
  <c r="Q209" i="1"/>
  <c r="O243" i="1"/>
  <c r="P243" i="1"/>
  <c r="Q243" i="1"/>
  <c r="J101" i="1"/>
  <c r="S232" i="1"/>
  <c r="U232" i="1"/>
  <c r="T232" i="1"/>
  <c r="T159" i="1"/>
  <c r="S159" i="1"/>
  <c r="U159" i="1"/>
  <c r="T101" i="1"/>
  <c r="U101" i="1"/>
  <c r="S101" i="1"/>
  <c r="W297" i="1"/>
  <c r="Y297" i="1"/>
  <c r="X297" i="1"/>
  <c r="S288" i="1"/>
  <c r="T288" i="1"/>
  <c r="U288" i="1"/>
  <c r="W287" i="1"/>
  <c r="Y287" i="1"/>
  <c r="X287" i="1"/>
  <c r="AA299" i="1"/>
  <c r="AC299" i="1"/>
  <c r="AB299" i="1"/>
  <c r="AA285" i="1"/>
  <c r="AC285" i="1"/>
  <c r="AB285" i="1"/>
  <c r="AA283" i="1"/>
  <c r="AB283" i="1"/>
  <c r="AC283" i="1"/>
  <c r="AA209" i="1"/>
  <c r="AC209" i="1"/>
  <c r="AB209" i="1"/>
  <c r="AC102" i="1"/>
  <c r="AB102" i="1"/>
  <c r="AA102" i="1"/>
  <c r="S243" i="1"/>
  <c r="T243" i="1"/>
  <c r="U243" i="1"/>
  <c r="S296" i="1"/>
  <c r="T296" i="1"/>
  <c r="U296" i="1"/>
  <c r="S295" i="1"/>
  <c r="U295" i="1"/>
  <c r="T295" i="1"/>
  <c r="AA291" i="1"/>
  <c r="AC291" i="1"/>
  <c r="AB291" i="1"/>
  <c r="AA69" i="1"/>
  <c r="AC69" i="1"/>
  <c r="AB69" i="1"/>
  <c r="O159" i="1"/>
  <c r="Q159" i="1"/>
  <c r="P159" i="1"/>
  <c r="O232" i="1"/>
  <c r="P232" i="1"/>
  <c r="Q232" i="1"/>
  <c r="O299" i="1"/>
  <c r="P299" i="1"/>
  <c r="Q299" i="1"/>
  <c r="O283" i="1"/>
  <c r="P283" i="1"/>
  <c r="Q283" i="1"/>
  <c r="O287" i="1"/>
  <c r="Q287" i="1"/>
  <c r="P287" i="1"/>
  <c r="AE232" i="1"/>
  <c r="AF232" i="1"/>
  <c r="AG232" i="1"/>
  <c r="AE159" i="1"/>
  <c r="AF159" i="1"/>
  <c r="AG159" i="1"/>
  <c r="AF101" i="1"/>
  <c r="AE101" i="1"/>
  <c r="AG101" i="1"/>
  <c r="S297" i="1"/>
  <c r="T297" i="1"/>
  <c r="U297" i="1"/>
  <c r="W288" i="1"/>
  <c r="Y288" i="1"/>
  <c r="X288" i="1"/>
  <c r="S287" i="1"/>
  <c r="U287" i="1"/>
  <c r="T287" i="1"/>
  <c r="W299" i="1"/>
  <c r="X299" i="1"/>
  <c r="Y299" i="1"/>
  <c r="S285" i="1"/>
  <c r="U285" i="1"/>
  <c r="T285" i="1"/>
  <c r="W283" i="1"/>
  <c r="Y283" i="1"/>
  <c r="X283" i="1"/>
  <c r="W209" i="1"/>
  <c r="X209" i="1"/>
  <c r="Y209" i="1"/>
  <c r="T102" i="1"/>
  <c r="U102" i="1"/>
  <c r="S102" i="1"/>
  <c r="AA243" i="1"/>
  <c r="AB243" i="1"/>
  <c r="AC243" i="1"/>
  <c r="AA296" i="1"/>
  <c r="AC296" i="1"/>
  <c r="AB296" i="1"/>
  <c r="AA295" i="1"/>
  <c r="AB295" i="1"/>
  <c r="AC295" i="1"/>
  <c r="S291" i="1"/>
  <c r="U291" i="1"/>
  <c r="T291" i="1"/>
  <c r="U69" i="1"/>
  <c r="S69" i="1"/>
  <c r="T69" i="1"/>
  <c r="P101" i="1"/>
  <c r="Q101" i="1"/>
  <c r="O101" i="1"/>
  <c r="O285" i="1"/>
  <c r="P285" i="1"/>
  <c r="Q285" i="1"/>
  <c r="O296" i="1"/>
  <c r="Q296" i="1"/>
  <c r="P296" i="1"/>
  <c r="O295" i="1"/>
  <c r="Q295" i="1"/>
  <c r="P295" i="1"/>
  <c r="AA232" i="1"/>
  <c r="AB232" i="1"/>
  <c r="AC232" i="1"/>
  <c r="AA159" i="1"/>
  <c r="AC159" i="1"/>
  <c r="AB159" i="1"/>
  <c r="AB101" i="1"/>
  <c r="AA101" i="1"/>
  <c r="AC101" i="1"/>
  <c r="AE297" i="1"/>
  <c r="AF297" i="1"/>
  <c r="AG297" i="1"/>
  <c r="AE288" i="1"/>
  <c r="AG288" i="1"/>
  <c r="AF288" i="1"/>
  <c r="AE287" i="1"/>
  <c r="AG287" i="1"/>
  <c r="AF287" i="1"/>
  <c r="S299" i="1"/>
  <c r="U299" i="1"/>
  <c r="T299" i="1"/>
  <c r="W285" i="1"/>
  <c r="Y285" i="1"/>
  <c r="X285" i="1"/>
  <c r="S283" i="1"/>
  <c r="U283" i="1"/>
  <c r="T283" i="1"/>
  <c r="S209" i="1"/>
  <c r="T209" i="1"/>
  <c r="U209" i="1"/>
  <c r="X102" i="1"/>
  <c r="Y102" i="1"/>
  <c r="W102" i="1"/>
  <c r="W243" i="1"/>
  <c r="Y243" i="1"/>
  <c r="X243" i="1"/>
  <c r="W296" i="1"/>
  <c r="Y296" i="1"/>
  <c r="X296" i="1"/>
  <c r="W295" i="1"/>
  <c r="X295" i="1"/>
  <c r="Y295" i="1"/>
  <c r="W291" i="1"/>
  <c r="X291" i="1"/>
  <c r="Y291" i="1"/>
  <c r="X69" i="1"/>
  <c r="W69" i="1"/>
  <c r="Y69" i="1"/>
  <c r="O297" i="1"/>
  <c r="P297" i="1"/>
  <c r="Q297" i="1"/>
  <c r="O288" i="1"/>
  <c r="Q288" i="1"/>
  <c r="P288" i="1"/>
  <c r="O291" i="1"/>
  <c r="Q291" i="1"/>
  <c r="P291" i="1"/>
  <c r="J209" i="1"/>
  <c r="W232" i="1"/>
  <c r="X232" i="1"/>
  <c r="Y232" i="1"/>
  <c r="X159" i="1"/>
  <c r="Y159" i="1"/>
  <c r="W159" i="1"/>
  <c r="X101" i="1"/>
  <c r="Y101" i="1"/>
  <c r="W101" i="1"/>
  <c r="AA297" i="1"/>
  <c r="AC297" i="1"/>
  <c r="AB297" i="1"/>
  <c r="AA288" i="1"/>
  <c r="AB288" i="1"/>
  <c r="AC288" i="1"/>
  <c r="AA287" i="1"/>
  <c r="AB287" i="1"/>
  <c r="AC287" i="1"/>
  <c r="AE299" i="1"/>
  <c r="AF299" i="1"/>
  <c r="AG299" i="1"/>
  <c r="AE285" i="1"/>
  <c r="AF285" i="1"/>
  <c r="AG285" i="1"/>
  <c r="AE283" i="1"/>
  <c r="AG283" i="1"/>
  <c r="AF283" i="1"/>
  <c r="AE209" i="1"/>
  <c r="AG209" i="1"/>
  <c r="AF209" i="1"/>
  <c r="AF102" i="1"/>
  <c r="AG102" i="1"/>
  <c r="AE102" i="1"/>
  <c r="AE243" i="1"/>
  <c r="AG243" i="1"/>
  <c r="AF243" i="1"/>
  <c r="AE296" i="1"/>
  <c r="AG296" i="1"/>
  <c r="AF296" i="1"/>
  <c r="AE295" i="1"/>
  <c r="AG295" i="1"/>
  <c r="AF295" i="1"/>
  <c r="AE291" i="1"/>
  <c r="AF291" i="1"/>
  <c r="AG291" i="1"/>
  <c r="AF69" i="1"/>
  <c r="AE69" i="1"/>
  <c r="AG69" i="1"/>
  <c r="AA66" i="1"/>
  <c r="AB66" i="1"/>
  <c r="AC66" i="1"/>
  <c r="W66" i="1"/>
  <c r="Y66" i="1"/>
  <c r="X66" i="1"/>
  <c r="S66" i="1"/>
  <c r="U66" i="1"/>
  <c r="T66" i="1"/>
  <c r="AE66" i="1"/>
  <c r="AF66" i="1"/>
  <c r="AG66" i="1"/>
  <c r="O66" i="1"/>
  <c r="P66" i="1"/>
  <c r="Q66" i="1"/>
  <c r="S65" i="1"/>
  <c r="U65" i="1"/>
  <c r="T65" i="1"/>
  <c r="AA65" i="1"/>
  <c r="AC65" i="1"/>
  <c r="AB65" i="1"/>
  <c r="AE65" i="1"/>
  <c r="AG65" i="1"/>
  <c r="AF65" i="1"/>
  <c r="W65" i="1"/>
  <c r="Y65" i="1"/>
  <c r="X65" i="1"/>
  <c r="O65" i="1"/>
  <c r="Q65" i="1"/>
  <c r="P65" i="1"/>
  <c r="W137" i="1"/>
  <c r="X137" i="1"/>
  <c r="Y137" i="1"/>
  <c r="AA137" i="1"/>
  <c r="AB137" i="1"/>
  <c r="AC137" i="1"/>
  <c r="S137" i="1"/>
  <c r="U137" i="1"/>
  <c r="T137" i="1"/>
  <c r="AE137" i="1"/>
  <c r="AG137" i="1"/>
  <c r="AF137" i="1"/>
  <c r="O137" i="1"/>
  <c r="Q137" i="1"/>
  <c r="P137" i="1"/>
  <c r="X135" i="1"/>
  <c r="W135" i="1"/>
  <c r="Y135" i="1"/>
  <c r="T135" i="1"/>
  <c r="S135" i="1"/>
  <c r="U135" i="1"/>
  <c r="AE135" i="1"/>
  <c r="AG135" i="1"/>
  <c r="AF135" i="1"/>
  <c r="AA135" i="1"/>
  <c r="AC135" i="1"/>
  <c r="AB135" i="1"/>
  <c r="P135" i="1"/>
  <c r="O135" i="1"/>
  <c r="Q135" i="1"/>
  <c r="AB115" i="1"/>
  <c r="AA115" i="1"/>
  <c r="AC115" i="1"/>
  <c r="T115" i="1"/>
  <c r="S115" i="1"/>
  <c r="U115" i="1"/>
  <c r="X115" i="1"/>
  <c r="W115" i="1"/>
  <c r="Y115" i="1"/>
  <c r="AF115" i="1"/>
  <c r="AE115" i="1"/>
  <c r="AG115" i="1"/>
  <c r="P115" i="1"/>
  <c r="Q115" i="1"/>
  <c r="O115" i="1"/>
  <c r="X118" i="1"/>
  <c r="W118" i="1"/>
  <c r="Y118" i="1"/>
  <c r="T118" i="1"/>
  <c r="U118" i="1"/>
  <c r="S118" i="1"/>
  <c r="AB118" i="1"/>
  <c r="AC118" i="1"/>
  <c r="AA118" i="1"/>
  <c r="AF118" i="1"/>
  <c r="AG118" i="1"/>
  <c r="AE118" i="1"/>
  <c r="P118" i="1"/>
  <c r="O118" i="1"/>
  <c r="Q118" i="1"/>
  <c r="AB214" i="1"/>
  <c r="AA214" i="1"/>
  <c r="AC214" i="1"/>
  <c r="X214" i="1"/>
  <c r="Y214" i="1"/>
  <c r="W214" i="1"/>
  <c r="T214" i="1"/>
  <c r="U214" i="1"/>
  <c r="S214" i="1"/>
  <c r="AF214" i="1"/>
  <c r="AG214" i="1"/>
  <c r="AE214" i="1"/>
  <c r="P214" i="1"/>
  <c r="Q214" i="1"/>
  <c r="O214" i="1"/>
  <c r="AB211" i="1"/>
  <c r="AC211" i="1"/>
  <c r="AA211" i="1"/>
  <c r="T211" i="1"/>
  <c r="U211" i="1"/>
  <c r="S211" i="1"/>
  <c r="X211" i="1"/>
  <c r="W211" i="1"/>
  <c r="Y211" i="1"/>
  <c r="AF211" i="1"/>
  <c r="AG211" i="1"/>
  <c r="AE211" i="1"/>
  <c r="P211" i="1"/>
  <c r="O211" i="1"/>
  <c r="Q211" i="1"/>
  <c r="T142" i="1"/>
  <c r="U142" i="1"/>
  <c r="S142" i="1"/>
  <c r="AB142" i="1"/>
  <c r="AC142" i="1"/>
  <c r="AA142" i="1"/>
  <c r="X142" i="1"/>
  <c r="W142" i="1"/>
  <c r="Y142" i="1"/>
  <c r="AF142" i="1"/>
  <c r="AG142" i="1"/>
  <c r="AE142" i="1"/>
  <c r="P142" i="1"/>
  <c r="Q142" i="1"/>
  <c r="O142" i="1"/>
  <c r="T141" i="1"/>
  <c r="S141" i="1"/>
  <c r="U141" i="1"/>
  <c r="X141" i="1"/>
  <c r="Y141" i="1"/>
  <c r="W141" i="1"/>
  <c r="AB141" i="1"/>
  <c r="AA141" i="1"/>
  <c r="AC141" i="1"/>
  <c r="AF141" i="1"/>
  <c r="AG141" i="1"/>
  <c r="AE141" i="1"/>
  <c r="P141" i="1"/>
  <c r="O141" i="1"/>
  <c r="Q141" i="1"/>
  <c r="T71" i="1"/>
  <c r="S71" i="1"/>
  <c r="U71" i="1"/>
  <c r="X71" i="1"/>
  <c r="Y71" i="1"/>
  <c r="W71" i="1"/>
  <c r="AB71" i="1"/>
  <c r="AC71" i="1"/>
  <c r="AA71" i="1"/>
  <c r="AF71" i="1"/>
  <c r="AE71" i="1"/>
  <c r="AG71" i="1"/>
  <c r="P71" i="1"/>
  <c r="O71" i="1"/>
  <c r="Q71" i="1"/>
  <c r="X73" i="1"/>
  <c r="Y73" i="1"/>
  <c r="W73" i="1"/>
  <c r="T73" i="1"/>
  <c r="U73" i="1"/>
  <c r="S73" i="1"/>
  <c r="AB73" i="1"/>
  <c r="AC73" i="1"/>
  <c r="AA73" i="1"/>
  <c r="AF73" i="1"/>
  <c r="AG73" i="1"/>
  <c r="AE73" i="1"/>
  <c r="P73" i="1"/>
  <c r="O73" i="1"/>
  <c r="Q73" i="1"/>
  <c r="T151" i="1"/>
  <c r="S151" i="1"/>
  <c r="U151" i="1"/>
  <c r="AB151" i="1"/>
  <c r="AA151" i="1"/>
  <c r="AC151" i="1"/>
  <c r="X151" i="1"/>
  <c r="Y151" i="1"/>
  <c r="W151" i="1"/>
  <c r="AF151" i="1"/>
  <c r="AE151" i="1"/>
  <c r="AG151" i="1"/>
  <c r="P151" i="1"/>
  <c r="O151" i="1"/>
  <c r="Q151" i="1"/>
  <c r="X153" i="1"/>
  <c r="Y153" i="1"/>
  <c r="W153" i="1"/>
  <c r="T153" i="1"/>
  <c r="U153" i="1"/>
  <c r="S153" i="1"/>
  <c r="AB153" i="1"/>
  <c r="AA153" i="1"/>
  <c r="AC153" i="1"/>
  <c r="AF153" i="1"/>
  <c r="AG153" i="1"/>
  <c r="AE153" i="1"/>
  <c r="P153" i="1"/>
  <c r="Q153" i="1"/>
  <c r="O153" i="1"/>
  <c r="AB152" i="1"/>
  <c r="AC152" i="1"/>
  <c r="AA152" i="1"/>
  <c r="T152" i="1"/>
  <c r="U152" i="1"/>
  <c r="S152" i="1"/>
  <c r="X152" i="1"/>
  <c r="W152" i="1"/>
  <c r="Y152" i="1"/>
  <c r="AF152" i="1"/>
  <c r="AG152" i="1"/>
  <c r="AE152" i="1"/>
  <c r="P152" i="1"/>
  <c r="Q152" i="1"/>
  <c r="O152" i="1"/>
  <c r="J214" i="1"/>
  <c r="J299" i="1"/>
  <c r="J152" i="1"/>
  <c r="J135" i="1"/>
  <c r="J297" i="1"/>
  <c r="J73" i="1"/>
  <c r="J141" i="1"/>
  <c r="J296" i="1"/>
  <c r="J291" i="1"/>
  <c r="J159" i="1"/>
  <c r="J211" i="1"/>
  <c r="J287" i="1"/>
  <c r="J69" i="1"/>
  <c r="J210" i="1"/>
  <c r="J233" i="1"/>
  <c r="J154" i="1"/>
  <c r="J288" i="1"/>
  <c r="J65" i="1"/>
  <c r="J102" i="1"/>
  <c r="J115" i="1"/>
  <c r="J66" i="1"/>
  <c r="J232" i="1"/>
  <c r="J118" i="1"/>
  <c r="J142" i="1"/>
  <c r="J252" i="1"/>
  <c r="J295" i="1"/>
  <c r="J71" i="1"/>
  <c r="J289" i="1"/>
  <c r="J139" i="1"/>
  <c r="J293" i="1"/>
  <c r="J158" i="1"/>
  <c r="J50" i="1"/>
  <c r="J70" i="1"/>
  <c r="J116" i="1"/>
  <c r="J300" i="1"/>
  <c r="J136" i="1"/>
  <c r="J292" i="1"/>
  <c r="J283" i="1"/>
  <c r="K243" i="1"/>
  <c r="J213" i="1"/>
  <c r="J284" i="1"/>
  <c r="J254" i="1"/>
  <c r="J137" i="1"/>
  <c r="J157" i="1"/>
  <c r="J138" i="1"/>
  <c r="J74" i="1"/>
  <c r="J153" i="1"/>
  <c r="J151" i="1"/>
  <c r="J134" i="1"/>
  <c r="J133" i="1"/>
  <c r="J285" i="1"/>
  <c r="J215" i="1"/>
  <c r="J290" i="1"/>
  <c r="J117" i="1"/>
  <c r="J9" i="1"/>
  <c r="J67" i="1"/>
  <c r="J231" i="1"/>
  <c r="J140" i="1"/>
  <c r="J286" i="1"/>
  <c r="J155" i="1"/>
  <c r="J298" i="1"/>
  <c r="J212" i="1"/>
  <c r="J92" i="1"/>
  <c r="J75" i="1"/>
  <c r="J294" i="1"/>
  <c r="J68" i="1"/>
  <c r="J243" i="1" l="1"/>
  <c r="AS269" i="1"/>
  <c r="AU269" i="1" s="1"/>
  <c r="AS270" i="1"/>
  <c r="AS274" i="1"/>
  <c r="AU274" i="1" s="1"/>
  <c r="AS272" i="1"/>
  <c r="AS273" i="1"/>
  <c r="AT273" i="1" s="1"/>
  <c r="AS103" i="1"/>
  <c r="AT103" i="1" s="1"/>
  <c r="AS106" i="1"/>
  <c r="AS107" i="1"/>
  <c r="AT107" i="1" s="1"/>
  <c r="AS104" i="1"/>
  <c r="AU104" i="1" s="1"/>
  <c r="AS105" i="1"/>
  <c r="AS150" i="1"/>
  <c r="AU150" i="1" s="1"/>
  <c r="AS148" i="1"/>
  <c r="AS147" i="1"/>
  <c r="AT147" i="1" s="1"/>
  <c r="AS149" i="1"/>
  <c r="AT149" i="1" s="1"/>
  <c r="AS216" i="1"/>
  <c r="AS84" i="1"/>
  <c r="AT84" i="1" s="1"/>
  <c r="AS86" i="1"/>
  <c r="AT86" i="1" s="1"/>
  <c r="AS85" i="1"/>
  <c r="AS87" i="1"/>
  <c r="AU87" i="1" s="1"/>
  <c r="AS275" i="1"/>
  <c r="AS277" i="1"/>
  <c r="AT277" i="1" s="1"/>
  <c r="AS278" i="1"/>
  <c r="AT278" i="1" s="1"/>
  <c r="AS276" i="1"/>
  <c r="AS279" i="1"/>
  <c r="AT279" i="1" s="1"/>
  <c r="AS258" i="1"/>
  <c r="AT258" i="1" s="1"/>
  <c r="AS255" i="1"/>
  <c r="AS256" i="1"/>
  <c r="AU256" i="1" s="1"/>
  <c r="AS260" i="1"/>
  <c r="AS259" i="1"/>
  <c r="AU259" i="1" s="1"/>
  <c r="AS257" i="1"/>
  <c r="AT257" i="1" s="1"/>
  <c r="AS282" i="1"/>
  <c r="AS281" i="1"/>
  <c r="AT281" i="1" s="1"/>
  <c r="AS280" i="1"/>
  <c r="AT280" i="1" s="1"/>
  <c r="AS96" i="1"/>
  <c r="AS94" i="1"/>
  <c r="AU94" i="1" s="1"/>
  <c r="AS95" i="1"/>
  <c r="AS241" i="1"/>
  <c r="AT241" i="1" s="1"/>
  <c r="AS237" i="1"/>
  <c r="AT237" i="1" s="1"/>
  <c r="AS236" i="1"/>
  <c r="AS238" i="1"/>
  <c r="AT238" i="1" s="1"/>
  <c r="AS235" i="1"/>
  <c r="AU235" i="1" s="1"/>
  <c r="AS239" i="1"/>
  <c r="AS240" i="1"/>
  <c r="AU240" i="1" s="1"/>
  <c r="AS100" i="1"/>
  <c r="AS98" i="1"/>
  <c r="AT98" i="1" s="1"/>
  <c r="AS99" i="1"/>
  <c r="AT99" i="1" s="1"/>
  <c r="AS97" i="1"/>
  <c r="AS110" i="1"/>
  <c r="AT110" i="1" s="1"/>
  <c r="AS111" i="1"/>
  <c r="AT111" i="1" s="1"/>
  <c r="AS108" i="1"/>
  <c r="AS109" i="1"/>
  <c r="AU109" i="1" s="1"/>
  <c r="AS226" i="1"/>
  <c r="AS227" i="1"/>
  <c r="AT227" i="1" s="1"/>
  <c r="AS228" i="1"/>
  <c r="AT228" i="1" s="1"/>
  <c r="AS229" i="1"/>
  <c r="AS230" i="1"/>
  <c r="AT230" i="1" s="1"/>
  <c r="AS181" i="1"/>
  <c r="AT181" i="1" s="1"/>
  <c r="AS179" i="1"/>
  <c r="AS180" i="1"/>
  <c r="AU180" i="1" s="1"/>
  <c r="AS182" i="1"/>
  <c r="AS76" i="1"/>
  <c r="AU76" i="1" s="1"/>
  <c r="AS78" i="1"/>
  <c r="AT78" i="1" s="1"/>
  <c r="AS79" i="1"/>
  <c r="AS77" i="1"/>
  <c r="AT77" i="1" s="1"/>
  <c r="AS80" i="1"/>
  <c r="AT80" i="1" s="1"/>
  <c r="AS82" i="1"/>
  <c r="AS83" i="1"/>
  <c r="AU83" i="1" s="1"/>
  <c r="AS81" i="1"/>
  <c r="AS62" i="1"/>
  <c r="AT62" i="1" s="1"/>
  <c r="AS56" i="1"/>
  <c r="AT56" i="1" s="1"/>
  <c r="AS55" i="1"/>
  <c r="AS54" i="1"/>
  <c r="AT54" i="1" s="1"/>
  <c r="AS53" i="1"/>
  <c r="AU53" i="1" s="1"/>
  <c r="AS60" i="1"/>
  <c r="AS64" i="1"/>
  <c r="AU64" i="1" s="1"/>
  <c r="AS59" i="1"/>
  <c r="AS58" i="1"/>
  <c r="AT58" i="1" s="1"/>
  <c r="AS63" i="1"/>
  <c r="AT63" i="1" s="1"/>
  <c r="AS52" i="1"/>
  <c r="AS57" i="1"/>
  <c r="AT57" i="1" s="1"/>
  <c r="AS51" i="1"/>
  <c r="AT51" i="1" s="1"/>
  <c r="AS61" i="1"/>
  <c r="AS218" i="1"/>
  <c r="AU218" i="1" s="1"/>
  <c r="AS219" i="1"/>
  <c r="AS217" i="1"/>
  <c r="AT217" i="1" s="1"/>
  <c r="AS220" i="1"/>
  <c r="AT220" i="1" s="1"/>
  <c r="AS234" i="1"/>
  <c r="AS245" i="1"/>
  <c r="AT245" i="1" s="1"/>
  <c r="AS246" i="1"/>
  <c r="AT246" i="1" s="1"/>
  <c r="AS244" i="1"/>
  <c r="AS242" i="1"/>
  <c r="AU242" i="1" s="1"/>
  <c r="AS225" i="1"/>
  <c r="AS184" i="1"/>
  <c r="AU184" i="1" s="1"/>
  <c r="AS185" i="1"/>
  <c r="AT185" i="1" s="1"/>
  <c r="AS183" i="1"/>
  <c r="AS187" i="1"/>
  <c r="AT187" i="1" s="1"/>
  <c r="AS188" i="1"/>
  <c r="AT188" i="1" s="1"/>
  <c r="AS186" i="1"/>
  <c r="AS191" i="1"/>
  <c r="AU191" i="1" s="1"/>
  <c r="AS192" i="1"/>
  <c r="AS190" i="1"/>
  <c r="AT190" i="1" s="1"/>
  <c r="AS189" i="1"/>
  <c r="AT189" i="1" s="1"/>
  <c r="AS193" i="1"/>
  <c r="AS112" i="1"/>
  <c r="AT112" i="1" s="1"/>
  <c r="AS113" i="1"/>
  <c r="AU113" i="1" s="1"/>
  <c r="AS114" i="1"/>
  <c r="AS207" i="1"/>
  <c r="AU207" i="1" s="1"/>
  <c r="AS208" i="1"/>
  <c r="AS206" i="1"/>
  <c r="AT206" i="1" s="1"/>
  <c r="AS205" i="1"/>
  <c r="AT205" i="1" s="1"/>
  <c r="AS194" i="1"/>
  <c r="AS198" i="1"/>
  <c r="AT198" i="1" s="1"/>
  <c r="AS197" i="1"/>
  <c r="AT197" i="1" s="1"/>
  <c r="AS195" i="1"/>
  <c r="AS196" i="1"/>
  <c r="AU196" i="1" s="1"/>
  <c r="AS224" i="1"/>
  <c r="AS222" i="1"/>
  <c r="AT222" i="1" s="1"/>
  <c r="AS221" i="1"/>
  <c r="AT221" i="1" s="1"/>
  <c r="AS223" i="1"/>
  <c r="AS253" i="1"/>
  <c r="AT253" i="1" s="1"/>
  <c r="AS164" i="1"/>
  <c r="AT164" i="1" s="1"/>
  <c r="AS168" i="1"/>
  <c r="AS167" i="1"/>
  <c r="AU167" i="1" s="1"/>
  <c r="AS166" i="1"/>
  <c r="AS165" i="1"/>
  <c r="AU165" i="1" s="1"/>
  <c r="AS268" i="1"/>
  <c r="AT268" i="1" s="1"/>
  <c r="AS267" i="1"/>
  <c r="AS265" i="1"/>
  <c r="AT265" i="1" s="1"/>
  <c r="AS266" i="1"/>
  <c r="AT266" i="1" s="1"/>
  <c r="AS49" i="1"/>
  <c r="AS46" i="1"/>
  <c r="AU46" i="1" s="1"/>
  <c r="AS48" i="1"/>
  <c r="AS47" i="1"/>
  <c r="AT47" i="1" s="1"/>
  <c r="AS251" i="1"/>
  <c r="AT251" i="1" s="1"/>
  <c r="AS250" i="1"/>
  <c r="AS248" i="1"/>
  <c r="AT248" i="1" s="1"/>
  <c r="AS249" i="1"/>
  <c r="AU249" i="1" s="1"/>
  <c r="AS247" i="1"/>
  <c r="AS163" i="1"/>
  <c r="AU163" i="1" s="1"/>
  <c r="AS162" i="1"/>
  <c r="AS161" i="1"/>
  <c r="AS160" i="1"/>
  <c r="AT160" i="1" s="1"/>
  <c r="AS121" i="1"/>
  <c r="AS122" i="1"/>
  <c r="AT122" i="1" s="1"/>
  <c r="AS119" i="1"/>
  <c r="AT119" i="1" s="1"/>
  <c r="AS120" i="1"/>
  <c r="AS204" i="1"/>
  <c r="AU204" i="1" s="1"/>
  <c r="AS203" i="1"/>
  <c r="AS201" i="1"/>
  <c r="AT201" i="1" s="1"/>
  <c r="AS202" i="1"/>
  <c r="AT202" i="1" s="1"/>
  <c r="AS199" i="1"/>
  <c r="AS200" i="1"/>
  <c r="AT200" i="1" s="1"/>
  <c r="AS145" i="1"/>
  <c r="AS146" i="1"/>
  <c r="AS144" i="1"/>
  <c r="AU144" i="1" s="1"/>
  <c r="AS143" i="1"/>
  <c r="AS263" i="1"/>
  <c r="AT263" i="1" s="1"/>
  <c r="AS264" i="1"/>
  <c r="AT264" i="1" s="1"/>
  <c r="AS261" i="1"/>
  <c r="AS262" i="1"/>
  <c r="AT262" i="1" s="1"/>
  <c r="AS90" i="1"/>
  <c r="AT90" i="1" s="1"/>
  <c r="AS91" i="1"/>
  <c r="AS88" i="1"/>
  <c r="AU88" i="1" s="1"/>
  <c r="AS89" i="1"/>
  <c r="AS175" i="1"/>
  <c r="AT175" i="1" s="1"/>
  <c r="AS176" i="1"/>
  <c r="AT176" i="1" s="1"/>
  <c r="AS173" i="1"/>
  <c r="AS178" i="1"/>
  <c r="AT178" i="1" s="1"/>
  <c r="AS177" i="1"/>
  <c r="AU177" i="1" s="1"/>
  <c r="AS174" i="1"/>
  <c r="AS132" i="1"/>
  <c r="AS127" i="1"/>
  <c r="AT127" i="1" s="1"/>
  <c r="AS131" i="1"/>
  <c r="AS129" i="1"/>
  <c r="AU129" i="1" s="1"/>
  <c r="AS128" i="1"/>
  <c r="AS130" i="1"/>
  <c r="AT130" i="1" s="1"/>
  <c r="AS93" i="1"/>
  <c r="AS172" i="1"/>
  <c r="AU172" i="1" s="1"/>
  <c r="AS170" i="1"/>
  <c r="AS169" i="1"/>
  <c r="AT169" i="1" s="1"/>
  <c r="AS171" i="1"/>
  <c r="AS123" i="1"/>
  <c r="AU123" i="1" s="1"/>
  <c r="AS125" i="1"/>
  <c r="AS126" i="1"/>
  <c r="AT126" i="1" s="1"/>
  <c r="AS124" i="1"/>
  <c r="AS5" i="1"/>
  <c r="AU5" i="1" s="1"/>
  <c r="AS17" i="1"/>
  <c r="AS20" i="1"/>
  <c r="AT20" i="1" s="1"/>
  <c r="AS13" i="1"/>
  <c r="AS21" i="1"/>
  <c r="AU21" i="1" s="1"/>
  <c r="AS22" i="1"/>
  <c r="AT22" i="1" s="1"/>
  <c r="AS25" i="1"/>
  <c r="AT25" i="1" s="1"/>
  <c r="AS29" i="1"/>
  <c r="AT29" i="1" s="1"/>
  <c r="AS6" i="1"/>
  <c r="AU6" i="1" s="1"/>
  <c r="AS14" i="1"/>
  <c r="AT14" i="1" s="1"/>
  <c r="AS27" i="1"/>
  <c r="AT27" i="1" s="1"/>
  <c r="AS28" i="1"/>
  <c r="AS24" i="1"/>
  <c r="AU24" i="1" s="1"/>
  <c r="AS26" i="1"/>
  <c r="AS8" i="1"/>
  <c r="AT8" i="1" s="1"/>
  <c r="AS19" i="1"/>
  <c r="AT19" i="1" s="1"/>
  <c r="AS31" i="1"/>
  <c r="AU31" i="1" s="1"/>
  <c r="AS37" i="1"/>
  <c r="AT37" i="1" s="1"/>
  <c r="AS30" i="1"/>
  <c r="AT30" i="1" s="1"/>
  <c r="AS38" i="1"/>
  <c r="AT38" i="1" s="1"/>
  <c r="AS23" i="1"/>
  <c r="AU23" i="1" s="1"/>
  <c r="AS33" i="1"/>
  <c r="AT33" i="1" s="1"/>
  <c r="AS40" i="1"/>
  <c r="AT40" i="1" s="1"/>
  <c r="AS32" i="1"/>
  <c r="AT32" i="1" s="1"/>
  <c r="AS39" i="1"/>
  <c r="AU39" i="1" s="1"/>
  <c r="AS44" i="1"/>
  <c r="AT44" i="1" s="1"/>
  <c r="AS43" i="1"/>
  <c r="AT43" i="1" s="1"/>
  <c r="AS45" i="1"/>
  <c r="AS42" i="1"/>
  <c r="AU42" i="1" s="1"/>
  <c r="AS7" i="1"/>
  <c r="AS10" i="1"/>
  <c r="AT10" i="1" s="1"/>
  <c r="AS11" i="1"/>
  <c r="AT11" i="1" s="1"/>
  <c r="AS41" i="1"/>
  <c r="AU41" i="1" s="1"/>
  <c r="AS34" i="1"/>
  <c r="AT34" i="1" s="1"/>
  <c r="AS36" i="1"/>
  <c r="AT36" i="1" s="1"/>
  <c r="AS35" i="1"/>
  <c r="AT35" i="1" s="1"/>
  <c r="AS18" i="1"/>
  <c r="AU18" i="1" s="1"/>
  <c r="AS16" i="1"/>
  <c r="AT16" i="1" s="1"/>
  <c r="AS15" i="1"/>
  <c r="AT15" i="1" s="1"/>
  <c r="AS12" i="1"/>
  <c r="AT12" i="1" s="1"/>
  <c r="AS271" i="1"/>
  <c r="AU271" i="1" s="1"/>
  <c r="AZ33" i="1" l="1"/>
  <c r="AD33" i="1" s="1"/>
  <c r="AW33" i="1"/>
  <c r="R33" i="1" s="1"/>
  <c r="AX33" i="1"/>
  <c r="V33" i="1" s="1"/>
  <c r="AY33" i="1"/>
  <c r="Z33" i="1" s="1"/>
  <c r="AZ37" i="1"/>
  <c r="AD37" i="1" s="1"/>
  <c r="AY37" i="1"/>
  <c r="Z37" i="1" s="1"/>
  <c r="AW37" i="1"/>
  <c r="R37" i="1" s="1"/>
  <c r="AX37" i="1"/>
  <c r="V37" i="1" s="1"/>
  <c r="AZ14" i="1"/>
  <c r="AD14" i="1" s="1"/>
  <c r="AX14" i="1"/>
  <c r="V14" i="1" s="1"/>
  <c r="AW14" i="1"/>
  <c r="R14" i="1" s="1"/>
  <c r="AY14" i="1"/>
  <c r="Z14" i="1" s="1"/>
  <c r="AZ22" i="1"/>
  <c r="AD22" i="1" s="1"/>
  <c r="AW22" i="1"/>
  <c r="R22" i="1" s="1"/>
  <c r="AY22" i="1"/>
  <c r="Z22" i="1" s="1"/>
  <c r="AX22" i="1"/>
  <c r="V22" i="1" s="1"/>
  <c r="AZ34" i="1"/>
  <c r="AD34" i="1" s="1"/>
  <c r="AW34" i="1"/>
  <c r="R34" i="1" s="1"/>
  <c r="AX34" i="1"/>
  <c r="V34" i="1" s="1"/>
  <c r="AY34" i="1"/>
  <c r="Z34" i="1" s="1"/>
  <c r="AZ176" i="1"/>
  <c r="AD176" i="1" s="1"/>
  <c r="AW176" i="1"/>
  <c r="R176" i="1" s="1"/>
  <c r="AX176" i="1"/>
  <c r="V176" i="1" s="1"/>
  <c r="AY176" i="1"/>
  <c r="Z176" i="1" s="1"/>
  <c r="AZ264" i="1"/>
  <c r="AD264" i="1" s="1"/>
  <c r="AX264" i="1"/>
  <c r="V264" i="1" s="1"/>
  <c r="AY264" i="1"/>
  <c r="Z264" i="1" s="1"/>
  <c r="AW264" i="1"/>
  <c r="R264" i="1" s="1"/>
  <c r="AZ202" i="1"/>
  <c r="AD202" i="1" s="1"/>
  <c r="AX202" i="1"/>
  <c r="V202" i="1" s="1"/>
  <c r="AY202" i="1"/>
  <c r="Z202" i="1" s="1"/>
  <c r="AW202" i="1"/>
  <c r="R202" i="1" s="1"/>
  <c r="AZ160" i="1"/>
  <c r="AD160" i="1" s="1"/>
  <c r="AW160" i="1"/>
  <c r="R160" i="1" s="1"/>
  <c r="AX160" i="1"/>
  <c r="V160" i="1" s="1"/>
  <c r="AY160" i="1"/>
  <c r="Z160" i="1" s="1"/>
  <c r="AZ251" i="1"/>
  <c r="AD251" i="1" s="1"/>
  <c r="AY251" i="1"/>
  <c r="Z251" i="1" s="1"/>
  <c r="AW251" i="1"/>
  <c r="R251" i="1" s="1"/>
  <c r="AX251" i="1"/>
  <c r="V251" i="1" s="1"/>
  <c r="AZ268" i="1"/>
  <c r="AD268" i="1" s="1"/>
  <c r="AX268" i="1"/>
  <c r="V268" i="1" s="1"/>
  <c r="AY268" i="1"/>
  <c r="Z268" i="1" s="1"/>
  <c r="AW268" i="1"/>
  <c r="R268" i="1" s="1"/>
  <c r="AZ221" i="1"/>
  <c r="AD221" i="1" s="1"/>
  <c r="AY221" i="1"/>
  <c r="Z221" i="1" s="1"/>
  <c r="AW221" i="1"/>
  <c r="R221" i="1" s="1"/>
  <c r="AX221" i="1"/>
  <c r="V221" i="1" s="1"/>
  <c r="AZ205" i="1"/>
  <c r="AD205" i="1" s="1"/>
  <c r="AW205" i="1"/>
  <c r="R205" i="1" s="1"/>
  <c r="AX205" i="1"/>
  <c r="V205" i="1" s="1"/>
  <c r="AY205" i="1"/>
  <c r="Z205" i="1" s="1"/>
  <c r="AZ189" i="1"/>
  <c r="AD189" i="1" s="1"/>
  <c r="AW189" i="1"/>
  <c r="R189" i="1" s="1"/>
  <c r="AX189" i="1"/>
  <c r="V189" i="1" s="1"/>
  <c r="AY189" i="1"/>
  <c r="Z189" i="1" s="1"/>
  <c r="AZ185" i="1"/>
  <c r="AD185" i="1" s="1"/>
  <c r="AW185" i="1"/>
  <c r="R185" i="1" s="1"/>
  <c r="AX185" i="1"/>
  <c r="V185" i="1" s="1"/>
  <c r="AY185" i="1"/>
  <c r="Z185" i="1" s="1"/>
  <c r="AZ220" i="1"/>
  <c r="AD220" i="1" s="1"/>
  <c r="AW220" i="1"/>
  <c r="R220" i="1" s="1"/>
  <c r="AY220" i="1"/>
  <c r="Z220" i="1" s="1"/>
  <c r="AX220" i="1"/>
  <c r="V220" i="1" s="1"/>
  <c r="AZ63" i="1"/>
  <c r="AD63" i="1" s="1"/>
  <c r="AW63" i="1"/>
  <c r="R63" i="1" s="1"/>
  <c r="AX63" i="1"/>
  <c r="V63" i="1" s="1"/>
  <c r="AY63" i="1"/>
  <c r="Z63" i="1" s="1"/>
  <c r="AZ56" i="1"/>
  <c r="AD56" i="1" s="1"/>
  <c r="AX56" i="1"/>
  <c r="V56" i="1" s="1"/>
  <c r="AW56" i="1"/>
  <c r="R56" i="1" s="1"/>
  <c r="AY56" i="1"/>
  <c r="Z56" i="1" s="1"/>
  <c r="AZ78" i="1"/>
  <c r="AD78" i="1" s="1"/>
  <c r="AW78" i="1"/>
  <c r="R78" i="1" s="1"/>
  <c r="AY78" i="1"/>
  <c r="Z78" i="1" s="1"/>
  <c r="AX78" i="1"/>
  <c r="V78" i="1" s="1"/>
  <c r="AZ228" i="1"/>
  <c r="AD228" i="1" s="1"/>
  <c r="AW228" i="1"/>
  <c r="R228" i="1" s="1"/>
  <c r="AX228" i="1"/>
  <c r="V228" i="1" s="1"/>
  <c r="AY228" i="1"/>
  <c r="Z228" i="1" s="1"/>
  <c r="AZ99" i="1"/>
  <c r="AD99" i="1" s="1"/>
  <c r="AX99" i="1"/>
  <c r="V99" i="1" s="1"/>
  <c r="AW99" i="1"/>
  <c r="R99" i="1" s="1"/>
  <c r="AY99" i="1"/>
  <c r="Z99" i="1" s="1"/>
  <c r="AZ237" i="1"/>
  <c r="AD237" i="1" s="1"/>
  <c r="AY237" i="1"/>
  <c r="Z237" i="1" s="1"/>
  <c r="AW237" i="1"/>
  <c r="R237" i="1" s="1"/>
  <c r="AX237" i="1"/>
  <c r="V237" i="1" s="1"/>
  <c r="AZ257" i="1"/>
  <c r="AD257" i="1" s="1"/>
  <c r="AX257" i="1"/>
  <c r="V257" i="1" s="1"/>
  <c r="AY257" i="1"/>
  <c r="Z257" i="1" s="1"/>
  <c r="AW257" i="1"/>
  <c r="R257" i="1" s="1"/>
  <c r="AZ278" i="1"/>
  <c r="AD278" i="1" s="1"/>
  <c r="AX278" i="1"/>
  <c r="V278" i="1" s="1"/>
  <c r="AY278" i="1"/>
  <c r="Z278" i="1" s="1"/>
  <c r="AW278" i="1"/>
  <c r="R278" i="1" s="1"/>
  <c r="AZ149" i="1"/>
  <c r="AD149" i="1" s="1"/>
  <c r="AY149" i="1"/>
  <c r="Z149" i="1" s="1"/>
  <c r="AW149" i="1"/>
  <c r="R149" i="1" s="1"/>
  <c r="AX149" i="1"/>
  <c r="V149" i="1" s="1"/>
  <c r="AZ103" i="1"/>
  <c r="AD103" i="1" s="1"/>
  <c r="AW103" i="1"/>
  <c r="R103" i="1" s="1"/>
  <c r="AY103" i="1"/>
  <c r="Z103" i="1" s="1"/>
  <c r="AX103" i="1"/>
  <c r="V103" i="1" s="1"/>
  <c r="AZ44" i="1"/>
  <c r="AD44" i="1" s="1"/>
  <c r="AY44" i="1"/>
  <c r="Z44" i="1" s="1"/>
  <c r="AW44" i="1"/>
  <c r="R44" i="1" s="1"/>
  <c r="AX44" i="1"/>
  <c r="V44" i="1" s="1"/>
  <c r="AZ35" i="1"/>
  <c r="AD35" i="1" s="1"/>
  <c r="AW35" i="1"/>
  <c r="R35" i="1" s="1"/>
  <c r="AX35" i="1"/>
  <c r="V35" i="1" s="1"/>
  <c r="AY35" i="1"/>
  <c r="Z35" i="1" s="1"/>
  <c r="AZ38" i="1"/>
  <c r="AD38" i="1" s="1"/>
  <c r="AX38" i="1"/>
  <c r="V38" i="1" s="1"/>
  <c r="AW38" i="1"/>
  <c r="R38" i="1" s="1"/>
  <c r="AY38" i="1"/>
  <c r="Z38" i="1" s="1"/>
  <c r="AZ90" i="1"/>
  <c r="AD90" i="1" s="1"/>
  <c r="AW90" i="1"/>
  <c r="R90" i="1" s="1"/>
  <c r="AY90" i="1"/>
  <c r="Z90" i="1" s="1"/>
  <c r="AX90" i="1"/>
  <c r="V90" i="1" s="1"/>
  <c r="AZ201" i="1"/>
  <c r="AD201" i="1" s="1"/>
  <c r="AW201" i="1"/>
  <c r="R201" i="1" s="1"/>
  <c r="AX201" i="1"/>
  <c r="V201" i="1" s="1"/>
  <c r="AY201" i="1"/>
  <c r="Z201" i="1" s="1"/>
  <c r="AZ266" i="1"/>
  <c r="AD266" i="1" s="1"/>
  <c r="AX266" i="1"/>
  <c r="V266" i="1" s="1"/>
  <c r="AW266" i="1"/>
  <c r="R266" i="1" s="1"/>
  <c r="AY266" i="1"/>
  <c r="Z266" i="1" s="1"/>
  <c r="AZ164" i="1"/>
  <c r="AD164" i="1" s="1"/>
  <c r="AY164" i="1"/>
  <c r="Z164" i="1" s="1"/>
  <c r="AW164" i="1"/>
  <c r="R164" i="1" s="1"/>
  <c r="AX164" i="1"/>
  <c r="V164" i="1" s="1"/>
  <c r="AZ197" i="1"/>
  <c r="AD197" i="1" s="1"/>
  <c r="AW197" i="1"/>
  <c r="R197" i="1" s="1"/>
  <c r="AX197" i="1"/>
  <c r="V197" i="1" s="1"/>
  <c r="AY197" i="1"/>
  <c r="Z197" i="1" s="1"/>
  <c r="AZ188" i="1"/>
  <c r="AD188" i="1" s="1"/>
  <c r="AY188" i="1"/>
  <c r="Z188" i="1" s="1"/>
  <c r="AX188" i="1"/>
  <c r="V188" i="1" s="1"/>
  <c r="AW188" i="1"/>
  <c r="R188" i="1" s="1"/>
  <c r="AZ217" i="1"/>
  <c r="AD217" i="1" s="1"/>
  <c r="AY217" i="1"/>
  <c r="Z217" i="1" s="1"/>
  <c r="AW217" i="1"/>
  <c r="R217" i="1" s="1"/>
  <c r="AX217" i="1"/>
  <c r="V217" i="1" s="1"/>
  <c r="AZ58" i="1"/>
  <c r="AD58" i="1" s="1"/>
  <c r="AW58" i="1"/>
  <c r="R58" i="1" s="1"/>
  <c r="AX58" i="1"/>
  <c r="V58" i="1" s="1"/>
  <c r="AY58" i="1"/>
  <c r="Z58" i="1" s="1"/>
  <c r="AZ62" i="1"/>
  <c r="AD62" i="1" s="1"/>
  <c r="AW62" i="1"/>
  <c r="R62" i="1" s="1"/>
  <c r="AY62" i="1"/>
  <c r="Z62" i="1" s="1"/>
  <c r="AX62" i="1"/>
  <c r="V62" i="1" s="1"/>
  <c r="AZ227" i="1"/>
  <c r="AD227" i="1" s="1"/>
  <c r="AX227" i="1"/>
  <c r="V227" i="1" s="1"/>
  <c r="AY227" i="1"/>
  <c r="Z227" i="1" s="1"/>
  <c r="AW227" i="1"/>
  <c r="R227" i="1" s="1"/>
  <c r="AZ98" i="1"/>
  <c r="AD98" i="1" s="1"/>
  <c r="AY98" i="1"/>
  <c r="Z98" i="1" s="1"/>
  <c r="AW98" i="1"/>
  <c r="R98" i="1" s="1"/>
  <c r="AX98" i="1"/>
  <c r="V98" i="1" s="1"/>
  <c r="AZ241" i="1"/>
  <c r="AD241" i="1" s="1"/>
  <c r="AY241" i="1"/>
  <c r="Z241" i="1" s="1"/>
  <c r="AW241" i="1"/>
  <c r="R241" i="1" s="1"/>
  <c r="AX241" i="1"/>
  <c r="V241" i="1" s="1"/>
  <c r="AZ258" i="1"/>
  <c r="AD258" i="1" s="1"/>
  <c r="AX258" i="1"/>
  <c r="V258" i="1" s="1"/>
  <c r="AW258" i="1"/>
  <c r="R258" i="1" s="1"/>
  <c r="AY258" i="1"/>
  <c r="Z258" i="1" s="1"/>
  <c r="AZ277" i="1"/>
  <c r="AD277" i="1" s="1"/>
  <c r="AW277" i="1"/>
  <c r="R277" i="1" s="1"/>
  <c r="AX277" i="1"/>
  <c r="V277" i="1" s="1"/>
  <c r="AY277" i="1"/>
  <c r="Z277" i="1" s="1"/>
  <c r="AZ86" i="1"/>
  <c r="AD86" i="1" s="1"/>
  <c r="AW86" i="1"/>
  <c r="R86" i="1" s="1"/>
  <c r="AX86" i="1"/>
  <c r="V86" i="1" s="1"/>
  <c r="AY86" i="1"/>
  <c r="Z86" i="1" s="1"/>
  <c r="AZ147" i="1"/>
  <c r="AD147" i="1" s="1"/>
  <c r="AY147" i="1"/>
  <c r="Z147" i="1" s="1"/>
  <c r="AW147" i="1"/>
  <c r="R147" i="1" s="1"/>
  <c r="AX147" i="1"/>
  <c r="V147" i="1" s="1"/>
  <c r="AZ273" i="1"/>
  <c r="AD273" i="1" s="1"/>
  <c r="AX273" i="1"/>
  <c r="V273" i="1" s="1"/>
  <c r="AY273" i="1"/>
  <c r="Z273" i="1" s="1"/>
  <c r="AW273" i="1"/>
  <c r="R273" i="1" s="1"/>
  <c r="AZ16" i="1"/>
  <c r="AD16" i="1" s="1"/>
  <c r="AX16" i="1"/>
  <c r="V16" i="1" s="1"/>
  <c r="AW16" i="1"/>
  <c r="R16" i="1" s="1"/>
  <c r="AY16" i="1"/>
  <c r="Z16" i="1" s="1"/>
  <c r="AZ12" i="1"/>
  <c r="AD12" i="1" s="1"/>
  <c r="AW12" i="1"/>
  <c r="R12" i="1" s="1"/>
  <c r="AX12" i="1"/>
  <c r="V12" i="1" s="1"/>
  <c r="AY12" i="1"/>
  <c r="Z12" i="1" s="1"/>
  <c r="AZ11" i="1"/>
  <c r="AD11" i="1" s="1"/>
  <c r="AW11" i="1"/>
  <c r="R11" i="1" s="1"/>
  <c r="AX11" i="1"/>
  <c r="V11" i="1" s="1"/>
  <c r="AY11" i="1"/>
  <c r="Z11" i="1" s="1"/>
  <c r="AZ32" i="1"/>
  <c r="AD32" i="1" s="1"/>
  <c r="AX32" i="1"/>
  <c r="V32" i="1" s="1"/>
  <c r="AW32" i="1"/>
  <c r="R32" i="1" s="1"/>
  <c r="AY32" i="1"/>
  <c r="Z32" i="1" s="1"/>
  <c r="AZ19" i="1"/>
  <c r="AD19" i="1" s="1"/>
  <c r="AY19" i="1"/>
  <c r="Z19" i="1" s="1"/>
  <c r="AX19" i="1"/>
  <c r="V19" i="1" s="1"/>
  <c r="AW19" i="1"/>
  <c r="R19" i="1" s="1"/>
  <c r="AZ29" i="1"/>
  <c r="AD29" i="1" s="1"/>
  <c r="AW29" i="1"/>
  <c r="R29" i="1" s="1"/>
  <c r="AX29" i="1"/>
  <c r="V29" i="1" s="1"/>
  <c r="AY29" i="1"/>
  <c r="Z29" i="1" s="1"/>
  <c r="AZ175" i="1"/>
  <c r="AD175" i="1" s="1"/>
  <c r="AW175" i="1"/>
  <c r="R175" i="1" s="1"/>
  <c r="AX175" i="1"/>
  <c r="V175" i="1" s="1"/>
  <c r="AY175" i="1"/>
  <c r="Z175" i="1" s="1"/>
  <c r="AZ263" i="1"/>
  <c r="AD263" i="1" s="1"/>
  <c r="AY263" i="1"/>
  <c r="Z263" i="1" s="1"/>
  <c r="AX263" i="1"/>
  <c r="V263" i="1" s="1"/>
  <c r="AW263" i="1"/>
  <c r="R263" i="1" s="1"/>
  <c r="AZ119" i="1"/>
  <c r="AD119" i="1" s="1"/>
  <c r="AY119" i="1"/>
  <c r="Z119" i="1" s="1"/>
  <c r="AW119" i="1"/>
  <c r="R119" i="1" s="1"/>
  <c r="AX119" i="1"/>
  <c r="V119" i="1" s="1"/>
  <c r="AZ47" i="1"/>
  <c r="AD47" i="1" s="1"/>
  <c r="AX47" i="1"/>
  <c r="V47" i="1" s="1"/>
  <c r="AW47" i="1"/>
  <c r="R47" i="1" s="1"/>
  <c r="AY47" i="1"/>
  <c r="Z47" i="1" s="1"/>
  <c r="AZ222" i="1"/>
  <c r="AD222" i="1" s="1"/>
  <c r="AW222" i="1"/>
  <c r="R222" i="1" s="1"/>
  <c r="AX222" i="1"/>
  <c r="V222" i="1" s="1"/>
  <c r="AY222" i="1"/>
  <c r="Z222" i="1" s="1"/>
  <c r="AZ206" i="1"/>
  <c r="AD206" i="1" s="1"/>
  <c r="AW206" i="1"/>
  <c r="R206" i="1" s="1"/>
  <c r="AX206" i="1"/>
  <c r="V206" i="1" s="1"/>
  <c r="AY206" i="1"/>
  <c r="Z206" i="1" s="1"/>
  <c r="AZ190" i="1"/>
  <c r="AD190" i="1" s="1"/>
  <c r="AX190" i="1"/>
  <c r="V190" i="1" s="1"/>
  <c r="AW190" i="1"/>
  <c r="R190" i="1" s="1"/>
  <c r="AY190" i="1"/>
  <c r="Z190" i="1" s="1"/>
  <c r="AZ246" i="1"/>
  <c r="AD246" i="1" s="1"/>
  <c r="AW246" i="1"/>
  <c r="R246" i="1" s="1"/>
  <c r="AX246" i="1"/>
  <c r="V246" i="1" s="1"/>
  <c r="AY246" i="1"/>
  <c r="Z246" i="1" s="1"/>
  <c r="AZ51" i="1"/>
  <c r="AD51" i="1" s="1"/>
  <c r="AW51" i="1"/>
  <c r="R51" i="1" s="1"/>
  <c r="AX51" i="1"/>
  <c r="V51" i="1" s="1"/>
  <c r="AY51" i="1"/>
  <c r="Z51" i="1" s="1"/>
  <c r="AZ80" i="1"/>
  <c r="AD80" i="1" s="1"/>
  <c r="AW80" i="1"/>
  <c r="R80" i="1" s="1"/>
  <c r="AX80" i="1"/>
  <c r="V80" i="1" s="1"/>
  <c r="AY80" i="1"/>
  <c r="Z80" i="1" s="1"/>
  <c r="AZ181" i="1"/>
  <c r="AD181" i="1" s="1"/>
  <c r="AW181" i="1"/>
  <c r="R181" i="1" s="1"/>
  <c r="AY181" i="1"/>
  <c r="Z181" i="1" s="1"/>
  <c r="AX181" i="1"/>
  <c r="V181" i="1" s="1"/>
  <c r="AZ111" i="1"/>
  <c r="AD111" i="1" s="1"/>
  <c r="AY111" i="1"/>
  <c r="Z111" i="1" s="1"/>
  <c r="AX111" i="1"/>
  <c r="V111" i="1" s="1"/>
  <c r="AW111" i="1"/>
  <c r="R111" i="1" s="1"/>
  <c r="AZ280" i="1"/>
  <c r="AD280" i="1" s="1"/>
  <c r="AX280" i="1"/>
  <c r="V280" i="1" s="1"/>
  <c r="AY280" i="1"/>
  <c r="Z280" i="1" s="1"/>
  <c r="AW280" i="1"/>
  <c r="R280" i="1" s="1"/>
  <c r="AZ15" i="1"/>
  <c r="AD15" i="1" s="1"/>
  <c r="AW15" i="1"/>
  <c r="R15" i="1" s="1"/>
  <c r="AX15" i="1"/>
  <c r="V15" i="1" s="1"/>
  <c r="AY15" i="1"/>
  <c r="Z15" i="1" s="1"/>
  <c r="AZ36" i="1"/>
  <c r="AD36" i="1" s="1"/>
  <c r="AX36" i="1"/>
  <c r="V36" i="1" s="1"/>
  <c r="AW36" i="1"/>
  <c r="R36" i="1" s="1"/>
  <c r="AY36" i="1"/>
  <c r="Z36" i="1" s="1"/>
  <c r="AZ10" i="1"/>
  <c r="AD10" i="1" s="1"/>
  <c r="AX10" i="1"/>
  <c r="V10" i="1" s="1"/>
  <c r="AW10" i="1"/>
  <c r="R10" i="1" s="1"/>
  <c r="AY10" i="1"/>
  <c r="Z10" i="1" s="1"/>
  <c r="AZ43" i="1"/>
  <c r="AD43" i="1" s="1"/>
  <c r="AW43" i="1"/>
  <c r="R43" i="1" s="1"/>
  <c r="AX43" i="1"/>
  <c r="V43" i="1" s="1"/>
  <c r="AY43" i="1"/>
  <c r="Z43" i="1" s="1"/>
  <c r="AZ40" i="1"/>
  <c r="AD40" i="1" s="1"/>
  <c r="AW40" i="1"/>
  <c r="R40" i="1" s="1"/>
  <c r="AX40" i="1"/>
  <c r="V40" i="1" s="1"/>
  <c r="AY40" i="1"/>
  <c r="Z40" i="1" s="1"/>
  <c r="AZ30" i="1"/>
  <c r="AD30" i="1" s="1"/>
  <c r="AW30" i="1"/>
  <c r="R30" i="1" s="1"/>
  <c r="AX30" i="1"/>
  <c r="V30" i="1" s="1"/>
  <c r="AY30" i="1"/>
  <c r="Z30" i="1" s="1"/>
  <c r="AZ8" i="1"/>
  <c r="AD8" i="1" s="1"/>
  <c r="AW8" i="1"/>
  <c r="R8" i="1" s="1"/>
  <c r="AX8" i="1"/>
  <c r="V8" i="1" s="1"/>
  <c r="AY8" i="1"/>
  <c r="Z8" i="1" s="1"/>
  <c r="AZ27" i="1"/>
  <c r="AD27" i="1" s="1"/>
  <c r="AW27" i="1"/>
  <c r="R27" i="1" s="1"/>
  <c r="AX27" i="1"/>
  <c r="V27" i="1" s="1"/>
  <c r="AY27" i="1"/>
  <c r="Z27" i="1" s="1"/>
  <c r="AZ25" i="1"/>
  <c r="AD25" i="1" s="1"/>
  <c r="AY25" i="1"/>
  <c r="Z25" i="1" s="1"/>
  <c r="AX25" i="1"/>
  <c r="V25" i="1" s="1"/>
  <c r="AW25" i="1"/>
  <c r="R25" i="1" s="1"/>
  <c r="AZ20" i="1"/>
  <c r="AD20" i="1" s="1"/>
  <c r="AW20" i="1"/>
  <c r="R20" i="1" s="1"/>
  <c r="AY20" i="1"/>
  <c r="Z20" i="1" s="1"/>
  <c r="AX20" i="1"/>
  <c r="V20" i="1" s="1"/>
  <c r="AZ126" i="1"/>
  <c r="AD126" i="1" s="1"/>
  <c r="AX126" i="1"/>
  <c r="V126" i="1" s="1"/>
  <c r="AW126" i="1"/>
  <c r="R126" i="1" s="1"/>
  <c r="AY126" i="1"/>
  <c r="Z126" i="1" s="1"/>
  <c r="AZ169" i="1"/>
  <c r="AD169" i="1" s="1"/>
  <c r="AX169" i="1"/>
  <c r="V169" i="1" s="1"/>
  <c r="AY169" i="1"/>
  <c r="Z169" i="1" s="1"/>
  <c r="AW169" i="1"/>
  <c r="R169" i="1" s="1"/>
  <c r="AZ130" i="1"/>
  <c r="AD130" i="1" s="1"/>
  <c r="AX130" i="1"/>
  <c r="V130" i="1" s="1"/>
  <c r="AY130" i="1"/>
  <c r="Z130" i="1" s="1"/>
  <c r="AW130" i="1"/>
  <c r="R130" i="1" s="1"/>
  <c r="AZ127" i="1"/>
  <c r="AD127" i="1" s="1"/>
  <c r="AW127" i="1"/>
  <c r="R127" i="1" s="1"/>
  <c r="AX127" i="1"/>
  <c r="V127" i="1" s="1"/>
  <c r="AY127" i="1"/>
  <c r="Z127" i="1" s="1"/>
  <c r="AZ178" i="1"/>
  <c r="AD178" i="1" s="1"/>
  <c r="AY178" i="1"/>
  <c r="Z178" i="1" s="1"/>
  <c r="AW178" i="1"/>
  <c r="R178" i="1" s="1"/>
  <c r="AX178" i="1"/>
  <c r="V178" i="1" s="1"/>
  <c r="AZ262" i="1"/>
  <c r="AD262" i="1" s="1"/>
  <c r="AX262" i="1"/>
  <c r="V262" i="1" s="1"/>
  <c r="AY262" i="1"/>
  <c r="Z262" i="1" s="1"/>
  <c r="AW262" i="1"/>
  <c r="R262" i="1" s="1"/>
  <c r="AZ200" i="1"/>
  <c r="AD200" i="1" s="1"/>
  <c r="AY200" i="1"/>
  <c r="Z200" i="1" s="1"/>
  <c r="AW200" i="1"/>
  <c r="R200" i="1" s="1"/>
  <c r="AX200" i="1"/>
  <c r="V200" i="1" s="1"/>
  <c r="AZ122" i="1"/>
  <c r="AD122" i="1" s="1"/>
  <c r="AX122" i="1"/>
  <c r="V122" i="1" s="1"/>
  <c r="AY122" i="1"/>
  <c r="Z122" i="1" s="1"/>
  <c r="AW122" i="1"/>
  <c r="R122" i="1" s="1"/>
  <c r="AZ248" i="1"/>
  <c r="AD248" i="1" s="1"/>
  <c r="AW248" i="1"/>
  <c r="R248" i="1" s="1"/>
  <c r="AX248" i="1"/>
  <c r="V248" i="1" s="1"/>
  <c r="AY248" i="1"/>
  <c r="Z248" i="1" s="1"/>
  <c r="AZ265" i="1"/>
  <c r="AD265" i="1" s="1"/>
  <c r="AW265" i="1"/>
  <c r="R265" i="1" s="1"/>
  <c r="AX265" i="1"/>
  <c r="V265" i="1" s="1"/>
  <c r="AY265" i="1"/>
  <c r="Z265" i="1" s="1"/>
  <c r="AZ253" i="1"/>
  <c r="AD253" i="1" s="1"/>
  <c r="AY253" i="1"/>
  <c r="Z253" i="1" s="1"/>
  <c r="AW253" i="1"/>
  <c r="R253" i="1" s="1"/>
  <c r="AX253" i="1"/>
  <c r="V253" i="1" s="1"/>
  <c r="AZ198" i="1"/>
  <c r="AD198" i="1" s="1"/>
  <c r="AW198" i="1"/>
  <c r="R198" i="1" s="1"/>
  <c r="AX198" i="1"/>
  <c r="V198" i="1" s="1"/>
  <c r="AY198" i="1"/>
  <c r="Z198" i="1" s="1"/>
  <c r="AZ112" i="1"/>
  <c r="AD112" i="1" s="1"/>
  <c r="AX112" i="1"/>
  <c r="V112" i="1" s="1"/>
  <c r="AW112" i="1"/>
  <c r="R112" i="1" s="1"/>
  <c r="AY112" i="1"/>
  <c r="Z112" i="1" s="1"/>
  <c r="AZ187" i="1"/>
  <c r="AD187" i="1" s="1"/>
  <c r="AW187" i="1"/>
  <c r="R187" i="1" s="1"/>
  <c r="AY187" i="1"/>
  <c r="Z187" i="1" s="1"/>
  <c r="AX187" i="1"/>
  <c r="V187" i="1" s="1"/>
  <c r="AZ245" i="1"/>
  <c r="AD245" i="1" s="1"/>
  <c r="AY245" i="1"/>
  <c r="Z245" i="1" s="1"/>
  <c r="AW245" i="1"/>
  <c r="R245" i="1" s="1"/>
  <c r="AX245" i="1"/>
  <c r="V245" i="1" s="1"/>
  <c r="AZ57" i="1"/>
  <c r="AD57" i="1" s="1"/>
  <c r="AW57" i="1"/>
  <c r="R57" i="1" s="1"/>
  <c r="AX57" i="1"/>
  <c r="V57" i="1" s="1"/>
  <c r="AY57" i="1"/>
  <c r="Z57" i="1" s="1"/>
  <c r="AZ54" i="1"/>
  <c r="AD54" i="1" s="1"/>
  <c r="AW54" i="1"/>
  <c r="R54" i="1" s="1"/>
  <c r="AX54" i="1"/>
  <c r="V54" i="1" s="1"/>
  <c r="AY54" i="1"/>
  <c r="Z54" i="1" s="1"/>
  <c r="AZ77" i="1"/>
  <c r="AD77" i="1" s="1"/>
  <c r="AW77" i="1"/>
  <c r="R77" i="1" s="1"/>
  <c r="AY77" i="1"/>
  <c r="Z77" i="1" s="1"/>
  <c r="AX77" i="1"/>
  <c r="V77" i="1" s="1"/>
  <c r="AZ230" i="1"/>
  <c r="AD230" i="1" s="1"/>
  <c r="AW230" i="1"/>
  <c r="R230" i="1" s="1"/>
  <c r="AX230" i="1"/>
  <c r="V230" i="1" s="1"/>
  <c r="AY230" i="1"/>
  <c r="Z230" i="1" s="1"/>
  <c r="AZ110" i="1"/>
  <c r="AD110" i="1" s="1"/>
  <c r="AX110" i="1"/>
  <c r="V110" i="1" s="1"/>
  <c r="AY110" i="1"/>
  <c r="Z110" i="1" s="1"/>
  <c r="AW110" i="1"/>
  <c r="R110" i="1" s="1"/>
  <c r="AZ238" i="1"/>
  <c r="AD238" i="1" s="1"/>
  <c r="AW238" i="1"/>
  <c r="R238" i="1" s="1"/>
  <c r="AX238" i="1"/>
  <c r="V238" i="1" s="1"/>
  <c r="AY238" i="1"/>
  <c r="Z238" i="1" s="1"/>
  <c r="AZ281" i="1"/>
  <c r="AD281" i="1" s="1"/>
  <c r="AW281" i="1"/>
  <c r="R281" i="1" s="1"/>
  <c r="AX281" i="1"/>
  <c r="V281" i="1" s="1"/>
  <c r="AY281" i="1"/>
  <c r="Z281" i="1" s="1"/>
  <c r="AZ279" i="1"/>
  <c r="AD279" i="1" s="1"/>
  <c r="AX279" i="1"/>
  <c r="V279" i="1" s="1"/>
  <c r="AY279" i="1"/>
  <c r="Z279" i="1" s="1"/>
  <c r="AW279" i="1"/>
  <c r="R279" i="1" s="1"/>
  <c r="AZ84" i="1"/>
  <c r="AD84" i="1" s="1"/>
  <c r="AY84" i="1"/>
  <c r="Z84" i="1" s="1"/>
  <c r="AW84" i="1"/>
  <c r="R84" i="1" s="1"/>
  <c r="AX84" i="1"/>
  <c r="V84" i="1" s="1"/>
  <c r="AZ107" i="1"/>
  <c r="AD107" i="1" s="1"/>
  <c r="AW107" i="1"/>
  <c r="R107" i="1" s="1"/>
  <c r="AY107" i="1"/>
  <c r="Z107" i="1" s="1"/>
  <c r="AX107" i="1"/>
  <c r="V107" i="1" s="1"/>
  <c r="H34" i="1"/>
  <c r="I34" i="1"/>
  <c r="I33" i="1"/>
  <c r="H33" i="1"/>
  <c r="H22" i="1"/>
  <c r="I22" i="1"/>
  <c r="H202" i="1"/>
  <c r="I202" i="1"/>
  <c r="H160" i="1"/>
  <c r="I160" i="1"/>
  <c r="I268" i="1"/>
  <c r="H268" i="1"/>
  <c r="I205" i="1"/>
  <c r="H205" i="1"/>
  <c r="I220" i="1"/>
  <c r="H220" i="1"/>
  <c r="I56" i="1"/>
  <c r="H56" i="1"/>
  <c r="I228" i="1"/>
  <c r="H228" i="1"/>
  <c r="H257" i="1"/>
  <c r="I257" i="1"/>
  <c r="H149" i="1"/>
  <c r="I149" i="1"/>
  <c r="H103" i="1"/>
  <c r="I103" i="1"/>
  <c r="I35" i="1"/>
  <c r="H35" i="1"/>
  <c r="H32" i="1"/>
  <c r="I32" i="1"/>
  <c r="I29" i="1"/>
  <c r="H29" i="1"/>
  <c r="H175" i="1"/>
  <c r="I175" i="1"/>
  <c r="I201" i="1"/>
  <c r="H201" i="1"/>
  <c r="H266" i="1"/>
  <c r="I266" i="1"/>
  <c r="I222" i="1"/>
  <c r="H222" i="1"/>
  <c r="I206" i="1"/>
  <c r="H206" i="1"/>
  <c r="H190" i="1"/>
  <c r="I190" i="1"/>
  <c r="I246" i="1"/>
  <c r="H246" i="1"/>
  <c r="I58" i="1"/>
  <c r="H58" i="1"/>
  <c r="I80" i="1"/>
  <c r="H80" i="1"/>
  <c r="I181" i="1"/>
  <c r="H181" i="1"/>
  <c r="H227" i="1"/>
  <c r="I227" i="1"/>
  <c r="I111" i="1"/>
  <c r="H111" i="1"/>
  <c r="I98" i="1"/>
  <c r="H98" i="1"/>
  <c r="H241" i="1"/>
  <c r="I241" i="1"/>
  <c r="I280" i="1"/>
  <c r="H280" i="1"/>
  <c r="I258" i="1"/>
  <c r="H258" i="1"/>
  <c r="H277" i="1"/>
  <c r="I277" i="1"/>
  <c r="H86" i="1"/>
  <c r="I86" i="1"/>
  <c r="I147" i="1"/>
  <c r="H147" i="1"/>
  <c r="H273" i="1"/>
  <c r="I273" i="1"/>
  <c r="H16" i="1"/>
  <c r="I16" i="1"/>
  <c r="H44" i="1"/>
  <c r="I44" i="1"/>
  <c r="I37" i="1"/>
  <c r="H37" i="1"/>
  <c r="H14" i="1"/>
  <c r="I14" i="1"/>
  <c r="H176" i="1"/>
  <c r="I176" i="1"/>
  <c r="I264" i="1"/>
  <c r="H264" i="1"/>
  <c r="H251" i="1"/>
  <c r="I251" i="1"/>
  <c r="H221" i="1"/>
  <c r="I221" i="1"/>
  <c r="H189" i="1"/>
  <c r="I189" i="1"/>
  <c r="I185" i="1"/>
  <c r="H185" i="1"/>
  <c r="H63" i="1"/>
  <c r="I63" i="1"/>
  <c r="I78" i="1"/>
  <c r="H78" i="1"/>
  <c r="H99" i="1"/>
  <c r="I99" i="1"/>
  <c r="I237" i="1"/>
  <c r="H237" i="1"/>
  <c r="I278" i="1"/>
  <c r="H278" i="1"/>
  <c r="H12" i="1"/>
  <c r="I12" i="1"/>
  <c r="I11" i="1"/>
  <c r="H11" i="1"/>
  <c r="H38" i="1"/>
  <c r="I38" i="1"/>
  <c r="I19" i="1"/>
  <c r="H19" i="1"/>
  <c r="I90" i="1"/>
  <c r="H90" i="1"/>
  <c r="H263" i="1"/>
  <c r="I263" i="1"/>
  <c r="I119" i="1"/>
  <c r="H119" i="1"/>
  <c r="H47" i="1"/>
  <c r="I47" i="1"/>
  <c r="H164" i="1"/>
  <c r="I164" i="1"/>
  <c r="I197" i="1"/>
  <c r="H197" i="1"/>
  <c r="H188" i="1"/>
  <c r="I188" i="1"/>
  <c r="I217" i="1"/>
  <c r="H217" i="1"/>
  <c r="I51" i="1"/>
  <c r="H51" i="1"/>
  <c r="I62" i="1"/>
  <c r="H62" i="1"/>
  <c r="I15" i="1"/>
  <c r="H15" i="1"/>
  <c r="H36" i="1"/>
  <c r="I36" i="1"/>
  <c r="H10" i="1"/>
  <c r="I10" i="1"/>
  <c r="I43" i="1"/>
  <c r="H43" i="1"/>
  <c r="H40" i="1"/>
  <c r="I40" i="1"/>
  <c r="H30" i="1"/>
  <c r="I30" i="1"/>
  <c r="H8" i="1"/>
  <c r="I8" i="1"/>
  <c r="I27" i="1"/>
  <c r="H27" i="1"/>
  <c r="I25" i="1"/>
  <c r="H25" i="1"/>
  <c r="H20" i="1"/>
  <c r="I20" i="1"/>
  <c r="H126" i="1"/>
  <c r="I126" i="1"/>
  <c r="I169" i="1"/>
  <c r="H169" i="1"/>
  <c r="H130" i="1"/>
  <c r="I130" i="1"/>
  <c r="H127" i="1"/>
  <c r="I127" i="1"/>
  <c r="I178" i="1"/>
  <c r="H178" i="1"/>
  <c r="I262" i="1"/>
  <c r="H262" i="1"/>
  <c r="I200" i="1"/>
  <c r="H200" i="1"/>
  <c r="I122" i="1"/>
  <c r="H122" i="1"/>
  <c r="I248" i="1"/>
  <c r="H248" i="1"/>
  <c r="I265" i="1"/>
  <c r="H265" i="1"/>
  <c r="H253" i="1"/>
  <c r="I253" i="1"/>
  <c r="I198" i="1"/>
  <c r="H198" i="1"/>
  <c r="I112" i="1"/>
  <c r="H112" i="1"/>
  <c r="I187" i="1"/>
  <c r="H187" i="1"/>
  <c r="I245" i="1"/>
  <c r="H245" i="1"/>
  <c r="I57" i="1"/>
  <c r="H57" i="1"/>
  <c r="I54" i="1"/>
  <c r="H54" i="1"/>
  <c r="I77" i="1"/>
  <c r="H77" i="1"/>
  <c r="H230" i="1"/>
  <c r="I230" i="1"/>
  <c r="I110" i="1"/>
  <c r="H110" i="1"/>
  <c r="I238" i="1"/>
  <c r="H238" i="1"/>
  <c r="I281" i="1"/>
  <c r="H281" i="1"/>
  <c r="H279" i="1"/>
  <c r="I279" i="1"/>
  <c r="I84" i="1"/>
  <c r="H84" i="1"/>
  <c r="H107" i="1"/>
  <c r="I107" i="1"/>
  <c r="AV11" i="1"/>
  <c r="N11" i="1" s="1"/>
  <c r="AV19" i="1"/>
  <c r="N19" i="1" s="1"/>
  <c r="AV90" i="1"/>
  <c r="N90" i="1" s="1"/>
  <c r="AV119" i="1"/>
  <c r="N119" i="1" s="1"/>
  <c r="AV47" i="1"/>
  <c r="N47" i="1" s="1"/>
  <c r="AV188" i="1"/>
  <c r="N188" i="1" s="1"/>
  <c r="AV217" i="1"/>
  <c r="N217" i="1" s="1"/>
  <c r="AV51" i="1"/>
  <c r="N51" i="1" s="1"/>
  <c r="AV58" i="1"/>
  <c r="N58" i="1" s="1"/>
  <c r="AV111" i="1"/>
  <c r="N111" i="1" s="1"/>
  <c r="AV241" i="1"/>
  <c r="N241" i="1" s="1"/>
  <c r="AV280" i="1"/>
  <c r="N280" i="1" s="1"/>
  <c r="AV258" i="1"/>
  <c r="N258" i="1" s="1"/>
  <c r="AV277" i="1"/>
  <c r="N277" i="1" s="1"/>
  <c r="AV86" i="1"/>
  <c r="N86" i="1" s="1"/>
  <c r="AV147" i="1"/>
  <c r="N147" i="1" s="1"/>
  <c r="AV273" i="1"/>
  <c r="N273" i="1" s="1"/>
  <c r="AV15" i="1"/>
  <c r="N15" i="1" s="1"/>
  <c r="AV36" i="1"/>
  <c r="N36" i="1" s="1"/>
  <c r="AV10" i="1"/>
  <c r="N10" i="1" s="1"/>
  <c r="AV43" i="1"/>
  <c r="N43" i="1" s="1"/>
  <c r="AV40" i="1"/>
  <c r="N40" i="1" s="1"/>
  <c r="AV30" i="1"/>
  <c r="N30" i="1" s="1"/>
  <c r="AV8" i="1"/>
  <c r="N8" i="1" s="1"/>
  <c r="AV27" i="1"/>
  <c r="N27" i="1" s="1"/>
  <c r="AV25" i="1"/>
  <c r="N25" i="1" s="1"/>
  <c r="AV20" i="1"/>
  <c r="N20" i="1" s="1"/>
  <c r="AV126" i="1"/>
  <c r="N126" i="1" s="1"/>
  <c r="AV169" i="1"/>
  <c r="N169" i="1" s="1"/>
  <c r="AV130" i="1"/>
  <c r="N130" i="1" s="1"/>
  <c r="AV127" i="1"/>
  <c r="N127" i="1" s="1"/>
  <c r="AV178" i="1"/>
  <c r="N178" i="1" s="1"/>
  <c r="AV262" i="1"/>
  <c r="N262" i="1" s="1"/>
  <c r="AV200" i="1"/>
  <c r="N200" i="1" s="1"/>
  <c r="AV122" i="1"/>
  <c r="N122" i="1" s="1"/>
  <c r="AV248" i="1"/>
  <c r="N248" i="1" s="1"/>
  <c r="AV265" i="1"/>
  <c r="N265" i="1" s="1"/>
  <c r="AV253" i="1"/>
  <c r="N253" i="1" s="1"/>
  <c r="AV198" i="1"/>
  <c r="N198" i="1" s="1"/>
  <c r="AV112" i="1"/>
  <c r="N112" i="1" s="1"/>
  <c r="AV187" i="1"/>
  <c r="N187" i="1" s="1"/>
  <c r="AV245" i="1"/>
  <c r="N245" i="1" s="1"/>
  <c r="AV57" i="1"/>
  <c r="N57" i="1" s="1"/>
  <c r="AV54" i="1"/>
  <c r="N54" i="1" s="1"/>
  <c r="AV77" i="1"/>
  <c r="N77" i="1" s="1"/>
  <c r="AV230" i="1"/>
  <c r="N230" i="1" s="1"/>
  <c r="AV110" i="1"/>
  <c r="N110" i="1" s="1"/>
  <c r="AV238" i="1"/>
  <c r="N238" i="1" s="1"/>
  <c r="AV281" i="1"/>
  <c r="N281" i="1" s="1"/>
  <c r="AV279" i="1"/>
  <c r="N279" i="1" s="1"/>
  <c r="AV84" i="1"/>
  <c r="N84" i="1" s="1"/>
  <c r="AV107" i="1"/>
  <c r="N107" i="1" s="1"/>
  <c r="AV12" i="1"/>
  <c r="N12" i="1" s="1"/>
  <c r="AV32" i="1"/>
  <c r="N32" i="1" s="1"/>
  <c r="AV29" i="1"/>
  <c r="N29" i="1" s="1"/>
  <c r="AV175" i="1"/>
  <c r="N175" i="1" s="1"/>
  <c r="AV266" i="1"/>
  <c r="N266" i="1" s="1"/>
  <c r="AV164" i="1"/>
  <c r="N164" i="1" s="1"/>
  <c r="AV222" i="1"/>
  <c r="N222" i="1" s="1"/>
  <c r="AV206" i="1"/>
  <c r="N206" i="1" s="1"/>
  <c r="AV190" i="1"/>
  <c r="N190" i="1" s="1"/>
  <c r="AV246" i="1"/>
  <c r="N246" i="1" s="1"/>
  <c r="AV62" i="1"/>
  <c r="N62" i="1" s="1"/>
  <c r="AV181" i="1"/>
  <c r="N181" i="1" s="1"/>
  <c r="AV227" i="1"/>
  <c r="N227" i="1" s="1"/>
  <c r="AV98" i="1"/>
  <c r="N98" i="1" s="1"/>
  <c r="AV16" i="1"/>
  <c r="N16" i="1" s="1"/>
  <c r="AV34" i="1"/>
  <c r="N34" i="1" s="1"/>
  <c r="AV44" i="1"/>
  <c r="N44" i="1" s="1"/>
  <c r="AV33" i="1"/>
  <c r="N33" i="1" s="1"/>
  <c r="AV37" i="1"/>
  <c r="N37" i="1" s="1"/>
  <c r="AV14" i="1"/>
  <c r="N14" i="1" s="1"/>
  <c r="AV22" i="1"/>
  <c r="N22" i="1" s="1"/>
  <c r="AV35" i="1"/>
  <c r="N35" i="1" s="1"/>
  <c r="AV38" i="1"/>
  <c r="N38" i="1" s="1"/>
  <c r="AV263" i="1"/>
  <c r="N263" i="1" s="1"/>
  <c r="AV201" i="1"/>
  <c r="N201" i="1" s="1"/>
  <c r="AV197" i="1"/>
  <c r="N197" i="1" s="1"/>
  <c r="AV80" i="1"/>
  <c r="N80" i="1" s="1"/>
  <c r="AV176" i="1"/>
  <c r="N176" i="1" s="1"/>
  <c r="AV264" i="1"/>
  <c r="N264" i="1" s="1"/>
  <c r="AV202" i="1"/>
  <c r="N202" i="1" s="1"/>
  <c r="AV160" i="1"/>
  <c r="N160" i="1" s="1"/>
  <c r="AV251" i="1"/>
  <c r="N251" i="1" s="1"/>
  <c r="AV268" i="1"/>
  <c r="N268" i="1" s="1"/>
  <c r="AV221" i="1"/>
  <c r="N221" i="1" s="1"/>
  <c r="AV205" i="1"/>
  <c r="N205" i="1" s="1"/>
  <c r="AV189" i="1"/>
  <c r="N189" i="1" s="1"/>
  <c r="AV185" i="1"/>
  <c r="N185" i="1" s="1"/>
  <c r="AV220" i="1"/>
  <c r="N220" i="1" s="1"/>
  <c r="AV63" i="1"/>
  <c r="N63" i="1" s="1"/>
  <c r="AV56" i="1"/>
  <c r="N56" i="1" s="1"/>
  <c r="AV78" i="1"/>
  <c r="N78" i="1" s="1"/>
  <c r="AV228" i="1"/>
  <c r="N228" i="1" s="1"/>
  <c r="AV99" i="1"/>
  <c r="N99" i="1" s="1"/>
  <c r="AV237" i="1"/>
  <c r="N237" i="1" s="1"/>
  <c r="AV257" i="1"/>
  <c r="N257" i="1" s="1"/>
  <c r="AV278" i="1"/>
  <c r="N278" i="1" s="1"/>
  <c r="AV149" i="1"/>
  <c r="N149" i="1" s="1"/>
  <c r="AV103" i="1"/>
  <c r="N103" i="1" s="1"/>
  <c r="L35" i="1"/>
  <c r="L12" i="1"/>
  <c r="L32" i="1"/>
  <c r="L15" i="1"/>
  <c r="L10" i="1"/>
  <c r="L40" i="1"/>
  <c r="L11" i="1"/>
  <c r="L36" i="1"/>
  <c r="L44" i="1"/>
  <c r="L33" i="1"/>
  <c r="K88" i="1"/>
  <c r="K204" i="1"/>
  <c r="K163" i="1"/>
  <c r="K167" i="1"/>
  <c r="K207" i="1"/>
  <c r="K191" i="1"/>
  <c r="K242" i="1"/>
  <c r="K64" i="1"/>
  <c r="K83" i="1"/>
  <c r="K180" i="1"/>
  <c r="K109" i="1"/>
  <c r="K240" i="1"/>
  <c r="K94" i="1"/>
  <c r="K256" i="1"/>
  <c r="K87" i="1"/>
  <c r="K150" i="1"/>
  <c r="K18" i="1"/>
  <c r="K41" i="1"/>
  <c r="K42" i="1"/>
  <c r="K39" i="1"/>
  <c r="K23" i="1"/>
  <c r="K31" i="1"/>
  <c r="K24" i="1"/>
  <c r="K6" i="1"/>
  <c r="K21" i="1"/>
  <c r="K5" i="1"/>
  <c r="K123" i="1"/>
  <c r="K172" i="1"/>
  <c r="K129" i="1"/>
  <c r="K177" i="1"/>
  <c r="K249" i="1"/>
  <c r="K113" i="1"/>
  <c r="K184" i="1"/>
  <c r="K53" i="1"/>
  <c r="K76" i="1"/>
  <c r="K235" i="1"/>
  <c r="K259" i="1"/>
  <c r="K104" i="1"/>
  <c r="K269" i="1"/>
  <c r="L22" i="1"/>
  <c r="L38" i="1"/>
  <c r="L19" i="1"/>
  <c r="L29" i="1"/>
  <c r="L30" i="1"/>
  <c r="L8" i="1"/>
  <c r="L27" i="1"/>
  <c r="L25" i="1"/>
  <c r="L20" i="1"/>
  <c r="L126" i="1"/>
  <c r="L169" i="1"/>
  <c r="L127" i="1"/>
  <c r="L14" i="1"/>
  <c r="L37" i="1"/>
  <c r="L164" i="1"/>
  <c r="L90" i="1"/>
  <c r="L47" i="1"/>
  <c r="L222" i="1"/>
  <c r="L206" i="1"/>
  <c r="L262" i="1"/>
  <c r="L200" i="1"/>
  <c r="L122" i="1"/>
  <c r="L265" i="1"/>
  <c r="L253" i="1"/>
  <c r="L198" i="1"/>
  <c r="L187" i="1"/>
  <c r="L245" i="1"/>
  <c r="L57" i="1"/>
  <c r="L54" i="1"/>
  <c r="L110" i="1"/>
  <c r="L238" i="1"/>
  <c r="L107" i="1"/>
  <c r="L263" i="1"/>
  <c r="L201" i="1"/>
  <c r="L266" i="1"/>
  <c r="L197" i="1"/>
  <c r="L217" i="1"/>
  <c r="L58" i="1"/>
  <c r="L80" i="1"/>
  <c r="L227" i="1"/>
  <c r="L111" i="1"/>
  <c r="L98" i="1"/>
  <c r="L277" i="1"/>
  <c r="L86" i="1"/>
  <c r="L147" i="1"/>
  <c r="L273" i="1"/>
  <c r="L175" i="1"/>
  <c r="L119" i="1"/>
  <c r="L190" i="1"/>
  <c r="L188" i="1"/>
  <c r="L246" i="1"/>
  <c r="L62" i="1"/>
  <c r="L181" i="1"/>
  <c r="L241" i="1"/>
  <c r="L280" i="1"/>
  <c r="L258" i="1"/>
  <c r="L176" i="1"/>
  <c r="L264" i="1"/>
  <c r="L202" i="1"/>
  <c r="L160" i="1"/>
  <c r="L251" i="1"/>
  <c r="L268" i="1"/>
  <c r="L221" i="1"/>
  <c r="L205" i="1"/>
  <c r="L185" i="1"/>
  <c r="L220" i="1"/>
  <c r="L63" i="1"/>
  <c r="L56" i="1"/>
  <c r="L78" i="1"/>
  <c r="L228" i="1"/>
  <c r="L237" i="1"/>
  <c r="L257" i="1"/>
  <c r="L77" i="1"/>
  <c r="L230" i="1"/>
  <c r="L279" i="1"/>
  <c r="L281" i="1"/>
  <c r="L84" i="1"/>
  <c r="AU8" i="1"/>
  <c r="AT269" i="1"/>
  <c r="L112" i="1"/>
  <c r="L51" i="1"/>
  <c r="L16" i="1"/>
  <c r="L34" i="1"/>
  <c r="L178" i="1"/>
  <c r="L248" i="1"/>
  <c r="L189" i="1"/>
  <c r="L99" i="1"/>
  <c r="L278" i="1"/>
  <c r="L149" i="1"/>
  <c r="L103" i="1"/>
  <c r="K144" i="1"/>
  <c r="K46" i="1"/>
  <c r="K218" i="1"/>
  <c r="K274" i="1"/>
  <c r="K165" i="1"/>
  <c r="K196" i="1"/>
  <c r="K271" i="1"/>
  <c r="L43" i="1"/>
  <c r="L130" i="1"/>
  <c r="AU27" i="1"/>
  <c r="AT113" i="1"/>
  <c r="AU22" i="1"/>
  <c r="AU169" i="1"/>
  <c r="AU164" i="1"/>
  <c r="AT104" i="1"/>
  <c r="AU181" i="1"/>
  <c r="AU280" i="1"/>
  <c r="AU36" i="1"/>
  <c r="AT184" i="1"/>
  <c r="AU40" i="1"/>
  <c r="AU206" i="1"/>
  <c r="AU98" i="1"/>
  <c r="AU147" i="1"/>
  <c r="AU245" i="1"/>
  <c r="AU217" i="1"/>
  <c r="AU130" i="1"/>
  <c r="AT172" i="1"/>
  <c r="AU263" i="1"/>
  <c r="AT123" i="1"/>
  <c r="AU248" i="1"/>
  <c r="AU266" i="1"/>
  <c r="AU10" i="1"/>
  <c r="AU126" i="1"/>
  <c r="AU246" i="1"/>
  <c r="AU58" i="1"/>
  <c r="AU54" i="1"/>
  <c r="AU80" i="1"/>
  <c r="AT235" i="1"/>
  <c r="AT259" i="1"/>
  <c r="AU279" i="1"/>
  <c r="AU277" i="1"/>
  <c r="AU15" i="1"/>
  <c r="AU30" i="1"/>
  <c r="AU25" i="1"/>
  <c r="AU20" i="1"/>
  <c r="AT5" i="1"/>
  <c r="AU127" i="1"/>
  <c r="AT165" i="1"/>
  <c r="AU253" i="1"/>
  <c r="AU222" i="1"/>
  <c r="AT76" i="1"/>
  <c r="AU230" i="1"/>
  <c r="AU227" i="1"/>
  <c r="AU258" i="1"/>
  <c r="AU43" i="1"/>
  <c r="AT21" i="1"/>
  <c r="AT129" i="1"/>
  <c r="AT177" i="1"/>
  <c r="AU200" i="1"/>
  <c r="AU201" i="1"/>
  <c r="AU112" i="1"/>
  <c r="AU188" i="1"/>
  <c r="AT53" i="1"/>
  <c r="AU238" i="1"/>
  <c r="AU84" i="1"/>
  <c r="AU107" i="1"/>
  <c r="AT125" i="1"/>
  <c r="AU125" i="1"/>
  <c r="AU145" i="1"/>
  <c r="AT145" i="1"/>
  <c r="AT17" i="1"/>
  <c r="AU17" i="1"/>
  <c r="AT132" i="1"/>
  <c r="AU132" i="1"/>
  <c r="AU178" i="1"/>
  <c r="AU90" i="1"/>
  <c r="AT170" i="1"/>
  <c r="AU170" i="1"/>
  <c r="AT128" i="1"/>
  <c r="AU128" i="1"/>
  <c r="AT161" i="1"/>
  <c r="AU161" i="1"/>
  <c r="AT249" i="1"/>
  <c r="AT18" i="1"/>
  <c r="AT41" i="1"/>
  <c r="AT42" i="1"/>
  <c r="AT39" i="1"/>
  <c r="AT23" i="1"/>
  <c r="AT31" i="1"/>
  <c r="AT24" i="1"/>
  <c r="AT6" i="1"/>
  <c r="AU122" i="1"/>
  <c r="AU198" i="1"/>
  <c r="AU57" i="1"/>
  <c r="AU110" i="1"/>
  <c r="AU175" i="1"/>
  <c r="AU119" i="1"/>
  <c r="AU47" i="1"/>
  <c r="AU197" i="1"/>
  <c r="AU190" i="1"/>
  <c r="AU51" i="1"/>
  <c r="AU62" i="1"/>
  <c r="AU111" i="1"/>
  <c r="AU241" i="1"/>
  <c r="AU86" i="1"/>
  <c r="AU273" i="1"/>
  <c r="AU12" i="1"/>
  <c r="AU34" i="1"/>
  <c r="AU11" i="1"/>
  <c r="AU44" i="1"/>
  <c r="AU32" i="1"/>
  <c r="AU37" i="1"/>
  <c r="AU19" i="1"/>
  <c r="AU14" i="1"/>
  <c r="AU29" i="1"/>
  <c r="AU262" i="1"/>
  <c r="AU265" i="1"/>
  <c r="AU187" i="1"/>
  <c r="AU77" i="1"/>
  <c r="AU281" i="1"/>
  <c r="AT45" i="1"/>
  <c r="AU45" i="1"/>
  <c r="AU121" i="1"/>
  <c r="AT121" i="1"/>
  <c r="AT49" i="1"/>
  <c r="AU49" i="1"/>
  <c r="AT224" i="1"/>
  <c r="AU224" i="1"/>
  <c r="AU194" i="1"/>
  <c r="AT194" i="1"/>
  <c r="AT186" i="1"/>
  <c r="AU186" i="1"/>
  <c r="AT219" i="1"/>
  <c r="AU219" i="1"/>
  <c r="AU97" i="1"/>
  <c r="AT97" i="1"/>
  <c r="AT96" i="1"/>
  <c r="AU96" i="1"/>
  <c r="AT275" i="1"/>
  <c r="AU275" i="1"/>
  <c r="AU216" i="1"/>
  <c r="AT216" i="1"/>
  <c r="AT7" i="1"/>
  <c r="AU7" i="1"/>
  <c r="AT26" i="1"/>
  <c r="AU26" i="1"/>
  <c r="AT28" i="1"/>
  <c r="AU28" i="1"/>
  <c r="AT91" i="1"/>
  <c r="AU91" i="1"/>
  <c r="AT203" i="1"/>
  <c r="AU203" i="1"/>
  <c r="AU52" i="1"/>
  <c r="AT52" i="1"/>
  <c r="AT82" i="1"/>
  <c r="AU82" i="1"/>
  <c r="AT226" i="1"/>
  <c r="AU226" i="1"/>
  <c r="AT270" i="1"/>
  <c r="AU270" i="1"/>
  <c r="AU16" i="1"/>
  <c r="AU35" i="1"/>
  <c r="AU33" i="1"/>
  <c r="AU38" i="1"/>
  <c r="AT13" i="1"/>
  <c r="AU13" i="1"/>
  <c r="AT124" i="1"/>
  <c r="AU124" i="1"/>
  <c r="AT171" i="1"/>
  <c r="AU171" i="1"/>
  <c r="AT93" i="1"/>
  <c r="AU93" i="1"/>
  <c r="AT131" i="1"/>
  <c r="AU131" i="1"/>
  <c r="AU173" i="1"/>
  <c r="AT173" i="1"/>
  <c r="AT146" i="1"/>
  <c r="AU146" i="1"/>
  <c r="AT162" i="1"/>
  <c r="AU162" i="1"/>
  <c r="AU250" i="1"/>
  <c r="AT250" i="1"/>
  <c r="AT168" i="1"/>
  <c r="AU168" i="1"/>
  <c r="AT208" i="1"/>
  <c r="AU208" i="1"/>
  <c r="AU193" i="1"/>
  <c r="AT193" i="1"/>
  <c r="AT244" i="1"/>
  <c r="AU244" i="1"/>
  <c r="AT59" i="1"/>
  <c r="AU59" i="1"/>
  <c r="AU55" i="1"/>
  <c r="AT55" i="1"/>
  <c r="AT179" i="1"/>
  <c r="AU179" i="1"/>
  <c r="AT100" i="1"/>
  <c r="AU100" i="1"/>
  <c r="AU236" i="1"/>
  <c r="AT236" i="1"/>
  <c r="AT255" i="1"/>
  <c r="AU255" i="1"/>
  <c r="AT148" i="1"/>
  <c r="AU148" i="1"/>
  <c r="AU106" i="1"/>
  <c r="AT106" i="1"/>
  <c r="AT89" i="1"/>
  <c r="AU89" i="1"/>
  <c r="AU261" i="1"/>
  <c r="AT261" i="1"/>
  <c r="AT120" i="1"/>
  <c r="AU120" i="1"/>
  <c r="AT48" i="1"/>
  <c r="AU48" i="1"/>
  <c r="AU267" i="1"/>
  <c r="AT267" i="1"/>
  <c r="AT195" i="1"/>
  <c r="AU195" i="1"/>
  <c r="AT192" i="1"/>
  <c r="AU192" i="1"/>
  <c r="AU183" i="1"/>
  <c r="AT183" i="1"/>
  <c r="AT61" i="1"/>
  <c r="AU61" i="1"/>
  <c r="AT81" i="1"/>
  <c r="AU81" i="1"/>
  <c r="AU79" i="1"/>
  <c r="AT79" i="1"/>
  <c r="AT108" i="1"/>
  <c r="AU108" i="1"/>
  <c r="AT95" i="1"/>
  <c r="AU95" i="1"/>
  <c r="AU282" i="1"/>
  <c r="AT282" i="1"/>
  <c r="AT85" i="1"/>
  <c r="AU85" i="1"/>
  <c r="AT272" i="1"/>
  <c r="AU272" i="1"/>
  <c r="AT174" i="1"/>
  <c r="AU174" i="1"/>
  <c r="AT143" i="1"/>
  <c r="AU143" i="1"/>
  <c r="AU199" i="1"/>
  <c r="AT199" i="1"/>
  <c r="AT247" i="1"/>
  <c r="AU247" i="1"/>
  <c r="AT166" i="1"/>
  <c r="AU166" i="1"/>
  <c r="AU223" i="1"/>
  <c r="AT223" i="1"/>
  <c r="AT114" i="1"/>
  <c r="AU114" i="1"/>
  <c r="AT225" i="1"/>
  <c r="AU225" i="1"/>
  <c r="AU234" i="1"/>
  <c r="AT234" i="1"/>
  <c r="AT60" i="1"/>
  <c r="AU60" i="1"/>
  <c r="AT182" i="1"/>
  <c r="AU182" i="1"/>
  <c r="AU229" i="1"/>
  <c r="AT229" i="1"/>
  <c r="AT239" i="1"/>
  <c r="AU239" i="1"/>
  <c r="AT260" i="1"/>
  <c r="AU260" i="1"/>
  <c r="AU276" i="1"/>
  <c r="AT276" i="1"/>
  <c r="AT105" i="1"/>
  <c r="AU105" i="1"/>
  <c r="AU176" i="1"/>
  <c r="AT88" i="1"/>
  <c r="AU264" i="1"/>
  <c r="AT144" i="1"/>
  <c r="AU202" i="1"/>
  <c r="AT204" i="1"/>
  <c r="AU160" i="1"/>
  <c r="AT163" i="1"/>
  <c r="AU251" i="1"/>
  <c r="AT46" i="1"/>
  <c r="AU268" i="1"/>
  <c r="AT167" i="1"/>
  <c r="AU221" i="1"/>
  <c r="AT196" i="1"/>
  <c r="AU205" i="1"/>
  <c r="AT207" i="1"/>
  <c r="AU189" i="1"/>
  <c r="AT191" i="1"/>
  <c r="AU185" i="1"/>
  <c r="AT242" i="1"/>
  <c r="AU220" i="1"/>
  <c r="AT218" i="1"/>
  <c r="AU63" i="1"/>
  <c r="AT64" i="1"/>
  <c r="AU56" i="1"/>
  <c r="AT83" i="1"/>
  <c r="AU78" i="1"/>
  <c r="AT180" i="1"/>
  <c r="AU228" i="1"/>
  <c r="AT109" i="1"/>
  <c r="AU99" i="1"/>
  <c r="AT240" i="1"/>
  <c r="AU237" i="1"/>
  <c r="AT94" i="1"/>
  <c r="AU257" i="1"/>
  <c r="AT256" i="1"/>
  <c r="AU278" i="1"/>
  <c r="AT87" i="1"/>
  <c r="AU149" i="1"/>
  <c r="AT150" i="1"/>
  <c r="AU103" i="1"/>
  <c r="AT274" i="1"/>
  <c r="AT271" i="1"/>
  <c r="AZ87" i="1" l="1"/>
  <c r="AD87" i="1" s="1"/>
  <c r="AX87" i="1"/>
  <c r="V87" i="1" s="1"/>
  <c r="AW87" i="1"/>
  <c r="R87" i="1" s="1"/>
  <c r="AY87" i="1"/>
  <c r="Z87" i="1" s="1"/>
  <c r="AZ218" i="1"/>
  <c r="AD218" i="1" s="1"/>
  <c r="AW218" i="1"/>
  <c r="R218" i="1" s="1"/>
  <c r="AX218" i="1"/>
  <c r="V218" i="1" s="1"/>
  <c r="AY218" i="1"/>
  <c r="Z218" i="1" s="1"/>
  <c r="AZ204" i="1"/>
  <c r="AD204" i="1" s="1"/>
  <c r="AY204" i="1"/>
  <c r="Z204" i="1" s="1"/>
  <c r="AX204" i="1"/>
  <c r="V204" i="1" s="1"/>
  <c r="AW204" i="1"/>
  <c r="R204" i="1" s="1"/>
  <c r="AZ234" i="1"/>
  <c r="AD234" i="1" s="1"/>
  <c r="AY234" i="1"/>
  <c r="Z234" i="1" s="1"/>
  <c r="AW234" i="1"/>
  <c r="R234" i="1" s="1"/>
  <c r="AX234" i="1"/>
  <c r="V234" i="1" s="1"/>
  <c r="AZ182" i="1"/>
  <c r="AD182" i="1" s="1"/>
  <c r="AY182" i="1"/>
  <c r="Z182" i="1" s="1"/>
  <c r="AW182" i="1"/>
  <c r="R182" i="1" s="1"/>
  <c r="AX182" i="1"/>
  <c r="V182" i="1" s="1"/>
  <c r="AZ166" i="1"/>
  <c r="AD166" i="1" s="1"/>
  <c r="AX166" i="1"/>
  <c r="V166" i="1" s="1"/>
  <c r="AW166" i="1"/>
  <c r="R166" i="1" s="1"/>
  <c r="AY166" i="1"/>
  <c r="Z166" i="1" s="1"/>
  <c r="AZ174" i="1"/>
  <c r="AD174" i="1" s="1"/>
  <c r="AX174" i="1"/>
  <c r="V174" i="1" s="1"/>
  <c r="AW174" i="1"/>
  <c r="R174" i="1" s="1"/>
  <c r="AY174" i="1"/>
  <c r="Z174" i="1" s="1"/>
  <c r="AZ192" i="1"/>
  <c r="AD192" i="1" s="1"/>
  <c r="AY192" i="1"/>
  <c r="Z192" i="1" s="1"/>
  <c r="AW192" i="1"/>
  <c r="R192" i="1" s="1"/>
  <c r="AX192" i="1"/>
  <c r="V192" i="1" s="1"/>
  <c r="AZ271" i="1"/>
  <c r="AD271" i="1" s="1"/>
  <c r="AW271" i="1"/>
  <c r="R271" i="1" s="1"/>
  <c r="AX271" i="1"/>
  <c r="V271" i="1" s="1"/>
  <c r="AY271" i="1"/>
  <c r="Z271" i="1" s="1"/>
  <c r="AZ105" i="1"/>
  <c r="AD105" i="1" s="1"/>
  <c r="AW105" i="1"/>
  <c r="R105" i="1" s="1"/>
  <c r="AX105" i="1"/>
  <c r="V105" i="1" s="1"/>
  <c r="AY105" i="1"/>
  <c r="Z105" i="1" s="1"/>
  <c r="AZ260" i="1"/>
  <c r="AD260" i="1" s="1"/>
  <c r="AX260" i="1"/>
  <c r="V260" i="1" s="1"/>
  <c r="AW260" i="1"/>
  <c r="R260" i="1" s="1"/>
  <c r="AY260" i="1"/>
  <c r="Z260" i="1" s="1"/>
  <c r="AZ60" i="1"/>
  <c r="AD60" i="1" s="1"/>
  <c r="AW60" i="1"/>
  <c r="R60" i="1" s="1"/>
  <c r="AY60" i="1"/>
  <c r="Z60" i="1" s="1"/>
  <c r="AX60" i="1"/>
  <c r="V60" i="1" s="1"/>
  <c r="AZ225" i="1"/>
  <c r="AD225" i="1" s="1"/>
  <c r="AY225" i="1"/>
  <c r="Z225" i="1" s="1"/>
  <c r="AW225" i="1"/>
  <c r="R225" i="1" s="1"/>
  <c r="AX225" i="1"/>
  <c r="V225" i="1" s="1"/>
  <c r="AZ247" i="1"/>
  <c r="AD247" i="1" s="1"/>
  <c r="AW247" i="1"/>
  <c r="R247" i="1" s="1"/>
  <c r="AY247" i="1"/>
  <c r="Z247" i="1" s="1"/>
  <c r="AX247" i="1"/>
  <c r="V247" i="1" s="1"/>
  <c r="AZ143" i="1"/>
  <c r="AD143" i="1" s="1"/>
  <c r="AW143" i="1"/>
  <c r="R143" i="1" s="1"/>
  <c r="AY143" i="1"/>
  <c r="Z143" i="1" s="1"/>
  <c r="AX143" i="1"/>
  <c r="V143" i="1" s="1"/>
  <c r="AZ272" i="1"/>
  <c r="AD272" i="1" s="1"/>
  <c r="AX272" i="1"/>
  <c r="V272" i="1" s="1"/>
  <c r="AY272" i="1"/>
  <c r="Z272" i="1" s="1"/>
  <c r="AW272" i="1"/>
  <c r="R272" i="1" s="1"/>
  <c r="AZ108" i="1"/>
  <c r="AD108" i="1" s="1"/>
  <c r="AW108" i="1"/>
  <c r="R108" i="1" s="1"/>
  <c r="AX108" i="1"/>
  <c r="V108" i="1" s="1"/>
  <c r="AY108" i="1"/>
  <c r="Z108" i="1" s="1"/>
  <c r="AZ81" i="1"/>
  <c r="AD81" i="1" s="1"/>
  <c r="AW81" i="1"/>
  <c r="R81" i="1" s="1"/>
  <c r="AX81" i="1"/>
  <c r="V81" i="1" s="1"/>
  <c r="AY81" i="1"/>
  <c r="Z81" i="1" s="1"/>
  <c r="AZ195" i="1"/>
  <c r="AD195" i="1" s="1"/>
  <c r="AW195" i="1"/>
  <c r="R195" i="1" s="1"/>
  <c r="AY195" i="1"/>
  <c r="Z195" i="1" s="1"/>
  <c r="AX195" i="1"/>
  <c r="V195" i="1" s="1"/>
  <c r="AZ48" i="1"/>
  <c r="AD48" i="1" s="1"/>
  <c r="AW48" i="1"/>
  <c r="R48" i="1" s="1"/>
  <c r="AY48" i="1"/>
  <c r="Z48" i="1" s="1"/>
  <c r="AX48" i="1"/>
  <c r="V48" i="1" s="1"/>
  <c r="AZ255" i="1"/>
  <c r="AD255" i="1" s="1"/>
  <c r="AW255" i="1"/>
  <c r="R255" i="1" s="1"/>
  <c r="AX255" i="1"/>
  <c r="V255" i="1" s="1"/>
  <c r="AY255" i="1"/>
  <c r="Z255" i="1" s="1"/>
  <c r="AZ100" i="1"/>
  <c r="AD100" i="1" s="1"/>
  <c r="AW100" i="1"/>
  <c r="R100" i="1" s="1"/>
  <c r="AX100" i="1"/>
  <c r="V100" i="1" s="1"/>
  <c r="AY100" i="1"/>
  <c r="Z100" i="1" s="1"/>
  <c r="AZ244" i="1"/>
  <c r="AD244" i="1" s="1"/>
  <c r="AY244" i="1"/>
  <c r="Z244" i="1" s="1"/>
  <c r="AW244" i="1"/>
  <c r="R244" i="1" s="1"/>
  <c r="AX244" i="1"/>
  <c r="V244" i="1" s="1"/>
  <c r="AZ208" i="1"/>
  <c r="AD208" i="1" s="1"/>
  <c r="AY208" i="1"/>
  <c r="Z208" i="1" s="1"/>
  <c r="AW208" i="1"/>
  <c r="R208" i="1" s="1"/>
  <c r="AX208" i="1"/>
  <c r="V208" i="1" s="1"/>
  <c r="AZ146" i="1"/>
  <c r="AD146" i="1" s="1"/>
  <c r="AX146" i="1"/>
  <c r="V146" i="1" s="1"/>
  <c r="AY146" i="1"/>
  <c r="Z146" i="1" s="1"/>
  <c r="AW146" i="1"/>
  <c r="R146" i="1" s="1"/>
  <c r="AZ131" i="1"/>
  <c r="AD131" i="1" s="1"/>
  <c r="AY131" i="1"/>
  <c r="Z131" i="1" s="1"/>
  <c r="AW131" i="1"/>
  <c r="R131" i="1" s="1"/>
  <c r="AX131" i="1"/>
  <c r="V131" i="1" s="1"/>
  <c r="AZ171" i="1"/>
  <c r="AD171" i="1" s="1"/>
  <c r="AX171" i="1"/>
  <c r="V171" i="1" s="1"/>
  <c r="AW171" i="1"/>
  <c r="R171" i="1" s="1"/>
  <c r="AY171" i="1"/>
  <c r="Z171" i="1" s="1"/>
  <c r="AZ13" i="1"/>
  <c r="AD13" i="1" s="1"/>
  <c r="AW13" i="1"/>
  <c r="R13" i="1" s="1"/>
  <c r="AX13" i="1"/>
  <c r="V13" i="1" s="1"/>
  <c r="AY13" i="1"/>
  <c r="Z13" i="1" s="1"/>
  <c r="AZ226" i="1"/>
  <c r="AD226" i="1" s="1"/>
  <c r="AW226" i="1"/>
  <c r="R226" i="1" s="1"/>
  <c r="AX226" i="1"/>
  <c r="V226" i="1" s="1"/>
  <c r="AY226" i="1"/>
  <c r="Z226" i="1" s="1"/>
  <c r="AZ91" i="1"/>
  <c r="AD91" i="1" s="1"/>
  <c r="AW91" i="1"/>
  <c r="R91" i="1" s="1"/>
  <c r="AX91" i="1"/>
  <c r="V91" i="1" s="1"/>
  <c r="AY91" i="1"/>
  <c r="Z91" i="1" s="1"/>
  <c r="AZ26" i="1"/>
  <c r="AD26" i="1" s="1"/>
  <c r="AY26" i="1"/>
  <c r="Z26" i="1" s="1"/>
  <c r="AX26" i="1"/>
  <c r="V26" i="1" s="1"/>
  <c r="AW26" i="1"/>
  <c r="R26" i="1" s="1"/>
  <c r="AZ96" i="1"/>
  <c r="AD96" i="1" s="1"/>
  <c r="AY96" i="1"/>
  <c r="Z96" i="1" s="1"/>
  <c r="AW96" i="1"/>
  <c r="R96" i="1" s="1"/>
  <c r="AX96" i="1"/>
  <c r="V96" i="1" s="1"/>
  <c r="AZ219" i="1"/>
  <c r="AD219" i="1" s="1"/>
  <c r="AX219" i="1"/>
  <c r="V219" i="1" s="1"/>
  <c r="AY219" i="1"/>
  <c r="Z219" i="1" s="1"/>
  <c r="AW219" i="1"/>
  <c r="R219" i="1" s="1"/>
  <c r="AZ49" i="1"/>
  <c r="AD49" i="1" s="1"/>
  <c r="AW49" i="1"/>
  <c r="R49" i="1" s="1"/>
  <c r="AX49" i="1"/>
  <c r="V49" i="1" s="1"/>
  <c r="AY49" i="1"/>
  <c r="Z49" i="1" s="1"/>
  <c r="AZ45" i="1"/>
  <c r="AD45" i="1" s="1"/>
  <c r="AW45" i="1"/>
  <c r="R45" i="1" s="1"/>
  <c r="AY45" i="1"/>
  <c r="Z45" i="1" s="1"/>
  <c r="AX45" i="1"/>
  <c r="V45" i="1" s="1"/>
  <c r="AZ31" i="1"/>
  <c r="AD31" i="1" s="1"/>
  <c r="AW31" i="1"/>
  <c r="R31" i="1" s="1"/>
  <c r="AX31" i="1"/>
  <c r="V31" i="1" s="1"/>
  <c r="AY31" i="1"/>
  <c r="Z31" i="1" s="1"/>
  <c r="AZ41" i="1"/>
  <c r="AD41" i="1" s="1"/>
  <c r="AW41" i="1"/>
  <c r="R41" i="1" s="1"/>
  <c r="AX41" i="1"/>
  <c r="V41" i="1" s="1"/>
  <c r="AY41" i="1"/>
  <c r="Z41" i="1" s="1"/>
  <c r="AZ161" i="1"/>
  <c r="AD161" i="1" s="1"/>
  <c r="AX161" i="1"/>
  <c r="V161" i="1" s="1"/>
  <c r="AY161" i="1"/>
  <c r="Z161" i="1" s="1"/>
  <c r="AW161" i="1"/>
  <c r="R161" i="1" s="1"/>
  <c r="AZ170" i="1"/>
  <c r="AD170" i="1" s="1"/>
  <c r="AY170" i="1"/>
  <c r="Z170" i="1" s="1"/>
  <c r="AW170" i="1"/>
  <c r="R170" i="1" s="1"/>
  <c r="AX170" i="1"/>
  <c r="V170" i="1" s="1"/>
  <c r="AZ132" i="1"/>
  <c r="AD132" i="1" s="1"/>
  <c r="AW132" i="1"/>
  <c r="R132" i="1" s="1"/>
  <c r="AX132" i="1"/>
  <c r="V132" i="1" s="1"/>
  <c r="AY132" i="1"/>
  <c r="Z132" i="1" s="1"/>
  <c r="AZ129" i="1"/>
  <c r="AD129" i="1" s="1"/>
  <c r="AW129" i="1"/>
  <c r="R129" i="1" s="1"/>
  <c r="AX129" i="1"/>
  <c r="V129" i="1" s="1"/>
  <c r="AY129" i="1"/>
  <c r="Z129" i="1" s="1"/>
  <c r="AZ123" i="1"/>
  <c r="AD123" i="1" s="1"/>
  <c r="AY123" i="1"/>
  <c r="Z123" i="1" s="1"/>
  <c r="AX123" i="1"/>
  <c r="V123" i="1" s="1"/>
  <c r="AW123" i="1"/>
  <c r="R123" i="1" s="1"/>
  <c r="AZ269" i="1"/>
  <c r="AD269" i="1" s="1"/>
  <c r="AX269" i="1"/>
  <c r="V269" i="1" s="1"/>
  <c r="AW269" i="1"/>
  <c r="R269" i="1" s="1"/>
  <c r="AY269" i="1"/>
  <c r="Z269" i="1" s="1"/>
  <c r="P103" i="1"/>
  <c r="Q103" i="1"/>
  <c r="O103" i="1"/>
  <c r="O237" i="1"/>
  <c r="Q237" i="1"/>
  <c r="P237" i="1"/>
  <c r="Q56" i="1"/>
  <c r="P56" i="1"/>
  <c r="O56" i="1"/>
  <c r="P189" i="1"/>
  <c r="Q189" i="1"/>
  <c r="O189" i="1"/>
  <c r="O251" i="1"/>
  <c r="Q251" i="1"/>
  <c r="P251" i="1"/>
  <c r="Q176" i="1"/>
  <c r="O176" i="1"/>
  <c r="P176" i="1"/>
  <c r="O263" i="1"/>
  <c r="P263" i="1"/>
  <c r="Q263" i="1"/>
  <c r="Q14" i="1"/>
  <c r="O14" i="1"/>
  <c r="P14" i="1"/>
  <c r="P34" i="1"/>
  <c r="O34" i="1"/>
  <c r="Q34" i="1"/>
  <c r="Q181" i="1"/>
  <c r="O181" i="1"/>
  <c r="P181" i="1"/>
  <c r="O206" i="1"/>
  <c r="P206" i="1"/>
  <c r="Q206" i="1"/>
  <c r="Q175" i="1"/>
  <c r="P175" i="1"/>
  <c r="O175" i="1"/>
  <c r="P107" i="1"/>
  <c r="Q107" i="1"/>
  <c r="O107" i="1"/>
  <c r="O238" i="1"/>
  <c r="P238" i="1"/>
  <c r="Q238" i="1"/>
  <c r="P54" i="1"/>
  <c r="Q54" i="1"/>
  <c r="O54" i="1"/>
  <c r="P112" i="1"/>
  <c r="O112" i="1"/>
  <c r="Q112" i="1"/>
  <c r="O248" i="1"/>
  <c r="P248" i="1"/>
  <c r="Q248" i="1"/>
  <c r="Q178" i="1"/>
  <c r="O178" i="1"/>
  <c r="P178" i="1"/>
  <c r="P126" i="1"/>
  <c r="Q126" i="1"/>
  <c r="O126" i="1"/>
  <c r="O8" i="1"/>
  <c r="P8" i="1"/>
  <c r="Q8" i="1"/>
  <c r="O10" i="1"/>
  <c r="Q10" i="1"/>
  <c r="P10" i="1"/>
  <c r="P147" i="1"/>
  <c r="O147" i="1"/>
  <c r="Q147" i="1"/>
  <c r="Q280" i="1"/>
  <c r="O280" i="1"/>
  <c r="P280" i="1"/>
  <c r="O51" i="1"/>
  <c r="P51" i="1"/>
  <c r="Q51" i="1"/>
  <c r="P119" i="1"/>
  <c r="Q119" i="1"/>
  <c r="O119" i="1"/>
  <c r="X107" i="1"/>
  <c r="W107" i="1"/>
  <c r="Y107" i="1"/>
  <c r="W84" i="1"/>
  <c r="Y84" i="1"/>
  <c r="X84" i="1"/>
  <c r="T279" i="1"/>
  <c r="S279" i="1"/>
  <c r="U279" i="1"/>
  <c r="AB281" i="1"/>
  <c r="AC281" i="1"/>
  <c r="AA281" i="1"/>
  <c r="AA238" i="1"/>
  <c r="AC238" i="1"/>
  <c r="AB238" i="1"/>
  <c r="T110" i="1"/>
  <c r="U110" i="1"/>
  <c r="S110" i="1"/>
  <c r="AA230" i="1"/>
  <c r="AC230" i="1"/>
  <c r="AB230" i="1"/>
  <c r="Y77" i="1"/>
  <c r="W77" i="1"/>
  <c r="X77" i="1"/>
  <c r="AA54" i="1"/>
  <c r="AB54" i="1"/>
  <c r="AC54" i="1"/>
  <c r="AC57" i="1"/>
  <c r="AB57" i="1"/>
  <c r="AA57" i="1"/>
  <c r="W245" i="1"/>
  <c r="X245" i="1"/>
  <c r="Y245" i="1"/>
  <c r="W187" i="1"/>
  <c r="X187" i="1"/>
  <c r="Y187" i="1"/>
  <c r="AB112" i="1"/>
  <c r="AA112" i="1"/>
  <c r="AC112" i="1"/>
  <c r="AB198" i="1"/>
  <c r="AC198" i="1"/>
  <c r="AA198" i="1"/>
  <c r="W253" i="1"/>
  <c r="Y253" i="1"/>
  <c r="X253" i="1"/>
  <c r="AA265" i="1"/>
  <c r="AB265" i="1"/>
  <c r="AC265" i="1"/>
  <c r="AA248" i="1"/>
  <c r="AB248" i="1"/>
  <c r="AC248" i="1"/>
  <c r="T122" i="1"/>
  <c r="U122" i="1"/>
  <c r="S122" i="1"/>
  <c r="W200" i="1"/>
  <c r="Y200" i="1"/>
  <c r="X200" i="1"/>
  <c r="T262" i="1"/>
  <c r="U262" i="1"/>
  <c r="S262" i="1"/>
  <c r="Y178" i="1"/>
  <c r="X178" i="1"/>
  <c r="W178" i="1"/>
  <c r="AB127" i="1"/>
  <c r="AC127" i="1"/>
  <c r="AA127" i="1"/>
  <c r="T130" i="1"/>
  <c r="U130" i="1"/>
  <c r="S130" i="1"/>
  <c r="S169" i="1"/>
  <c r="T169" i="1"/>
  <c r="U169" i="1"/>
  <c r="AA126" i="1"/>
  <c r="AB126" i="1"/>
  <c r="AC126" i="1"/>
  <c r="X20" i="1"/>
  <c r="Y20" i="1"/>
  <c r="W20" i="1"/>
  <c r="S25" i="1"/>
  <c r="T25" i="1"/>
  <c r="U25" i="1"/>
  <c r="AC27" i="1"/>
  <c r="AA27" i="1"/>
  <c r="AB27" i="1"/>
  <c r="AA8" i="1"/>
  <c r="AB8" i="1"/>
  <c r="AC8" i="1"/>
  <c r="AC30" i="1"/>
  <c r="AA30" i="1"/>
  <c r="AB30" i="1"/>
  <c r="AB40" i="1"/>
  <c r="AA40" i="1"/>
  <c r="AC40" i="1"/>
  <c r="AC43" i="1"/>
  <c r="AB43" i="1"/>
  <c r="AA43" i="1"/>
  <c r="AA10" i="1"/>
  <c r="AB10" i="1"/>
  <c r="AC10" i="1"/>
  <c r="AA36" i="1"/>
  <c r="AC36" i="1"/>
  <c r="AB36" i="1"/>
  <c r="AB15" i="1"/>
  <c r="AA15" i="1"/>
  <c r="AC15" i="1"/>
  <c r="S280" i="1"/>
  <c r="U280" i="1"/>
  <c r="T280" i="1"/>
  <c r="T111" i="1"/>
  <c r="S111" i="1"/>
  <c r="U111" i="1"/>
  <c r="Y181" i="1"/>
  <c r="X181" i="1"/>
  <c r="W181" i="1"/>
  <c r="AC80" i="1"/>
  <c r="AA80" i="1"/>
  <c r="AB80" i="1"/>
  <c r="AA51" i="1"/>
  <c r="AB51" i="1"/>
  <c r="AC51" i="1"/>
  <c r="AA246" i="1"/>
  <c r="AC246" i="1"/>
  <c r="AB246" i="1"/>
  <c r="AA190" i="1"/>
  <c r="AB190" i="1"/>
  <c r="AC190" i="1"/>
  <c r="AA206" i="1"/>
  <c r="AB206" i="1"/>
  <c r="AC206" i="1"/>
  <c r="AA222" i="1"/>
  <c r="AB222" i="1"/>
  <c r="AC222" i="1"/>
  <c r="AA47" i="1"/>
  <c r="AB47" i="1"/>
  <c r="AC47" i="1"/>
  <c r="Y119" i="1"/>
  <c r="X119" i="1"/>
  <c r="W119" i="1"/>
  <c r="T263" i="1"/>
  <c r="S263" i="1"/>
  <c r="U263" i="1"/>
  <c r="AC175" i="1"/>
  <c r="AA175" i="1"/>
  <c r="AB175" i="1"/>
  <c r="AA29" i="1"/>
  <c r="AC29" i="1"/>
  <c r="AB29" i="1"/>
  <c r="S19" i="1"/>
  <c r="T19" i="1"/>
  <c r="U19" i="1"/>
  <c r="AB32" i="1"/>
  <c r="AC32" i="1"/>
  <c r="AA32" i="1"/>
  <c r="AA11" i="1"/>
  <c r="AC11" i="1"/>
  <c r="AB11" i="1"/>
  <c r="AB12" i="1"/>
  <c r="AC12" i="1"/>
  <c r="AA12" i="1"/>
  <c r="AA16" i="1"/>
  <c r="AB16" i="1"/>
  <c r="AC16" i="1"/>
  <c r="S273" i="1"/>
  <c r="T273" i="1"/>
  <c r="U273" i="1"/>
  <c r="X147" i="1"/>
  <c r="Y147" i="1"/>
  <c r="W147" i="1"/>
  <c r="AC86" i="1"/>
  <c r="AA86" i="1"/>
  <c r="AB86" i="1"/>
  <c r="AA277" i="1"/>
  <c r="AB277" i="1"/>
  <c r="AC277" i="1"/>
  <c r="AA258" i="1"/>
  <c r="AB258" i="1"/>
  <c r="AC258" i="1"/>
  <c r="W241" i="1"/>
  <c r="Y241" i="1"/>
  <c r="X241" i="1"/>
  <c r="X98" i="1"/>
  <c r="W98" i="1"/>
  <c r="Y98" i="1"/>
  <c r="S227" i="1"/>
  <c r="T227" i="1"/>
  <c r="U227" i="1"/>
  <c r="Y62" i="1"/>
  <c r="X62" i="1"/>
  <c r="W62" i="1"/>
  <c r="AC58" i="1"/>
  <c r="AB58" i="1"/>
  <c r="AA58" i="1"/>
  <c r="W217" i="1"/>
  <c r="X217" i="1"/>
  <c r="Y217" i="1"/>
  <c r="U188" i="1"/>
  <c r="S188" i="1"/>
  <c r="T188" i="1"/>
  <c r="AC197" i="1"/>
  <c r="AA197" i="1"/>
  <c r="AB197" i="1"/>
  <c r="X164" i="1"/>
  <c r="Y164" i="1"/>
  <c r="W164" i="1"/>
  <c r="AA266" i="1"/>
  <c r="AC266" i="1"/>
  <c r="AB266" i="1"/>
  <c r="AB201" i="1"/>
  <c r="AC201" i="1"/>
  <c r="AA201" i="1"/>
  <c r="W90" i="1"/>
  <c r="Y90" i="1"/>
  <c r="X90" i="1"/>
  <c r="AC38" i="1"/>
  <c r="AA38" i="1"/>
  <c r="AB38" i="1"/>
  <c r="AA35" i="1"/>
  <c r="AB35" i="1"/>
  <c r="AC35" i="1"/>
  <c r="Y44" i="1"/>
  <c r="X44" i="1"/>
  <c r="W44" i="1"/>
  <c r="W103" i="1"/>
  <c r="Y103" i="1"/>
  <c r="X103" i="1"/>
  <c r="W149" i="1"/>
  <c r="Y149" i="1"/>
  <c r="X149" i="1"/>
  <c r="S278" i="1"/>
  <c r="T278" i="1"/>
  <c r="U278" i="1"/>
  <c r="S257" i="1"/>
  <c r="U257" i="1"/>
  <c r="T257" i="1"/>
  <c r="W237" i="1"/>
  <c r="Y237" i="1"/>
  <c r="X237" i="1"/>
  <c r="AB99" i="1"/>
  <c r="AC99" i="1"/>
  <c r="AA99" i="1"/>
  <c r="AA228" i="1"/>
  <c r="AC228" i="1"/>
  <c r="AB228" i="1"/>
  <c r="X78" i="1"/>
  <c r="W78" i="1"/>
  <c r="Y78" i="1"/>
  <c r="AC56" i="1"/>
  <c r="AA56" i="1"/>
  <c r="AB56" i="1"/>
  <c r="AC63" i="1"/>
  <c r="AA63" i="1"/>
  <c r="AB63" i="1"/>
  <c r="X220" i="1"/>
  <c r="W220" i="1"/>
  <c r="Y220" i="1"/>
  <c r="AB185" i="1"/>
  <c r="AC185" i="1"/>
  <c r="AA185" i="1"/>
  <c r="AA189" i="1"/>
  <c r="AB189" i="1"/>
  <c r="AC189" i="1"/>
  <c r="AA205" i="1"/>
  <c r="AB205" i="1"/>
  <c r="AC205" i="1"/>
  <c r="W221" i="1"/>
  <c r="Y221" i="1"/>
  <c r="X221" i="1"/>
  <c r="S268" i="1"/>
  <c r="U268" i="1"/>
  <c r="T268" i="1"/>
  <c r="W251" i="1"/>
  <c r="X251" i="1"/>
  <c r="Y251" i="1"/>
  <c r="AA160" i="1"/>
  <c r="AC160" i="1"/>
  <c r="AB160" i="1"/>
  <c r="S202" i="1"/>
  <c r="U202" i="1"/>
  <c r="T202" i="1"/>
  <c r="S264" i="1"/>
  <c r="T264" i="1"/>
  <c r="U264" i="1"/>
  <c r="AC176" i="1"/>
  <c r="AB176" i="1"/>
  <c r="AA176" i="1"/>
  <c r="AA34" i="1"/>
  <c r="AB34" i="1"/>
  <c r="AC34" i="1"/>
  <c r="W22" i="1"/>
  <c r="X22" i="1"/>
  <c r="Y22" i="1"/>
  <c r="AC14" i="1"/>
  <c r="AB14" i="1"/>
  <c r="AA14" i="1"/>
  <c r="W37" i="1"/>
  <c r="X37" i="1"/>
  <c r="Y37" i="1"/>
  <c r="AC33" i="1"/>
  <c r="AB33" i="1"/>
  <c r="AA33" i="1"/>
  <c r="AZ94" i="1"/>
  <c r="AD94" i="1" s="1"/>
  <c r="AX94" i="1"/>
  <c r="V94" i="1" s="1"/>
  <c r="AW94" i="1"/>
  <c r="R94" i="1" s="1"/>
  <c r="AY94" i="1"/>
  <c r="Z94" i="1" s="1"/>
  <c r="AZ191" i="1"/>
  <c r="AD191" i="1" s="1"/>
  <c r="AW191" i="1"/>
  <c r="R191" i="1" s="1"/>
  <c r="AY191" i="1"/>
  <c r="Z191" i="1" s="1"/>
  <c r="AX191" i="1"/>
  <c r="V191" i="1" s="1"/>
  <c r="AZ88" i="1"/>
  <c r="AD88" i="1" s="1"/>
  <c r="AW88" i="1"/>
  <c r="R88" i="1" s="1"/>
  <c r="AY88" i="1"/>
  <c r="Z88" i="1" s="1"/>
  <c r="AX88" i="1"/>
  <c r="V88" i="1" s="1"/>
  <c r="AZ199" i="1"/>
  <c r="AD199" i="1" s="1"/>
  <c r="AW199" i="1"/>
  <c r="R199" i="1" s="1"/>
  <c r="AX199" i="1"/>
  <c r="V199" i="1" s="1"/>
  <c r="AY199" i="1"/>
  <c r="Z199" i="1" s="1"/>
  <c r="AZ79" i="1"/>
  <c r="AD79" i="1" s="1"/>
  <c r="AW79" i="1"/>
  <c r="R79" i="1" s="1"/>
  <c r="AY79" i="1"/>
  <c r="Z79" i="1" s="1"/>
  <c r="AX79" i="1"/>
  <c r="V79" i="1" s="1"/>
  <c r="AZ267" i="1"/>
  <c r="AD267" i="1" s="1"/>
  <c r="AW267" i="1"/>
  <c r="R267" i="1" s="1"/>
  <c r="AX267" i="1"/>
  <c r="V267" i="1" s="1"/>
  <c r="AY267" i="1"/>
  <c r="Z267" i="1" s="1"/>
  <c r="AZ236" i="1"/>
  <c r="AD236" i="1" s="1"/>
  <c r="AW236" i="1"/>
  <c r="R236" i="1" s="1"/>
  <c r="AY236" i="1"/>
  <c r="Z236" i="1" s="1"/>
  <c r="AX236" i="1"/>
  <c r="V236" i="1" s="1"/>
  <c r="AZ193" i="1"/>
  <c r="AD193" i="1" s="1"/>
  <c r="AW193" i="1"/>
  <c r="R193" i="1" s="1"/>
  <c r="AX193" i="1"/>
  <c r="V193" i="1" s="1"/>
  <c r="AY193" i="1"/>
  <c r="Z193" i="1" s="1"/>
  <c r="AZ173" i="1"/>
  <c r="AD173" i="1" s="1"/>
  <c r="AW173" i="1"/>
  <c r="R173" i="1" s="1"/>
  <c r="AX173" i="1"/>
  <c r="V173" i="1" s="1"/>
  <c r="AY173" i="1"/>
  <c r="Z173" i="1" s="1"/>
  <c r="AZ97" i="1"/>
  <c r="AD97" i="1" s="1"/>
  <c r="AW97" i="1"/>
  <c r="R97" i="1" s="1"/>
  <c r="AY97" i="1"/>
  <c r="Z97" i="1" s="1"/>
  <c r="AX97" i="1"/>
  <c r="V97" i="1" s="1"/>
  <c r="AZ121" i="1"/>
  <c r="AD121" i="1" s="1"/>
  <c r="AW121" i="1"/>
  <c r="R121" i="1" s="1"/>
  <c r="AX121" i="1"/>
  <c r="V121" i="1" s="1"/>
  <c r="AY121" i="1"/>
  <c r="Z121" i="1" s="1"/>
  <c r="AZ23" i="1"/>
  <c r="AD23" i="1" s="1"/>
  <c r="AY23" i="1"/>
  <c r="Z23" i="1" s="1"/>
  <c r="AW23" i="1"/>
  <c r="R23" i="1" s="1"/>
  <c r="AX23" i="1"/>
  <c r="V23" i="1" s="1"/>
  <c r="AZ18" i="1"/>
  <c r="AD18" i="1" s="1"/>
  <c r="AW18" i="1"/>
  <c r="R18" i="1" s="1"/>
  <c r="AY18" i="1"/>
  <c r="Z18" i="1" s="1"/>
  <c r="AX18" i="1"/>
  <c r="V18" i="1" s="1"/>
  <c r="AZ21" i="1"/>
  <c r="AD21" i="1" s="1"/>
  <c r="AY21" i="1"/>
  <c r="Z21" i="1" s="1"/>
  <c r="AW21" i="1"/>
  <c r="R21" i="1" s="1"/>
  <c r="AX21" i="1"/>
  <c r="V21" i="1" s="1"/>
  <c r="AZ165" i="1"/>
  <c r="AD165" i="1" s="1"/>
  <c r="AW165" i="1"/>
  <c r="R165" i="1" s="1"/>
  <c r="AX165" i="1"/>
  <c r="V165" i="1" s="1"/>
  <c r="AY165" i="1"/>
  <c r="Z165" i="1" s="1"/>
  <c r="P149" i="1"/>
  <c r="O149" i="1"/>
  <c r="Q149" i="1"/>
  <c r="P99" i="1"/>
  <c r="Q99" i="1"/>
  <c r="O99" i="1"/>
  <c r="Q63" i="1"/>
  <c r="O63" i="1"/>
  <c r="P63" i="1"/>
  <c r="P205" i="1"/>
  <c r="Q205" i="1"/>
  <c r="O205" i="1"/>
  <c r="P160" i="1"/>
  <c r="Q160" i="1"/>
  <c r="O160" i="1"/>
  <c r="P80" i="1"/>
  <c r="O80" i="1"/>
  <c r="Q80" i="1"/>
  <c r="O38" i="1"/>
  <c r="P38" i="1"/>
  <c r="Q38" i="1"/>
  <c r="O37" i="1"/>
  <c r="P37" i="1"/>
  <c r="Q37" i="1"/>
  <c r="O16" i="1"/>
  <c r="Q16" i="1"/>
  <c r="P16" i="1"/>
  <c r="Q62" i="1"/>
  <c r="O62" i="1"/>
  <c r="P62" i="1"/>
  <c r="P222" i="1"/>
  <c r="Q222" i="1"/>
  <c r="O222" i="1"/>
  <c r="O29" i="1"/>
  <c r="Q29" i="1"/>
  <c r="P29" i="1"/>
  <c r="Q84" i="1"/>
  <c r="O84" i="1"/>
  <c r="P84" i="1"/>
  <c r="P110" i="1"/>
  <c r="Q110" i="1"/>
  <c r="O110" i="1"/>
  <c r="Q57" i="1"/>
  <c r="P57" i="1"/>
  <c r="O57" i="1"/>
  <c r="Q198" i="1"/>
  <c r="O198" i="1"/>
  <c r="P198" i="1"/>
  <c r="P122" i="1"/>
  <c r="Q122" i="1"/>
  <c r="O122" i="1"/>
  <c r="P127" i="1"/>
  <c r="Q127" i="1"/>
  <c r="O127" i="1"/>
  <c r="Q20" i="1"/>
  <c r="P20" i="1"/>
  <c r="O20" i="1"/>
  <c r="O30" i="1"/>
  <c r="P30" i="1"/>
  <c r="Q30" i="1"/>
  <c r="O36" i="1"/>
  <c r="Q36" i="1"/>
  <c r="P36" i="1"/>
  <c r="O86" i="1"/>
  <c r="P86" i="1"/>
  <c r="Q86" i="1"/>
  <c r="O241" i="1"/>
  <c r="Q241" i="1"/>
  <c r="P241" i="1"/>
  <c r="O217" i="1"/>
  <c r="Q217" i="1"/>
  <c r="P217" i="1"/>
  <c r="Q90" i="1"/>
  <c r="P90" i="1"/>
  <c r="O90" i="1"/>
  <c r="AB107" i="1"/>
  <c r="AC107" i="1"/>
  <c r="AA107" i="1"/>
  <c r="U84" i="1"/>
  <c r="S84" i="1"/>
  <c r="T84" i="1"/>
  <c r="AA279" i="1"/>
  <c r="AC279" i="1"/>
  <c r="AB279" i="1"/>
  <c r="X281" i="1"/>
  <c r="W281" i="1"/>
  <c r="Y281" i="1"/>
  <c r="W238" i="1"/>
  <c r="X238" i="1"/>
  <c r="Y238" i="1"/>
  <c r="AB110" i="1"/>
  <c r="AC110" i="1"/>
  <c r="AA110" i="1"/>
  <c r="X230" i="1"/>
  <c r="W230" i="1"/>
  <c r="Y230" i="1"/>
  <c r="AB77" i="1"/>
  <c r="AA77" i="1"/>
  <c r="AC77" i="1"/>
  <c r="W54" i="1"/>
  <c r="X54" i="1"/>
  <c r="Y54" i="1"/>
  <c r="Y57" i="1"/>
  <c r="W57" i="1"/>
  <c r="X57" i="1"/>
  <c r="S245" i="1"/>
  <c r="T245" i="1"/>
  <c r="U245" i="1"/>
  <c r="AC187" i="1"/>
  <c r="AA187" i="1"/>
  <c r="AB187" i="1"/>
  <c r="U112" i="1"/>
  <c r="T112" i="1"/>
  <c r="S112" i="1"/>
  <c r="X198" i="1"/>
  <c r="Y198" i="1"/>
  <c r="W198" i="1"/>
  <c r="S253" i="1"/>
  <c r="T253" i="1"/>
  <c r="U253" i="1"/>
  <c r="W265" i="1"/>
  <c r="X265" i="1"/>
  <c r="Y265" i="1"/>
  <c r="W248" i="1"/>
  <c r="X248" i="1"/>
  <c r="Y248" i="1"/>
  <c r="AB122" i="1"/>
  <c r="AA122" i="1"/>
  <c r="AC122" i="1"/>
  <c r="U200" i="1"/>
  <c r="S200" i="1"/>
  <c r="T200" i="1"/>
  <c r="AA262" i="1"/>
  <c r="AB262" i="1"/>
  <c r="AC262" i="1"/>
  <c r="U178" i="1"/>
  <c r="T178" i="1"/>
  <c r="S178" i="1"/>
  <c r="X127" i="1"/>
  <c r="Y127" i="1"/>
  <c r="W127" i="1"/>
  <c r="AA130" i="1"/>
  <c r="AC130" i="1"/>
  <c r="AB130" i="1"/>
  <c r="AC169" i="1"/>
  <c r="AA169" i="1"/>
  <c r="AB169" i="1"/>
  <c r="T126" i="1"/>
  <c r="S126" i="1"/>
  <c r="U126" i="1"/>
  <c r="AC20" i="1"/>
  <c r="AB20" i="1"/>
  <c r="AA20" i="1"/>
  <c r="W25" i="1"/>
  <c r="X25" i="1"/>
  <c r="Y25" i="1"/>
  <c r="W27" i="1"/>
  <c r="X27" i="1"/>
  <c r="Y27" i="1"/>
  <c r="W8" i="1"/>
  <c r="Y8" i="1"/>
  <c r="X8" i="1"/>
  <c r="Y30" i="1"/>
  <c r="W30" i="1"/>
  <c r="X30" i="1"/>
  <c r="Y40" i="1"/>
  <c r="W40" i="1"/>
  <c r="X40" i="1"/>
  <c r="X43" i="1"/>
  <c r="Y43" i="1"/>
  <c r="W43" i="1"/>
  <c r="U10" i="1"/>
  <c r="S10" i="1"/>
  <c r="T10" i="1"/>
  <c r="T36" i="1"/>
  <c r="U36" i="1"/>
  <c r="S36" i="1"/>
  <c r="W15" i="1"/>
  <c r="Y15" i="1"/>
  <c r="X15" i="1"/>
  <c r="AA280" i="1"/>
  <c r="AB280" i="1"/>
  <c r="AC280" i="1"/>
  <c r="X111" i="1"/>
  <c r="Y111" i="1"/>
  <c r="W111" i="1"/>
  <c r="AC181" i="1"/>
  <c r="AB181" i="1"/>
  <c r="AA181" i="1"/>
  <c r="X80" i="1"/>
  <c r="W80" i="1"/>
  <c r="Y80" i="1"/>
  <c r="W51" i="1"/>
  <c r="X51" i="1"/>
  <c r="Y51" i="1"/>
  <c r="W246" i="1"/>
  <c r="X246" i="1"/>
  <c r="Y246" i="1"/>
  <c r="S190" i="1"/>
  <c r="T190" i="1"/>
  <c r="U190" i="1"/>
  <c r="W206" i="1"/>
  <c r="Y206" i="1"/>
  <c r="X206" i="1"/>
  <c r="W222" i="1"/>
  <c r="X222" i="1"/>
  <c r="Y222" i="1"/>
  <c r="S47" i="1"/>
  <c r="T47" i="1"/>
  <c r="U47" i="1"/>
  <c r="T119" i="1"/>
  <c r="U119" i="1"/>
  <c r="S119" i="1"/>
  <c r="W263" i="1"/>
  <c r="X263" i="1"/>
  <c r="Y263" i="1"/>
  <c r="Y175" i="1"/>
  <c r="X175" i="1"/>
  <c r="W175" i="1"/>
  <c r="X29" i="1"/>
  <c r="W29" i="1"/>
  <c r="Y29" i="1"/>
  <c r="W19" i="1"/>
  <c r="X19" i="1"/>
  <c r="Y19" i="1"/>
  <c r="T32" i="1"/>
  <c r="S32" i="1"/>
  <c r="U32" i="1"/>
  <c r="W11" i="1"/>
  <c r="Y11" i="1"/>
  <c r="X11" i="1"/>
  <c r="Y12" i="1"/>
  <c r="W12" i="1"/>
  <c r="X12" i="1"/>
  <c r="S16" i="1"/>
  <c r="T16" i="1"/>
  <c r="U16" i="1"/>
  <c r="AA273" i="1"/>
  <c r="AB273" i="1"/>
  <c r="AC273" i="1"/>
  <c r="S147" i="1"/>
  <c r="U147" i="1"/>
  <c r="T147" i="1"/>
  <c r="Y86" i="1"/>
  <c r="W86" i="1"/>
  <c r="X86" i="1"/>
  <c r="W277" i="1"/>
  <c r="X277" i="1"/>
  <c r="Y277" i="1"/>
  <c r="S258" i="1"/>
  <c r="T258" i="1"/>
  <c r="U258" i="1"/>
  <c r="S241" i="1"/>
  <c r="T241" i="1"/>
  <c r="U241" i="1"/>
  <c r="T98" i="1"/>
  <c r="U98" i="1"/>
  <c r="S98" i="1"/>
  <c r="AA227" i="1"/>
  <c r="AB227" i="1"/>
  <c r="AC227" i="1"/>
  <c r="AC62" i="1"/>
  <c r="AB62" i="1"/>
  <c r="AA62" i="1"/>
  <c r="Y58" i="1"/>
  <c r="X58" i="1"/>
  <c r="W58" i="1"/>
  <c r="S217" i="1"/>
  <c r="U217" i="1"/>
  <c r="T217" i="1"/>
  <c r="Y188" i="1"/>
  <c r="W188" i="1"/>
  <c r="X188" i="1"/>
  <c r="W197" i="1"/>
  <c r="X197" i="1"/>
  <c r="Y197" i="1"/>
  <c r="T164" i="1"/>
  <c r="U164" i="1"/>
  <c r="S164" i="1"/>
  <c r="U266" i="1"/>
  <c r="S266" i="1"/>
  <c r="T266" i="1"/>
  <c r="W201" i="1"/>
  <c r="Y201" i="1"/>
  <c r="X201" i="1"/>
  <c r="AB90" i="1"/>
  <c r="AC90" i="1"/>
  <c r="AA90" i="1"/>
  <c r="S38" i="1"/>
  <c r="T38" i="1"/>
  <c r="U38" i="1"/>
  <c r="Y35" i="1"/>
  <c r="W35" i="1"/>
  <c r="X35" i="1"/>
  <c r="U44" i="1"/>
  <c r="S44" i="1"/>
  <c r="T44" i="1"/>
  <c r="AB103" i="1"/>
  <c r="AC103" i="1"/>
  <c r="AA103" i="1"/>
  <c r="T149" i="1"/>
  <c r="U149" i="1"/>
  <c r="S149" i="1"/>
  <c r="AA278" i="1"/>
  <c r="AC278" i="1"/>
  <c r="AB278" i="1"/>
  <c r="AA257" i="1"/>
  <c r="AB257" i="1"/>
  <c r="AC257" i="1"/>
  <c r="S237" i="1"/>
  <c r="T237" i="1"/>
  <c r="U237" i="1"/>
  <c r="T99" i="1"/>
  <c r="S99" i="1"/>
  <c r="U99" i="1"/>
  <c r="W228" i="1"/>
  <c r="X228" i="1"/>
  <c r="Y228" i="1"/>
  <c r="AB78" i="1"/>
  <c r="AA78" i="1"/>
  <c r="AC78" i="1"/>
  <c r="U56" i="1"/>
  <c r="T56" i="1"/>
  <c r="S56" i="1"/>
  <c r="Y63" i="1"/>
  <c r="X63" i="1"/>
  <c r="W63" i="1"/>
  <c r="AA220" i="1"/>
  <c r="AB220" i="1"/>
  <c r="AC220" i="1"/>
  <c r="Y185" i="1"/>
  <c r="W185" i="1"/>
  <c r="X185" i="1"/>
  <c r="X189" i="1"/>
  <c r="Y189" i="1"/>
  <c r="W189" i="1"/>
  <c r="W205" i="1"/>
  <c r="X205" i="1"/>
  <c r="Y205" i="1"/>
  <c r="T221" i="1"/>
  <c r="S221" i="1"/>
  <c r="U221" i="1"/>
  <c r="AA268" i="1"/>
  <c r="AB268" i="1"/>
  <c r="AC268" i="1"/>
  <c r="S251" i="1"/>
  <c r="T251" i="1"/>
  <c r="U251" i="1"/>
  <c r="W160" i="1"/>
  <c r="X160" i="1"/>
  <c r="Y160" i="1"/>
  <c r="AA202" i="1"/>
  <c r="AC202" i="1"/>
  <c r="AB202" i="1"/>
  <c r="AA264" i="1"/>
  <c r="AB264" i="1"/>
  <c r="AC264" i="1"/>
  <c r="Y176" i="1"/>
  <c r="W176" i="1"/>
  <c r="X176" i="1"/>
  <c r="W34" i="1"/>
  <c r="Y34" i="1"/>
  <c r="X34" i="1"/>
  <c r="AA22" i="1"/>
  <c r="AC22" i="1"/>
  <c r="AB22" i="1"/>
  <c r="U14" i="1"/>
  <c r="S14" i="1"/>
  <c r="T14" i="1"/>
  <c r="S37" i="1"/>
  <c r="T37" i="1"/>
  <c r="U37" i="1"/>
  <c r="X33" i="1"/>
  <c r="W33" i="1"/>
  <c r="Y33" i="1"/>
  <c r="AZ109" i="1"/>
  <c r="AD109" i="1" s="1"/>
  <c r="AW109" i="1"/>
  <c r="R109" i="1" s="1"/>
  <c r="AX109" i="1"/>
  <c r="V109" i="1" s="1"/>
  <c r="AY109" i="1"/>
  <c r="Z109" i="1" s="1"/>
  <c r="AZ196" i="1"/>
  <c r="AD196" i="1" s="1"/>
  <c r="AY196" i="1"/>
  <c r="Z196" i="1" s="1"/>
  <c r="AX196" i="1"/>
  <c r="V196" i="1" s="1"/>
  <c r="AW196" i="1"/>
  <c r="R196" i="1" s="1"/>
  <c r="AZ276" i="1"/>
  <c r="AD276" i="1" s="1"/>
  <c r="AX276" i="1"/>
  <c r="V276" i="1" s="1"/>
  <c r="AW276" i="1"/>
  <c r="R276" i="1" s="1"/>
  <c r="AY276" i="1"/>
  <c r="Z276" i="1" s="1"/>
  <c r="AZ239" i="1"/>
  <c r="AD239" i="1" s="1"/>
  <c r="AX239" i="1"/>
  <c r="V239" i="1" s="1"/>
  <c r="AW239" i="1"/>
  <c r="R239" i="1" s="1"/>
  <c r="AY239" i="1"/>
  <c r="Z239" i="1" s="1"/>
  <c r="AZ114" i="1"/>
  <c r="AD114" i="1" s="1"/>
  <c r="AW114" i="1"/>
  <c r="R114" i="1" s="1"/>
  <c r="AX114" i="1"/>
  <c r="V114" i="1" s="1"/>
  <c r="AY114" i="1"/>
  <c r="Z114" i="1" s="1"/>
  <c r="AZ85" i="1"/>
  <c r="AD85" i="1" s="1"/>
  <c r="AW85" i="1"/>
  <c r="R85" i="1" s="1"/>
  <c r="AX85" i="1"/>
  <c r="V85" i="1" s="1"/>
  <c r="AY85" i="1"/>
  <c r="Z85" i="1" s="1"/>
  <c r="AZ120" i="1"/>
  <c r="AD120" i="1" s="1"/>
  <c r="AW120" i="1"/>
  <c r="R120" i="1" s="1"/>
  <c r="AX120" i="1"/>
  <c r="V120" i="1" s="1"/>
  <c r="AY120" i="1"/>
  <c r="Z120" i="1" s="1"/>
  <c r="AZ148" i="1"/>
  <c r="AD148" i="1" s="1"/>
  <c r="AW148" i="1"/>
  <c r="R148" i="1" s="1"/>
  <c r="AX148" i="1"/>
  <c r="V148" i="1" s="1"/>
  <c r="AY148" i="1"/>
  <c r="Z148" i="1" s="1"/>
  <c r="AZ179" i="1"/>
  <c r="AD179" i="1" s="1"/>
  <c r="AW179" i="1"/>
  <c r="R179" i="1" s="1"/>
  <c r="AX179" i="1"/>
  <c r="V179" i="1" s="1"/>
  <c r="AY179" i="1"/>
  <c r="Z179" i="1" s="1"/>
  <c r="AZ59" i="1"/>
  <c r="AD59" i="1" s="1"/>
  <c r="AX59" i="1"/>
  <c r="V59" i="1" s="1"/>
  <c r="AW59" i="1"/>
  <c r="R59" i="1" s="1"/>
  <c r="AY59" i="1"/>
  <c r="Z59" i="1" s="1"/>
  <c r="AZ168" i="1"/>
  <c r="AD168" i="1" s="1"/>
  <c r="AW168" i="1"/>
  <c r="R168" i="1" s="1"/>
  <c r="AX168" i="1"/>
  <c r="V168" i="1" s="1"/>
  <c r="AY168" i="1"/>
  <c r="Z168" i="1" s="1"/>
  <c r="AZ162" i="1"/>
  <c r="AD162" i="1" s="1"/>
  <c r="AY162" i="1"/>
  <c r="Z162" i="1" s="1"/>
  <c r="AX162" i="1"/>
  <c r="V162" i="1" s="1"/>
  <c r="AW162" i="1"/>
  <c r="R162" i="1" s="1"/>
  <c r="AZ93" i="1"/>
  <c r="AD93" i="1" s="1"/>
  <c r="AW93" i="1"/>
  <c r="R93" i="1" s="1"/>
  <c r="AX93" i="1"/>
  <c r="V93" i="1" s="1"/>
  <c r="AY93" i="1"/>
  <c r="Z93" i="1" s="1"/>
  <c r="AZ124" i="1"/>
  <c r="AD124" i="1" s="1"/>
  <c r="AW124" i="1"/>
  <c r="R124" i="1" s="1"/>
  <c r="AX124" i="1"/>
  <c r="V124" i="1" s="1"/>
  <c r="AY124" i="1"/>
  <c r="Z124" i="1" s="1"/>
  <c r="AZ270" i="1"/>
  <c r="AD270" i="1" s="1"/>
  <c r="AY270" i="1"/>
  <c r="Z270" i="1" s="1"/>
  <c r="AX270" i="1"/>
  <c r="V270" i="1" s="1"/>
  <c r="AW270" i="1"/>
  <c r="R270" i="1" s="1"/>
  <c r="AZ82" i="1"/>
  <c r="AD82" i="1" s="1"/>
  <c r="AX82" i="1"/>
  <c r="V82" i="1" s="1"/>
  <c r="AY82" i="1"/>
  <c r="Z82" i="1" s="1"/>
  <c r="AW82" i="1"/>
  <c r="R82" i="1" s="1"/>
  <c r="AZ203" i="1"/>
  <c r="AD203" i="1" s="1"/>
  <c r="AY203" i="1"/>
  <c r="Z203" i="1" s="1"/>
  <c r="AW203" i="1"/>
  <c r="R203" i="1" s="1"/>
  <c r="AX203" i="1"/>
  <c r="V203" i="1" s="1"/>
  <c r="AZ28" i="1"/>
  <c r="AD28" i="1" s="1"/>
  <c r="AX28" i="1"/>
  <c r="V28" i="1" s="1"/>
  <c r="AW28" i="1"/>
  <c r="R28" i="1" s="1"/>
  <c r="AY28" i="1"/>
  <c r="Z28" i="1" s="1"/>
  <c r="AZ7" i="1"/>
  <c r="AD7" i="1" s="1"/>
  <c r="AW7" i="1"/>
  <c r="R7" i="1" s="1"/>
  <c r="AX7" i="1"/>
  <c r="V7" i="1" s="1"/>
  <c r="AY7" i="1"/>
  <c r="Z7" i="1" s="1"/>
  <c r="AZ275" i="1"/>
  <c r="AD275" i="1" s="1"/>
  <c r="AW275" i="1"/>
  <c r="R275" i="1" s="1"/>
  <c r="AX275" i="1"/>
  <c r="V275" i="1" s="1"/>
  <c r="AY275" i="1"/>
  <c r="Z275" i="1" s="1"/>
  <c r="AZ186" i="1"/>
  <c r="AD186" i="1" s="1"/>
  <c r="AX186" i="1"/>
  <c r="V186" i="1" s="1"/>
  <c r="AY186" i="1"/>
  <c r="Z186" i="1" s="1"/>
  <c r="AW186" i="1"/>
  <c r="R186" i="1" s="1"/>
  <c r="AZ224" i="1"/>
  <c r="AD224" i="1" s="1"/>
  <c r="AY224" i="1"/>
  <c r="Z224" i="1" s="1"/>
  <c r="AW224" i="1"/>
  <c r="R224" i="1" s="1"/>
  <c r="AX224" i="1"/>
  <c r="V224" i="1" s="1"/>
  <c r="AZ6" i="1"/>
  <c r="AD6" i="1" s="1"/>
  <c r="AW6" i="1"/>
  <c r="R6" i="1" s="1"/>
  <c r="AX6" i="1"/>
  <c r="V6" i="1" s="1"/>
  <c r="AY6" i="1"/>
  <c r="Z6" i="1" s="1"/>
  <c r="AZ39" i="1"/>
  <c r="AD39" i="1" s="1"/>
  <c r="AW39" i="1"/>
  <c r="R39" i="1" s="1"/>
  <c r="AX39" i="1"/>
  <c r="V39" i="1" s="1"/>
  <c r="AY39" i="1"/>
  <c r="Z39" i="1" s="1"/>
  <c r="AZ249" i="1"/>
  <c r="AD249" i="1" s="1"/>
  <c r="AY249" i="1"/>
  <c r="Z249" i="1" s="1"/>
  <c r="AW249" i="1"/>
  <c r="R249" i="1" s="1"/>
  <c r="AX249" i="1"/>
  <c r="V249" i="1" s="1"/>
  <c r="AZ128" i="1"/>
  <c r="AD128" i="1" s="1"/>
  <c r="AW128" i="1"/>
  <c r="R128" i="1" s="1"/>
  <c r="AX128" i="1"/>
  <c r="V128" i="1" s="1"/>
  <c r="AY128" i="1"/>
  <c r="Z128" i="1" s="1"/>
  <c r="AZ17" i="1"/>
  <c r="AD17" i="1" s="1"/>
  <c r="AX17" i="1"/>
  <c r="V17" i="1" s="1"/>
  <c r="AW17" i="1"/>
  <c r="R17" i="1" s="1"/>
  <c r="AY17" i="1"/>
  <c r="Z17" i="1" s="1"/>
  <c r="AZ125" i="1"/>
  <c r="AD125" i="1" s="1"/>
  <c r="AY125" i="1"/>
  <c r="Z125" i="1" s="1"/>
  <c r="AW125" i="1"/>
  <c r="R125" i="1" s="1"/>
  <c r="AX125" i="1"/>
  <c r="V125" i="1" s="1"/>
  <c r="AZ53" i="1"/>
  <c r="AD53" i="1" s="1"/>
  <c r="AX53" i="1"/>
  <c r="V53" i="1" s="1"/>
  <c r="AY53" i="1"/>
  <c r="Z53" i="1" s="1"/>
  <c r="AW53" i="1"/>
  <c r="R53" i="1" s="1"/>
  <c r="AZ76" i="1"/>
  <c r="AD76" i="1" s="1"/>
  <c r="AY76" i="1"/>
  <c r="Z76" i="1" s="1"/>
  <c r="AW76" i="1"/>
  <c r="R76" i="1" s="1"/>
  <c r="AX76" i="1"/>
  <c r="V76" i="1" s="1"/>
  <c r="AZ259" i="1"/>
  <c r="AD259" i="1" s="1"/>
  <c r="AW259" i="1"/>
  <c r="R259" i="1" s="1"/>
  <c r="AX259" i="1"/>
  <c r="V259" i="1" s="1"/>
  <c r="AY259" i="1"/>
  <c r="Z259" i="1" s="1"/>
  <c r="AZ172" i="1"/>
  <c r="AD172" i="1" s="1"/>
  <c r="AY172" i="1"/>
  <c r="Z172" i="1" s="1"/>
  <c r="AW172" i="1"/>
  <c r="R172" i="1" s="1"/>
  <c r="AX172" i="1"/>
  <c r="V172" i="1" s="1"/>
  <c r="AZ184" i="1"/>
  <c r="AD184" i="1" s="1"/>
  <c r="AY184" i="1"/>
  <c r="Z184" i="1" s="1"/>
  <c r="AW184" i="1"/>
  <c r="R184" i="1" s="1"/>
  <c r="AX184" i="1"/>
  <c r="V184" i="1" s="1"/>
  <c r="AZ104" i="1"/>
  <c r="AD104" i="1" s="1"/>
  <c r="AY104" i="1"/>
  <c r="Z104" i="1" s="1"/>
  <c r="AW104" i="1"/>
  <c r="R104" i="1" s="1"/>
  <c r="AX104" i="1"/>
  <c r="V104" i="1" s="1"/>
  <c r="AZ113" i="1"/>
  <c r="AD113" i="1" s="1"/>
  <c r="AY113" i="1"/>
  <c r="Z113" i="1" s="1"/>
  <c r="AW113" i="1"/>
  <c r="R113" i="1" s="1"/>
  <c r="AX113" i="1"/>
  <c r="V113" i="1" s="1"/>
  <c r="O278" i="1"/>
  <c r="P278" i="1"/>
  <c r="Q278" i="1"/>
  <c r="O228" i="1"/>
  <c r="P228" i="1"/>
  <c r="Q228" i="1"/>
  <c r="O220" i="1"/>
  <c r="P220" i="1"/>
  <c r="Q220" i="1"/>
  <c r="O221" i="1"/>
  <c r="Q221" i="1"/>
  <c r="P221" i="1"/>
  <c r="P202" i="1"/>
  <c r="O202" i="1"/>
  <c r="Q202" i="1"/>
  <c r="O197" i="1"/>
  <c r="P197" i="1"/>
  <c r="Q197" i="1"/>
  <c r="O35" i="1"/>
  <c r="Q35" i="1"/>
  <c r="P35" i="1"/>
  <c r="P33" i="1"/>
  <c r="O33" i="1"/>
  <c r="Q33" i="1"/>
  <c r="P98" i="1"/>
  <c r="Q98" i="1"/>
  <c r="O98" i="1"/>
  <c r="O246" i="1"/>
  <c r="Q246" i="1"/>
  <c r="P246" i="1"/>
  <c r="P164" i="1"/>
  <c r="Q164" i="1"/>
  <c r="O164" i="1"/>
  <c r="Q32" i="1"/>
  <c r="O32" i="1"/>
  <c r="P32" i="1"/>
  <c r="Q279" i="1"/>
  <c r="O279" i="1"/>
  <c r="P279" i="1"/>
  <c r="O230" i="1"/>
  <c r="Q230" i="1"/>
  <c r="P230" i="1"/>
  <c r="O245" i="1"/>
  <c r="Q245" i="1"/>
  <c r="P245" i="1"/>
  <c r="O253" i="1"/>
  <c r="P253" i="1"/>
  <c r="Q253" i="1"/>
  <c r="O200" i="1"/>
  <c r="P200" i="1"/>
  <c r="Q200" i="1"/>
  <c r="P130" i="1"/>
  <c r="Q130" i="1"/>
  <c r="O130" i="1"/>
  <c r="O25" i="1"/>
  <c r="P25" i="1"/>
  <c r="Q25" i="1"/>
  <c r="O40" i="1"/>
  <c r="Q40" i="1"/>
  <c r="P40" i="1"/>
  <c r="P15" i="1"/>
  <c r="Q15" i="1"/>
  <c r="O15" i="1"/>
  <c r="O277" i="1"/>
  <c r="Q277" i="1"/>
  <c r="P277" i="1"/>
  <c r="P111" i="1"/>
  <c r="Q111" i="1"/>
  <c r="O111" i="1"/>
  <c r="Q188" i="1"/>
  <c r="O188" i="1"/>
  <c r="P188" i="1"/>
  <c r="O19" i="1"/>
  <c r="P19" i="1"/>
  <c r="Q19" i="1"/>
  <c r="T107" i="1"/>
  <c r="U107" i="1"/>
  <c r="S107" i="1"/>
  <c r="AC84" i="1"/>
  <c r="AB84" i="1"/>
  <c r="AA84" i="1"/>
  <c r="W279" i="1"/>
  <c r="Y279" i="1"/>
  <c r="X279" i="1"/>
  <c r="T281" i="1"/>
  <c r="U281" i="1"/>
  <c r="S281" i="1"/>
  <c r="S238" i="1"/>
  <c r="U238" i="1"/>
  <c r="T238" i="1"/>
  <c r="X110" i="1"/>
  <c r="Y110" i="1"/>
  <c r="W110" i="1"/>
  <c r="S230" i="1"/>
  <c r="T230" i="1"/>
  <c r="U230" i="1"/>
  <c r="T77" i="1"/>
  <c r="S77" i="1"/>
  <c r="U77" i="1"/>
  <c r="S54" i="1"/>
  <c r="T54" i="1"/>
  <c r="U54" i="1"/>
  <c r="U57" i="1"/>
  <c r="S57" i="1"/>
  <c r="T57" i="1"/>
  <c r="AA245" i="1"/>
  <c r="AB245" i="1"/>
  <c r="AC245" i="1"/>
  <c r="S187" i="1"/>
  <c r="T187" i="1"/>
  <c r="U187" i="1"/>
  <c r="X112" i="1"/>
  <c r="Y112" i="1"/>
  <c r="W112" i="1"/>
  <c r="U198" i="1"/>
  <c r="S198" i="1"/>
  <c r="T198" i="1"/>
  <c r="AA253" i="1"/>
  <c r="AB253" i="1"/>
  <c r="AC253" i="1"/>
  <c r="S265" i="1"/>
  <c r="T265" i="1"/>
  <c r="U265" i="1"/>
  <c r="S248" i="1"/>
  <c r="U248" i="1"/>
  <c r="T248" i="1"/>
  <c r="W122" i="1"/>
  <c r="X122" i="1"/>
  <c r="Y122" i="1"/>
  <c r="AC200" i="1"/>
  <c r="AA200" i="1"/>
  <c r="AB200" i="1"/>
  <c r="W262" i="1"/>
  <c r="X262" i="1"/>
  <c r="Y262" i="1"/>
  <c r="AC178" i="1"/>
  <c r="AA178" i="1"/>
  <c r="AB178" i="1"/>
  <c r="T127" i="1"/>
  <c r="U127" i="1"/>
  <c r="S127" i="1"/>
  <c r="W130" i="1"/>
  <c r="X130" i="1"/>
  <c r="Y130" i="1"/>
  <c r="X169" i="1"/>
  <c r="Y169" i="1"/>
  <c r="W169" i="1"/>
  <c r="W126" i="1"/>
  <c r="X126" i="1"/>
  <c r="Y126" i="1"/>
  <c r="T20" i="1"/>
  <c r="U20" i="1"/>
  <c r="S20" i="1"/>
  <c r="AA25" i="1"/>
  <c r="AB25" i="1"/>
  <c r="AC25" i="1"/>
  <c r="S27" i="1"/>
  <c r="T27" i="1"/>
  <c r="U27" i="1"/>
  <c r="S8" i="1"/>
  <c r="T8" i="1"/>
  <c r="U8" i="1"/>
  <c r="U30" i="1"/>
  <c r="S30" i="1"/>
  <c r="T30" i="1"/>
  <c r="T40" i="1"/>
  <c r="S40" i="1"/>
  <c r="U40" i="1"/>
  <c r="U43" i="1"/>
  <c r="S43" i="1"/>
  <c r="T43" i="1"/>
  <c r="W10" i="1"/>
  <c r="X10" i="1"/>
  <c r="Y10" i="1"/>
  <c r="W36" i="1"/>
  <c r="X36" i="1"/>
  <c r="Y36" i="1"/>
  <c r="U15" i="1"/>
  <c r="S15" i="1"/>
  <c r="T15" i="1"/>
  <c r="W280" i="1"/>
  <c r="Y280" i="1"/>
  <c r="X280" i="1"/>
  <c r="AB111" i="1"/>
  <c r="AC111" i="1"/>
  <c r="AA111" i="1"/>
  <c r="U181" i="1"/>
  <c r="S181" i="1"/>
  <c r="T181" i="1"/>
  <c r="S80" i="1"/>
  <c r="T80" i="1"/>
  <c r="U80" i="1"/>
  <c r="S51" i="1"/>
  <c r="T51" i="1"/>
  <c r="U51" i="1"/>
  <c r="S246" i="1"/>
  <c r="T246" i="1"/>
  <c r="U246" i="1"/>
  <c r="W190" i="1"/>
  <c r="X190" i="1"/>
  <c r="Y190" i="1"/>
  <c r="S206" i="1"/>
  <c r="T206" i="1"/>
  <c r="U206" i="1"/>
  <c r="S222" i="1"/>
  <c r="U222" i="1"/>
  <c r="T222" i="1"/>
  <c r="W47" i="1"/>
  <c r="X47" i="1"/>
  <c r="Y47" i="1"/>
  <c r="AB119" i="1"/>
  <c r="AC119" i="1"/>
  <c r="AA119" i="1"/>
  <c r="AC263" i="1"/>
  <c r="AA263" i="1"/>
  <c r="AB263" i="1"/>
  <c r="U175" i="1"/>
  <c r="T175" i="1"/>
  <c r="S175" i="1"/>
  <c r="S29" i="1"/>
  <c r="T29" i="1"/>
  <c r="U29" i="1"/>
  <c r="AA19" i="1"/>
  <c r="AC19" i="1"/>
  <c r="AB19" i="1"/>
  <c r="W32" i="1"/>
  <c r="Y32" i="1"/>
  <c r="X32" i="1"/>
  <c r="S11" i="1"/>
  <c r="T11" i="1"/>
  <c r="U11" i="1"/>
  <c r="S12" i="1"/>
  <c r="T12" i="1"/>
  <c r="U12" i="1"/>
  <c r="W16" i="1"/>
  <c r="X16" i="1"/>
  <c r="Y16" i="1"/>
  <c r="W273" i="1"/>
  <c r="X273" i="1"/>
  <c r="Y273" i="1"/>
  <c r="AB147" i="1"/>
  <c r="AC147" i="1"/>
  <c r="AA147" i="1"/>
  <c r="U86" i="1"/>
  <c r="T86" i="1"/>
  <c r="S86" i="1"/>
  <c r="S277" i="1"/>
  <c r="T277" i="1"/>
  <c r="U277" i="1"/>
  <c r="X258" i="1"/>
  <c r="W258" i="1"/>
  <c r="Y258" i="1"/>
  <c r="AA241" i="1"/>
  <c r="AB241" i="1"/>
  <c r="AC241" i="1"/>
  <c r="AB98" i="1"/>
  <c r="AA98" i="1"/>
  <c r="AC98" i="1"/>
  <c r="W227" i="1"/>
  <c r="Y227" i="1"/>
  <c r="X227" i="1"/>
  <c r="U62" i="1"/>
  <c r="S62" i="1"/>
  <c r="T62" i="1"/>
  <c r="U58" i="1"/>
  <c r="S58" i="1"/>
  <c r="T58" i="1"/>
  <c r="AA217" i="1"/>
  <c r="AB217" i="1"/>
  <c r="AC217" i="1"/>
  <c r="AC188" i="1"/>
  <c r="AA188" i="1"/>
  <c r="AB188" i="1"/>
  <c r="T197" i="1"/>
  <c r="U197" i="1"/>
  <c r="S197" i="1"/>
  <c r="AA164" i="1"/>
  <c r="AB164" i="1"/>
  <c r="AC164" i="1"/>
  <c r="W266" i="1"/>
  <c r="X266" i="1"/>
  <c r="Y266" i="1"/>
  <c r="T201" i="1"/>
  <c r="S201" i="1"/>
  <c r="U201" i="1"/>
  <c r="T90" i="1"/>
  <c r="U90" i="1"/>
  <c r="S90" i="1"/>
  <c r="Y38" i="1"/>
  <c r="W38" i="1"/>
  <c r="X38" i="1"/>
  <c r="S35" i="1"/>
  <c r="U35" i="1"/>
  <c r="T35" i="1"/>
  <c r="AA44" i="1"/>
  <c r="AB44" i="1"/>
  <c r="AC44" i="1"/>
  <c r="T103" i="1"/>
  <c r="S103" i="1"/>
  <c r="U103" i="1"/>
  <c r="AA149" i="1"/>
  <c r="AC149" i="1"/>
  <c r="AB149" i="1"/>
  <c r="W278" i="1"/>
  <c r="X278" i="1"/>
  <c r="Y278" i="1"/>
  <c r="W257" i="1"/>
  <c r="Y257" i="1"/>
  <c r="X257" i="1"/>
  <c r="AA237" i="1"/>
  <c r="AB237" i="1"/>
  <c r="AC237" i="1"/>
  <c r="Y99" i="1"/>
  <c r="W99" i="1"/>
  <c r="X99" i="1"/>
  <c r="S228" i="1"/>
  <c r="U228" i="1"/>
  <c r="T228" i="1"/>
  <c r="U78" i="1"/>
  <c r="S78" i="1"/>
  <c r="T78" i="1"/>
  <c r="Y56" i="1"/>
  <c r="W56" i="1"/>
  <c r="X56" i="1"/>
  <c r="S63" i="1"/>
  <c r="T63" i="1"/>
  <c r="U63" i="1"/>
  <c r="S220" i="1"/>
  <c r="U220" i="1"/>
  <c r="T220" i="1"/>
  <c r="U185" i="1"/>
  <c r="S185" i="1"/>
  <c r="T185" i="1"/>
  <c r="T189" i="1"/>
  <c r="S189" i="1"/>
  <c r="U189" i="1"/>
  <c r="S205" i="1"/>
  <c r="U205" i="1"/>
  <c r="T205" i="1"/>
  <c r="AA221" i="1"/>
  <c r="AB221" i="1"/>
  <c r="AC221" i="1"/>
  <c r="W268" i="1"/>
  <c r="X268" i="1"/>
  <c r="Y268" i="1"/>
  <c r="AA251" i="1"/>
  <c r="AC251" i="1"/>
  <c r="AB251" i="1"/>
  <c r="T160" i="1"/>
  <c r="U160" i="1"/>
  <c r="S160" i="1"/>
  <c r="X202" i="1"/>
  <c r="Y202" i="1"/>
  <c r="W202" i="1"/>
  <c r="W264" i="1"/>
  <c r="X264" i="1"/>
  <c r="Y264" i="1"/>
  <c r="U176" i="1"/>
  <c r="S176" i="1"/>
  <c r="T176" i="1"/>
  <c r="S34" i="1"/>
  <c r="U34" i="1"/>
  <c r="T34" i="1"/>
  <c r="S22" i="1"/>
  <c r="U22" i="1"/>
  <c r="T22" i="1"/>
  <c r="Y14" i="1"/>
  <c r="W14" i="1"/>
  <c r="X14" i="1"/>
  <c r="AA37" i="1"/>
  <c r="AB37" i="1"/>
  <c r="AC37" i="1"/>
  <c r="S33" i="1"/>
  <c r="T33" i="1"/>
  <c r="U33" i="1"/>
  <c r="AZ274" i="1"/>
  <c r="AD274" i="1" s="1"/>
  <c r="AX274" i="1"/>
  <c r="V274" i="1" s="1"/>
  <c r="AW274" i="1"/>
  <c r="R274" i="1" s="1"/>
  <c r="AY274" i="1"/>
  <c r="Z274" i="1" s="1"/>
  <c r="AZ83" i="1"/>
  <c r="AD83" i="1" s="1"/>
  <c r="AW83" i="1"/>
  <c r="R83" i="1" s="1"/>
  <c r="AX83" i="1"/>
  <c r="V83" i="1" s="1"/>
  <c r="AY83" i="1"/>
  <c r="Z83" i="1" s="1"/>
  <c r="AY46" i="1"/>
  <c r="AW46" i="1"/>
  <c r="AX46" i="1"/>
  <c r="V46" i="1" s="1"/>
  <c r="AZ95" i="1"/>
  <c r="AD95" i="1" s="1"/>
  <c r="AW95" i="1"/>
  <c r="R95" i="1" s="1"/>
  <c r="AX95" i="1"/>
  <c r="V95" i="1" s="1"/>
  <c r="AY95" i="1"/>
  <c r="Z95" i="1" s="1"/>
  <c r="AZ61" i="1"/>
  <c r="AD61" i="1" s="1"/>
  <c r="AY61" i="1"/>
  <c r="Z61" i="1" s="1"/>
  <c r="AW61" i="1"/>
  <c r="R61" i="1" s="1"/>
  <c r="AX61" i="1"/>
  <c r="V61" i="1" s="1"/>
  <c r="AZ89" i="1"/>
  <c r="AD89" i="1" s="1"/>
  <c r="AW89" i="1"/>
  <c r="R89" i="1" s="1"/>
  <c r="AY89" i="1"/>
  <c r="Z89" i="1" s="1"/>
  <c r="AX89" i="1"/>
  <c r="V89" i="1" s="1"/>
  <c r="AZ150" i="1"/>
  <c r="AD150" i="1" s="1"/>
  <c r="AX150" i="1"/>
  <c r="V150" i="1" s="1"/>
  <c r="AW150" i="1"/>
  <c r="R150" i="1" s="1"/>
  <c r="AY150" i="1"/>
  <c r="Z150" i="1" s="1"/>
  <c r="AZ256" i="1"/>
  <c r="AD256" i="1" s="1"/>
  <c r="AY256" i="1"/>
  <c r="Z256" i="1" s="1"/>
  <c r="AX256" i="1"/>
  <c r="V256" i="1" s="1"/>
  <c r="AW256" i="1"/>
  <c r="R256" i="1" s="1"/>
  <c r="AZ240" i="1"/>
  <c r="AD240" i="1" s="1"/>
  <c r="AW240" i="1"/>
  <c r="R240" i="1" s="1"/>
  <c r="AY240" i="1"/>
  <c r="Z240" i="1" s="1"/>
  <c r="AX240" i="1"/>
  <c r="V240" i="1" s="1"/>
  <c r="AZ180" i="1"/>
  <c r="AD180" i="1" s="1"/>
  <c r="AX180" i="1"/>
  <c r="V180" i="1" s="1"/>
  <c r="AW180" i="1"/>
  <c r="R180" i="1" s="1"/>
  <c r="AY180" i="1"/>
  <c r="Z180" i="1" s="1"/>
  <c r="AZ64" i="1"/>
  <c r="AD64" i="1" s="1"/>
  <c r="AX64" i="1"/>
  <c r="V64" i="1" s="1"/>
  <c r="AW64" i="1"/>
  <c r="R64" i="1" s="1"/>
  <c r="AY64" i="1"/>
  <c r="Z64" i="1" s="1"/>
  <c r="AZ242" i="1"/>
  <c r="AD242" i="1" s="1"/>
  <c r="AW242" i="1"/>
  <c r="R242" i="1" s="1"/>
  <c r="AX242" i="1"/>
  <c r="V242" i="1" s="1"/>
  <c r="AY242" i="1"/>
  <c r="Z242" i="1" s="1"/>
  <c r="AZ207" i="1"/>
  <c r="AD207" i="1" s="1"/>
  <c r="AW207" i="1"/>
  <c r="R207" i="1" s="1"/>
  <c r="AY207" i="1"/>
  <c r="Z207" i="1" s="1"/>
  <c r="AX207" i="1"/>
  <c r="V207" i="1" s="1"/>
  <c r="AZ167" i="1"/>
  <c r="AD167" i="1" s="1"/>
  <c r="AW167" i="1"/>
  <c r="R167" i="1" s="1"/>
  <c r="AX167" i="1"/>
  <c r="V167" i="1" s="1"/>
  <c r="AY167" i="1"/>
  <c r="Z167" i="1" s="1"/>
  <c r="AZ163" i="1"/>
  <c r="AD163" i="1" s="1"/>
  <c r="AW163" i="1"/>
  <c r="R163" i="1" s="1"/>
  <c r="AX163" i="1"/>
  <c r="V163" i="1" s="1"/>
  <c r="AY163" i="1"/>
  <c r="Z163" i="1" s="1"/>
  <c r="AZ144" i="1"/>
  <c r="AD144" i="1" s="1"/>
  <c r="AW144" i="1"/>
  <c r="R144" i="1" s="1"/>
  <c r="AX144" i="1"/>
  <c r="V144" i="1" s="1"/>
  <c r="AY144" i="1"/>
  <c r="Z144" i="1" s="1"/>
  <c r="AZ229" i="1"/>
  <c r="AD229" i="1" s="1"/>
  <c r="AY229" i="1"/>
  <c r="Z229" i="1" s="1"/>
  <c r="AW229" i="1"/>
  <c r="R229" i="1" s="1"/>
  <c r="AX229" i="1"/>
  <c r="V229" i="1" s="1"/>
  <c r="AZ223" i="1"/>
  <c r="AD223" i="1" s="1"/>
  <c r="AW223" i="1"/>
  <c r="R223" i="1" s="1"/>
  <c r="AX223" i="1"/>
  <c r="V223" i="1" s="1"/>
  <c r="AY223" i="1"/>
  <c r="Z223" i="1" s="1"/>
  <c r="AZ282" i="1"/>
  <c r="AD282" i="1" s="1"/>
  <c r="AX282" i="1"/>
  <c r="V282" i="1" s="1"/>
  <c r="AY282" i="1"/>
  <c r="Z282" i="1" s="1"/>
  <c r="AW282" i="1"/>
  <c r="R282" i="1" s="1"/>
  <c r="AZ183" i="1"/>
  <c r="AD183" i="1" s="1"/>
  <c r="AW183" i="1"/>
  <c r="R183" i="1" s="1"/>
  <c r="AX183" i="1"/>
  <c r="V183" i="1" s="1"/>
  <c r="AY183" i="1"/>
  <c r="Z183" i="1" s="1"/>
  <c r="AZ261" i="1"/>
  <c r="AD261" i="1" s="1"/>
  <c r="AX261" i="1"/>
  <c r="V261" i="1" s="1"/>
  <c r="AY261" i="1"/>
  <c r="Z261" i="1" s="1"/>
  <c r="AW261" i="1"/>
  <c r="R261" i="1" s="1"/>
  <c r="AZ106" i="1"/>
  <c r="AD106" i="1" s="1"/>
  <c r="AW106" i="1"/>
  <c r="R106" i="1" s="1"/>
  <c r="AX106" i="1"/>
  <c r="V106" i="1" s="1"/>
  <c r="AY106" i="1"/>
  <c r="Z106" i="1" s="1"/>
  <c r="AZ55" i="1"/>
  <c r="AD55" i="1" s="1"/>
  <c r="AW55" i="1"/>
  <c r="R55" i="1" s="1"/>
  <c r="AX55" i="1"/>
  <c r="V55" i="1" s="1"/>
  <c r="AY55" i="1"/>
  <c r="Z55" i="1" s="1"/>
  <c r="AZ250" i="1"/>
  <c r="AD250" i="1" s="1"/>
  <c r="AY250" i="1"/>
  <c r="Z250" i="1" s="1"/>
  <c r="AW250" i="1"/>
  <c r="R250" i="1" s="1"/>
  <c r="AX250" i="1"/>
  <c r="V250" i="1" s="1"/>
  <c r="AZ52" i="1"/>
  <c r="AD52" i="1" s="1"/>
  <c r="AW52" i="1"/>
  <c r="R52" i="1" s="1"/>
  <c r="AX52" i="1"/>
  <c r="V52" i="1" s="1"/>
  <c r="AY52" i="1"/>
  <c r="Z52" i="1" s="1"/>
  <c r="AZ216" i="1"/>
  <c r="AD216" i="1" s="1"/>
  <c r="AY216" i="1"/>
  <c r="Z216" i="1" s="1"/>
  <c r="AW216" i="1"/>
  <c r="R216" i="1" s="1"/>
  <c r="AX216" i="1"/>
  <c r="V216" i="1" s="1"/>
  <c r="AZ194" i="1"/>
  <c r="AD194" i="1" s="1"/>
  <c r="AX194" i="1"/>
  <c r="V194" i="1" s="1"/>
  <c r="AY194" i="1"/>
  <c r="Z194" i="1" s="1"/>
  <c r="AW194" i="1"/>
  <c r="R194" i="1" s="1"/>
  <c r="AZ24" i="1"/>
  <c r="AD24" i="1" s="1"/>
  <c r="AW24" i="1"/>
  <c r="R24" i="1" s="1"/>
  <c r="AX24" i="1"/>
  <c r="V24" i="1" s="1"/>
  <c r="AY24" i="1"/>
  <c r="Z24" i="1" s="1"/>
  <c r="AZ42" i="1"/>
  <c r="AD42" i="1" s="1"/>
  <c r="AX42" i="1"/>
  <c r="V42" i="1" s="1"/>
  <c r="AW42" i="1"/>
  <c r="R42" i="1" s="1"/>
  <c r="AY42" i="1"/>
  <c r="Z42" i="1" s="1"/>
  <c r="AZ145" i="1"/>
  <c r="AD145" i="1" s="1"/>
  <c r="AW145" i="1"/>
  <c r="R145" i="1" s="1"/>
  <c r="AX145" i="1"/>
  <c r="V145" i="1" s="1"/>
  <c r="AY145" i="1"/>
  <c r="Z145" i="1" s="1"/>
  <c r="AZ177" i="1"/>
  <c r="AD177" i="1" s="1"/>
  <c r="AX177" i="1"/>
  <c r="V177" i="1" s="1"/>
  <c r="AY177" i="1"/>
  <c r="Z177" i="1" s="1"/>
  <c r="AW177" i="1"/>
  <c r="R177" i="1" s="1"/>
  <c r="AZ5" i="1"/>
  <c r="AD5" i="1" s="1"/>
  <c r="AW5" i="1"/>
  <c r="R5" i="1" s="1"/>
  <c r="AX5" i="1"/>
  <c r="V5" i="1" s="1"/>
  <c r="AY5" i="1"/>
  <c r="Z5" i="1" s="1"/>
  <c r="AZ235" i="1"/>
  <c r="AD235" i="1" s="1"/>
  <c r="AX235" i="1"/>
  <c r="V235" i="1" s="1"/>
  <c r="AY235" i="1"/>
  <c r="Z235" i="1" s="1"/>
  <c r="AW235" i="1"/>
  <c r="R235" i="1" s="1"/>
  <c r="O257" i="1"/>
  <c r="Q257" i="1"/>
  <c r="P257" i="1"/>
  <c r="P78" i="1"/>
  <c r="Q78" i="1"/>
  <c r="O78" i="1"/>
  <c r="Q185" i="1"/>
  <c r="O185" i="1"/>
  <c r="P185" i="1"/>
  <c r="O268" i="1"/>
  <c r="P268" i="1"/>
  <c r="Q268" i="1"/>
  <c r="O264" i="1"/>
  <c r="P264" i="1"/>
  <c r="Q264" i="1"/>
  <c r="O201" i="1"/>
  <c r="Q201" i="1"/>
  <c r="P201" i="1"/>
  <c r="O22" i="1"/>
  <c r="P22" i="1"/>
  <c r="Q22" i="1"/>
  <c r="Q44" i="1"/>
  <c r="O44" i="1"/>
  <c r="P44" i="1"/>
  <c r="O227" i="1"/>
  <c r="P227" i="1"/>
  <c r="Q227" i="1"/>
  <c r="O190" i="1"/>
  <c r="P190" i="1"/>
  <c r="Q190" i="1"/>
  <c r="O266" i="1"/>
  <c r="Q266" i="1"/>
  <c r="P266" i="1"/>
  <c r="O12" i="1"/>
  <c r="P12" i="1"/>
  <c r="Q12" i="1"/>
  <c r="P281" i="1"/>
  <c r="O281" i="1"/>
  <c r="Q281" i="1"/>
  <c r="O77" i="1"/>
  <c r="P77" i="1"/>
  <c r="Q77" i="1"/>
  <c r="O187" i="1"/>
  <c r="P187" i="1"/>
  <c r="Q187" i="1"/>
  <c r="O265" i="1"/>
  <c r="Q265" i="1"/>
  <c r="P265" i="1"/>
  <c r="O262" i="1"/>
  <c r="Q262" i="1"/>
  <c r="P262" i="1"/>
  <c r="P169" i="1"/>
  <c r="Q169" i="1"/>
  <c r="O169" i="1"/>
  <c r="O27" i="1"/>
  <c r="P27" i="1"/>
  <c r="Q27" i="1"/>
  <c r="O43" i="1"/>
  <c r="P43" i="1"/>
  <c r="Q43" i="1"/>
  <c r="O273" i="1"/>
  <c r="P273" i="1"/>
  <c r="Q273" i="1"/>
  <c r="O258" i="1"/>
  <c r="P258" i="1"/>
  <c r="Q258" i="1"/>
  <c r="Q58" i="1"/>
  <c r="O58" i="1"/>
  <c r="P58" i="1"/>
  <c r="O47" i="1"/>
  <c r="P47" i="1"/>
  <c r="Q47" i="1"/>
  <c r="O11" i="1"/>
  <c r="P11" i="1"/>
  <c r="Q11" i="1"/>
  <c r="AF107" i="1"/>
  <c r="AG107" i="1"/>
  <c r="AE107" i="1"/>
  <c r="AF84" i="1"/>
  <c r="AG84" i="1"/>
  <c r="AE84" i="1"/>
  <c r="AE279" i="1"/>
  <c r="AF279" i="1"/>
  <c r="AG279" i="1"/>
  <c r="AF281" i="1"/>
  <c r="AE281" i="1"/>
  <c r="AG281" i="1"/>
  <c r="AE238" i="1"/>
  <c r="AF238" i="1"/>
  <c r="AG238" i="1"/>
  <c r="AF110" i="1"/>
  <c r="AG110" i="1"/>
  <c r="AE110" i="1"/>
  <c r="AE230" i="1"/>
  <c r="AF230" i="1"/>
  <c r="AG230" i="1"/>
  <c r="AE77" i="1"/>
  <c r="AG77" i="1"/>
  <c r="AF77" i="1"/>
  <c r="AG54" i="1"/>
  <c r="AE54" i="1"/>
  <c r="AF54" i="1"/>
  <c r="AG57" i="1"/>
  <c r="AF57" i="1"/>
  <c r="AE57" i="1"/>
  <c r="AE245" i="1"/>
  <c r="AG245" i="1"/>
  <c r="AF245" i="1"/>
  <c r="AE187" i="1"/>
  <c r="AF187" i="1"/>
  <c r="AG187" i="1"/>
  <c r="AG112" i="1"/>
  <c r="AE112" i="1"/>
  <c r="AF112" i="1"/>
  <c r="AF198" i="1"/>
  <c r="AG198" i="1"/>
  <c r="AE198" i="1"/>
  <c r="AE253" i="1"/>
  <c r="AF253" i="1"/>
  <c r="AG253" i="1"/>
  <c r="AE265" i="1"/>
  <c r="AF265" i="1"/>
  <c r="AG265" i="1"/>
  <c r="AE248" i="1"/>
  <c r="AF248" i="1"/>
  <c r="AG248" i="1"/>
  <c r="AF122" i="1"/>
  <c r="AG122" i="1"/>
  <c r="AE122" i="1"/>
  <c r="AF200" i="1"/>
  <c r="AG200" i="1"/>
  <c r="AE200" i="1"/>
  <c r="AE262" i="1"/>
  <c r="AF262" i="1"/>
  <c r="AG262" i="1"/>
  <c r="AG178" i="1"/>
  <c r="AE178" i="1"/>
  <c r="AF178" i="1"/>
  <c r="AF127" i="1"/>
  <c r="AG127" i="1"/>
  <c r="AE127" i="1"/>
  <c r="AF130" i="1"/>
  <c r="AG130" i="1"/>
  <c r="AE130" i="1"/>
  <c r="AG169" i="1"/>
  <c r="AF169" i="1"/>
  <c r="AE169" i="1"/>
  <c r="AF126" i="1"/>
  <c r="AG126" i="1"/>
  <c r="AE126" i="1"/>
  <c r="AG20" i="1"/>
  <c r="AF20" i="1"/>
  <c r="AE20" i="1"/>
  <c r="AE25" i="1"/>
  <c r="AG25" i="1"/>
  <c r="AF25" i="1"/>
  <c r="AG27" i="1"/>
  <c r="AE27" i="1"/>
  <c r="AF27" i="1"/>
  <c r="AE8" i="1"/>
  <c r="AF8" i="1"/>
  <c r="AG8" i="1"/>
  <c r="AG30" i="1"/>
  <c r="AE30" i="1"/>
  <c r="AF30" i="1"/>
  <c r="AE40" i="1"/>
  <c r="AF40" i="1"/>
  <c r="AG40" i="1"/>
  <c r="AE43" i="1"/>
  <c r="AF43" i="1"/>
  <c r="AG43" i="1"/>
  <c r="AE10" i="1"/>
  <c r="AF10" i="1"/>
  <c r="AG10" i="1"/>
  <c r="AE36" i="1"/>
  <c r="AG36" i="1"/>
  <c r="AF36" i="1"/>
  <c r="AG15" i="1"/>
  <c r="AE15" i="1"/>
  <c r="AF15" i="1"/>
  <c r="AF280" i="1"/>
  <c r="AG280" i="1"/>
  <c r="AE280" i="1"/>
  <c r="AF111" i="1"/>
  <c r="AG111" i="1"/>
  <c r="AE111" i="1"/>
  <c r="AG181" i="1"/>
  <c r="AE181" i="1"/>
  <c r="AF181" i="1"/>
  <c r="AF80" i="1"/>
  <c r="AE80" i="1"/>
  <c r="AG80" i="1"/>
  <c r="AE51" i="1"/>
  <c r="AF51" i="1"/>
  <c r="AG51" i="1"/>
  <c r="AE246" i="1"/>
  <c r="AF246" i="1"/>
  <c r="AG246" i="1"/>
  <c r="AE190" i="1"/>
  <c r="AF190" i="1"/>
  <c r="AG190" i="1"/>
  <c r="AE206" i="1"/>
  <c r="AF206" i="1"/>
  <c r="AG206" i="1"/>
  <c r="AF222" i="1"/>
  <c r="AE222" i="1"/>
  <c r="AG222" i="1"/>
  <c r="AE47" i="1"/>
  <c r="AF47" i="1"/>
  <c r="AG47" i="1"/>
  <c r="AF119" i="1"/>
  <c r="AE119" i="1"/>
  <c r="AG119" i="1"/>
  <c r="AG263" i="1"/>
  <c r="AE263" i="1"/>
  <c r="AF263" i="1"/>
  <c r="AG175" i="1"/>
  <c r="AF175" i="1"/>
  <c r="AE175" i="1"/>
  <c r="AE29" i="1"/>
  <c r="AF29" i="1"/>
  <c r="AG29" i="1"/>
  <c r="AE19" i="1"/>
  <c r="AF19" i="1"/>
  <c r="AG19" i="1"/>
  <c r="AG32" i="1"/>
  <c r="AE32" i="1"/>
  <c r="AF32" i="1"/>
  <c r="AG11" i="1"/>
  <c r="AE11" i="1"/>
  <c r="AF11" i="1"/>
  <c r="AE12" i="1"/>
  <c r="AF12" i="1"/>
  <c r="AG12" i="1"/>
  <c r="AG16" i="1"/>
  <c r="AE16" i="1"/>
  <c r="AF16" i="1"/>
  <c r="AE273" i="1"/>
  <c r="AF273" i="1"/>
  <c r="AG273" i="1"/>
  <c r="AF147" i="1"/>
  <c r="AE147" i="1"/>
  <c r="AG147" i="1"/>
  <c r="AE86" i="1"/>
  <c r="AG86" i="1"/>
  <c r="AF86" i="1"/>
  <c r="AE277" i="1"/>
  <c r="AG277" i="1"/>
  <c r="AF277" i="1"/>
  <c r="AE258" i="1"/>
  <c r="AF258" i="1"/>
  <c r="AG258" i="1"/>
  <c r="AE241" i="1"/>
  <c r="AG241" i="1"/>
  <c r="AF241" i="1"/>
  <c r="AF98" i="1"/>
  <c r="AG98" i="1"/>
  <c r="AE98" i="1"/>
  <c r="AE227" i="1"/>
  <c r="AG227" i="1"/>
  <c r="AF227" i="1"/>
  <c r="AE62" i="1"/>
  <c r="AF62" i="1"/>
  <c r="AG62" i="1"/>
  <c r="AG58" i="1"/>
  <c r="AE58" i="1"/>
  <c r="AF58" i="1"/>
  <c r="AE217" i="1"/>
  <c r="AG217" i="1"/>
  <c r="AF217" i="1"/>
  <c r="AF188" i="1"/>
  <c r="AG188" i="1"/>
  <c r="AE188" i="1"/>
  <c r="AG197" i="1"/>
  <c r="AE197" i="1"/>
  <c r="AF197" i="1"/>
  <c r="AF164" i="1"/>
  <c r="AE164" i="1"/>
  <c r="AG164" i="1"/>
  <c r="AE266" i="1"/>
  <c r="AF266" i="1"/>
  <c r="AG266" i="1"/>
  <c r="AE201" i="1"/>
  <c r="AF201" i="1"/>
  <c r="AG201" i="1"/>
  <c r="AG90" i="1"/>
  <c r="AF90" i="1"/>
  <c r="AE90" i="1"/>
  <c r="AG38" i="1"/>
  <c r="AE38" i="1"/>
  <c r="AF38" i="1"/>
  <c r="AE35" i="1"/>
  <c r="AF35" i="1"/>
  <c r="AG35" i="1"/>
  <c r="AE44" i="1"/>
  <c r="AF44" i="1"/>
  <c r="AG44" i="1"/>
  <c r="AF103" i="1"/>
  <c r="AG103" i="1"/>
  <c r="AE103" i="1"/>
  <c r="AF149" i="1"/>
  <c r="AE149" i="1"/>
  <c r="AG149" i="1"/>
  <c r="AE278" i="1"/>
  <c r="AG278" i="1"/>
  <c r="AF278" i="1"/>
  <c r="AE257" i="1"/>
  <c r="AF257" i="1"/>
  <c r="AG257" i="1"/>
  <c r="AE237" i="1"/>
  <c r="AG237" i="1"/>
  <c r="AF237" i="1"/>
  <c r="AF99" i="1"/>
  <c r="AG99" i="1"/>
  <c r="AE99" i="1"/>
  <c r="AE228" i="1"/>
  <c r="AF228" i="1"/>
  <c r="AG228" i="1"/>
  <c r="AF78" i="1"/>
  <c r="AE78" i="1"/>
  <c r="AG78" i="1"/>
  <c r="AG56" i="1"/>
  <c r="AF56" i="1"/>
  <c r="AE56" i="1"/>
  <c r="AG63" i="1"/>
  <c r="AE63" i="1"/>
  <c r="AF63" i="1"/>
  <c r="AE220" i="1"/>
  <c r="AF220" i="1"/>
  <c r="AG220" i="1"/>
  <c r="AF185" i="1"/>
  <c r="AG185" i="1"/>
  <c r="AE185" i="1"/>
  <c r="AE189" i="1"/>
  <c r="AF189" i="1"/>
  <c r="AG189" i="1"/>
  <c r="AE205" i="1"/>
  <c r="AF205" i="1"/>
  <c r="AG205" i="1"/>
  <c r="AE221" i="1"/>
  <c r="AG221" i="1"/>
  <c r="AF221" i="1"/>
  <c r="AE268" i="1"/>
  <c r="AF268" i="1"/>
  <c r="AG268" i="1"/>
  <c r="AE251" i="1"/>
  <c r="AF251" i="1"/>
  <c r="AG251" i="1"/>
  <c r="AF160" i="1"/>
  <c r="AG160" i="1"/>
  <c r="AE160" i="1"/>
  <c r="AF202" i="1"/>
  <c r="AE202" i="1"/>
  <c r="AG202" i="1"/>
  <c r="AE264" i="1"/>
  <c r="AF264" i="1"/>
  <c r="AG264" i="1"/>
  <c r="AG176" i="1"/>
  <c r="AE176" i="1"/>
  <c r="AF176" i="1"/>
  <c r="AE34" i="1"/>
  <c r="AF34" i="1"/>
  <c r="AG34" i="1"/>
  <c r="AF22" i="1"/>
  <c r="AE22" i="1"/>
  <c r="AG22" i="1"/>
  <c r="AG14" i="1"/>
  <c r="AF14" i="1"/>
  <c r="AE14" i="1"/>
  <c r="AF37" i="1"/>
  <c r="AG37" i="1"/>
  <c r="AE37" i="1"/>
  <c r="AF33" i="1"/>
  <c r="AE33" i="1"/>
  <c r="AG33" i="1"/>
  <c r="I271" i="1"/>
  <c r="H271" i="1"/>
  <c r="I260" i="1"/>
  <c r="H260" i="1"/>
  <c r="I225" i="1"/>
  <c r="H225" i="1"/>
  <c r="H143" i="1"/>
  <c r="I143" i="1"/>
  <c r="I108" i="1"/>
  <c r="H108" i="1"/>
  <c r="I195" i="1"/>
  <c r="H195" i="1"/>
  <c r="H208" i="1"/>
  <c r="I208" i="1"/>
  <c r="I131" i="1"/>
  <c r="H131" i="1"/>
  <c r="H26" i="1"/>
  <c r="I26" i="1"/>
  <c r="I219" i="1"/>
  <c r="H219" i="1"/>
  <c r="I49" i="1"/>
  <c r="H49" i="1"/>
  <c r="I31" i="1"/>
  <c r="H31" i="1"/>
  <c r="H170" i="1"/>
  <c r="I170" i="1"/>
  <c r="H129" i="1"/>
  <c r="I129" i="1"/>
  <c r="H269" i="1"/>
  <c r="I269" i="1"/>
  <c r="I274" i="1"/>
  <c r="H274" i="1"/>
  <c r="H87" i="1"/>
  <c r="I87" i="1"/>
  <c r="I94" i="1"/>
  <c r="H94" i="1"/>
  <c r="I109" i="1"/>
  <c r="H109" i="1"/>
  <c r="I83" i="1"/>
  <c r="H83" i="1"/>
  <c r="I218" i="1"/>
  <c r="H218" i="1"/>
  <c r="I191" i="1"/>
  <c r="H191" i="1"/>
  <c r="H196" i="1"/>
  <c r="I196" i="1"/>
  <c r="I46" i="1"/>
  <c r="H46" i="1"/>
  <c r="I204" i="1"/>
  <c r="H204" i="1"/>
  <c r="H88" i="1"/>
  <c r="I88" i="1"/>
  <c r="I276" i="1"/>
  <c r="H276" i="1"/>
  <c r="H234" i="1"/>
  <c r="I234" i="1"/>
  <c r="I199" i="1"/>
  <c r="H199" i="1"/>
  <c r="I79" i="1"/>
  <c r="H79" i="1"/>
  <c r="I267" i="1"/>
  <c r="H267" i="1"/>
  <c r="H236" i="1"/>
  <c r="I236" i="1"/>
  <c r="H193" i="1"/>
  <c r="I193" i="1"/>
  <c r="H173" i="1"/>
  <c r="I173" i="1"/>
  <c r="I97" i="1"/>
  <c r="H97" i="1"/>
  <c r="I121" i="1"/>
  <c r="H121" i="1"/>
  <c r="I23" i="1"/>
  <c r="H23" i="1"/>
  <c r="H18" i="1"/>
  <c r="I18" i="1"/>
  <c r="I21" i="1"/>
  <c r="H21" i="1"/>
  <c r="I165" i="1"/>
  <c r="H165" i="1"/>
  <c r="H272" i="1"/>
  <c r="I272" i="1"/>
  <c r="I81" i="1"/>
  <c r="H81" i="1"/>
  <c r="I48" i="1"/>
  <c r="H48" i="1"/>
  <c r="I255" i="1"/>
  <c r="H255" i="1"/>
  <c r="I244" i="1"/>
  <c r="H244" i="1"/>
  <c r="H146" i="1"/>
  <c r="I146" i="1"/>
  <c r="I13" i="1"/>
  <c r="H13" i="1"/>
  <c r="I41" i="1"/>
  <c r="H41" i="1"/>
  <c r="I132" i="1"/>
  <c r="H132" i="1"/>
  <c r="I123" i="1"/>
  <c r="H123" i="1"/>
  <c r="I239" i="1"/>
  <c r="H239" i="1"/>
  <c r="H182" i="1"/>
  <c r="I182" i="1"/>
  <c r="I114" i="1"/>
  <c r="H114" i="1"/>
  <c r="I166" i="1"/>
  <c r="H166" i="1"/>
  <c r="H174" i="1"/>
  <c r="I174" i="1"/>
  <c r="H85" i="1"/>
  <c r="I85" i="1"/>
  <c r="H95" i="1"/>
  <c r="I95" i="1"/>
  <c r="H61" i="1"/>
  <c r="I61" i="1"/>
  <c r="H192" i="1"/>
  <c r="I192" i="1"/>
  <c r="I120" i="1"/>
  <c r="H120" i="1"/>
  <c r="H89" i="1"/>
  <c r="I89" i="1"/>
  <c r="I148" i="1"/>
  <c r="H148" i="1"/>
  <c r="H179" i="1"/>
  <c r="I179" i="1"/>
  <c r="I59" i="1"/>
  <c r="H59" i="1"/>
  <c r="H168" i="1"/>
  <c r="I168" i="1"/>
  <c r="H162" i="1"/>
  <c r="I162" i="1"/>
  <c r="I93" i="1"/>
  <c r="H93" i="1"/>
  <c r="H124" i="1"/>
  <c r="I124" i="1"/>
  <c r="I270" i="1"/>
  <c r="H270" i="1"/>
  <c r="H82" i="1"/>
  <c r="I82" i="1"/>
  <c r="I203" i="1"/>
  <c r="H203" i="1"/>
  <c r="H28" i="1"/>
  <c r="I28" i="1"/>
  <c r="I7" i="1"/>
  <c r="H7" i="1"/>
  <c r="I275" i="1"/>
  <c r="H275" i="1"/>
  <c r="I186" i="1"/>
  <c r="H186" i="1"/>
  <c r="H224" i="1"/>
  <c r="I224" i="1"/>
  <c r="H6" i="1"/>
  <c r="I6" i="1"/>
  <c r="I39" i="1"/>
  <c r="H39" i="1"/>
  <c r="H249" i="1"/>
  <c r="I249" i="1"/>
  <c r="I128" i="1"/>
  <c r="H128" i="1"/>
  <c r="I17" i="1"/>
  <c r="H17" i="1"/>
  <c r="I125" i="1"/>
  <c r="H125" i="1"/>
  <c r="H53" i="1"/>
  <c r="I53" i="1"/>
  <c r="I76" i="1"/>
  <c r="H76" i="1"/>
  <c r="H259" i="1"/>
  <c r="I259" i="1"/>
  <c r="H172" i="1"/>
  <c r="I172" i="1"/>
  <c r="I184" i="1"/>
  <c r="H184" i="1"/>
  <c r="H104" i="1"/>
  <c r="I104" i="1"/>
  <c r="I113" i="1"/>
  <c r="H113" i="1"/>
  <c r="H105" i="1"/>
  <c r="I105" i="1"/>
  <c r="I60" i="1"/>
  <c r="H60" i="1"/>
  <c r="H247" i="1"/>
  <c r="I247" i="1"/>
  <c r="I100" i="1"/>
  <c r="H100" i="1"/>
  <c r="I171" i="1"/>
  <c r="H171" i="1"/>
  <c r="I226" i="1"/>
  <c r="H226" i="1"/>
  <c r="H91" i="1"/>
  <c r="I91" i="1"/>
  <c r="H96" i="1"/>
  <c r="I96" i="1"/>
  <c r="I45" i="1"/>
  <c r="H45" i="1"/>
  <c r="H161" i="1"/>
  <c r="I161" i="1"/>
  <c r="H150" i="1"/>
  <c r="I150" i="1"/>
  <c r="I256" i="1"/>
  <c r="H256" i="1"/>
  <c r="I240" i="1"/>
  <c r="H240" i="1"/>
  <c r="H180" i="1"/>
  <c r="I180" i="1"/>
  <c r="H64" i="1"/>
  <c r="I64" i="1"/>
  <c r="I242" i="1"/>
  <c r="H242" i="1"/>
  <c r="H207" i="1"/>
  <c r="I207" i="1"/>
  <c r="I167" i="1"/>
  <c r="H167" i="1"/>
  <c r="I163" i="1"/>
  <c r="H163" i="1"/>
  <c r="H144" i="1"/>
  <c r="I144" i="1"/>
  <c r="I229" i="1"/>
  <c r="H229" i="1"/>
  <c r="I223" i="1"/>
  <c r="H223" i="1"/>
  <c r="H282" i="1"/>
  <c r="I282" i="1"/>
  <c r="H183" i="1"/>
  <c r="I183" i="1"/>
  <c r="H261" i="1"/>
  <c r="I261" i="1"/>
  <c r="I106" i="1"/>
  <c r="H106" i="1"/>
  <c r="I55" i="1"/>
  <c r="H55" i="1"/>
  <c r="I250" i="1"/>
  <c r="H250" i="1"/>
  <c r="I52" i="1"/>
  <c r="H52" i="1"/>
  <c r="I216" i="1"/>
  <c r="H216" i="1"/>
  <c r="I194" i="1"/>
  <c r="H194" i="1"/>
  <c r="H24" i="1"/>
  <c r="I24" i="1"/>
  <c r="H42" i="1"/>
  <c r="I42" i="1"/>
  <c r="I145" i="1"/>
  <c r="H145" i="1"/>
  <c r="I177" i="1"/>
  <c r="H177" i="1"/>
  <c r="H5" i="1"/>
  <c r="I5" i="1"/>
  <c r="I235" i="1"/>
  <c r="H235" i="1"/>
  <c r="AV274" i="1"/>
  <c r="N274" i="1" s="1"/>
  <c r="AV83" i="1"/>
  <c r="N83" i="1" s="1"/>
  <c r="AV196" i="1"/>
  <c r="N196" i="1" s="1"/>
  <c r="AV193" i="1"/>
  <c r="N193" i="1" s="1"/>
  <c r="AV23" i="1"/>
  <c r="N23" i="1" s="1"/>
  <c r="AV21" i="1"/>
  <c r="N21" i="1" s="1"/>
  <c r="AV165" i="1"/>
  <c r="N165" i="1" s="1"/>
  <c r="AV239" i="1"/>
  <c r="N239" i="1" s="1"/>
  <c r="AV182" i="1"/>
  <c r="N182" i="1" s="1"/>
  <c r="AV114" i="1"/>
  <c r="N114" i="1" s="1"/>
  <c r="AV166" i="1"/>
  <c r="N166" i="1" s="1"/>
  <c r="AV174" i="1"/>
  <c r="N174" i="1" s="1"/>
  <c r="AV85" i="1"/>
  <c r="N85" i="1" s="1"/>
  <c r="AV95" i="1"/>
  <c r="N95" i="1" s="1"/>
  <c r="AV61" i="1"/>
  <c r="N61" i="1" s="1"/>
  <c r="AV192" i="1"/>
  <c r="N192" i="1" s="1"/>
  <c r="AV120" i="1"/>
  <c r="N120" i="1" s="1"/>
  <c r="AV89" i="1"/>
  <c r="N89" i="1" s="1"/>
  <c r="AV148" i="1"/>
  <c r="N148" i="1" s="1"/>
  <c r="AV179" i="1"/>
  <c r="N179" i="1" s="1"/>
  <c r="AV59" i="1"/>
  <c r="N59" i="1" s="1"/>
  <c r="AV168" i="1"/>
  <c r="N168" i="1" s="1"/>
  <c r="AV162" i="1"/>
  <c r="N162" i="1" s="1"/>
  <c r="AV93" i="1"/>
  <c r="N93" i="1" s="1"/>
  <c r="AV124" i="1"/>
  <c r="N124" i="1" s="1"/>
  <c r="AV270" i="1"/>
  <c r="N270" i="1" s="1"/>
  <c r="AV82" i="1"/>
  <c r="N82" i="1" s="1"/>
  <c r="AV203" i="1"/>
  <c r="N203" i="1" s="1"/>
  <c r="AV28" i="1"/>
  <c r="N28" i="1" s="1"/>
  <c r="AV7" i="1"/>
  <c r="N7" i="1" s="1"/>
  <c r="AV275" i="1"/>
  <c r="N275" i="1" s="1"/>
  <c r="AV186" i="1"/>
  <c r="N186" i="1" s="1"/>
  <c r="AV224" i="1"/>
  <c r="N224" i="1" s="1"/>
  <c r="AV6" i="1"/>
  <c r="N6" i="1" s="1"/>
  <c r="AV39" i="1"/>
  <c r="N39" i="1" s="1"/>
  <c r="AV249" i="1"/>
  <c r="N249" i="1" s="1"/>
  <c r="AV128" i="1"/>
  <c r="N128" i="1" s="1"/>
  <c r="AV17" i="1"/>
  <c r="N17" i="1" s="1"/>
  <c r="AV125" i="1"/>
  <c r="N125" i="1" s="1"/>
  <c r="AV53" i="1"/>
  <c r="N53" i="1" s="1"/>
  <c r="AV76" i="1"/>
  <c r="N76" i="1" s="1"/>
  <c r="AV259" i="1"/>
  <c r="N259" i="1" s="1"/>
  <c r="AV172" i="1"/>
  <c r="N172" i="1" s="1"/>
  <c r="AV184" i="1"/>
  <c r="N184" i="1" s="1"/>
  <c r="AV104" i="1"/>
  <c r="N104" i="1" s="1"/>
  <c r="AV113" i="1"/>
  <c r="N113" i="1" s="1"/>
  <c r="AV87" i="1"/>
  <c r="N87" i="1" s="1"/>
  <c r="AV94" i="1"/>
  <c r="N94" i="1" s="1"/>
  <c r="AV218" i="1"/>
  <c r="N218" i="1" s="1"/>
  <c r="Z46" i="1"/>
  <c r="AV46" i="1"/>
  <c r="N46" i="1" s="1"/>
  <c r="AZ46" i="1"/>
  <c r="AD46" i="1" s="1"/>
  <c r="R46" i="1"/>
  <c r="AV88" i="1"/>
  <c r="N88" i="1" s="1"/>
  <c r="AV276" i="1"/>
  <c r="N276" i="1" s="1"/>
  <c r="AV199" i="1"/>
  <c r="N199" i="1" s="1"/>
  <c r="AV79" i="1"/>
  <c r="N79" i="1" s="1"/>
  <c r="AV121" i="1"/>
  <c r="N121" i="1" s="1"/>
  <c r="AV150" i="1"/>
  <c r="N150" i="1" s="1"/>
  <c r="AV240" i="1"/>
  <c r="N240" i="1" s="1"/>
  <c r="AV64" i="1"/>
  <c r="N64" i="1" s="1"/>
  <c r="AV167" i="1"/>
  <c r="N167" i="1" s="1"/>
  <c r="AV229" i="1"/>
  <c r="N229" i="1" s="1"/>
  <c r="AV223" i="1"/>
  <c r="N223" i="1" s="1"/>
  <c r="AV282" i="1"/>
  <c r="N282" i="1" s="1"/>
  <c r="AV261" i="1"/>
  <c r="N261" i="1" s="1"/>
  <c r="AV55" i="1"/>
  <c r="N55" i="1" s="1"/>
  <c r="AV250" i="1"/>
  <c r="N250" i="1" s="1"/>
  <c r="AV52" i="1"/>
  <c r="N52" i="1" s="1"/>
  <c r="AV216" i="1"/>
  <c r="N216" i="1" s="1"/>
  <c r="AV194" i="1"/>
  <c r="N194" i="1" s="1"/>
  <c r="AV24" i="1"/>
  <c r="N24" i="1" s="1"/>
  <c r="AV42" i="1"/>
  <c r="N42" i="1" s="1"/>
  <c r="AV145" i="1"/>
  <c r="N145" i="1" s="1"/>
  <c r="AV177" i="1"/>
  <c r="N177" i="1" s="1"/>
  <c r="AV5" i="1"/>
  <c r="N5" i="1" s="1"/>
  <c r="AV235" i="1"/>
  <c r="N235" i="1" s="1"/>
  <c r="AV109" i="1"/>
  <c r="N109" i="1" s="1"/>
  <c r="AV191" i="1"/>
  <c r="N191" i="1" s="1"/>
  <c r="AV204" i="1"/>
  <c r="N204" i="1" s="1"/>
  <c r="AV234" i="1"/>
  <c r="N234" i="1" s="1"/>
  <c r="AV267" i="1"/>
  <c r="N267" i="1" s="1"/>
  <c r="AV236" i="1"/>
  <c r="N236" i="1" s="1"/>
  <c r="AV173" i="1"/>
  <c r="N173" i="1" s="1"/>
  <c r="AV97" i="1"/>
  <c r="N97" i="1" s="1"/>
  <c r="AV18" i="1"/>
  <c r="N18" i="1" s="1"/>
  <c r="AV256" i="1"/>
  <c r="N256" i="1" s="1"/>
  <c r="AV180" i="1"/>
  <c r="N180" i="1" s="1"/>
  <c r="AV242" i="1"/>
  <c r="N242" i="1" s="1"/>
  <c r="AV207" i="1"/>
  <c r="N207" i="1" s="1"/>
  <c r="AV163" i="1"/>
  <c r="N163" i="1" s="1"/>
  <c r="AV144" i="1"/>
  <c r="N144" i="1" s="1"/>
  <c r="AV183" i="1"/>
  <c r="N183" i="1" s="1"/>
  <c r="AV106" i="1"/>
  <c r="N106" i="1" s="1"/>
  <c r="AV271" i="1"/>
  <c r="N271" i="1" s="1"/>
  <c r="AV105" i="1"/>
  <c r="N105" i="1" s="1"/>
  <c r="AV260" i="1"/>
  <c r="N260" i="1" s="1"/>
  <c r="AV60" i="1"/>
  <c r="N60" i="1" s="1"/>
  <c r="AV225" i="1"/>
  <c r="N225" i="1" s="1"/>
  <c r="AV247" i="1"/>
  <c r="N247" i="1" s="1"/>
  <c r="AV143" i="1"/>
  <c r="N143" i="1" s="1"/>
  <c r="AV272" i="1"/>
  <c r="N272" i="1" s="1"/>
  <c r="AV108" i="1"/>
  <c r="N108" i="1" s="1"/>
  <c r="AV81" i="1"/>
  <c r="N81" i="1" s="1"/>
  <c r="AV195" i="1"/>
  <c r="N195" i="1" s="1"/>
  <c r="AV48" i="1"/>
  <c r="N48" i="1" s="1"/>
  <c r="AV255" i="1"/>
  <c r="N255" i="1" s="1"/>
  <c r="AV100" i="1"/>
  <c r="N100" i="1" s="1"/>
  <c r="AV244" i="1"/>
  <c r="N244" i="1" s="1"/>
  <c r="AV208" i="1"/>
  <c r="N208" i="1" s="1"/>
  <c r="AV146" i="1"/>
  <c r="N146" i="1" s="1"/>
  <c r="AV131" i="1"/>
  <c r="N131" i="1" s="1"/>
  <c r="AV171" i="1"/>
  <c r="N171" i="1" s="1"/>
  <c r="AV13" i="1"/>
  <c r="N13" i="1" s="1"/>
  <c r="AV226" i="1"/>
  <c r="N226" i="1" s="1"/>
  <c r="AV91" i="1"/>
  <c r="N91" i="1" s="1"/>
  <c r="AV26" i="1"/>
  <c r="N26" i="1" s="1"/>
  <c r="AV96" i="1"/>
  <c r="N96" i="1" s="1"/>
  <c r="AV219" i="1"/>
  <c r="N219" i="1" s="1"/>
  <c r="AV49" i="1"/>
  <c r="N49" i="1" s="1"/>
  <c r="AV45" i="1"/>
  <c r="N45" i="1" s="1"/>
  <c r="AV31" i="1"/>
  <c r="N31" i="1" s="1"/>
  <c r="AV41" i="1"/>
  <c r="N41" i="1" s="1"/>
  <c r="AV161" i="1"/>
  <c r="N161" i="1" s="1"/>
  <c r="AV170" i="1"/>
  <c r="N170" i="1" s="1"/>
  <c r="AV132" i="1"/>
  <c r="N132" i="1" s="1"/>
  <c r="AV129" i="1"/>
  <c r="N129" i="1" s="1"/>
  <c r="AV123" i="1"/>
  <c r="N123" i="1" s="1"/>
  <c r="AV269" i="1"/>
  <c r="N269" i="1" s="1"/>
  <c r="K257" i="1"/>
  <c r="K63" i="1"/>
  <c r="K103" i="1"/>
  <c r="K278" i="1"/>
  <c r="K237" i="1"/>
  <c r="K228" i="1"/>
  <c r="K56" i="1"/>
  <c r="K220" i="1"/>
  <c r="K189" i="1"/>
  <c r="K221" i="1"/>
  <c r="K251" i="1"/>
  <c r="K202" i="1"/>
  <c r="K176" i="1"/>
  <c r="K276" i="1"/>
  <c r="K234" i="1"/>
  <c r="K199" i="1"/>
  <c r="K79" i="1"/>
  <c r="K267" i="1"/>
  <c r="K236" i="1"/>
  <c r="K193" i="1"/>
  <c r="K173" i="1"/>
  <c r="K97" i="1"/>
  <c r="K121" i="1"/>
  <c r="K105" i="1"/>
  <c r="K260" i="1"/>
  <c r="K60" i="1"/>
  <c r="K225" i="1"/>
  <c r="K247" i="1"/>
  <c r="K143" i="1"/>
  <c r="K272" i="1"/>
  <c r="K108" i="1"/>
  <c r="K81" i="1"/>
  <c r="K195" i="1"/>
  <c r="K48" i="1"/>
  <c r="K255" i="1"/>
  <c r="K100" i="1"/>
  <c r="K244" i="1"/>
  <c r="K208" i="1"/>
  <c r="K146" i="1"/>
  <c r="K131" i="1"/>
  <c r="K171" i="1"/>
  <c r="K13" i="1"/>
  <c r="K226" i="1"/>
  <c r="K91" i="1"/>
  <c r="K26" i="1"/>
  <c r="K96" i="1"/>
  <c r="K219" i="1"/>
  <c r="K49" i="1"/>
  <c r="K45" i="1"/>
  <c r="K14" i="1"/>
  <c r="K161" i="1"/>
  <c r="K170" i="1"/>
  <c r="K149" i="1"/>
  <c r="K78" i="1"/>
  <c r="K185" i="1"/>
  <c r="K268" i="1"/>
  <c r="K160" i="1"/>
  <c r="K264" i="1"/>
  <c r="K229" i="1"/>
  <c r="K223" i="1"/>
  <c r="K282" i="1"/>
  <c r="K183" i="1"/>
  <c r="K261" i="1"/>
  <c r="K106" i="1"/>
  <c r="K55" i="1"/>
  <c r="K250" i="1"/>
  <c r="K52" i="1"/>
  <c r="K216" i="1"/>
  <c r="K194" i="1"/>
  <c r="K99" i="1"/>
  <c r="K205" i="1"/>
  <c r="K239" i="1"/>
  <c r="K182" i="1"/>
  <c r="K114" i="1"/>
  <c r="K166" i="1"/>
  <c r="K174" i="1"/>
  <c r="K85" i="1"/>
  <c r="K95" i="1"/>
  <c r="K61" i="1"/>
  <c r="K192" i="1"/>
  <c r="K120" i="1"/>
  <c r="K89" i="1"/>
  <c r="K148" i="1"/>
  <c r="K179" i="1"/>
  <c r="K59" i="1"/>
  <c r="K168" i="1"/>
  <c r="K162" i="1"/>
  <c r="K93" i="1"/>
  <c r="K270" i="1"/>
  <c r="K82" i="1"/>
  <c r="K203" i="1"/>
  <c r="K28" i="1"/>
  <c r="K7" i="1"/>
  <c r="K275" i="1"/>
  <c r="K186" i="1"/>
  <c r="K224" i="1"/>
  <c r="K37" i="1"/>
  <c r="K128" i="1"/>
  <c r="K16" i="1"/>
  <c r="K77" i="1"/>
  <c r="K19" i="1"/>
  <c r="K11" i="1"/>
  <c r="K111" i="1"/>
  <c r="K197" i="1"/>
  <c r="K57" i="1"/>
  <c r="K84" i="1"/>
  <c r="K112" i="1"/>
  <c r="K227" i="1"/>
  <c r="K253" i="1"/>
  <c r="K20" i="1"/>
  <c r="K277" i="1"/>
  <c r="K80" i="1"/>
  <c r="K126" i="1"/>
  <c r="K98" i="1"/>
  <c r="K38" i="1"/>
  <c r="K187" i="1"/>
  <c r="K34" i="1"/>
  <c r="K273" i="1"/>
  <c r="K62" i="1"/>
  <c r="K47" i="1"/>
  <c r="K238" i="1"/>
  <c r="K201" i="1"/>
  <c r="K230" i="1"/>
  <c r="K25" i="1"/>
  <c r="K279" i="1"/>
  <c r="K54" i="1"/>
  <c r="K10" i="1"/>
  <c r="K245" i="1"/>
  <c r="K206" i="1"/>
  <c r="K27" i="1"/>
  <c r="K8" i="1"/>
  <c r="K33" i="1"/>
  <c r="K265" i="1"/>
  <c r="K29" i="1"/>
  <c r="K32" i="1"/>
  <c r="K12" i="1"/>
  <c r="K86" i="1"/>
  <c r="K51" i="1"/>
  <c r="K119" i="1"/>
  <c r="K122" i="1"/>
  <c r="K178" i="1"/>
  <c r="K127" i="1"/>
  <c r="K58" i="1"/>
  <c r="K40" i="1"/>
  <c r="K280" i="1"/>
  <c r="K169" i="1"/>
  <c r="K35" i="1"/>
  <c r="K281" i="1"/>
  <c r="K44" i="1"/>
  <c r="K241" i="1"/>
  <c r="K190" i="1"/>
  <c r="K175" i="1"/>
  <c r="K110" i="1"/>
  <c r="K107" i="1"/>
  <c r="K258" i="1"/>
  <c r="K15" i="1"/>
  <c r="K246" i="1"/>
  <c r="K248" i="1"/>
  <c r="K130" i="1"/>
  <c r="K147" i="1"/>
  <c r="K181" i="1"/>
  <c r="K22" i="1"/>
  <c r="L271" i="1"/>
  <c r="L274" i="1"/>
  <c r="L87" i="1"/>
  <c r="L94" i="1"/>
  <c r="L109" i="1"/>
  <c r="L83" i="1"/>
  <c r="L218" i="1"/>
  <c r="L191" i="1"/>
  <c r="L196" i="1"/>
  <c r="L46" i="1"/>
  <c r="L204" i="1"/>
  <c r="L88" i="1"/>
  <c r="L276" i="1"/>
  <c r="L234" i="1"/>
  <c r="L199" i="1"/>
  <c r="L79" i="1"/>
  <c r="L267" i="1"/>
  <c r="L236" i="1"/>
  <c r="L193" i="1"/>
  <c r="L173" i="1"/>
  <c r="L226" i="1"/>
  <c r="L91" i="1"/>
  <c r="L26" i="1"/>
  <c r="L96" i="1"/>
  <c r="L219" i="1"/>
  <c r="L49" i="1"/>
  <c r="L45" i="1"/>
  <c r="L31" i="1"/>
  <c r="L41" i="1"/>
  <c r="L161" i="1"/>
  <c r="L170" i="1"/>
  <c r="L132" i="1"/>
  <c r="L5" i="1"/>
  <c r="L239" i="1"/>
  <c r="L182" i="1"/>
  <c r="L114" i="1"/>
  <c r="L166" i="1"/>
  <c r="L174" i="1"/>
  <c r="L85" i="1"/>
  <c r="L95" i="1"/>
  <c r="L61" i="1"/>
  <c r="L192" i="1"/>
  <c r="L120" i="1"/>
  <c r="L89" i="1"/>
  <c r="L148" i="1"/>
  <c r="L179" i="1"/>
  <c r="L59" i="1"/>
  <c r="L168" i="1"/>
  <c r="L162" i="1"/>
  <c r="L93" i="1"/>
  <c r="L124" i="1"/>
  <c r="L97" i="1"/>
  <c r="L121" i="1"/>
  <c r="L23" i="1"/>
  <c r="L18" i="1"/>
  <c r="L21" i="1"/>
  <c r="L235" i="1"/>
  <c r="L184" i="1"/>
  <c r="L150" i="1"/>
  <c r="L256" i="1"/>
  <c r="L240" i="1"/>
  <c r="L180" i="1"/>
  <c r="L64" i="1"/>
  <c r="L242" i="1"/>
  <c r="L207" i="1"/>
  <c r="L167" i="1"/>
  <c r="L163" i="1"/>
  <c r="L144" i="1"/>
  <c r="L229" i="1"/>
  <c r="L223" i="1"/>
  <c r="L282" i="1"/>
  <c r="L183" i="1"/>
  <c r="L261" i="1"/>
  <c r="L106" i="1"/>
  <c r="L55" i="1"/>
  <c r="L250" i="1"/>
  <c r="L270" i="1"/>
  <c r="L82" i="1"/>
  <c r="L203" i="1"/>
  <c r="L28" i="1"/>
  <c r="L7" i="1"/>
  <c r="L275" i="1"/>
  <c r="L186" i="1"/>
  <c r="L224" i="1"/>
  <c r="L6" i="1"/>
  <c r="L39" i="1"/>
  <c r="L128" i="1"/>
  <c r="L17" i="1"/>
  <c r="L125" i="1"/>
  <c r="L165" i="1"/>
  <c r="L123" i="1"/>
  <c r="L269" i="1"/>
  <c r="L105" i="1"/>
  <c r="L260" i="1"/>
  <c r="L60" i="1"/>
  <c r="L225" i="1"/>
  <c r="L247" i="1"/>
  <c r="L143" i="1"/>
  <c r="L272" i="1"/>
  <c r="L108" i="1"/>
  <c r="L81" i="1"/>
  <c r="L195" i="1"/>
  <c r="L48" i="1"/>
  <c r="L255" i="1"/>
  <c r="L100" i="1"/>
  <c r="L244" i="1"/>
  <c r="L208" i="1"/>
  <c r="L146" i="1"/>
  <c r="L131" i="1"/>
  <c r="L171" i="1"/>
  <c r="L13" i="1"/>
  <c r="L52" i="1"/>
  <c r="L216" i="1"/>
  <c r="L194" i="1"/>
  <c r="L24" i="1"/>
  <c r="L42" i="1"/>
  <c r="L145" i="1"/>
  <c r="K36" i="1"/>
  <c r="K262" i="1"/>
  <c r="K90" i="1"/>
  <c r="L53" i="1"/>
  <c r="K200" i="1"/>
  <c r="K43" i="1"/>
  <c r="L76" i="1"/>
  <c r="K30" i="1"/>
  <c r="L259" i="1"/>
  <c r="K217" i="1"/>
  <c r="L249" i="1"/>
  <c r="K145" i="1"/>
  <c r="K125" i="1"/>
  <c r="K188" i="1"/>
  <c r="L177" i="1"/>
  <c r="K222" i="1"/>
  <c r="K266" i="1"/>
  <c r="K263" i="1"/>
  <c r="L104" i="1"/>
  <c r="L113" i="1"/>
  <c r="K124" i="1"/>
  <c r="K198" i="1"/>
  <c r="K132" i="1"/>
  <c r="K17" i="1"/>
  <c r="L129" i="1"/>
  <c r="L172" i="1"/>
  <c r="K164" i="1"/>
  <c r="P123" i="1" l="1"/>
  <c r="O123" i="1"/>
  <c r="Q123" i="1"/>
  <c r="P161" i="1"/>
  <c r="Q161" i="1"/>
  <c r="O161" i="1"/>
  <c r="O49" i="1"/>
  <c r="P49" i="1"/>
  <c r="Q49" i="1"/>
  <c r="P91" i="1"/>
  <c r="Q91" i="1"/>
  <c r="O91" i="1"/>
  <c r="P131" i="1"/>
  <c r="Q131" i="1"/>
  <c r="O131" i="1"/>
  <c r="P100" i="1"/>
  <c r="O100" i="1"/>
  <c r="Q100" i="1"/>
  <c r="O81" i="1"/>
  <c r="Q81" i="1"/>
  <c r="P81" i="1"/>
  <c r="O247" i="1"/>
  <c r="Q247" i="1"/>
  <c r="P247" i="1"/>
  <c r="O105" i="1"/>
  <c r="Q105" i="1"/>
  <c r="P105" i="1"/>
  <c r="P144" i="1"/>
  <c r="Q144" i="1"/>
  <c r="O144" i="1"/>
  <c r="Q180" i="1"/>
  <c r="O180" i="1"/>
  <c r="P180" i="1"/>
  <c r="Q173" i="1"/>
  <c r="P173" i="1"/>
  <c r="O173" i="1"/>
  <c r="P204" i="1"/>
  <c r="Q204" i="1"/>
  <c r="O204" i="1"/>
  <c r="P5" i="1"/>
  <c r="Q5" i="1"/>
  <c r="O5" i="1"/>
  <c r="Q24" i="1"/>
  <c r="O24" i="1"/>
  <c r="P24" i="1"/>
  <c r="O250" i="1"/>
  <c r="P250" i="1"/>
  <c r="Q250" i="1"/>
  <c r="O223" i="1"/>
  <c r="P223" i="1"/>
  <c r="Q223" i="1"/>
  <c r="O240" i="1"/>
  <c r="P240" i="1"/>
  <c r="Q240" i="1"/>
  <c r="P199" i="1"/>
  <c r="Q199" i="1"/>
  <c r="O199" i="1"/>
  <c r="O94" i="1"/>
  <c r="Q94" i="1"/>
  <c r="P94" i="1"/>
  <c r="O184" i="1"/>
  <c r="P184" i="1"/>
  <c r="Q184" i="1"/>
  <c r="Q53" i="1"/>
  <c r="O53" i="1"/>
  <c r="P53" i="1"/>
  <c r="O249" i="1"/>
  <c r="Q249" i="1"/>
  <c r="P249" i="1"/>
  <c r="P186" i="1"/>
  <c r="Q186" i="1"/>
  <c r="O186" i="1"/>
  <c r="O203" i="1"/>
  <c r="Q203" i="1"/>
  <c r="P203" i="1"/>
  <c r="Q93" i="1"/>
  <c r="P93" i="1"/>
  <c r="O93" i="1"/>
  <c r="Q179" i="1"/>
  <c r="P179" i="1"/>
  <c r="O179" i="1"/>
  <c r="P192" i="1"/>
  <c r="Q192" i="1"/>
  <c r="O192" i="1"/>
  <c r="Q174" i="1"/>
  <c r="P174" i="1"/>
  <c r="O174" i="1"/>
  <c r="O239" i="1"/>
  <c r="P239" i="1"/>
  <c r="Q239" i="1"/>
  <c r="O193" i="1"/>
  <c r="P193" i="1"/>
  <c r="Q193" i="1"/>
  <c r="S235" i="1"/>
  <c r="T235" i="1"/>
  <c r="U235" i="1"/>
  <c r="AC5" i="1"/>
  <c r="AB5" i="1"/>
  <c r="AA5" i="1"/>
  <c r="U177" i="1"/>
  <c r="S177" i="1"/>
  <c r="T177" i="1"/>
  <c r="AC145" i="1"/>
  <c r="AA145" i="1"/>
  <c r="AB145" i="1"/>
  <c r="AB42" i="1"/>
  <c r="AA42" i="1"/>
  <c r="AC42" i="1"/>
  <c r="AC24" i="1"/>
  <c r="AA24" i="1"/>
  <c r="AB24" i="1"/>
  <c r="S194" i="1"/>
  <c r="T194" i="1"/>
  <c r="U194" i="1"/>
  <c r="W216" i="1"/>
  <c r="X216" i="1"/>
  <c r="Y216" i="1"/>
  <c r="AC52" i="1"/>
  <c r="AA52" i="1"/>
  <c r="AB52" i="1"/>
  <c r="W250" i="1"/>
  <c r="X250" i="1"/>
  <c r="Y250" i="1"/>
  <c r="AC55" i="1"/>
  <c r="AA55" i="1"/>
  <c r="AB55" i="1"/>
  <c r="AA106" i="1"/>
  <c r="AB106" i="1"/>
  <c r="AC106" i="1"/>
  <c r="S261" i="1"/>
  <c r="T261" i="1"/>
  <c r="U261" i="1"/>
  <c r="AA183" i="1"/>
  <c r="AB183" i="1"/>
  <c r="AC183" i="1"/>
  <c r="T282" i="1"/>
  <c r="S282" i="1"/>
  <c r="U282" i="1"/>
  <c r="AB223" i="1"/>
  <c r="AA223" i="1"/>
  <c r="AC223" i="1"/>
  <c r="W229" i="1"/>
  <c r="X229" i="1"/>
  <c r="Y229" i="1"/>
  <c r="AB144" i="1"/>
  <c r="AC144" i="1"/>
  <c r="AA144" i="1"/>
  <c r="AB163" i="1"/>
  <c r="AA163" i="1"/>
  <c r="AC163" i="1"/>
  <c r="AB167" i="1"/>
  <c r="AA167" i="1"/>
  <c r="AC167" i="1"/>
  <c r="W207" i="1"/>
  <c r="X207" i="1"/>
  <c r="Y207" i="1"/>
  <c r="AA242" i="1"/>
  <c r="AC242" i="1"/>
  <c r="AB242" i="1"/>
  <c r="AC64" i="1"/>
  <c r="AA64" i="1"/>
  <c r="AB64" i="1"/>
  <c r="AC180" i="1"/>
  <c r="AB180" i="1"/>
  <c r="AA180" i="1"/>
  <c r="W240" i="1"/>
  <c r="X240" i="1"/>
  <c r="Y240" i="1"/>
  <c r="S256" i="1"/>
  <c r="T256" i="1"/>
  <c r="U256" i="1"/>
  <c r="AB150" i="1"/>
  <c r="AC150" i="1"/>
  <c r="AA150" i="1"/>
  <c r="Y89" i="1"/>
  <c r="W89" i="1"/>
  <c r="X89" i="1"/>
  <c r="Y61" i="1"/>
  <c r="W61" i="1"/>
  <c r="X61" i="1"/>
  <c r="AB95" i="1"/>
  <c r="AA95" i="1"/>
  <c r="AC95" i="1"/>
  <c r="Y83" i="1"/>
  <c r="W83" i="1"/>
  <c r="X83" i="1"/>
  <c r="S274" i="1"/>
  <c r="T274" i="1"/>
  <c r="U274" i="1"/>
  <c r="AA113" i="1"/>
  <c r="AB113" i="1"/>
  <c r="AC113" i="1"/>
  <c r="AB104" i="1"/>
  <c r="AC104" i="1"/>
  <c r="AA104" i="1"/>
  <c r="AA184" i="1"/>
  <c r="AB184" i="1"/>
  <c r="AC184" i="1"/>
  <c r="AB172" i="1"/>
  <c r="AC172" i="1"/>
  <c r="AA172" i="1"/>
  <c r="S259" i="1"/>
  <c r="T259" i="1"/>
  <c r="U259" i="1"/>
  <c r="AC76" i="1"/>
  <c r="AA76" i="1"/>
  <c r="AB76" i="1"/>
  <c r="X53" i="1"/>
  <c r="Y53" i="1"/>
  <c r="W53" i="1"/>
  <c r="AC125" i="1"/>
  <c r="AB125" i="1"/>
  <c r="AA125" i="1"/>
  <c r="Y17" i="1"/>
  <c r="W17" i="1"/>
  <c r="X17" i="1"/>
  <c r="T128" i="1"/>
  <c r="S128" i="1"/>
  <c r="U128" i="1"/>
  <c r="AA249" i="1"/>
  <c r="AB249" i="1"/>
  <c r="AC249" i="1"/>
  <c r="U39" i="1"/>
  <c r="S39" i="1"/>
  <c r="T39" i="1"/>
  <c r="U6" i="1"/>
  <c r="S6" i="1"/>
  <c r="T6" i="1"/>
  <c r="AA224" i="1"/>
  <c r="AC224" i="1"/>
  <c r="AB224" i="1"/>
  <c r="W186" i="1"/>
  <c r="X186" i="1"/>
  <c r="Y186" i="1"/>
  <c r="S275" i="1"/>
  <c r="T275" i="1"/>
  <c r="U275" i="1"/>
  <c r="S7" i="1"/>
  <c r="U7" i="1"/>
  <c r="T7" i="1"/>
  <c r="X28" i="1"/>
  <c r="Y28" i="1"/>
  <c r="W28" i="1"/>
  <c r="AB203" i="1"/>
  <c r="AA203" i="1"/>
  <c r="AC203" i="1"/>
  <c r="W82" i="1"/>
  <c r="X82" i="1"/>
  <c r="Y82" i="1"/>
  <c r="AA270" i="1"/>
  <c r="AB270" i="1"/>
  <c r="AC270" i="1"/>
  <c r="T124" i="1"/>
  <c r="U124" i="1"/>
  <c r="S124" i="1"/>
  <c r="T93" i="1"/>
  <c r="U93" i="1"/>
  <c r="S93" i="1"/>
  <c r="AB162" i="1"/>
  <c r="AC162" i="1"/>
  <c r="AA162" i="1"/>
  <c r="T168" i="1"/>
  <c r="U168" i="1"/>
  <c r="S168" i="1"/>
  <c r="Y59" i="1"/>
  <c r="X59" i="1"/>
  <c r="W59" i="1"/>
  <c r="U179" i="1"/>
  <c r="S179" i="1"/>
  <c r="T179" i="1"/>
  <c r="T148" i="1"/>
  <c r="S148" i="1"/>
  <c r="U148" i="1"/>
  <c r="S120" i="1"/>
  <c r="U120" i="1"/>
  <c r="T120" i="1"/>
  <c r="S85" i="1"/>
  <c r="U85" i="1"/>
  <c r="T85" i="1"/>
  <c r="T114" i="1"/>
  <c r="U114" i="1"/>
  <c r="S114" i="1"/>
  <c r="W239" i="1"/>
  <c r="Y239" i="1"/>
  <c r="X239" i="1"/>
  <c r="W276" i="1"/>
  <c r="X276" i="1"/>
  <c r="Y276" i="1"/>
  <c r="AA196" i="1"/>
  <c r="AB196" i="1"/>
  <c r="AC196" i="1"/>
  <c r="T109" i="1"/>
  <c r="U109" i="1"/>
  <c r="S109" i="1"/>
  <c r="AF165" i="1"/>
  <c r="AG165" i="1"/>
  <c r="AE165" i="1"/>
  <c r="AF21" i="1"/>
  <c r="AG21" i="1"/>
  <c r="AE21" i="1"/>
  <c r="AE18" i="1"/>
  <c r="AF18" i="1"/>
  <c r="AG18" i="1"/>
  <c r="AF23" i="1"/>
  <c r="AE23" i="1"/>
  <c r="AG23" i="1"/>
  <c r="AF121" i="1"/>
  <c r="AE121" i="1"/>
  <c r="AG121" i="1"/>
  <c r="AF97" i="1"/>
  <c r="AG97" i="1"/>
  <c r="AE97" i="1"/>
  <c r="AG173" i="1"/>
  <c r="AF173" i="1"/>
  <c r="AE173" i="1"/>
  <c r="AE193" i="1"/>
  <c r="AF193" i="1"/>
  <c r="AG193" i="1"/>
  <c r="AE236" i="1"/>
  <c r="AF236" i="1"/>
  <c r="AG236" i="1"/>
  <c r="AG267" i="1"/>
  <c r="AE267" i="1"/>
  <c r="AF267" i="1"/>
  <c r="AG79" i="1"/>
  <c r="AE79" i="1"/>
  <c r="AF79" i="1"/>
  <c r="AE199" i="1"/>
  <c r="AF199" i="1"/>
  <c r="AG199" i="1"/>
  <c r="AG88" i="1"/>
  <c r="AF88" i="1"/>
  <c r="AE88" i="1"/>
  <c r="AG191" i="1"/>
  <c r="AE191" i="1"/>
  <c r="AF191" i="1"/>
  <c r="AG94" i="1"/>
  <c r="AF94" i="1"/>
  <c r="AE94" i="1"/>
  <c r="AA269" i="1"/>
  <c r="AB269" i="1"/>
  <c r="AC269" i="1"/>
  <c r="S123" i="1"/>
  <c r="T123" i="1"/>
  <c r="U123" i="1"/>
  <c r="AC129" i="1"/>
  <c r="AB129" i="1"/>
  <c r="AA129" i="1"/>
  <c r="AB132" i="1"/>
  <c r="AA132" i="1"/>
  <c r="AC132" i="1"/>
  <c r="Y170" i="1"/>
  <c r="X170" i="1"/>
  <c r="W170" i="1"/>
  <c r="S161" i="1"/>
  <c r="T161" i="1"/>
  <c r="U161" i="1"/>
  <c r="AA41" i="1"/>
  <c r="AC41" i="1"/>
  <c r="AB41" i="1"/>
  <c r="AB31" i="1"/>
  <c r="AC31" i="1"/>
  <c r="AA31" i="1"/>
  <c r="Y45" i="1"/>
  <c r="W45" i="1"/>
  <c r="X45" i="1"/>
  <c r="AB49" i="1"/>
  <c r="AC49" i="1"/>
  <c r="AA49" i="1"/>
  <c r="S219" i="1"/>
  <c r="T219" i="1"/>
  <c r="U219" i="1"/>
  <c r="W96" i="1"/>
  <c r="Y96" i="1"/>
  <c r="X96" i="1"/>
  <c r="S26" i="1"/>
  <c r="T26" i="1"/>
  <c r="U26" i="1"/>
  <c r="AC91" i="1"/>
  <c r="AB91" i="1"/>
  <c r="AA91" i="1"/>
  <c r="AA226" i="1"/>
  <c r="AC226" i="1"/>
  <c r="AB226" i="1"/>
  <c r="AC13" i="1"/>
  <c r="AA13" i="1"/>
  <c r="AB13" i="1"/>
  <c r="AC171" i="1"/>
  <c r="AB171" i="1"/>
  <c r="AA171" i="1"/>
  <c r="X131" i="1"/>
  <c r="W131" i="1"/>
  <c r="Y131" i="1"/>
  <c r="T146" i="1"/>
  <c r="U146" i="1"/>
  <c r="S146" i="1"/>
  <c r="W208" i="1"/>
  <c r="Y208" i="1"/>
  <c r="X208" i="1"/>
  <c r="W244" i="1"/>
  <c r="X244" i="1"/>
  <c r="Y244" i="1"/>
  <c r="AB100" i="1"/>
  <c r="AC100" i="1"/>
  <c r="AA100" i="1"/>
  <c r="AA255" i="1"/>
  <c r="AC255" i="1"/>
  <c r="AB255" i="1"/>
  <c r="W48" i="1"/>
  <c r="X48" i="1"/>
  <c r="Y48" i="1"/>
  <c r="X195" i="1"/>
  <c r="Y195" i="1"/>
  <c r="W195" i="1"/>
  <c r="AB81" i="1"/>
  <c r="AA81" i="1"/>
  <c r="AC81" i="1"/>
  <c r="AB108" i="1"/>
  <c r="AC108" i="1"/>
  <c r="AA108" i="1"/>
  <c r="S272" i="1"/>
  <c r="U272" i="1"/>
  <c r="T272" i="1"/>
  <c r="X143" i="1"/>
  <c r="W143" i="1"/>
  <c r="Y143" i="1"/>
  <c r="W247" i="1"/>
  <c r="Y247" i="1"/>
  <c r="X247" i="1"/>
  <c r="W225" i="1"/>
  <c r="Y225" i="1"/>
  <c r="X225" i="1"/>
  <c r="Y60" i="1"/>
  <c r="W60" i="1"/>
  <c r="X60" i="1"/>
  <c r="AA260" i="1"/>
  <c r="AB260" i="1"/>
  <c r="AC260" i="1"/>
  <c r="AB105" i="1"/>
  <c r="AC105" i="1"/>
  <c r="AA105" i="1"/>
  <c r="AA271" i="1"/>
  <c r="AC271" i="1"/>
  <c r="AB271" i="1"/>
  <c r="X192" i="1"/>
  <c r="W192" i="1"/>
  <c r="Y192" i="1"/>
  <c r="AC174" i="1"/>
  <c r="AB174" i="1"/>
  <c r="AA174" i="1"/>
  <c r="AB166" i="1"/>
  <c r="AC166" i="1"/>
  <c r="AA166" i="1"/>
  <c r="Y182" i="1"/>
  <c r="W182" i="1"/>
  <c r="X182" i="1"/>
  <c r="W234" i="1"/>
  <c r="X234" i="1"/>
  <c r="Y234" i="1"/>
  <c r="S204" i="1"/>
  <c r="U204" i="1"/>
  <c r="T204" i="1"/>
  <c r="AA218" i="1"/>
  <c r="AC218" i="1"/>
  <c r="AB218" i="1"/>
  <c r="AA87" i="1"/>
  <c r="AB87" i="1"/>
  <c r="AC87" i="1"/>
  <c r="Q129" i="1"/>
  <c r="O129" i="1"/>
  <c r="P129" i="1"/>
  <c r="O41" i="1"/>
  <c r="P41" i="1"/>
  <c r="Q41" i="1"/>
  <c r="O219" i="1"/>
  <c r="Q219" i="1"/>
  <c r="P219" i="1"/>
  <c r="O226" i="1"/>
  <c r="Q226" i="1"/>
  <c r="P226" i="1"/>
  <c r="P146" i="1"/>
  <c r="Q146" i="1"/>
  <c r="O146" i="1"/>
  <c r="O255" i="1"/>
  <c r="P255" i="1"/>
  <c r="Q255" i="1"/>
  <c r="P108" i="1"/>
  <c r="O108" i="1"/>
  <c r="Q108" i="1"/>
  <c r="O225" i="1"/>
  <c r="Q225" i="1"/>
  <c r="P225" i="1"/>
  <c r="P271" i="1"/>
  <c r="Q271" i="1"/>
  <c r="O271" i="1"/>
  <c r="O163" i="1"/>
  <c r="Q163" i="1"/>
  <c r="P163" i="1"/>
  <c r="O256" i="1"/>
  <c r="P256" i="1"/>
  <c r="Q256" i="1"/>
  <c r="O236" i="1"/>
  <c r="P236" i="1"/>
  <c r="Q236" i="1"/>
  <c r="O191" i="1"/>
  <c r="P191" i="1"/>
  <c r="Q191" i="1"/>
  <c r="Q177" i="1"/>
  <c r="O177" i="1"/>
  <c r="P177" i="1"/>
  <c r="O194" i="1"/>
  <c r="P194" i="1"/>
  <c r="Q194" i="1"/>
  <c r="Q55" i="1"/>
  <c r="O55" i="1"/>
  <c r="P55" i="1"/>
  <c r="O229" i="1"/>
  <c r="Q229" i="1"/>
  <c r="P229" i="1"/>
  <c r="P150" i="1"/>
  <c r="Q150" i="1"/>
  <c r="O150" i="1"/>
  <c r="O276" i="1"/>
  <c r="P276" i="1"/>
  <c r="Q276" i="1"/>
  <c r="Q87" i="1"/>
  <c r="P87" i="1"/>
  <c r="O87" i="1"/>
  <c r="Q172" i="1"/>
  <c r="O172" i="1"/>
  <c r="P172" i="1"/>
  <c r="P125" i="1"/>
  <c r="O125" i="1"/>
  <c r="Q125" i="1"/>
  <c r="O39" i="1"/>
  <c r="P39" i="1"/>
  <c r="Q39" i="1"/>
  <c r="P275" i="1"/>
  <c r="Q275" i="1"/>
  <c r="O275" i="1"/>
  <c r="O82" i="1"/>
  <c r="Q82" i="1"/>
  <c r="P82" i="1"/>
  <c r="O162" i="1"/>
  <c r="Q162" i="1"/>
  <c r="P162" i="1"/>
  <c r="O148" i="1"/>
  <c r="P148" i="1"/>
  <c r="Q148" i="1"/>
  <c r="Q61" i="1"/>
  <c r="P61" i="1"/>
  <c r="O61" i="1"/>
  <c r="O166" i="1"/>
  <c r="Q166" i="1"/>
  <c r="P166" i="1"/>
  <c r="P165" i="1"/>
  <c r="Q165" i="1"/>
  <c r="O165" i="1"/>
  <c r="O196" i="1"/>
  <c r="P196" i="1"/>
  <c r="Q196" i="1"/>
  <c r="AA235" i="1"/>
  <c r="AB235" i="1"/>
  <c r="AC235" i="1"/>
  <c r="W5" i="1"/>
  <c r="Y5" i="1"/>
  <c r="X5" i="1"/>
  <c r="AC177" i="1"/>
  <c r="AA177" i="1"/>
  <c r="AB177" i="1"/>
  <c r="X145" i="1"/>
  <c r="Y145" i="1"/>
  <c r="W145" i="1"/>
  <c r="U42" i="1"/>
  <c r="S42" i="1"/>
  <c r="T42" i="1"/>
  <c r="X24" i="1"/>
  <c r="Y24" i="1"/>
  <c r="W24" i="1"/>
  <c r="AC194" i="1"/>
  <c r="AA194" i="1"/>
  <c r="AB194" i="1"/>
  <c r="S216" i="1"/>
  <c r="T216" i="1"/>
  <c r="U216" i="1"/>
  <c r="W52" i="1"/>
  <c r="X52" i="1"/>
  <c r="Y52" i="1"/>
  <c r="S250" i="1"/>
  <c r="U250" i="1"/>
  <c r="T250" i="1"/>
  <c r="Y55" i="1"/>
  <c r="X55" i="1"/>
  <c r="W55" i="1"/>
  <c r="X106" i="1"/>
  <c r="W106" i="1"/>
  <c r="Y106" i="1"/>
  <c r="AA261" i="1"/>
  <c r="AB261" i="1"/>
  <c r="AC261" i="1"/>
  <c r="W183" i="1"/>
  <c r="X183" i="1"/>
  <c r="Y183" i="1"/>
  <c r="AB282" i="1"/>
  <c r="AA282" i="1"/>
  <c r="AC282" i="1"/>
  <c r="W223" i="1"/>
  <c r="Y223" i="1"/>
  <c r="X223" i="1"/>
  <c r="S229" i="1"/>
  <c r="T229" i="1"/>
  <c r="U229" i="1"/>
  <c r="X144" i="1"/>
  <c r="Y144" i="1"/>
  <c r="W144" i="1"/>
  <c r="X163" i="1"/>
  <c r="Y163" i="1"/>
  <c r="W163" i="1"/>
  <c r="X167" i="1"/>
  <c r="Y167" i="1"/>
  <c r="W167" i="1"/>
  <c r="AA207" i="1"/>
  <c r="AC207" i="1"/>
  <c r="AB207" i="1"/>
  <c r="W242" i="1"/>
  <c r="X242" i="1"/>
  <c r="Y242" i="1"/>
  <c r="U64" i="1"/>
  <c r="S64" i="1"/>
  <c r="T64" i="1"/>
  <c r="U180" i="1"/>
  <c r="S180" i="1"/>
  <c r="T180" i="1"/>
  <c r="AA240" i="1"/>
  <c r="AC240" i="1"/>
  <c r="AB240" i="1"/>
  <c r="W256" i="1"/>
  <c r="X256" i="1"/>
  <c r="Y256" i="1"/>
  <c r="T150" i="1"/>
  <c r="S150" i="1"/>
  <c r="U150" i="1"/>
  <c r="AB89" i="1"/>
  <c r="AC89" i="1"/>
  <c r="AA89" i="1"/>
  <c r="U61" i="1"/>
  <c r="S61" i="1"/>
  <c r="T61" i="1"/>
  <c r="Y95" i="1"/>
  <c r="X95" i="1"/>
  <c r="W95" i="1"/>
  <c r="U83" i="1"/>
  <c r="S83" i="1"/>
  <c r="T83" i="1"/>
  <c r="W274" i="1"/>
  <c r="X274" i="1"/>
  <c r="Y274" i="1"/>
  <c r="AF113" i="1"/>
  <c r="AE113" i="1"/>
  <c r="AG113" i="1"/>
  <c r="AF104" i="1"/>
  <c r="AG104" i="1"/>
  <c r="AE104" i="1"/>
  <c r="AG184" i="1"/>
  <c r="AE184" i="1"/>
  <c r="AF184" i="1"/>
  <c r="AG172" i="1"/>
  <c r="AF172" i="1"/>
  <c r="AE172" i="1"/>
  <c r="AE259" i="1"/>
  <c r="AF259" i="1"/>
  <c r="AG259" i="1"/>
  <c r="AF76" i="1"/>
  <c r="AG76" i="1"/>
  <c r="AE76" i="1"/>
  <c r="AF53" i="1"/>
  <c r="AG53" i="1"/>
  <c r="AE53" i="1"/>
  <c r="AG125" i="1"/>
  <c r="AE125" i="1"/>
  <c r="AF125" i="1"/>
  <c r="AF17" i="1"/>
  <c r="AG17" i="1"/>
  <c r="AE17" i="1"/>
  <c r="AF128" i="1"/>
  <c r="AG128" i="1"/>
  <c r="AE128" i="1"/>
  <c r="AF249" i="1"/>
  <c r="AE249" i="1"/>
  <c r="AG249" i="1"/>
  <c r="AE39" i="1"/>
  <c r="AF39" i="1"/>
  <c r="AG39" i="1"/>
  <c r="AG6" i="1"/>
  <c r="AF6" i="1"/>
  <c r="AE6" i="1"/>
  <c r="AE224" i="1"/>
  <c r="AF224" i="1"/>
  <c r="AG224" i="1"/>
  <c r="AE186" i="1"/>
  <c r="AF186" i="1"/>
  <c r="AG186" i="1"/>
  <c r="AE275" i="1"/>
  <c r="AF275" i="1"/>
  <c r="AG275" i="1"/>
  <c r="AG7" i="1"/>
  <c r="AE7" i="1"/>
  <c r="AF7" i="1"/>
  <c r="AF28" i="1"/>
  <c r="AE28" i="1"/>
  <c r="AG28" i="1"/>
  <c r="AE203" i="1"/>
  <c r="AG203" i="1"/>
  <c r="AF203" i="1"/>
  <c r="AE82" i="1"/>
  <c r="AG82" i="1"/>
  <c r="AF82" i="1"/>
  <c r="AE270" i="1"/>
  <c r="AF270" i="1"/>
  <c r="AG270" i="1"/>
  <c r="AF124" i="1"/>
  <c r="AG124" i="1"/>
  <c r="AE124" i="1"/>
  <c r="AG93" i="1"/>
  <c r="AE93" i="1"/>
  <c r="AF93" i="1"/>
  <c r="AG162" i="1"/>
  <c r="AF162" i="1"/>
  <c r="AE162" i="1"/>
  <c r="AE168" i="1"/>
  <c r="AF168" i="1"/>
  <c r="AG168" i="1"/>
  <c r="AG59" i="1"/>
  <c r="AE59" i="1"/>
  <c r="AF59" i="1"/>
  <c r="AG179" i="1"/>
  <c r="AF179" i="1"/>
  <c r="AE179" i="1"/>
  <c r="AE148" i="1"/>
  <c r="AG148" i="1"/>
  <c r="AF148" i="1"/>
  <c r="AG120" i="1"/>
  <c r="AE120" i="1"/>
  <c r="AF120" i="1"/>
  <c r="AG85" i="1"/>
  <c r="AE85" i="1"/>
  <c r="AF85" i="1"/>
  <c r="AF114" i="1"/>
  <c r="AG114" i="1"/>
  <c r="AE114" i="1"/>
  <c r="AE239" i="1"/>
  <c r="AF239" i="1"/>
  <c r="AG239" i="1"/>
  <c r="AE276" i="1"/>
  <c r="AF276" i="1"/>
  <c r="AG276" i="1"/>
  <c r="AE196" i="1"/>
  <c r="AF196" i="1"/>
  <c r="AG196" i="1"/>
  <c r="AE109" i="1"/>
  <c r="AF109" i="1"/>
  <c r="AG109" i="1"/>
  <c r="AC165" i="1"/>
  <c r="AB165" i="1"/>
  <c r="AA165" i="1"/>
  <c r="X21" i="1"/>
  <c r="W21" i="1"/>
  <c r="Y21" i="1"/>
  <c r="Y18" i="1"/>
  <c r="W18" i="1"/>
  <c r="X18" i="1"/>
  <c r="X23" i="1"/>
  <c r="Y23" i="1"/>
  <c r="W23" i="1"/>
  <c r="AB121" i="1"/>
  <c r="AA121" i="1"/>
  <c r="AC121" i="1"/>
  <c r="X97" i="1"/>
  <c r="Y97" i="1"/>
  <c r="W97" i="1"/>
  <c r="AC173" i="1"/>
  <c r="AB173" i="1"/>
  <c r="AA173" i="1"/>
  <c r="AA193" i="1"/>
  <c r="AB193" i="1"/>
  <c r="AC193" i="1"/>
  <c r="W236" i="1"/>
  <c r="Y236" i="1"/>
  <c r="X236" i="1"/>
  <c r="AA267" i="1"/>
  <c r="AC267" i="1"/>
  <c r="AB267" i="1"/>
  <c r="W79" i="1"/>
  <c r="Y79" i="1"/>
  <c r="X79" i="1"/>
  <c r="AA199" i="1"/>
  <c r="AB199" i="1"/>
  <c r="AC199" i="1"/>
  <c r="Y88" i="1"/>
  <c r="X88" i="1"/>
  <c r="W88" i="1"/>
  <c r="Y191" i="1"/>
  <c r="W191" i="1"/>
  <c r="X191" i="1"/>
  <c r="AC94" i="1"/>
  <c r="AB94" i="1"/>
  <c r="AA94" i="1"/>
  <c r="S269" i="1"/>
  <c r="T269" i="1"/>
  <c r="U269" i="1"/>
  <c r="W123" i="1"/>
  <c r="X123" i="1"/>
  <c r="Y123" i="1"/>
  <c r="X129" i="1"/>
  <c r="W129" i="1"/>
  <c r="Y129" i="1"/>
  <c r="X132" i="1"/>
  <c r="Y132" i="1"/>
  <c r="W132" i="1"/>
  <c r="U170" i="1"/>
  <c r="S170" i="1"/>
  <c r="T170" i="1"/>
  <c r="AB161" i="1"/>
  <c r="AA161" i="1"/>
  <c r="AC161" i="1"/>
  <c r="Y41" i="1"/>
  <c r="W41" i="1"/>
  <c r="X41" i="1"/>
  <c r="X31" i="1"/>
  <c r="Y31" i="1"/>
  <c r="W31" i="1"/>
  <c r="AB45" i="1"/>
  <c r="AA45" i="1"/>
  <c r="AC45" i="1"/>
  <c r="W49" i="1"/>
  <c r="X49" i="1"/>
  <c r="Y49" i="1"/>
  <c r="AB219" i="1"/>
  <c r="AA219" i="1"/>
  <c r="AC219" i="1"/>
  <c r="U96" i="1"/>
  <c r="T96" i="1"/>
  <c r="S96" i="1"/>
  <c r="W26" i="1"/>
  <c r="Y26" i="1"/>
  <c r="X26" i="1"/>
  <c r="W91" i="1"/>
  <c r="Y91" i="1"/>
  <c r="X91" i="1"/>
  <c r="W226" i="1"/>
  <c r="X226" i="1"/>
  <c r="Y226" i="1"/>
  <c r="Y13" i="1"/>
  <c r="X13" i="1"/>
  <c r="W13" i="1"/>
  <c r="U171" i="1"/>
  <c r="S171" i="1"/>
  <c r="T171" i="1"/>
  <c r="U131" i="1"/>
  <c r="T131" i="1"/>
  <c r="S131" i="1"/>
  <c r="AB146" i="1"/>
  <c r="AC146" i="1"/>
  <c r="AA146" i="1"/>
  <c r="S208" i="1"/>
  <c r="T208" i="1"/>
  <c r="U208" i="1"/>
  <c r="S244" i="1"/>
  <c r="U244" i="1"/>
  <c r="T244" i="1"/>
  <c r="X100" i="1"/>
  <c r="Y100" i="1"/>
  <c r="W100" i="1"/>
  <c r="W255" i="1"/>
  <c r="X255" i="1"/>
  <c r="Y255" i="1"/>
  <c r="AA48" i="1"/>
  <c r="AB48" i="1"/>
  <c r="AC48" i="1"/>
  <c r="AB195" i="1"/>
  <c r="AA195" i="1"/>
  <c r="AC195" i="1"/>
  <c r="Y81" i="1"/>
  <c r="W81" i="1"/>
  <c r="X81" i="1"/>
  <c r="X108" i="1"/>
  <c r="Y108" i="1"/>
  <c r="W108" i="1"/>
  <c r="AA272" i="1"/>
  <c r="AB272" i="1"/>
  <c r="AC272" i="1"/>
  <c r="AB143" i="1"/>
  <c r="AC143" i="1"/>
  <c r="AA143" i="1"/>
  <c r="AA247" i="1"/>
  <c r="AB247" i="1"/>
  <c r="AC247" i="1"/>
  <c r="S225" i="1"/>
  <c r="U225" i="1"/>
  <c r="T225" i="1"/>
  <c r="AC60" i="1"/>
  <c r="AA60" i="1"/>
  <c r="AB60" i="1"/>
  <c r="S260" i="1"/>
  <c r="U260" i="1"/>
  <c r="T260" i="1"/>
  <c r="X105" i="1"/>
  <c r="Y105" i="1"/>
  <c r="W105" i="1"/>
  <c r="W271" i="1"/>
  <c r="Y271" i="1"/>
  <c r="X271" i="1"/>
  <c r="T192" i="1"/>
  <c r="U192" i="1"/>
  <c r="S192" i="1"/>
  <c r="S174" i="1"/>
  <c r="U174" i="1"/>
  <c r="T174" i="1"/>
  <c r="S166" i="1"/>
  <c r="T166" i="1"/>
  <c r="U166" i="1"/>
  <c r="U182" i="1"/>
  <c r="T182" i="1"/>
  <c r="S182" i="1"/>
  <c r="S234" i="1"/>
  <c r="U234" i="1"/>
  <c r="T234" i="1"/>
  <c r="X204" i="1"/>
  <c r="W204" i="1"/>
  <c r="Y204" i="1"/>
  <c r="W218" i="1"/>
  <c r="X218" i="1"/>
  <c r="Y218" i="1"/>
  <c r="U87" i="1"/>
  <c r="S87" i="1"/>
  <c r="T87" i="1"/>
  <c r="Q132" i="1"/>
  <c r="O132" i="1"/>
  <c r="P132" i="1"/>
  <c r="P31" i="1"/>
  <c r="Q31" i="1"/>
  <c r="O31" i="1"/>
  <c r="O96" i="1"/>
  <c r="Q96" i="1"/>
  <c r="P96" i="1"/>
  <c r="Q13" i="1"/>
  <c r="O13" i="1"/>
  <c r="P13" i="1"/>
  <c r="O208" i="1"/>
  <c r="Q208" i="1"/>
  <c r="P208" i="1"/>
  <c r="O48" i="1"/>
  <c r="P48" i="1"/>
  <c r="Q48" i="1"/>
  <c r="O272" i="1"/>
  <c r="P272" i="1"/>
  <c r="Q272" i="1"/>
  <c r="Q60" i="1"/>
  <c r="P60" i="1"/>
  <c r="O60" i="1"/>
  <c r="P106" i="1"/>
  <c r="Q106" i="1"/>
  <c r="O106" i="1"/>
  <c r="O207" i="1"/>
  <c r="P207" i="1"/>
  <c r="Q207" i="1"/>
  <c r="P18" i="1"/>
  <c r="Q18" i="1"/>
  <c r="O18" i="1"/>
  <c r="P267" i="1"/>
  <c r="Q267" i="1"/>
  <c r="O267" i="1"/>
  <c r="Q109" i="1"/>
  <c r="O109" i="1"/>
  <c r="P109" i="1"/>
  <c r="P145" i="1"/>
  <c r="Q145" i="1"/>
  <c r="O145" i="1"/>
  <c r="O216" i="1"/>
  <c r="P216" i="1"/>
  <c r="Q216" i="1"/>
  <c r="O261" i="1"/>
  <c r="P261" i="1"/>
  <c r="Q261" i="1"/>
  <c r="O167" i="1"/>
  <c r="Q167" i="1"/>
  <c r="P167" i="1"/>
  <c r="P121" i="1"/>
  <c r="O121" i="1"/>
  <c r="Q121" i="1"/>
  <c r="P88" i="1"/>
  <c r="O88" i="1"/>
  <c r="Q88" i="1"/>
  <c r="Q113" i="1"/>
  <c r="O113" i="1"/>
  <c r="P113" i="1"/>
  <c r="O259" i="1"/>
  <c r="P259" i="1"/>
  <c r="Q259" i="1"/>
  <c r="O17" i="1"/>
  <c r="Q17" i="1"/>
  <c r="P17" i="1"/>
  <c r="Q6" i="1"/>
  <c r="P6" i="1"/>
  <c r="O6" i="1"/>
  <c r="O7" i="1"/>
  <c r="P7" i="1"/>
  <c r="Q7" i="1"/>
  <c r="O270" i="1"/>
  <c r="P270" i="1"/>
  <c r="Q270" i="1"/>
  <c r="P168" i="1"/>
  <c r="O168" i="1"/>
  <c r="Q168" i="1"/>
  <c r="Q89" i="1"/>
  <c r="P89" i="1"/>
  <c r="O89" i="1"/>
  <c r="P95" i="1"/>
  <c r="Q95" i="1"/>
  <c r="O95" i="1"/>
  <c r="P114" i="1"/>
  <c r="Q114" i="1"/>
  <c r="O114" i="1"/>
  <c r="O21" i="1"/>
  <c r="P21" i="1"/>
  <c r="Q21" i="1"/>
  <c r="Q83" i="1"/>
  <c r="P83" i="1"/>
  <c r="O83" i="1"/>
  <c r="W235" i="1"/>
  <c r="Y235" i="1"/>
  <c r="X235" i="1"/>
  <c r="U5" i="1"/>
  <c r="S5" i="1"/>
  <c r="T5" i="1"/>
  <c r="Y177" i="1"/>
  <c r="X177" i="1"/>
  <c r="W177" i="1"/>
  <c r="T145" i="1"/>
  <c r="U145" i="1"/>
  <c r="S145" i="1"/>
  <c r="Y42" i="1"/>
  <c r="W42" i="1"/>
  <c r="X42" i="1"/>
  <c r="U24" i="1"/>
  <c r="S24" i="1"/>
  <c r="T24" i="1"/>
  <c r="Y194" i="1"/>
  <c r="W194" i="1"/>
  <c r="X194" i="1"/>
  <c r="AA216" i="1"/>
  <c r="AB216" i="1"/>
  <c r="AC216" i="1"/>
  <c r="S52" i="1"/>
  <c r="T52" i="1"/>
  <c r="U52" i="1"/>
  <c r="AA250" i="1"/>
  <c r="AB250" i="1"/>
  <c r="AC250" i="1"/>
  <c r="U55" i="1"/>
  <c r="T55" i="1"/>
  <c r="S55" i="1"/>
  <c r="T106" i="1"/>
  <c r="U106" i="1"/>
  <c r="S106" i="1"/>
  <c r="W261" i="1"/>
  <c r="X261" i="1"/>
  <c r="Y261" i="1"/>
  <c r="S183" i="1"/>
  <c r="T183" i="1"/>
  <c r="U183" i="1"/>
  <c r="X282" i="1"/>
  <c r="Y282" i="1"/>
  <c r="W282" i="1"/>
  <c r="S223" i="1"/>
  <c r="T223" i="1"/>
  <c r="U223" i="1"/>
  <c r="AA229" i="1"/>
  <c r="AB229" i="1"/>
  <c r="AC229" i="1"/>
  <c r="T144" i="1"/>
  <c r="S144" i="1"/>
  <c r="U144" i="1"/>
  <c r="T163" i="1"/>
  <c r="U163" i="1"/>
  <c r="S163" i="1"/>
  <c r="T167" i="1"/>
  <c r="U167" i="1"/>
  <c r="S167" i="1"/>
  <c r="S207" i="1"/>
  <c r="U207" i="1"/>
  <c r="T207" i="1"/>
  <c r="S242" i="1"/>
  <c r="T242" i="1"/>
  <c r="U242" i="1"/>
  <c r="Y64" i="1"/>
  <c r="X64" i="1"/>
  <c r="W64" i="1"/>
  <c r="Y180" i="1"/>
  <c r="W180" i="1"/>
  <c r="X180" i="1"/>
  <c r="S240" i="1"/>
  <c r="U240" i="1"/>
  <c r="T240" i="1"/>
  <c r="AA256" i="1"/>
  <c r="AC256" i="1"/>
  <c r="AB256" i="1"/>
  <c r="W150" i="1"/>
  <c r="Y150" i="1"/>
  <c r="X150" i="1"/>
  <c r="U89" i="1"/>
  <c r="T89" i="1"/>
  <c r="S89" i="1"/>
  <c r="AC61" i="1"/>
  <c r="AB61" i="1"/>
  <c r="AA61" i="1"/>
  <c r="S95" i="1"/>
  <c r="U95" i="1"/>
  <c r="T95" i="1"/>
  <c r="AG83" i="1"/>
  <c r="AF83" i="1"/>
  <c r="AE83" i="1"/>
  <c r="AE274" i="1"/>
  <c r="AF274" i="1"/>
  <c r="AG274" i="1"/>
  <c r="X113" i="1"/>
  <c r="Y113" i="1"/>
  <c r="W113" i="1"/>
  <c r="X104" i="1"/>
  <c r="Y104" i="1"/>
  <c r="W104" i="1"/>
  <c r="X184" i="1"/>
  <c r="Y184" i="1"/>
  <c r="W184" i="1"/>
  <c r="Y172" i="1"/>
  <c r="W172" i="1"/>
  <c r="X172" i="1"/>
  <c r="AA259" i="1"/>
  <c r="AB259" i="1"/>
  <c r="AC259" i="1"/>
  <c r="X76" i="1"/>
  <c r="Y76" i="1"/>
  <c r="W76" i="1"/>
  <c r="U53" i="1"/>
  <c r="S53" i="1"/>
  <c r="T53" i="1"/>
  <c r="X125" i="1"/>
  <c r="Y125" i="1"/>
  <c r="W125" i="1"/>
  <c r="AB17" i="1"/>
  <c r="AC17" i="1"/>
  <c r="AA17" i="1"/>
  <c r="AB128" i="1"/>
  <c r="AC128" i="1"/>
  <c r="AA128" i="1"/>
  <c r="W249" i="1"/>
  <c r="X249" i="1"/>
  <c r="Y249" i="1"/>
  <c r="AB39" i="1"/>
  <c r="AC39" i="1"/>
  <c r="AA39" i="1"/>
  <c r="AC6" i="1"/>
  <c r="AA6" i="1"/>
  <c r="AB6" i="1"/>
  <c r="X224" i="1"/>
  <c r="W224" i="1"/>
  <c r="Y224" i="1"/>
  <c r="T186" i="1"/>
  <c r="U186" i="1"/>
  <c r="S186" i="1"/>
  <c r="AA275" i="1"/>
  <c r="AC275" i="1"/>
  <c r="AB275" i="1"/>
  <c r="AA7" i="1"/>
  <c r="AB7" i="1"/>
  <c r="AC7" i="1"/>
  <c r="AB28" i="1"/>
  <c r="AC28" i="1"/>
  <c r="AA28" i="1"/>
  <c r="W203" i="1"/>
  <c r="Y203" i="1"/>
  <c r="X203" i="1"/>
  <c r="U82" i="1"/>
  <c r="T82" i="1"/>
  <c r="S82" i="1"/>
  <c r="S270" i="1"/>
  <c r="T270" i="1"/>
  <c r="U270" i="1"/>
  <c r="AB124" i="1"/>
  <c r="AC124" i="1"/>
  <c r="AA124" i="1"/>
  <c r="AA93" i="1"/>
  <c r="AC93" i="1"/>
  <c r="AB93" i="1"/>
  <c r="S162" i="1"/>
  <c r="U162" i="1"/>
  <c r="T162" i="1"/>
  <c r="AA168" i="1"/>
  <c r="AC168" i="1"/>
  <c r="AB168" i="1"/>
  <c r="AC59" i="1"/>
  <c r="AA59" i="1"/>
  <c r="AB59" i="1"/>
  <c r="AC179" i="1"/>
  <c r="AA179" i="1"/>
  <c r="AB179" i="1"/>
  <c r="AC148" i="1"/>
  <c r="AB148" i="1"/>
  <c r="AA148" i="1"/>
  <c r="AB120" i="1"/>
  <c r="AC120" i="1"/>
  <c r="AA120" i="1"/>
  <c r="AA85" i="1"/>
  <c r="AB85" i="1"/>
  <c r="AC85" i="1"/>
  <c r="AC114" i="1"/>
  <c r="AB114" i="1"/>
  <c r="AA114" i="1"/>
  <c r="AA239" i="1"/>
  <c r="AC239" i="1"/>
  <c r="AB239" i="1"/>
  <c r="AC276" i="1"/>
  <c r="AA276" i="1"/>
  <c r="AB276" i="1"/>
  <c r="S196" i="1"/>
  <c r="T196" i="1"/>
  <c r="U196" i="1"/>
  <c r="AB109" i="1"/>
  <c r="AA109" i="1"/>
  <c r="AC109" i="1"/>
  <c r="W165" i="1"/>
  <c r="Y165" i="1"/>
  <c r="X165" i="1"/>
  <c r="U21" i="1"/>
  <c r="T21" i="1"/>
  <c r="S21" i="1"/>
  <c r="AA18" i="1"/>
  <c r="AB18" i="1"/>
  <c r="AC18" i="1"/>
  <c r="U23" i="1"/>
  <c r="S23" i="1"/>
  <c r="T23" i="1"/>
  <c r="X121" i="1"/>
  <c r="Y121" i="1"/>
  <c r="W121" i="1"/>
  <c r="AB97" i="1"/>
  <c r="AC97" i="1"/>
  <c r="AA97" i="1"/>
  <c r="X173" i="1"/>
  <c r="Y173" i="1"/>
  <c r="W173" i="1"/>
  <c r="W193" i="1"/>
  <c r="X193" i="1"/>
  <c r="Y193" i="1"/>
  <c r="AA236" i="1"/>
  <c r="AB236" i="1"/>
  <c r="AC236" i="1"/>
  <c r="W267" i="1"/>
  <c r="X267" i="1"/>
  <c r="Y267" i="1"/>
  <c r="AB79" i="1"/>
  <c r="AA79" i="1"/>
  <c r="AC79" i="1"/>
  <c r="W199" i="1"/>
  <c r="X199" i="1"/>
  <c r="Y199" i="1"/>
  <c r="AA88" i="1"/>
  <c r="AB88" i="1"/>
  <c r="AC88" i="1"/>
  <c r="AC191" i="1"/>
  <c r="AB191" i="1"/>
  <c r="AA191" i="1"/>
  <c r="T94" i="1"/>
  <c r="S94" i="1"/>
  <c r="U94" i="1"/>
  <c r="X269" i="1"/>
  <c r="Y269" i="1"/>
  <c r="W269" i="1"/>
  <c r="AB123" i="1"/>
  <c r="AC123" i="1"/>
  <c r="AA123" i="1"/>
  <c r="T129" i="1"/>
  <c r="U129" i="1"/>
  <c r="S129" i="1"/>
  <c r="T132" i="1"/>
  <c r="U132" i="1"/>
  <c r="S132" i="1"/>
  <c r="AC170" i="1"/>
  <c r="AB170" i="1"/>
  <c r="AA170" i="1"/>
  <c r="W161" i="1"/>
  <c r="X161" i="1"/>
  <c r="Y161" i="1"/>
  <c r="T41" i="1"/>
  <c r="S41" i="1"/>
  <c r="U41" i="1"/>
  <c r="T31" i="1"/>
  <c r="S31" i="1"/>
  <c r="U31" i="1"/>
  <c r="U45" i="1"/>
  <c r="S45" i="1"/>
  <c r="T45" i="1"/>
  <c r="S49" i="1"/>
  <c r="U49" i="1"/>
  <c r="T49" i="1"/>
  <c r="W219" i="1"/>
  <c r="X219" i="1"/>
  <c r="Y219" i="1"/>
  <c r="AB96" i="1"/>
  <c r="AA96" i="1"/>
  <c r="AC96" i="1"/>
  <c r="AA26" i="1"/>
  <c r="AB26" i="1"/>
  <c r="AC26" i="1"/>
  <c r="T91" i="1"/>
  <c r="S91" i="1"/>
  <c r="U91" i="1"/>
  <c r="S226" i="1"/>
  <c r="T226" i="1"/>
  <c r="U226" i="1"/>
  <c r="S13" i="1"/>
  <c r="U13" i="1"/>
  <c r="T13" i="1"/>
  <c r="Y171" i="1"/>
  <c r="X171" i="1"/>
  <c r="W171" i="1"/>
  <c r="AC131" i="1"/>
  <c r="AB131" i="1"/>
  <c r="AA131" i="1"/>
  <c r="Y146" i="1"/>
  <c r="W146" i="1"/>
  <c r="X146" i="1"/>
  <c r="AA208" i="1"/>
  <c r="AB208" i="1"/>
  <c r="AC208" i="1"/>
  <c r="AA244" i="1"/>
  <c r="AC244" i="1"/>
  <c r="AB244" i="1"/>
  <c r="T100" i="1"/>
  <c r="U100" i="1"/>
  <c r="S100" i="1"/>
  <c r="S255" i="1"/>
  <c r="T255" i="1"/>
  <c r="U255" i="1"/>
  <c r="S48" i="1"/>
  <c r="T48" i="1"/>
  <c r="U48" i="1"/>
  <c r="T195" i="1"/>
  <c r="U195" i="1"/>
  <c r="S195" i="1"/>
  <c r="T81" i="1"/>
  <c r="S81" i="1"/>
  <c r="U81" i="1"/>
  <c r="T108" i="1"/>
  <c r="S108" i="1"/>
  <c r="U108" i="1"/>
  <c r="W272" i="1"/>
  <c r="Y272" i="1"/>
  <c r="X272" i="1"/>
  <c r="S143" i="1"/>
  <c r="T143" i="1"/>
  <c r="U143" i="1"/>
  <c r="S247" i="1"/>
  <c r="T247" i="1"/>
  <c r="U247" i="1"/>
  <c r="AA225" i="1"/>
  <c r="AB225" i="1"/>
  <c r="AC225" i="1"/>
  <c r="U60" i="1"/>
  <c r="T60" i="1"/>
  <c r="S60" i="1"/>
  <c r="W260" i="1"/>
  <c r="Y260" i="1"/>
  <c r="X260" i="1"/>
  <c r="T105" i="1"/>
  <c r="U105" i="1"/>
  <c r="S105" i="1"/>
  <c r="S271" i="1"/>
  <c r="T271" i="1"/>
  <c r="U271" i="1"/>
  <c r="AB192" i="1"/>
  <c r="AC192" i="1"/>
  <c r="AA192" i="1"/>
  <c r="Y174" i="1"/>
  <c r="X174" i="1"/>
  <c r="W174" i="1"/>
  <c r="X166" i="1"/>
  <c r="Y166" i="1"/>
  <c r="W166" i="1"/>
  <c r="AC182" i="1"/>
  <c r="AA182" i="1"/>
  <c r="AB182" i="1"/>
  <c r="AA234" i="1"/>
  <c r="AC234" i="1"/>
  <c r="AB234" i="1"/>
  <c r="AA204" i="1"/>
  <c r="AC204" i="1"/>
  <c r="AB204" i="1"/>
  <c r="S218" i="1"/>
  <c r="U218" i="1"/>
  <c r="T218" i="1"/>
  <c r="Y87" i="1"/>
  <c r="W87" i="1"/>
  <c r="X87" i="1"/>
  <c r="O269" i="1"/>
  <c r="Q269" i="1"/>
  <c r="P269" i="1"/>
  <c r="Q170" i="1"/>
  <c r="P170" i="1"/>
  <c r="O170" i="1"/>
  <c r="Q45" i="1"/>
  <c r="O45" i="1"/>
  <c r="P45" i="1"/>
  <c r="O26" i="1"/>
  <c r="P26" i="1"/>
  <c r="Q26" i="1"/>
  <c r="P171" i="1"/>
  <c r="O171" i="1"/>
  <c r="Q171" i="1"/>
  <c r="O244" i="1"/>
  <c r="P244" i="1"/>
  <c r="Q244" i="1"/>
  <c r="Q195" i="1"/>
  <c r="O195" i="1"/>
  <c r="P195" i="1"/>
  <c r="P143" i="1"/>
  <c r="Q143" i="1"/>
  <c r="O143" i="1"/>
  <c r="O260" i="1"/>
  <c r="P260" i="1"/>
  <c r="Q260" i="1"/>
  <c r="P183" i="1"/>
  <c r="Q183" i="1"/>
  <c r="O183" i="1"/>
  <c r="O242" i="1"/>
  <c r="P242" i="1"/>
  <c r="Q242" i="1"/>
  <c r="Q97" i="1"/>
  <c r="O97" i="1"/>
  <c r="P97" i="1"/>
  <c r="O234" i="1"/>
  <c r="P234" i="1"/>
  <c r="Q234" i="1"/>
  <c r="O235" i="1"/>
  <c r="Q235" i="1"/>
  <c r="P235" i="1"/>
  <c r="Q42" i="1"/>
  <c r="O42" i="1"/>
  <c r="P42" i="1"/>
  <c r="Q52" i="1"/>
  <c r="O52" i="1"/>
  <c r="P52" i="1"/>
  <c r="P282" i="1"/>
  <c r="Q282" i="1"/>
  <c r="O282" i="1"/>
  <c r="O64" i="1"/>
  <c r="P64" i="1"/>
  <c r="Q64" i="1"/>
  <c r="Q79" i="1"/>
  <c r="P79" i="1"/>
  <c r="O79" i="1"/>
  <c r="P218" i="1"/>
  <c r="O218" i="1"/>
  <c r="Q218" i="1"/>
  <c r="P104" i="1"/>
  <c r="O104" i="1"/>
  <c r="Q104" i="1"/>
  <c r="P76" i="1"/>
  <c r="O76" i="1"/>
  <c r="Q76" i="1"/>
  <c r="O128" i="1"/>
  <c r="P128" i="1"/>
  <c r="Q128" i="1"/>
  <c r="O224" i="1"/>
  <c r="P224" i="1"/>
  <c r="Q224" i="1"/>
  <c r="Q28" i="1"/>
  <c r="O28" i="1"/>
  <c r="P28" i="1"/>
  <c r="P124" i="1"/>
  <c r="Q124" i="1"/>
  <c r="O124" i="1"/>
  <c r="Q59" i="1"/>
  <c r="O59" i="1"/>
  <c r="P59" i="1"/>
  <c r="P120" i="1"/>
  <c r="Q120" i="1"/>
  <c r="O120" i="1"/>
  <c r="Q85" i="1"/>
  <c r="O85" i="1"/>
  <c r="P85" i="1"/>
  <c r="Q182" i="1"/>
  <c r="O182" i="1"/>
  <c r="P182" i="1"/>
  <c r="P23" i="1"/>
  <c r="Q23" i="1"/>
  <c r="O23" i="1"/>
  <c r="O274" i="1"/>
  <c r="P274" i="1"/>
  <c r="Q274" i="1"/>
  <c r="AE235" i="1"/>
  <c r="AF235" i="1"/>
  <c r="AG235" i="1"/>
  <c r="AE5" i="1"/>
  <c r="AF5" i="1"/>
  <c r="AG5" i="1"/>
  <c r="AG177" i="1"/>
  <c r="AE177" i="1"/>
  <c r="AF177" i="1"/>
  <c r="AF145" i="1"/>
  <c r="AG145" i="1"/>
  <c r="AE145" i="1"/>
  <c r="AG42" i="1"/>
  <c r="AE42" i="1"/>
  <c r="AF42" i="1"/>
  <c r="AF24" i="1"/>
  <c r="AG24" i="1"/>
  <c r="AE24" i="1"/>
  <c r="AG194" i="1"/>
  <c r="AE194" i="1"/>
  <c r="AF194" i="1"/>
  <c r="AE216" i="1"/>
  <c r="AF216" i="1"/>
  <c r="AG216" i="1"/>
  <c r="AG52" i="1"/>
  <c r="AE52" i="1"/>
  <c r="AF52" i="1"/>
  <c r="AE250" i="1"/>
  <c r="AG250" i="1"/>
  <c r="AF250" i="1"/>
  <c r="AG55" i="1"/>
  <c r="AE55" i="1"/>
  <c r="AF55" i="1"/>
  <c r="AF106" i="1"/>
  <c r="AG106" i="1"/>
  <c r="AE106" i="1"/>
  <c r="AE261" i="1"/>
  <c r="AF261" i="1"/>
  <c r="AG261" i="1"/>
  <c r="AE183" i="1"/>
  <c r="AF183" i="1"/>
  <c r="AG183" i="1"/>
  <c r="AF282" i="1"/>
  <c r="AE282" i="1"/>
  <c r="AG282" i="1"/>
  <c r="AE223" i="1"/>
  <c r="AF223" i="1"/>
  <c r="AG223" i="1"/>
  <c r="AE229" i="1"/>
  <c r="AG229" i="1"/>
  <c r="AF229" i="1"/>
  <c r="AF144" i="1"/>
  <c r="AG144" i="1"/>
  <c r="AE144" i="1"/>
  <c r="AE163" i="1"/>
  <c r="AG163" i="1"/>
  <c r="AF163" i="1"/>
  <c r="AE167" i="1"/>
  <c r="AF167" i="1"/>
  <c r="AG167" i="1"/>
  <c r="AE207" i="1"/>
  <c r="AF207" i="1"/>
  <c r="AG207" i="1"/>
  <c r="AE242" i="1"/>
  <c r="AG242" i="1"/>
  <c r="AF242" i="1"/>
  <c r="AF64" i="1"/>
  <c r="AG64" i="1"/>
  <c r="AE64" i="1"/>
  <c r="AG180" i="1"/>
  <c r="AE180" i="1"/>
  <c r="AF180" i="1"/>
  <c r="AE240" i="1"/>
  <c r="AF240" i="1"/>
  <c r="AG240" i="1"/>
  <c r="AE256" i="1"/>
  <c r="AF256" i="1"/>
  <c r="AG256" i="1"/>
  <c r="AF150" i="1"/>
  <c r="AG150" i="1"/>
  <c r="AE150" i="1"/>
  <c r="AG89" i="1"/>
  <c r="AF89" i="1"/>
  <c r="AE89" i="1"/>
  <c r="AG61" i="1"/>
  <c r="AF61" i="1"/>
  <c r="AE61" i="1"/>
  <c r="AF95" i="1"/>
  <c r="AG95" i="1"/>
  <c r="AE95" i="1"/>
  <c r="AA83" i="1"/>
  <c r="AC83" i="1"/>
  <c r="AB83" i="1"/>
  <c r="AA274" i="1"/>
  <c r="AB274" i="1"/>
  <c r="AC274" i="1"/>
  <c r="T113" i="1"/>
  <c r="U113" i="1"/>
  <c r="S113" i="1"/>
  <c r="T104" i="1"/>
  <c r="S104" i="1"/>
  <c r="U104" i="1"/>
  <c r="S184" i="1"/>
  <c r="T184" i="1"/>
  <c r="U184" i="1"/>
  <c r="U172" i="1"/>
  <c r="T172" i="1"/>
  <c r="S172" i="1"/>
  <c r="Y259" i="1"/>
  <c r="W259" i="1"/>
  <c r="X259" i="1"/>
  <c r="U76" i="1"/>
  <c r="S76" i="1"/>
  <c r="T76" i="1"/>
  <c r="AB53" i="1"/>
  <c r="AA53" i="1"/>
  <c r="AC53" i="1"/>
  <c r="U125" i="1"/>
  <c r="T125" i="1"/>
  <c r="S125" i="1"/>
  <c r="U17" i="1"/>
  <c r="T17" i="1"/>
  <c r="S17" i="1"/>
  <c r="X128" i="1"/>
  <c r="Y128" i="1"/>
  <c r="W128" i="1"/>
  <c r="S249" i="1"/>
  <c r="U249" i="1"/>
  <c r="T249" i="1"/>
  <c r="Y39" i="1"/>
  <c r="W39" i="1"/>
  <c r="X39" i="1"/>
  <c r="Y6" i="1"/>
  <c r="W6" i="1"/>
  <c r="X6" i="1"/>
  <c r="S224" i="1"/>
  <c r="U224" i="1"/>
  <c r="T224" i="1"/>
  <c r="AA186" i="1"/>
  <c r="AB186" i="1"/>
  <c r="AC186" i="1"/>
  <c r="W275" i="1"/>
  <c r="Y275" i="1"/>
  <c r="X275" i="1"/>
  <c r="W7" i="1"/>
  <c r="X7" i="1"/>
  <c r="Y7" i="1"/>
  <c r="U28" i="1"/>
  <c r="S28" i="1"/>
  <c r="T28" i="1"/>
  <c r="T203" i="1"/>
  <c r="U203" i="1"/>
  <c r="S203" i="1"/>
  <c r="AC82" i="1"/>
  <c r="AA82" i="1"/>
  <c r="AB82" i="1"/>
  <c r="W270" i="1"/>
  <c r="X270" i="1"/>
  <c r="Y270" i="1"/>
  <c r="X124" i="1"/>
  <c r="Y124" i="1"/>
  <c r="W124" i="1"/>
  <c r="X93" i="1"/>
  <c r="Y93" i="1"/>
  <c r="W93" i="1"/>
  <c r="X162" i="1"/>
  <c r="W162" i="1"/>
  <c r="Y162" i="1"/>
  <c r="X168" i="1"/>
  <c r="W168" i="1"/>
  <c r="Y168" i="1"/>
  <c r="U59" i="1"/>
  <c r="T59" i="1"/>
  <c r="S59" i="1"/>
  <c r="Y179" i="1"/>
  <c r="W179" i="1"/>
  <c r="X179" i="1"/>
  <c r="Y148" i="1"/>
  <c r="X148" i="1"/>
  <c r="W148" i="1"/>
  <c r="X120" i="1"/>
  <c r="Y120" i="1"/>
  <c r="W120" i="1"/>
  <c r="Y85" i="1"/>
  <c r="X85" i="1"/>
  <c r="W85" i="1"/>
  <c r="Y114" i="1"/>
  <c r="X114" i="1"/>
  <c r="W114" i="1"/>
  <c r="S239" i="1"/>
  <c r="T239" i="1"/>
  <c r="U239" i="1"/>
  <c r="S276" i="1"/>
  <c r="T276" i="1"/>
  <c r="U276" i="1"/>
  <c r="W196" i="1"/>
  <c r="X196" i="1"/>
  <c r="Y196" i="1"/>
  <c r="X109" i="1"/>
  <c r="Y109" i="1"/>
  <c r="W109" i="1"/>
  <c r="T165" i="1"/>
  <c r="S165" i="1"/>
  <c r="U165" i="1"/>
  <c r="AC21" i="1"/>
  <c r="AB21" i="1"/>
  <c r="AA21" i="1"/>
  <c r="S18" i="1"/>
  <c r="T18" i="1"/>
  <c r="U18" i="1"/>
  <c r="AA23" i="1"/>
  <c r="AB23" i="1"/>
  <c r="AC23" i="1"/>
  <c r="T121" i="1"/>
  <c r="U121" i="1"/>
  <c r="S121" i="1"/>
  <c r="U97" i="1"/>
  <c r="T97" i="1"/>
  <c r="S97" i="1"/>
  <c r="U173" i="1"/>
  <c r="S173" i="1"/>
  <c r="T173" i="1"/>
  <c r="S193" i="1"/>
  <c r="U193" i="1"/>
  <c r="T193" i="1"/>
  <c r="S236" i="1"/>
  <c r="U236" i="1"/>
  <c r="T236" i="1"/>
  <c r="S267" i="1"/>
  <c r="T267" i="1"/>
  <c r="U267" i="1"/>
  <c r="T79" i="1"/>
  <c r="S79" i="1"/>
  <c r="U79" i="1"/>
  <c r="S199" i="1"/>
  <c r="T199" i="1"/>
  <c r="U199" i="1"/>
  <c r="U88" i="1"/>
  <c r="S88" i="1"/>
  <c r="T88" i="1"/>
  <c r="U191" i="1"/>
  <c r="S191" i="1"/>
  <c r="T191" i="1"/>
  <c r="W94" i="1"/>
  <c r="Y94" i="1"/>
  <c r="X94" i="1"/>
  <c r="AE269" i="1"/>
  <c r="AG269" i="1"/>
  <c r="AF269" i="1"/>
  <c r="AF123" i="1"/>
  <c r="AG123" i="1"/>
  <c r="AE123" i="1"/>
  <c r="AF129" i="1"/>
  <c r="AG129" i="1"/>
  <c r="AE129" i="1"/>
  <c r="AF132" i="1"/>
  <c r="AG132" i="1"/>
  <c r="AE132" i="1"/>
  <c r="AG170" i="1"/>
  <c r="AF170" i="1"/>
  <c r="AE170" i="1"/>
  <c r="AF161" i="1"/>
  <c r="AG161" i="1"/>
  <c r="AE161" i="1"/>
  <c r="AE41" i="1"/>
  <c r="AF41" i="1"/>
  <c r="AG41" i="1"/>
  <c r="AE31" i="1"/>
  <c r="AF31" i="1"/>
  <c r="AG31" i="1"/>
  <c r="AE45" i="1"/>
  <c r="AG45" i="1"/>
  <c r="AF45" i="1"/>
  <c r="AE49" i="1"/>
  <c r="AF49" i="1"/>
  <c r="AG49" i="1"/>
  <c r="AE219" i="1"/>
  <c r="AF219" i="1"/>
  <c r="AG219" i="1"/>
  <c r="AE96" i="1"/>
  <c r="AG96" i="1"/>
  <c r="AF96" i="1"/>
  <c r="AE26" i="1"/>
  <c r="AF26" i="1"/>
  <c r="AG26" i="1"/>
  <c r="AE91" i="1"/>
  <c r="AG91" i="1"/>
  <c r="AF91" i="1"/>
  <c r="AE226" i="1"/>
  <c r="AG226" i="1"/>
  <c r="AF226" i="1"/>
  <c r="AG13" i="1"/>
  <c r="AE13" i="1"/>
  <c r="AF13" i="1"/>
  <c r="AF171" i="1"/>
  <c r="AG171" i="1"/>
  <c r="AE171" i="1"/>
  <c r="AF131" i="1"/>
  <c r="AG131" i="1"/>
  <c r="AE131" i="1"/>
  <c r="AF146" i="1"/>
  <c r="AG146" i="1"/>
  <c r="AE146" i="1"/>
  <c r="AE208" i="1"/>
  <c r="AF208" i="1"/>
  <c r="AG208" i="1"/>
  <c r="AE244" i="1"/>
  <c r="AF244" i="1"/>
  <c r="AG244" i="1"/>
  <c r="AF100" i="1"/>
  <c r="AG100" i="1"/>
  <c r="AE100" i="1"/>
  <c r="AE255" i="1"/>
  <c r="AF255" i="1"/>
  <c r="AG255" i="1"/>
  <c r="AF48" i="1"/>
  <c r="AE48" i="1"/>
  <c r="AG48" i="1"/>
  <c r="AF195" i="1"/>
  <c r="AG195" i="1"/>
  <c r="AE195" i="1"/>
  <c r="AG81" i="1"/>
  <c r="AE81" i="1"/>
  <c r="AF81" i="1"/>
  <c r="AF108" i="1"/>
  <c r="AG108" i="1"/>
  <c r="AE108" i="1"/>
  <c r="AE272" i="1"/>
  <c r="AF272" i="1"/>
  <c r="AG272" i="1"/>
  <c r="AF143" i="1"/>
  <c r="AE143" i="1"/>
  <c r="AG143" i="1"/>
  <c r="AE247" i="1"/>
  <c r="AG247" i="1"/>
  <c r="AF247" i="1"/>
  <c r="AE225" i="1"/>
  <c r="AG225" i="1"/>
  <c r="AF225" i="1"/>
  <c r="AG60" i="1"/>
  <c r="AF60" i="1"/>
  <c r="AE60" i="1"/>
  <c r="AE260" i="1"/>
  <c r="AF260" i="1"/>
  <c r="AG260" i="1"/>
  <c r="AF105" i="1"/>
  <c r="AE105" i="1"/>
  <c r="AG105" i="1"/>
  <c r="AG271" i="1"/>
  <c r="AE271" i="1"/>
  <c r="AF271" i="1"/>
  <c r="AE192" i="1"/>
  <c r="AF192" i="1"/>
  <c r="AG192" i="1"/>
  <c r="AG174" i="1"/>
  <c r="AE174" i="1"/>
  <c r="AF174" i="1"/>
  <c r="AF166" i="1"/>
  <c r="AE166" i="1"/>
  <c r="AG166" i="1"/>
  <c r="AG182" i="1"/>
  <c r="AE182" i="1"/>
  <c r="AF182" i="1"/>
  <c r="AE234" i="1"/>
  <c r="AF234" i="1"/>
  <c r="AG234" i="1"/>
  <c r="AE204" i="1"/>
  <c r="AG204" i="1"/>
  <c r="AF204" i="1"/>
  <c r="AF218" i="1"/>
  <c r="AE218" i="1"/>
  <c r="AG218" i="1"/>
  <c r="AG87" i="1"/>
  <c r="AF87" i="1"/>
  <c r="AE87" i="1"/>
  <c r="J150" i="1"/>
  <c r="AC46" i="1"/>
  <c r="AB46" i="1"/>
  <c r="J271" i="1"/>
  <c r="Q46" i="1"/>
  <c r="O46" i="1"/>
  <c r="P46" i="1"/>
  <c r="AA46" i="1"/>
  <c r="U46" i="1"/>
  <c r="T46" i="1"/>
  <c r="S46" i="1"/>
  <c r="AG46" i="1"/>
  <c r="AE46" i="1"/>
  <c r="AF46" i="1"/>
  <c r="W46" i="1"/>
  <c r="Y46" i="1"/>
  <c r="X46" i="1"/>
  <c r="J177" i="1"/>
  <c r="J41" i="1"/>
  <c r="J104" i="1"/>
  <c r="J125" i="1"/>
  <c r="J240" i="1"/>
  <c r="J53" i="1"/>
  <c r="J259" i="1"/>
  <c r="J180" i="1"/>
  <c r="J184" i="1"/>
  <c r="J235" i="1"/>
  <c r="J42" i="1"/>
  <c r="J274" i="1"/>
  <c r="J83" i="1"/>
  <c r="J88" i="1"/>
  <c r="J56" i="1"/>
  <c r="J203" i="1"/>
  <c r="J217" i="1"/>
  <c r="J84" i="1"/>
  <c r="J22" i="1"/>
  <c r="J40" i="1"/>
  <c r="J17" i="1"/>
  <c r="J227" i="1"/>
  <c r="J11" i="1"/>
  <c r="J282" i="1"/>
  <c r="J13" i="1"/>
  <c r="J208" i="1"/>
  <c r="J77" i="1"/>
  <c r="J29" i="1"/>
  <c r="J171" i="1"/>
  <c r="J108" i="1"/>
  <c r="J8" i="1"/>
  <c r="J19" i="1"/>
  <c r="J188" i="1"/>
  <c r="J131" i="1"/>
  <c r="J253" i="1"/>
  <c r="J248" i="1"/>
  <c r="J124" i="1"/>
  <c r="J170" i="1"/>
  <c r="J230" i="1"/>
  <c r="J279" i="1"/>
  <c r="J175" i="1"/>
  <c r="J198" i="1"/>
  <c r="J30" i="1"/>
  <c r="J36" i="1"/>
  <c r="J146" i="1"/>
  <c r="J37" i="1"/>
  <c r="J237" i="1"/>
  <c r="J103" i="1"/>
  <c r="J128" i="1"/>
  <c r="J265" i="1"/>
  <c r="J132" i="1"/>
  <c r="J122" i="1"/>
  <c r="J43" i="1"/>
  <c r="J48" i="1"/>
  <c r="J173" i="1"/>
  <c r="J275" i="1"/>
  <c r="J162" i="1"/>
  <c r="J262" i="1"/>
  <c r="J192" i="1"/>
  <c r="J16" i="1"/>
  <c r="J46" i="1"/>
  <c r="J165" i="1"/>
  <c r="J224" i="1"/>
  <c r="J5" i="1"/>
  <c r="J236" i="1"/>
  <c r="J32" i="1"/>
  <c r="J52" i="1"/>
  <c r="J161" i="1"/>
  <c r="J195" i="1"/>
  <c r="J270" i="1"/>
  <c r="J202" i="1"/>
  <c r="J121" i="1"/>
  <c r="J194" i="1"/>
  <c r="J18" i="1"/>
  <c r="J144" i="1"/>
  <c r="J113" i="1"/>
  <c r="J99" i="1"/>
  <c r="J54" i="1"/>
  <c r="J81" i="1"/>
  <c r="J166" i="1"/>
  <c r="J93" i="1"/>
  <c r="J190" i="1"/>
  <c r="J143" i="1"/>
  <c r="J179" i="1"/>
  <c r="J14" i="1"/>
  <c r="J44" i="1"/>
  <c r="J201" i="1"/>
  <c r="J45" i="1"/>
  <c r="J148" i="1"/>
  <c r="J64" i="1"/>
  <c r="J189" i="1"/>
  <c r="J196" i="1"/>
  <c r="J78" i="1"/>
  <c r="J35" i="1"/>
  <c r="J100" i="1"/>
  <c r="J34" i="1"/>
  <c r="J61" i="1"/>
  <c r="J172" i="1"/>
  <c r="J51" i="1"/>
  <c r="J87" i="1"/>
  <c r="J245" i="1"/>
  <c r="J269" i="1"/>
  <c r="J39" i="1"/>
  <c r="J247" i="1"/>
  <c r="J60" i="1"/>
  <c r="J94" i="1"/>
  <c r="J205" i="1"/>
  <c r="J219" i="1"/>
  <c r="J244" i="1"/>
  <c r="J27" i="1"/>
  <c r="J89" i="1"/>
  <c r="J241" i="1"/>
  <c r="J273" i="1"/>
  <c r="J250" i="1"/>
  <c r="J238" i="1"/>
  <c r="J47" i="1"/>
  <c r="J186" i="1"/>
  <c r="J59" i="1"/>
  <c r="J251" i="1"/>
  <c r="J221" i="1"/>
  <c r="J191" i="1"/>
  <c r="J62" i="1"/>
  <c r="J23" i="1"/>
  <c r="J126" i="1"/>
  <c r="J147" i="1"/>
  <c r="J80" i="1"/>
  <c r="J129" i="1"/>
  <c r="J79" i="1"/>
  <c r="J160" i="1"/>
  <c r="J229" i="1"/>
  <c r="J216" i="1"/>
  <c r="J278" i="1"/>
  <c r="J127" i="1"/>
  <c r="J111" i="1"/>
  <c r="J120" i="1"/>
  <c r="J12" i="1"/>
  <c r="J256" i="1"/>
  <c r="J199" i="1"/>
  <c r="J25" i="1"/>
  <c r="J280" i="1"/>
  <c r="J206" i="1"/>
  <c r="J264" i="1"/>
  <c r="J185" i="1"/>
  <c r="J223" i="1"/>
  <c r="J260" i="1"/>
  <c r="J272" i="1"/>
  <c r="J145" i="1"/>
  <c r="J76" i="1"/>
  <c r="J24" i="1"/>
  <c r="J277" i="1"/>
  <c r="J225" i="1"/>
  <c r="J268" i="1"/>
  <c r="J276" i="1"/>
  <c r="J281" i="1"/>
  <c r="J112" i="1"/>
  <c r="J263" i="1"/>
  <c r="J10" i="1"/>
  <c r="J178" i="1"/>
  <c r="J98" i="1"/>
  <c r="J249" i="1"/>
  <c r="J187" i="1"/>
  <c r="J95" i="1"/>
  <c r="J97" i="1"/>
  <c r="J257" i="1"/>
  <c r="J246" i="1"/>
  <c r="J169" i="1"/>
  <c r="J38" i="1"/>
  <c r="J85" i="1"/>
  <c r="J267" i="1"/>
  <c r="J226" i="1"/>
  <c r="J6" i="1"/>
  <c r="J21" i="1"/>
  <c r="J222" i="1"/>
  <c r="J149" i="1"/>
  <c r="J33" i="1"/>
  <c r="J255" i="1"/>
  <c r="J242" i="1"/>
  <c r="J174" i="1"/>
  <c r="J58" i="1"/>
  <c r="J96" i="1"/>
  <c r="J176" i="1"/>
  <c r="J239" i="1"/>
  <c r="J15" i="1"/>
  <c r="J28" i="1"/>
  <c r="J234" i="1"/>
  <c r="J218" i="1"/>
  <c r="J130" i="1"/>
  <c r="J26" i="1"/>
  <c r="J123" i="1"/>
  <c r="J164" i="1"/>
  <c r="J163" i="1"/>
  <c r="J207" i="1"/>
  <c r="J110" i="1"/>
  <c r="J91" i="1"/>
  <c r="J90" i="1"/>
  <c r="J57" i="1"/>
  <c r="J181" i="1"/>
  <c r="J220" i="1"/>
  <c r="J119" i="1"/>
  <c r="J20" i="1"/>
  <c r="J200" i="1"/>
  <c r="J266" i="1"/>
  <c r="J197" i="1"/>
  <c r="J261" i="1"/>
  <c r="J82" i="1"/>
  <c r="J86" i="1"/>
  <c r="J49" i="1"/>
  <c r="J193" i="1"/>
  <c r="J182" i="1"/>
  <c r="J31" i="1"/>
  <c r="J114" i="1"/>
  <c r="J258" i="1"/>
  <c r="J7" i="1"/>
  <c r="J204" i="1"/>
  <c r="J167" i="1"/>
  <c r="J63" i="1"/>
  <c r="J55" i="1"/>
  <c r="J168" i="1"/>
  <c r="J183" i="1"/>
  <c r="J109" i="1"/>
  <c r="J228" i="1"/>
  <c r="J107" i="1"/>
  <c r="J106" i="1"/>
  <c r="J105" i="1"/>
</calcChain>
</file>

<file path=xl/sharedStrings.xml><?xml version="1.0" encoding="utf-8"?>
<sst xmlns="http://schemas.openxmlformats.org/spreadsheetml/2006/main" count="1769" uniqueCount="407">
  <si>
    <t>O</t>
    <phoneticPr fontId="2" type="noConversion"/>
  </si>
  <si>
    <t>캐쉬</t>
  </si>
  <si>
    <t>캐쉬</t>
    <phoneticPr fontId="2" type="noConversion"/>
  </si>
  <si>
    <t>특수</t>
    <phoneticPr fontId="2" type="noConversion"/>
  </si>
  <si>
    <t>범용</t>
    <phoneticPr fontId="2" type="noConversion"/>
  </si>
  <si>
    <t>돛</t>
    <phoneticPr fontId="2" type="noConversion"/>
  </si>
  <si>
    <t>창고</t>
    <phoneticPr fontId="2" type="noConversion"/>
  </si>
  <si>
    <t>선회/내파</t>
    <phoneticPr fontId="2" type="noConversion"/>
  </si>
  <si>
    <t>모험</t>
  </si>
  <si>
    <t>모험</t>
    <phoneticPr fontId="2" type="noConversion"/>
  </si>
  <si>
    <t>교역</t>
  </si>
  <si>
    <t>교역</t>
    <phoneticPr fontId="2" type="noConversion"/>
  </si>
  <si>
    <t>전투</t>
  </si>
  <si>
    <t>전투</t>
    <phoneticPr fontId="2" type="noConversion"/>
  </si>
  <si>
    <t>선박분류</t>
    <phoneticPr fontId="2" type="noConversion"/>
  </si>
  <si>
    <t>증기기관</t>
    <phoneticPr fontId="2" type="noConversion"/>
  </si>
  <si>
    <t>노젓기 연성</t>
    <phoneticPr fontId="2" type="noConversion"/>
  </si>
  <si>
    <t>범선/갤리</t>
    <phoneticPr fontId="2" type="noConversion"/>
  </si>
  <si>
    <t>범선</t>
    <phoneticPr fontId="2" type="noConversion"/>
  </si>
  <si>
    <t>갤리</t>
    <phoneticPr fontId="2" type="noConversion"/>
  </si>
  <si>
    <t>적재+장갑+직업+급가속</t>
    <phoneticPr fontId="2" type="noConversion"/>
  </si>
  <si>
    <t>X
X
X</t>
    <phoneticPr fontId="2" type="noConversion"/>
  </si>
  <si>
    <t>X
X
1</t>
    <phoneticPr fontId="2" type="noConversion"/>
  </si>
  <si>
    <t>X
X
2</t>
    <phoneticPr fontId="2" type="noConversion"/>
  </si>
  <si>
    <t>X
X
3</t>
    <phoneticPr fontId="2" type="noConversion"/>
  </si>
  <si>
    <t>3
X
X</t>
    <phoneticPr fontId="2" type="noConversion"/>
  </si>
  <si>
    <t>3
X
2</t>
    <phoneticPr fontId="2" type="noConversion"/>
  </si>
  <si>
    <t>3
X
3</t>
    <phoneticPr fontId="2" type="noConversion"/>
  </si>
  <si>
    <t>2
1
X</t>
    <phoneticPr fontId="2" type="noConversion"/>
  </si>
  <si>
    <t>2
1
1</t>
    <phoneticPr fontId="2" type="noConversion"/>
  </si>
  <si>
    <t>2
1
2</t>
    <phoneticPr fontId="2" type="noConversion"/>
  </si>
  <si>
    <t>2
1
3</t>
    <phoneticPr fontId="2" type="noConversion"/>
  </si>
  <si>
    <t>1
2
X</t>
    <phoneticPr fontId="2" type="noConversion"/>
  </si>
  <si>
    <t>1
2
1</t>
    <phoneticPr fontId="2" type="noConversion"/>
  </si>
  <si>
    <t>1
2
2</t>
    <phoneticPr fontId="2" type="noConversion"/>
  </si>
  <si>
    <t>1
2
3</t>
    <phoneticPr fontId="2" type="noConversion"/>
  </si>
  <si>
    <t>X
3
X</t>
    <phoneticPr fontId="2" type="noConversion"/>
  </si>
  <si>
    <t>X
3
1</t>
    <phoneticPr fontId="2" type="noConversion"/>
  </si>
  <si>
    <t>X
3
2</t>
    <phoneticPr fontId="2" type="noConversion"/>
  </si>
  <si>
    <t>X
3
3</t>
    <phoneticPr fontId="2" type="noConversion"/>
  </si>
  <si>
    <t>선박
분류</t>
    <phoneticPr fontId="2" type="noConversion"/>
  </si>
  <si>
    <t>순
번</t>
    <phoneticPr fontId="2" type="noConversion"/>
  </si>
  <si>
    <t>명품 상업용</t>
    <phoneticPr fontId="2" type="noConversion"/>
  </si>
  <si>
    <t>조빌</t>
  </si>
  <si>
    <t>조빌</t>
    <phoneticPr fontId="2" type="noConversion"/>
  </si>
  <si>
    <t>특제</t>
    <phoneticPr fontId="2" type="noConversion"/>
  </si>
  <si>
    <t>개량</t>
    <phoneticPr fontId="2" type="noConversion"/>
  </si>
  <si>
    <t>용선C1</t>
  </si>
  <si>
    <t>용선C1</t>
    <phoneticPr fontId="2" type="noConversion"/>
  </si>
  <si>
    <t>용선C2</t>
  </si>
  <si>
    <t>개량형</t>
    <phoneticPr fontId="2" type="noConversion"/>
  </si>
  <si>
    <t>개량</t>
    <phoneticPr fontId="2" type="noConversion"/>
  </si>
  <si>
    <t>용선C2</t>
    <phoneticPr fontId="2" type="noConversion"/>
  </si>
  <si>
    <t>용선C3</t>
  </si>
  <si>
    <t>용선C3</t>
    <phoneticPr fontId="2" type="noConversion"/>
  </si>
  <si>
    <t>강공형</t>
    <phoneticPr fontId="2" type="noConversion"/>
  </si>
  <si>
    <t>개량</t>
    <phoneticPr fontId="2" type="noConversion"/>
  </si>
  <si>
    <t>특수</t>
    <phoneticPr fontId="2" type="noConversion"/>
  </si>
  <si>
    <t>용수선</t>
    <phoneticPr fontId="2" type="noConversion"/>
  </si>
  <si>
    <t>개 개량</t>
    <phoneticPr fontId="2" type="noConversion"/>
  </si>
  <si>
    <t>X</t>
    <phoneticPr fontId="2" type="noConversion"/>
  </si>
  <si>
    <t>한
섭
출
시</t>
    <phoneticPr fontId="2" type="noConversion"/>
  </si>
  <si>
    <t>범선
/
갤리</t>
    <phoneticPr fontId="2" type="noConversion"/>
  </si>
  <si>
    <t>용선C2</t>
    <phoneticPr fontId="2" type="noConversion"/>
  </si>
  <si>
    <t>용선C3</t>
    <phoneticPr fontId="2" type="noConversion"/>
  </si>
  <si>
    <t>개조</t>
    <phoneticPr fontId="2" type="noConversion"/>
  </si>
  <si>
    <t>개 특수</t>
    <phoneticPr fontId="2" type="noConversion"/>
  </si>
  <si>
    <t>X</t>
    <phoneticPr fontId="2" type="noConversion"/>
  </si>
  <si>
    <t>개 특수</t>
    <phoneticPr fontId="2" type="noConversion"/>
  </si>
  <si>
    <t>범선</t>
    <phoneticPr fontId="2" type="noConversion"/>
  </si>
  <si>
    <t>O</t>
    <phoneticPr fontId="2" type="noConversion"/>
  </si>
  <si>
    <t>O</t>
    <phoneticPr fontId="2" type="noConversion"/>
  </si>
  <si>
    <t>빅토리아</t>
    <phoneticPr fontId="2" type="noConversion"/>
  </si>
  <si>
    <t>개장</t>
    <phoneticPr fontId="2" type="noConversion"/>
  </si>
  <si>
    <t>강행형</t>
    <phoneticPr fontId="2" type="noConversion"/>
  </si>
  <si>
    <t>개량</t>
    <phoneticPr fontId="2" type="noConversion"/>
  </si>
  <si>
    <t>신형</t>
    <phoneticPr fontId="2" type="noConversion"/>
  </si>
  <si>
    <t>O</t>
    <phoneticPr fontId="2" type="noConversion"/>
  </si>
  <si>
    <t>O</t>
    <phoneticPr fontId="2" type="noConversion"/>
  </si>
  <si>
    <t>O</t>
    <phoneticPr fontId="2" type="noConversion"/>
  </si>
  <si>
    <t>강습형</t>
    <phoneticPr fontId="2" type="noConversion"/>
  </si>
  <si>
    <t>하이클리퍼</t>
    <phoneticPr fontId="2" type="noConversion"/>
  </si>
  <si>
    <t>특급</t>
    <phoneticPr fontId="2" type="noConversion"/>
  </si>
  <si>
    <t>특수</t>
    <phoneticPr fontId="2" type="noConversion"/>
  </si>
  <si>
    <t>축전식</t>
    <phoneticPr fontId="2" type="noConversion"/>
  </si>
  <si>
    <t>개량형</t>
    <phoneticPr fontId="2" type="noConversion"/>
  </si>
  <si>
    <t>순항형</t>
    <phoneticPr fontId="2" type="noConversion"/>
  </si>
  <si>
    <t>X</t>
    <phoneticPr fontId="2" type="noConversion"/>
  </si>
  <si>
    <t>스노우스콜</t>
    <phoneticPr fontId="2" type="noConversion"/>
  </si>
  <si>
    <t>개장</t>
    <phoneticPr fontId="2" type="noConversion"/>
  </si>
  <si>
    <t>개량</t>
    <phoneticPr fontId="2" type="noConversion"/>
  </si>
  <si>
    <t>신형</t>
    <phoneticPr fontId="2" type="noConversion"/>
  </si>
  <si>
    <t>X</t>
    <phoneticPr fontId="2" type="noConversion"/>
  </si>
  <si>
    <t>X</t>
    <phoneticPr fontId="2" type="noConversion"/>
  </si>
  <si>
    <t>제하엔</t>
    <phoneticPr fontId="2" type="noConversion"/>
  </si>
  <si>
    <t>머천트 로얄</t>
    <phoneticPr fontId="2" type="noConversion"/>
  </si>
  <si>
    <t>개장</t>
    <phoneticPr fontId="2" type="noConversion"/>
  </si>
  <si>
    <t>개량</t>
    <phoneticPr fontId="2" type="noConversion"/>
  </si>
  <si>
    <t>X</t>
    <phoneticPr fontId="2" type="noConversion"/>
  </si>
  <si>
    <t>O</t>
    <phoneticPr fontId="2" type="noConversion"/>
  </si>
  <si>
    <t>개량</t>
    <phoneticPr fontId="2" type="noConversion"/>
  </si>
  <si>
    <t>하인드</t>
    <phoneticPr fontId="2" type="noConversion"/>
  </si>
  <si>
    <t>특주 순항형</t>
    <phoneticPr fontId="2" type="noConversion"/>
  </si>
  <si>
    <t>하인드</t>
    <phoneticPr fontId="2" type="noConversion"/>
  </si>
  <si>
    <t>쾌속 골든</t>
    <phoneticPr fontId="2" type="noConversion"/>
  </si>
  <si>
    <t>야전식 골든</t>
    <phoneticPr fontId="2" type="noConversion"/>
  </si>
  <si>
    <t>골든</t>
    <phoneticPr fontId="2" type="noConversion"/>
  </si>
  <si>
    <t>O</t>
    <phoneticPr fontId="2" type="noConversion"/>
  </si>
  <si>
    <t>O</t>
    <phoneticPr fontId="2" type="noConversion"/>
  </si>
  <si>
    <t>모험</t>
    <phoneticPr fontId="2" type="noConversion"/>
  </si>
  <si>
    <t>프리깃</t>
    <phoneticPr fontId="2" type="noConversion"/>
  </si>
  <si>
    <t>개</t>
    <phoneticPr fontId="2" type="noConversion"/>
  </si>
  <si>
    <t>특주 조사용</t>
    <phoneticPr fontId="2" type="noConversion"/>
  </si>
  <si>
    <t>특주 조사형</t>
    <phoneticPr fontId="2" type="noConversion"/>
  </si>
  <si>
    <t>개량형 로얄</t>
    <phoneticPr fontId="2" type="noConversion"/>
  </si>
  <si>
    <t>로얄</t>
    <phoneticPr fontId="2" type="noConversion"/>
  </si>
  <si>
    <t>서베이</t>
    <phoneticPr fontId="2" type="noConversion"/>
  </si>
  <si>
    <t>O</t>
    <phoneticPr fontId="2" type="noConversion"/>
  </si>
  <si>
    <t>O</t>
    <phoneticPr fontId="2" type="noConversion"/>
  </si>
  <si>
    <t>O</t>
    <phoneticPr fontId="2" type="noConversion"/>
  </si>
  <si>
    <t>O</t>
    <phoneticPr fontId="2" type="noConversion"/>
  </si>
  <si>
    <t>하프문</t>
    <phoneticPr fontId="2" type="noConversion"/>
  </si>
  <si>
    <t>특제</t>
    <phoneticPr fontId="2" type="noConversion"/>
  </si>
  <si>
    <t>축전식 조사용</t>
    <phoneticPr fontId="2" type="noConversion"/>
  </si>
  <si>
    <t>O</t>
    <phoneticPr fontId="2" type="noConversion"/>
  </si>
  <si>
    <t>봄켓치</t>
    <phoneticPr fontId="2" type="noConversion"/>
  </si>
  <si>
    <t>개조 극지용</t>
    <phoneticPr fontId="2" type="noConversion"/>
  </si>
  <si>
    <t>개량 극지용</t>
    <phoneticPr fontId="2" type="noConversion"/>
  </si>
  <si>
    <t>극지 탐험용</t>
    <phoneticPr fontId="2" type="noConversion"/>
  </si>
  <si>
    <t>O</t>
    <phoneticPr fontId="2" type="noConversion"/>
  </si>
  <si>
    <t>테르모필레</t>
    <phoneticPr fontId="2" type="noConversion"/>
  </si>
  <si>
    <t>수송형</t>
    <phoneticPr fontId="2" type="noConversion"/>
  </si>
  <si>
    <t>개조</t>
    <phoneticPr fontId="2" type="noConversion"/>
  </si>
  <si>
    <t>개량</t>
    <phoneticPr fontId="2" type="noConversion"/>
  </si>
  <si>
    <t>야전식</t>
    <phoneticPr fontId="2" type="noConversion"/>
  </si>
  <si>
    <t>비글</t>
    <phoneticPr fontId="2" type="noConversion"/>
  </si>
  <si>
    <t>개장</t>
    <phoneticPr fontId="2" type="noConversion"/>
  </si>
  <si>
    <t>신형</t>
    <phoneticPr fontId="2" type="noConversion"/>
  </si>
  <si>
    <t>O</t>
    <phoneticPr fontId="2" type="noConversion"/>
  </si>
  <si>
    <t>산 후안</t>
    <phoneticPr fontId="2" type="noConversion"/>
  </si>
  <si>
    <t>코르벳</t>
    <phoneticPr fontId="2" type="noConversion"/>
  </si>
  <si>
    <t>개량 예항용</t>
    <phoneticPr fontId="2" type="noConversion"/>
  </si>
  <si>
    <t>경계형</t>
    <phoneticPr fontId="2" type="noConversion"/>
  </si>
  <si>
    <t>명품 예항용</t>
    <phoneticPr fontId="2" type="noConversion"/>
  </si>
  <si>
    <t>슈퍼</t>
    <phoneticPr fontId="2" type="noConversion"/>
  </si>
  <si>
    <t>개량형 명품</t>
    <phoneticPr fontId="2" type="noConversion"/>
  </si>
  <si>
    <t>X</t>
    <phoneticPr fontId="2" type="noConversion"/>
  </si>
  <si>
    <t>엔데버</t>
    <phoneticPr fontId="2" type="noConversion"/>
  </si>
  <si>
    <t>신형</t>
    <phoneticPr fontId="2" type="noConversion"/>
  </si>
  <si>
    <t>티클리퍼</t>
    <phoneticPr fontId="2" type="noConversion"/>
  </si>
  <si>
    <t>순항형</t>
    <phoneticPr fontId="2" type="noConversion"/>
  </si>
  <si>
    <t>명품 순항형</t>
    <phoneticPr fontId="2" type="noConversion"/>
  </si>
  <si>
    <t>클리퍼</t>
    <phoneticPr fontId="2" type="noConversion"/>
  </si>
  <si>
    <t>범선</t>
    <phoneticPr fontId="2" type="noConversion"/>
  </si>
  <si>
    <t>O</t>
    <phoneticPr fontId="2" type="noConversion"/>
  </si>
  <si>
    <t>O</t>
    <phoneticPr fontId="2" type="noConversion"/>
  </si>
  <si>
    <t>조사용</t>
    <phoneticPr fontId="2" type="noConversion"/>
  </si>
  <si>
    <t>일본상선</t>
    <phoneticPr fontId="2" type="noConversion"/>
  </si>
  <si>
    <t>일본 선박</t>
    <phoneticPr fontId="2" type="noConversion"/>
  </si>
  <si>
    <t>일본 선박</t>
    <phoneticPr fontId="2" type="noConversion"/>
  </si>
  <si>
    <t>일본상선</t>
    <phoneticPr fontId="2" type="noConversion"/>
  </si>
  <si>
    <t>개</t>
    <phoneticPr fontId="2" type="noConversion"/>
  </si>
  <si>
    <t>윈드 재머</t>
    <phoneticPr fontId="2" type="noConversion"/>
  </si>
  <si>
    <t>특수</t>
    <phoneticPr fontId="2" type="noConversion"/>
  </si>
  <si>
    <t>중식</t>
    <phoneticPr fontId="2" type="noConversion"/>
  </si>
  <si>
    <t>개조</t>
    <phoneticPr fontId="2" type="noConversion"/>
  </si>
  <si>
    <t>순항형</t>
    <phoneticPr fontId="2" type="noConversion"/>
  </si>
  <si>
    <t>카카후에고</t>
    <phoneticPr fontId="2" type="noConversion"/>
  </si>
  <si>
    <t>개장</t>
    <phoneticPr fontId="2" type="noConversion"/>
  </si>
  <si>
    <t>개량</t>
    <phoneticPr fontId="2" type="noConversion"/>
  </si>
  <si>
    <t>신형</t>
    <phoneticPr fontId="2" type="noConversion"/>
  </si>
  <si>
    <t>포토시</t>
    <phoneticPr fontId="2" type="noConversion"/>
  </si>
  <si>
    <t>플라잉 클라우드</t>
    <phoneticPr fontId="2" type="noConversion"/>
  </si>
  <si>
    <t>수송형</t>
    <phoneticPr fontId="2" type="noConversion"/>
  </si>
  <si>
    <t>특제</t>
    <phoneticPr fontId="2" type="noConversion"/>
  </si>
  <si>
    <t>CW 모건</t>
    <phoneticPr fontId="2" type="noConversion"/>
  </si>
  <si>
    <t>개량</t>
    <phoneticPr fontId="2" type="noConversion"/>
  </si>
  <si>
    <t>신형</t>
    <phoneticPr fontId="2" type="noConversion"/>
  </si>
  <si>
    <t>펠리페</t>
    <phoneticPr fontId="2" type="noConversion"/>
  </si>
  <si>
    <t>산</t>
    <phoneticPr fontId="2" type="noConversion"/>
  </si>
  <si>
    <t>강화형 산</t>
    <phoneticPr fontId="2" type="noConversion"/>
  </si>
  <si>
    <t>야전식 산</t>
    <phoneticPr fontId="2" type="noConversion"/>
  </si>
  <si>
    <t>아틀란티카</t>
    <phoneticPr fontId="2" type="noConversion"/>
  </si>
  <si>
    <t>개량</t>
    <phoneticPr fontId="2" type="noConversion"/>
  </si>
  <si>
    <t>O</t>
    <phoneticPr fontId="2" type="noConversion"/>
  </si>
  <si>
    <t>산호세</t>
    <phoneticPr fontId="2" type="noConversion"/>
  </si>
  <si>
    <t>개량</t>
    <phoneticPr fontId="2" type="noConversion"/>
  </si>
  <si>
    <t>개장</t>
    <phoneticPr fontId="2" type="noConversion"/>
  </si>
  <si>
    <t>신형</t>
    <phoneticPr fontId="2" type="noConversion"/>
  </si>
  <si>
    <t>O</t>
    <phoneticPr fontId="2" type="noConversion"/>
  </si>
  <si>
    <t>인디아맨</t>
    <phoneticPr fontId="2" type="noConversion"/>
  </si>
  <si>
    <t>축전용 명품</t>
    <phoneticPr fontId="2" type="noConversion"/>
  </si>
  <si>
    <t>명품</t>
    <phoneticPr fontId="2" type="noConversion"/>
  </si>
  <si>
    <t>제례식</t>
    <phoneticPr fontId="2" type="noConversion"/>
  </si>
  <si>
    <t>더치</t>
    <phoneticPr fontId="2" type="noConversion"/>
  </si>
  <si>
    <t>무장형</t>
    <phoneticPr fontId="2" type="noConversion"/>
  </si>
  <si>
    <t>수잔 콘스탄트</t>
    <phoneticPr fontId="2" type="noConversion"/>
  </si>
  <si>
    <t>개장</t>
    <phoneticPr fontId="2" type="noConversion"/>
  </si>
  <si>
    <t>O</t>
    <phoneticPr fontId="2" type="noConversion"/>
  </si>
  <si>
    <t>O</t>
    <phoneticPr fontId="2" type="noConversion"/>
  </si>
  <si>
    <t>원정형</t>
    <phoneticPr fontId="2" type="noConversion"/>
  </si>
  <si>
    <t>티클리퍼</t>
    <phoneticPr fontId="2" type="noConversion"/>
  </si>
  <si>
    <t>개량형</t>
    <phoneticPr fontId="2" type="noConversion"/>
  </si>
  <si>
    <t>O</t>
    <phoneticPr fontId="2" type="noConversion"/>
  </si>
  <si>
    <t>커티샥</t>
    <phoneticPr fontId="2" type="noConversion"/>
  </si>
  <si>
    <t>프린스 윌리엄</t>
    <phoneticPr fontId="2" type="noConversion"/>
  </si>
  <si>
    <t>신형</t>
    <phoneticPr fontId="2" type="noConversion"/>
  </si>
  <si>
    <t>개조</t>
    <phoneticPr fontId="2" type="noConversion"/>
  </si>
  <si>
    <t>순항형</t>
    <phoneticPr fontId="2" type="noConversion"/>
  </si>
  <si>
    <t>바운티</t>
    <phoneticPr fontId="2" type="noConversion"/>
  </si>
  <si>
    <t>개장</t>
    <phoneticPr fontId="2" type="noConversion"/>
  </si>
  <si>
    <t>개량</t>
    <phoneticPr fontId="2" type="noConversion"/>
  </si>
  <si>
    <t>산타 마리아</t>
    <phoneticPr fontId="2" type="noConversion"/>
  </si>
  <si>
    <t>의전식</t>
    <phoneticPr fontId="2" type="noConversion"/>
  </si>
  <si>
    <t>쾌속</t>
    <phoneticPr fontId="2" type="noConversion"/>
  </si>
  <si>
    <t>O</t>
    <phoneticPr fontId="2" type="noConversion"/>
  </si>
  <si>
    <t>어썰트 프리깃</t>
    <phoneticPr fontId="2" type="noConversion"/>
  </si>
  <si>
    <t>개조</t>
    <phoneticPr fontId="2" type="noConversion"/>
  </si>
  <si>
    <t>서프라이즈</t>
    <phoneticPr fontId="2" type="noConversion"/>
  </si>
  <si>
    <t>축전식</t>
    <phoneticPr fontId="2" type="noConversion"/>
  </si>
  <si>
    <t>급습식</t>
    <phoneticPr fontId="2" type="noConversion"/>
  </si>
  <si>
    <t>뱅가드</t>
    <phoneticPr fontId="2" type="noConversion"/>
  </si>
  <si>
    <t>어드벤처 갤리</t>
    <phoneticPr fontId="2" type="noConversion"/>
  </si>
  <si>
    <t>O</t>
    <phoneticPr fontId="2" type="noConversion"/>
  </si>
  <si>
    <t>새티스팩션</t>
    <phoneticPr fontId="2" type="noConversion"/>
  </si>
  <si>
    <t>개장</t>
    <phoneticPr fontId="2" type="noConversion"/>
  </si>
  <si>
    <t>개량</t>
    <phoneticPr fontId="2" type="noConversion"/>
  </si>
  <si>
    <t>O</t>
    <phoneticPr fontId="2" type="noConversion"/>
  </si>
  <si>
    <t>몰타 기사단 갤리</t>
    <phoneticPr fontId="2" type="noConversion"/>
  </si>
  <si>
    <t>개장</t>
    <phoneticPr fontId="2" type="noConversion"/>
  </si>
  <si>
    <t>개</t>
    <phoneticPr fontId="2" type="noConversion"/>
  </si>
  <si>
    <t>개량</t>
    <phoneticPr fontId="2" type="noConversion"/>
  </si>
  <si>
    <t>X</t>
    <phoneticPr fontId="2" type="noConversion"/>
  </si>
  <si>
    <t>갤리</t>
    <phoneticPr fontId="2" type="noConversion"/>
  </si>
  <si>
    <t>장교용 라레알</t>
    <phoneticPr fontId="2" type="noConversion"/>
  </si>
  <si>
    <t>특수</t>
    <phoneticPr fontId="2" type="noConversion"/>
  </si>
  <si>
    <t>X</t>
    <phoneticPr fontId="2" type="noConversion"/>
  </si>
  <si>
    <t>오스만 갤리온</t>
    <phoneticPr fontId="2" type="noConversion"/>
  </si>
  <si>
    <t>개량 개조</t>
    <phoneticPr fontId="2" type="noConversion"/>
  </si>
  <si>
    <t>개량 경량</t>
    <phoneticPr fontId="2" type="noConversion"/>
  </si>
  <si>
    <t>경량</t>
    <phoneticPr fontId="2" type="noConversion"/>
  </si>
  <si>
    <t>명품</t>
    <phoneticPr fontId="2" type="noConversion"/>
  </si>
  <si>
    <t>나폴리탄 갤리스</t>
    <phoneticPr fontId="2" type="noConversion"/>
  </si>
  <si>
    <t>로얄</t>
    <phoneticPr fontId="2" type="noConversion"/>
  </si>
  <si>
    <t>명장용</t>
    <phoneticPr fontId="2" type="noConversion"/>
  </si>
  <si>
    <t>야전용</t>
    <phoneticPr fontId="2" type="noConversion"/>
  </si>
  <si>
    <t>O</t>
    <phoneticPr fontId="2" type="noConversion"/>
  </si>
  <si>
    <t>라 모르</t>
    <phoneticPr fontId="2" type="noConversion"/>
  </si>
  <si>
    <t>특수</t>
    <phoneticPr fontId="2" type="noConversion"/>
  </si>
  <si>
    <t>경량화</t>
    <phoneticPr fontId="2" type="noConversion"/>
  </si>
  <si>
    <t>강습형</t>
    <phoneticPr fontId="2" type="noConversion"/>
  </si>
  <si>
    <t>라 르와이얄</t>
    <phoneticPr fontId="2" type="noConversion"/>
  </si>
  <si>
    <t>강습형</t>
    <phoneticPr fontId="2" type="noConversion"/>
  </si>
  <si>
    <t>기동형</t>
    <phoneticPr fontId="2" type="noConversion"/>
  </si>
  <si>
    <t>명품</t>
    <phoneticPr fontId="2" type="noConversion"/>
  </si>
  <si>
    <t>제례식</t>
    <phoneticPr fontId="2" type="noConversion"/>
  </si>
  <si>
    <t>O</t>
    <phoneticPr fontId="2" type="noConversion"/>
  </si>
  <si>
    <t>거북선</t>
    <phoneticPr fontId="2" type="noConversion"/>
  </si>
  <si>
    <t>개량 강화형 장갑</t>
    <phoneticPr fontId="2" type="noConversion"/>
  </si>
  <si>
    <t>개량 돌격형 장갑</t>
    <phoneticPr fontId="2" type="noConversion"/>
  </si>
  <si>
    <t>강화형 장갑</t>
    <phoneticPr fontId="2" type="noConversion"/>
  </si>
  <si>
    <t>명품 중형</t>
    <phoneticPr fontId="2" type="noConversion"/>
  </si>
  <si>
    <t>중형</t>
    <phoneticPr fontId="2" type="noConversion"/>
  </si>
  <si>
    <t>돌격형 장갑</t>
    <phoneticPr fontId="2" type="noConversion"/>
  </si>
  <si>
    <t>강습형 장갑</t>
    <phoneticPr fontId="2" type="noConversion"/>
  </si>
  <si>
    <t>장갑</t>
    <phoneticPr fontId="2" type="noConversion"/>
  </si>
  <si>
    <t>제례식 장갑</t>
    <phoneticPr fontId="2" type="noConversion"/>
  </si>
  <si>
    <t>X</t>
    <phoneticPr fontId="2" type="noConversion"/>
  </si>
  <si>
    <t>하프 문</t>
    <phoneticPr fontId="2" type="noConversion"/>
  </si>
  <si>
    <t>안 프류트</t>
    <phoneticPr fontId="2" type="noConversion"/>
  </si>
  <si>
    <t>명품</t>
    <phoneticPr fontId="2" type="noConversion"/>
  </si>
  <si>
    <t>그랑</t>
    <phoneticPr fontId="2" type="noConversion"/>
  </si>
  <si>
    <t>롱 스쿠너</t>
    <phoneticPr fontId="2" type="noConversion"/>
  </si>
  <si>
    <t>특수</t>
    <phoneticPr fontId="2" type="noConversion"/>
  </si>
  <si>
    <t>개량형</t>
    <phoneticPr fontId="2" type="noConversion"/>
  </si>
  <si>
    <t>개량형 상업용</t>
    <phoneticPr fontId="2" type="noConversion"/>
  </si>
  <si>
    <t>명품 상업용</t>
    <phoneticPr fontId="2" type="noConversion"/>
  </si>
  <si>
    <t>상업용</t>
    <phoneticPr fontId="2" type="noConversion"/>
  </si>
  <si>
    <t>대형 클리퍼</t>
    <phoneticPr fontId="2" type="noConversion"/>
  </si>
  <si>
    <t>특급</t>
    <phoneticPr fontId="2" type="noConversion"/>
  </si>
  <si>
    <t>개량 제례식 상업용</t>
    <phoneticPr fontId="2" type="noConversion"/>
  </si>
  <si>
    <t>제례식</t>
    <phoneticPr fontId="2" type="noConversion"/>
  </si>
  <si>
    <t>개량 상업용</t>
    <phoneticPr fontId="2" type="noConversion"/>
  </si>
  <si>
    <t>개조 상업용</t>
    <phoneticPr fontId="2" type="noConversion"/>
  </si>
  <si>
    <t>상업용</t>
    <phoneticPr fontId="2" type="noConversion"/>
  </si>
  <si>
    <t>제례식 상업용</t>
    <phoneticPr fontId="2" type="noConversion"/>
  </si>
  <si>
    <t>수송용</t>
    <phoneticPr fontId="2" type="noConversion"/>
  </si>
  <si>
    <t>개량형 조사용</t>
    <phoneticPr fontId="2" type="noConversion"/>
  </si>
  <si>
    <t>개량형 수송용</t>
    <phoneticPr fontId="2" type="noConversion"/>
  </si>
  <si>
    <t>카르고 클리퍼</t>
    <phoneticPr fontId="2" type="noConversion"/>
  </si>
  <si>
    <t>특주</t>
    <phoneticPr fontId="2" type="noConversion"/>
  </si>
  <si>
    <t>보
정
세
로
돛</t>
    <phoneticPr fontId="2" type="noConversion"/>
  </si>
  <si>
    <t>보
정
가
로
돛</t>
    <phoneticPr fontId="2" type="noConversion"/>
  </si>
  <si>
    <t>최
종
돛
합</t>
    <phoneticPr fontId="2" type="noConversion"/>
  </si>
  <si>
    <t>기
본
세
로
돛</t>
    <phoneticPr fontId="2" type="noConversion"/>
  </si>
  <si>
    <t>기
본
가
로
돛</t>
    <phoneticPr fontId="2" type="noConversion"/>
  </si>
  <si>
    <t>선
회</t>
    <phoneticPr fontId="2" type="noConversion"/>
  </si>
  <si>
    <t>내
파</t>
    <phoneticPr fontId="2" type="noConversion"/>
  </si>
  <si>
    <t>장
갑</t>
    <phoneticPr fontId="2" type="noConversion"/>
  </si>
  <si>
    <t>선
실</t>
    <phoneticPr fontId="2" type="noConversion"/>
  </si>
  <si>
    <t>필
요
선
원</t>
    <phoneticPr fontId="2" type="noConversion"/>
  </si>
  <si>
    <t>포
실</t>
    <phoneticPr fontId="2" type="noConversion"/>
  </si>
  <si>
    <t>창
고</t>
    <phoneticPr fontId="2" type="noConversion"/>
  </si>
  <si>
    <t>보
조
돛
갯
수</t>
    <phoneticPr fontId="2" type="noConversion"/>
  </si>
  <si>
    <t>총
적
재
25
적
다</t>
    <phoneticPr fontId="2" type="noConversion"/>
  </si>
  <si>
    <t>총
적
재
기
본</t>
    <phoneticPr fontId="2" type="noConversion"/>
  </si>
  <si>
    <t>3
X
X</t>
    <phoneticPr fontId="2" type="noConversion"/>
  </si>
  <si>
    <t>2
1
X</t>
    <phoneticPr fontId="2" type="noConversion"/>
  </si>
  <si>
    <t>1
2
X</t>
    <phoneticPr fontId="2" type="noConversion"/>
  </si>
  <si>
    <t>X
3
X</t>
    <phoneticPr fontId="2" type="noConversion"/>
  </si>
  <si>
    <t>최
대
창
고</t>
    <phoneticPr fontId="2" type="noConversion"/>
  </si>
  <si>
    <t>최
저
창
고</t>
    <phoneticPr fontId="2" type="noConversion"/>
  </si>
  <si>
    <t>조빌
/
캐쉬</t>
    <phoneticPr fontId="2" type="noConversion"/>
  </si>
  <si>
    <t>총
적
재
25
적
업</t>
    <phoneticPr fontId="2" type="noConversion"/>
  </si>
  <si>
    <t>짭삼판갯수
개삼판갯수
가속 강화</t>
    <phoneticPr fontId="2" type="noConversion"/>
  </si>
  <si>
    <t>1차 가속 단계
(총적재+장갑+직업+급가속)</t>
    <phoneticPr fontId="2" type="noConversion"/>
  </si>
  <si>
    <t>참고자료: 곽훈필 님의 대항해시대 인벤 팁글 "가속도의 비밀" (클릭 시 글 링크)</t>
    <phoneticPr fontId="2" type="noConversion"/>
  </si>
  <si>
    <t>기본 선박</t>
    <phoneticPr fontId="2" type="noConversion"/>
  </si>
  <si>
    <t>확장형 명</t>
    <phoneticPr fontId="2" type="noConversion"/>
  </si>
  <si>
    <t>선박 돛, 창고 수치 및 가속도 계산표</t>
    <phoneticPr fontId="2" type="noConversion"/>
  </si>
  <si>
    <t>특수</t>
    <phoneticPr fontId="2" type="noConversion"/>
  </si>
  <si>
    <t>티클리퍼</t>
    <phoneticPr fontId="2" type="noConversion"/>
  </si>
  <si>
    <t>X</t>
    <phoneticPr fontId="2" type="noConversion"/>
  </si>
  <si>
    <t>범선</t>
    <phoneticPr fontId="2" type="noConversion"/>
  </si>
  <si>
    <t>범용</t>
  </si>
  <si>
    <t>포토시</t>
    <phoneticPr fontId="2" type="noConversion"/>
  </si>
  <si>
    <t>포토시</t>
    <phoneticPr fontId="2" type="noConversion"/>
  </si>
  <si>
    <t>개장</t>
    <phoneticPr fontId="2" type="noConversion"/>
  </si>
  <si>
    <t>개량</t>
    <phoneticPr fontId="2" type="noConversion"/>
  </si>
  <si>
    <t>디 암스테르담</t>
    <phoneticPr fontId="2" type="noConversion"/>
  </si>
  <si>
    <t>라 벨</t>
    <phoneticPr fontId="2" type="noConversion"/>
  </si>
  <si>
    <t>레나운</t>
    <phoneticPr fontId="2" type="noConversion"/>
  </si>
  <si>
    <t>특종 야전식</t>
    <phoneticPr fontId="2" type="noConversion"/>
  </si>
  <si>
    <t>대 안택선</t>
    <phoneticPr fontId="2" type="noConversion"/>
  </si>
  <si>
    <t>로얄</t>
    <phoneticPr fontId="2" type="noConversion"/>
  </si>
  <si>
    <t>잉에르만란드</t>
    <phoneticPr fontId="2" type="noConversion"/>
  </si>
  <si>
    <t>빅토리</t>
    <phoneticPr fontId="2" type="noConversion"/>
  </si>
  <si>
    <t>나폴리탄 갤리스</t>
    <phoneticPr fontId="2" type="noConversion"/>
  </si>
  <si>
    <t>개량 신형</t>
    <phoneticPr fontId="2" type="noConversion"/>
  </si>
  <si>
    <t>솔레이유 로얄</t>
    <phoneticPr fontId="2" type="noConversion"/>
  </si>
  <si>
    <t>개량</t>
    <phoneticPr fontId="2" type="noConversion"/>
  </si>
  <si>
    <t>* 최종 가속단계에 따른 셀 채움
40 이하 : 노랑
40-46 : 노랑→주황
46 이상 : 주황색</t>
    <phoneticPr fontId="2" type="noConversion"/>
  </si>
  <si>
    <t>직업</t>
    <phoneticPr fontId="2" type="noConversion"/>
  </si>
  <si>
    <t>해역조사</t>
    <phoneticPr fontId="2" type="noConversion"/>
  </si>
  <si>
    <t>급가속</t>
    <phoneticPr fontId="2" type="noConversion"/>
  </si>
  <si>
    <t>3
X
1</t>
    <phoneticPr fontId="2" type="noConversion"/>
  </si>
  <si>
    <r>
      <rPr>
        <b/>
        <sz val="9"/>
        <color rgb="FFFFC000"/>
        <rFont val="맑은 고딕"/>
        <family val="3"/>
        <charset val="129"/>
        <scheme val="minor"/>
      </rPr>
      <t>* 보정 돛</t>
    </r>
    <r>
      <rPr>
        <b/>
        <sz val="9"/>
        <color theme="1"/>
        <rFont val="맑은 고딕"/>
        <family val="3"/>
        <charset val="129"/>
        <scheme val="minor"/>
      </rPr>
      <t xml:space="preserve"> = 티크재질 돛 수치 - 총적재/10 + 특수돛 x 마스트수
</t>
    </r>
    <r>
      <rPr>
        <b/>
        <sz val="9"/>
        <color theme="9"/>
        <rFont val="맑은 고딕"/>
        <family val="3"/>
        <charset val="129"/>
        <scheme val="minor"/>
      </rPr>
      <t>* 최대창고</t>
    </r>
    <r>
      <rPr>
        <b/>
        <sz val="9"/>
        <color theme="1"/>
        <rFont val="맑은 고딕"/>
        <family val="3"/>
        <charset val="129"/>
        <scheme val="minor"/>
      </rPr>
      <t xml:space="preserve"> = 25적업 + 창고최대개조 + 4G기준강화Max
</t>
    </r>
    <r>
      <rPr>
        <b/>
        <sz val="9"/>
        <color theme="9"/>
        <rFont val="맑은 고딕"/>
        <family val="3"/>
        <charset val="129"/>
        <scheme val="minor"/>
      </rPr>
      <t>* 최저창고</t>
    </r>
    <r>
      <rPr>
        <b/>
        <sz val="9"/>
        <color theme="1"/>
        <rFont val="맑은 고딕"/>
        <family val="3"/>
        <charset val="129"/>
        <scheme val="minor"/>
      </rPr>
      <t xml:space="preserve"> = 25적다 + 창고최대개조
</t>
    </r>
    <r>
      <rPr>
        <b/>
        <sz val="9"/>
        <color rgb="FFFF0000"/>
        <rFont val="맑은 고딕"/>
        <family val="3"/>
        <charset val="129"/>
        <scheme val="minor"/>
      </rPr>
      <t>* 붉은색 셀</t>
    </r>
    <r>
      <rPr>
        <b/>
        <sz val="9"/>
        <color theme="1"/>
        <rFont val="맑은 고딕"/>
        <family val="3"/>
        <charset val="129"/>
        <scheme val="minor"/>
      </rPr>
      <t xml:space="preserve"> = 한국서버 미출시 선박</t>
    </r>
    <r>
      <rPr>
        <b/>
        <sz val="9"/>
        <color rgb="FFFF0000"/>
        <rFont val="맑은 고딕"/>
        <family val="3"/>
        <charset val="129"/>
        <scheme val="minor"/>
      </rPr>
      <t xml:space="preserve">
* 빨간색 창고 수치</t>
    </r>
    <r>
      <rPr>
        <b/>
        <sz val="9"/>
        <color theme="1"/>
        <rFont val="맑은 고딕"/>
        <family val="3"/>
        <charset val="129"/>
        <scheme val="minor"/>
      </rPr>
      <t xml:space="preserve"> = 정보 불확실</t>
    </r>
    <phoneticPr fontId="2" type="noConversion"/>
  </si>
  <si>
    <t>적다</t>
    <phoneticPr fontId="2" type="noConversion"/>
  </si>
  <si>
    <t>개량 개조</t>
    <phoneticPr fontId="2" type="noConversion"/>
  </si>
  <si>
    <t>솔레이유 로얄</t>
    <phoneticPr fontId="2" type="noConversion"/>
  </si>
  <si>
    <t>개량</t>
    <phoneticPr fontId="2" type="noConversion"/>
  </si>
  <si>
    <t>빅토리</t>
    <phoneticPr fontId="2" type="noConversion"/>
  </si>
  <si>
    <t>신형</t>
    <phoneticPr fontId="2" type="noConversion"/>
  </si>
  <si>
    <t>개량</t>
    <phoneticPr fontId="2" type="noConversion"/>
  </si>
  <si>
    <t>잉에르만란드</t>
    <phoneticPr fontId="2" type="noConversion"/>
  </si>
  <si>
    <t>O</t>
    <phoneticPr fontId="2" type="noConversion"/>
  </si>
  <si>
    <t>아크로열</t>
    <phoneticPr fontId="2" type="noConversion"/>
  </si>
  <si>
    <t>개장</t>
    <phoneticPr fontId="2" type="noConversion"/>
  </si>
  <si>
    <t>아크로열</t>
    <phoneticPr fontId="2" type="noConversion"/>
  </si>
  <si>
    <t>O</t>
    <phoneticPr fontId="2" type="noConversion"/>
  </si>
  <si>
    <t>O</t>
    <phoneticPr fontId="2" type="noConversion"/>
  </si>
  <si>
    <t>조빌</t>
    <phoneticPr fontId="2" type="noConversion"/>
  </si>
  <si>
    <t>중형</t>
    <phoneticPr fontId="2" type="noConversion"/>
  </si>
  <si>
    <t>크로낭</t>
    <phoneticPr fontId="2" type="noConversion"/>
  </si>
  <si>
    <t>크로낭</t>
    <phoneticPr fontId="2" type="noConversion"/>
  </si>
  <si>
    <t>개량</t>
    <phoneticPr fontId="2" type="noConversion"/>
  </si>
  <si>
    <t>신형</t>
    <phoneticPr fontId="2" type="noConversion"/>
  </si>
  <si>
    <t>노젓(연성)</t>
    <phoneticPr fontId="2" type="noConversion"/>
  </si>
  <si>
    <t>노젓(비연성)</t>
    <phoneticPr fontId="2" type="noConversion"/>
  </si>
  <si>
    <t>개삼판</t>
    <phoneticPr fontId="2" type="noConversion"/>
  </si>
  <si>
    <t>원붉판</t>
    <phoneticPr fontId="2" type="noConversion"/>
  </si>
  <si>
    <t xml:space="preserve">     25적다 (체크해제=25적업)                        급가속
     모험가 직업                                            증기기관
     해역조사                                                
※노젓기 사용 시 연성 여부 (둘 중 하나만 체크)
     노젓기(연성)         노젓기(비연성)
※미변성장갑 종류 (둘 중 하나만 체크)
     개량삼나무판(장갑+2)      원양 항해용 붉은 소나무판(장갑+5)</t>
    <phoneticPr fontId="2" type="noConversion"/>
  </si>
  <si>
    <t>미변성장갑갯수
풀변성장갑갯수
가속 강화</t>
    <phoneticPr fontId="2" type="noConversion"/>
  </si>
  <si>
    <t>아이언 사이즈</t>
    <phoneticPr fontId="2" type="noConversion"/>
  </si>
  <si>
    <t>개량형</t>
    <phoneticPr fontId="2" type="noConversion"/>
  </si>
  <si>
    <t>O</t>
    <phoneticPr fontId="2" type="noConversion"/>
  </si>
  <si>
    <t>제례식</t>
    <phoneticPr fontId="2" type="noConversion"/>
  </si>
  <si>
    <t>명품</t>
    <phoneticPr fontId="2" type="noConversion"/>
  </si>
  <si>
    <t>특수</t>
    <phoneticPr fontId="2" type="noConversion"/>
  </si>
  <si>
    <t>신형</t>
    <phoneticPr fontId="2" type="noConversion"/>
  </si>
  <si>
    <t>아크로열</t>
    <phoneticPr fontId="2" type="noConversion"/>
  </si>
  <si>
    <t>개량</t>
    <phoneticPr fontId="2" type="noConversion"/>
  </si>
  <si>
    <t>아크로열</t>
    <phoneticPr fontId="2" type="noConversion"/>
  </si>
  <si>
    <t>뱅가드</t>
    <phoneticPr fontId="2" type="noConversion"/>
  </si>
  <si>
    <t>로얄 소버린</t>
    <phoneticPr fontId="2" type="noConversion"/>
  </si>
  <si>
    <t>개량형</t>
    <phoneticPr fontId="2" type="noConversion"/>
  </si>
  <si>
    <t>제례식</t>
    <phoneticPr fontId="2" type="noConversion"/>
  </si>
  <si>
    <t>특수</t>
    <phoneticPr fontId="2" type="noConversion"/>
  </si>
  <si>
    <t>O</t>
    <phoneticPr fontId="2" type="noConversion"/>
  </si>
  <si>
    <t>신형</t>
    <phoneticPr fontId="2" type="noConversion"/>
  </si>
  <si>
    <t>O</t>
    <phoneticPr fontId="2" type="noConversion"/>
  </si>
  <si>
    <t>의전용</t>
    <phoneticPr fontId="2" type="noConversion"/>
  </si>
  <si>
    <t>명품</t>
    <phoneticPr fontId="2" type="noConversion"/>
  </si>
  <si>
    <t>산티시마 트리니다</t>
    <phoneticPr fontId="2" type="noConversion"/>
  </si>
  <si>
    <t>개량</t>
    <phoneticPr fontId="2" type="noConversion"/>
  </si>
  <si>
    <t>신형</t>
    <phoneticPr fontId="2" type="noConversion"/>
  </si>
  <si>
    <t>개장</t>
    <phoneticPr fontId="2" type="noConversion"/>
  </si>
  <si>
    <t>세인트 로렌스</t>
    <phoneticPr fontId="2" type="noConversion"/>
  </si>
  <si>
    <t>신형</t>
    <phoneticPr fontId="2" type="noConversion"/>
  </si>
  <si>
    <t>개조</t>
    <phoneticPr fontId="2" type="noConversion"/>
  </si>
  <si>
    <t>특제</t>
    <phoneticPr fontId="2" type="noConversion"/>
  </si>
  <si>
    <t>O</t>
    <phoneticPr fontId="2" type="noConversion"/>
  </si>
  <si>
    <t>O</t>
    <phoneticPr fontId="2" type="noConversion"/>
  </si>
  <si>
    <t>도팽 로얄</t>
    <phoneticPr fontId="2" type="noConversion"/>
  </si>
  <si>
    <t>개조</t>
    <phoneticPr fontId="2" type="noConversion"/>
  </si>
  <si>
    <t>O</t>
    <phoneticPr fontId="2" type="noConversion"/>
  </si>
  <si>
    <t>Made by Pilgrim, 28 May, 2020
updated 26 Jan, 2021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</si>
</sst>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6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color theme="9"/>
      <name val="맑은 고딕"/>
      <family val="3"/>
      <charset val="129"/>
      <scheme val="minor"/>
    </font>
    <font>
      <b/>
      <sz val="9"/>
      <color rgb="FFFFC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6" xfId="0" applyBorder="1">
      <alignment vertical="center"/>
    </xf>
    <xf numFmtId="0" fontId="0" fillId="0" borderId="6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 wrapText="1"/>
    </xf>
    <xf numFmtId="0" fontId="8" fillId="0" borderId="6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1" fillId="0" borderId="0" xfId="0" applyFont="1">
      <alignment vertical="center"/>
    </xf>
    <xf numFmtId="0" fontId="13" fillId="0" borderId="6" xfId="0" applyFont="1" applyBorder="1">
      <alignment vertical="center"/>
    </xf>
    <xf numFmtId="0" fontId="4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BA$1" lockText="1" noThreeD="1"/>
</file>

<file path=xl/ctrlProps/ctrlProp2.xml><?xml version="1.0" encoding="utf-8"?>
<formControlPr xmlns="http://schemas.microsoft.com/office/spreadsheetml/2009/9/main" objectType="CheckBox" checked="Checked" fmlaLink="$BB$1" lockText="1" noThreeD="1"/>
</file>

<file path=xl/ctrlProps/ctrlProp3.xml><?xml version="1.0" encoding="utf-8"?>
<formControlPr xmlns="http://schemas.microsoft.com/office/spreadsheetml/2009/9/main" objectType="CheckBox" checked="Checked" fmlaLink="$BC$1" lockText="1" noThreeD="1"/>
</file>

<file path=xl/ctrlProps/ctrlProp4.xml><?xml version="1.0" encoding="utf-8"?>
<formControlPr xmlns="http://schemas.microsoft.com/office/spreadsheetml/2009/9/main" objectType="CheckBox" checked="Checked" fmlaLink="$BD$1" lockText="1" noThreeD="1"/>
</file>

<file path=xl/ctrlProps/ctrlProp5.xml><?xml version="1.0" encoding="utf-8"?>
<formControlPr xmlns="http://schemas.microsoft.com/office/spreadsheetml/2009/9/main" objectType="CheckBox" checked="Checked" fmlaLink="$BE$1" lockText="1" noThreeD="1"/>
</file>

<file path=xl/ctrlProps/ctrlProp6.xml><?xml version="1.0" encoding="utf-8"?>
<formControlPr xmlns="http://schemas.microsoft.com/office/spreadsheetml/2009/9/main" objectType="CheckBox" checked="Checked" fmlaLink="$BF$1" lockText="1" noThreeD="1"/>
</file>

<file path=xl/ctrlProps/ctrlProp7.xml><?xml version="1.0" encoding="utf-8"?>
<formControlPr xmlns="http://schemas.microsoft.com/office/spreadsheetml/2009/9/main" objectType="CheckBox" fmlaLink="$BG$1" lockText="1" noThreeD="1"/>
</file>

<file path=xl/ctrlProps/ctrlProp8.xml><?xml version="1.0" encoding="utf-8"?>
<formControlPr xmlns="http://schemas.microsoft.com/office/spreadsheetml/2009/9/main" objectType="CheckBox" checked="Checked" fmlaLink="$BH$1" lockText="1" noThreeD="1"/>
</file>

<file path=xl/ctrlProps/ctrlProp9.xml><?xml version="1.0" encoding="utf-8"?>
<formControlPr xmlns="http://schemas.microsoft.com/office/spreadsheetml/2009/9/main" objectType="CheckBox" fmlaLink="$BI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47625</xdr:colOff>
          <xdr:row>1</xdr:row>
          <xdr:rowOff>428625</xdr:rowOff>
        </xdr:from>
        <xdr:to>
          <xdr:col>13</xdr:col>
          <xdr:colOff>257175</xdr:colOff>
          <xdr:row>2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47625</xdr:colOff>
          <xdr:row>2</xdr:row>
          <xdr:rowOff>190500</xdr:rowOff>
        </xdr:from>
        <xdr:to>
          <xdr:col>13</xdr:col>
          <xdr:colOff>285750</xdr:colOff>
          <xdr:row>2</xdr:row>
          <xdr:rowOff>438150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47625</xdr:colOff>
          <xdr:row>2</xdr:row>
          <xdr:rowOff>390525</xdr:rowOff>
        </xdr:from>
        <xdr:to>
          <xdr:col>13</xdr:col>
          <xdr:colOff>295275</xdr:colOff>
          <xdr:row>2</xdr:row>
          <xdr:rowOff>638175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133350</xdr:colOff>
          <xdr:row>1</xdr:row>
          <xdr:rowOff>428625</xdr:rowOff>
        </xdr:from>
        <xdr:to>
          <xdr:col>22</xdr:col>
          <xdr:colOff>0</xdr:colOff>
          <xdr:row>2</xdr:row>
          <xdr:rowOff>228600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133350</xdr:colOff>
          <xdr:row>2</xdr:row>
          <xdr:rowOff>190500</xdr:rowOff>
        </xdr:from>
        <xdr:to>
          <xdr:col>22</xdr:col>
          <xdr:colOff>0</xdr:colOff>
          <xdr:row>2</xdr:row>
          <xdr:rowOff>438150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</xdr:row>
          <xdr:rowOff>819150</xdr:rowOff>
        </xdr:from>
        <xdr:to>
          <xdr:col>14</xdr:col>
          <xdr:colOff>0</xdr:colOff>
          <xdr:row>2</xdr:row>
          <xdr:rowOff>1066800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</xdr:row>
          <xdr:rowOff>819150</xdr:rowOff>
        </xdr:from>
        <xdr:to>
          <xdr:col>17</xdr:col>
          <xdr:colOff>209550</xdr:colOff>
          <xdr:row>2</xdr:row>
          <xdr:rowOff>1066800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</xdr:row>
          <xdr:rowOff>1247775</xdr:rowOff>
        </xdr:from>
        <xdr:to>
          <xdr:col>15</xdr:col>
          <xdr:colOff>85725</xdr:colOff>
          <xdr:row>2</xdr:row>
          <xdr:rowOff>1485900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</xdr:row>
          <xdr:rowOff>1247775</xdr:rowOff>
        </xdr:from>
        <xdr:to>
          <xdr:col>18</xdr:col>
          <xdr:colOff>323850</xdr:colOff>
          <xdr:row>2</xdr:row>
          <xdr:rowOff>1495425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ven.co.kr/board/dho/498/18309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filterMode="1"/>
  <dimension ref="A1:BJ300"/>
  <sheetViews>
    <sheetView tabSelected="1" zoomScaleNormal="100" workbookViewId="0">
      <pane ySplit="4" topLeftCell="A5" activePane="bottomLeft" state="frozen"/>
      <selection pane="bottomLeft" activeCell="M51" sqref="M51"/>
    </sheetView>
  </sheetViews>
  <sheetFormatPr defaultRowHeight="16.5" x14ac:dyDescent="0.3"/>
  <cols>
    <col min="1" max="1" width="4.5" style="35" bestFit="1" customWidth="1"/>
    <col min="2" max="2" width="23.5" style="2" bestFit="1" customWidth="1"/>
    <col min="3" max="3" width="15.875" style="23" bestFit="1" customWidth="1"/>
    <col min="4" max="4" width="5.25" style="3" bestFit="1" customWidth="1"/>
    <col min="5" max="5" width="3.375" style="3" bestFit="1" customWidth="1"/>
    <col min="6" max="6" width="6" style="3" bestFit="1" customWidth="1"/>
    <col min="7" max="7" width="5.25" style="26" bestFit="1" customWidth="1"/>
    <col min="8" max="9" width="4.5" bestFit="1" customWidth="1"/>
    <col min="10" max="10" width="5.5" style="45" bestFit="1" customWidth="1"/>
    <col min="11" max="11" width="6.25" style="43" bestFit="1" customWidth="1"/>
    <col min="12" max="12" width="4.625" style="23" bestFit="1" customWidth="1"/>
    <col min="13" max="13" width="15.375" customWidth="1"/>
    <col min="14" max="14" width="4.625" style="27" customWidth="1"/>
    <col min="15" max="16" width="4.625" style="3" customWidth="1"/>
    <col min="17" max="17" width="4.625" style="26" customWidth="1"/>
    <col min="18" max="20" width="4.625" style="3" customWidth="1"/>
    <col min="21" max="21" width="4.625" style="26" customWidth="1"/>
    <col min="22" max="24" width="4.625" style="3" customWidth="1"/>
    <col min="25" max="25" width="4.625" style="26" customWidth="1"/>
    <col min="26" max="28" width="4.625" style="3" customWidth="1"/>
    <col min="29" max="29" width="4.625" style="26" customWidth="1"/>
    <col min="30" max="32" width="4.625" style="3" customWidth="1"/>
    <col min="33" max="33" width="4.625" style="26" customWidth="1"/>
    <col min="34" max="34" width="4.625" style="3" hidden="1" customWidth="1"/>
    <col min="35" max="36" width="4.5" hidden="1" customWidth="1"/>
    <col min="37" max="39" width="3.5" hidden="1" customWidth="1"/>
    <col min="40" max="42" width="4.5" hidden="1" customWidth="1"/>
    <col min="43" max="43" width="5.5" hidden="1" customWidth="1"/>
    <col min="44" max="44" width="3.375" hidden="1" customWidth="1"/>
    <col min="45" max="45" width="5.5" hidden="1" customWidth="1"/>
    <col min="46" max="46" width="4.5" hidden="1" customWidth="1"/>
    <col min="47" max="47" width="5.5" hidden="1" customWidth="1"/>
    <col min="48" max="48" width="10.5" hidden="1" customWidth="1"/>
    <col min="49" max="52" width="3.625" hidden="1" customWidth="1"/>
    <col min="53" max="56" width="9" hidden="1" customWidth="1"/>
    <col min="57" max="57" width="11.5" hidden="1" customWidth="1"/>
    <col min="58" max="62" width="9" hidden="1" customWidth="1"/>
  </cols>
  <sheetData>
    <row r="1" spans="1:61" ht="39" x14ac:dyDescent="0.3">
      <c r="A1" s="51" t="s">
        <v>319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4"/>
      <c r="BA1" t="b">
        <v>1</v>
      </c>
      <c r="BB1" t="b">
        <v>1</v>
      </c>
      <c r="BC1" t="b">
        <v>1</v>
      </c>
      <c r="BD1" t="b">
        <v>1</v>
      </c>
      <c r="BE1" t="b">
        <v>1</v>
      </c>
      <c r="BF1" t="b">
        <v>1</v>
      </c>
      <c r="BG1" t="b">
        <v>0</v>
      </c>
      <c r="BH1" t="b">
        <v>1</v>
      </c>
      <c r="BI1" t="b">
        <v>0</v>
      </c>
    </row>
    <row r="2" spans="1:61" ht="35.25" customHeight="1" x14ac:dyDescent="0.3">
      <c r="A2" s="25"/>
      <c r="B2" s="57" t="s">
        <v>316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25"/>
      <c r="N2" s="25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4" t="s">
        <v>406</v>
      </c>
      <c r="AA2" s="55"/>
      <c r="AB2" s="55"/>
      <c r="AC2" s="55"/>
      <c r="AD2" s="55"/>
      <c r="AE2" s="55"/>
      <c r="AF2" s="55"/>
      <c r="AG2" s="55"/>
      <c r="AH2" s="4"/>
      <c r="BA2" t="s">
        <v>347</v>
      </c>
      <c r="BB2" t="s">
        <v>342</v>
      </c>
      <c r="BC2" t="s">
        <v>343</v>
      </c>
      <c r="BD2" t="s">
        <v>344</v>
      </c>
      <c r="BE2" s="49" t="s">
        <v>15</v>
      </c>
      <c r="BF2" t="s">
        <v>367</v>
      </c>
      <c r="BG2" t="s">
        <v>368</v>
      </c>
      <c r="BH2" t="s">
        <v>369</v>
      </c>
      <c r="BI2" t="s">
        <v>370</v>
      </c>
    </row>
    <row r="3" spans="1:61" ht="118.5" customHeight="1" x14ac:dyDescent="0.3">
      <c r="A3" s="29"/>
      <c r="B3" s="29"/>
      <c r="C3" s="30"/>
      <c r="D3" s="56" t="s">
        <v>346</v>
      </c>
      <c r="E3" s="56"/>
      <c r="F3" s="56"/>
      <c r="G3" s="56"/>
      <c r="H3" s="56"/>
      <c r="I3" s="56"/>
      <c r="J3" s="56"/>
      <c r="K3" s="56"/>
      <c r="L3" s="56"/>
      <c r="M3" s="5"/>
      <c r="N3" s="58" t="s">
        <v>371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1"/>
      <c r="AI3" s="52" t="s">
        <v>341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61" t="s">
        <v>315</v>
      </c>
      <c r="AW3" s="61"/>
      <c r="AX3" s="61"/>
      <c r="AY3" s="61"/>
      <c r="AZ3" s="61"/>
      <c r="BA3" s="48"/>
      <c r="BB3" s="50"/>
      <c r="BC3" s="50"/>
      <c r="BD3" s="50"/>
      <c r="BE3" s="50"/>
    </row>
    <row r="4" spans="1:61" ht="99" customHeight="1" x14ac:dyDescent="0.3">
      <c r="A4" s="31" t="s">
        <v>41</v>
      </c>
      <c r="B4" s="38" t="s">
        <v>318</v>
      </c>
      <c r="C4" s="39" t="s">
        <v>317</v>
      </c>
      <c r="D4" s="31" t="s">
        <v>312</v>
      </c>
      <c r="E4" s="31" t="s">
        <v>61</v>
      </c>
      <c r="F4" s="31" t="s">
        <v>62</v>
      </c>
      <c r="G4" s="31" t="s">
        <v>40</v>
      </c>
      <c r="H4" s="32" t="s">
        <v>291</v>
      </c>
      <c r="I4" s="32" t="s">
        <v>292</v>
      </c>
      <c r="J4" s="32" t="s">
        <v>293</v>
      </c>
      <c r="K4" s="33" t="s">
        <v>310</v>
      </c>
      <c r="L4" s="33" t="s">
        <v>311</v>
      </c>
      <c r="M4" s="22" t="s">
        <v>372</v>
      </c>
      <c r="N4" s="11" t="s">
        <v>21</v>
      </c>
      <c r="O4" s="12" t="s">
        <v>22</v>
      </c>
      <c r="P4" s="12" t="s">
        <v>23</v>
      </c>
      <c r="Q4" s="13" t="s">
        <v>24</v>
      </c>
      <c r="R4" s="14" t="s">
        <v>25</v>
      </c>
      <c r="S4" s="14" t="s">
        <v>345</v>
      </c>
      <c r="T4" s="14" t="s">
        <v>26</v>
      </c>
      <c r="U4" s="15" t="s">
        <v>27</v>
      </c>
      <c r="V4" s="16" t="s">
        <v>28</v>
      </c>
      <c r="W4" s="16" t="s">
        <v>29</v>
      </c>
      <c r="X4" s="16" t="s">
        <v>30</v>
      </c>
      <c r="Y4" s="17" t="s">
        <v>31</v>
      </c>
      <c r="Z4" s="18" t="s">
        <v>32</v>
      </c>
      <c r="AA4" s="18" t="s">
        <v>33</v>
      </c>
      <c r="AB4" s="18" t="s">
        <v>34</v>
      </c>
      <c r="AC4" s="19" t="s">
        <v>35</v>
      </c>
      <c r="AD4" s="20" t="s">
        <v>36</v>
      </c>
      <c r="AE4" s="20" t="s">
        <v>37</v>
      </c>
      <c r="AF4" s="20" t="s">
        <v>38</v>
      </c>
      <c r="AG4" s="21" t="s">
        <v>39</v>
      </c>
      <c r="AH4" s="1"/>
      <c r="AI4" s="1" t="s">
        <v>294</v>
      </c>
      <c r="AJ4" s="1" t="s">
        <v>295</v>
      </c>
      <c r="AK4" s="1" t="s">
        <v>296</v>
      </c>
      <c r="AL4" s="1" t="s">
        <v>297</v>
      </c>
      <c r="AM4" s="1" t="s">
        <v>298</v>
      </c>
      <c r="AN4" s="1" t="s">
        <v>299</v>
      </c>
      <c r="AO4" s="1" t="s">
        <v>300</v>
      </c>
      <c r="AP4" s="1" t="s">
        <v>301</v>
      </c>
      <c r="AQ4" s="1" t="s">
        <v>302</v>
      </c>
      <c r="AR4" s="1" t="s">
        <v>303</v>
      </c>
      <c r="AS4" s="1" t="s">
        <v>305</v>
      </c>
      <c r="AT4" s="1" t="s">
        <v>304</v>
      </c>
      <c r="AU4" s="1" t="s">
        <v>313</v>
      </c>
      <c r="AV4" s="36" t="s">
        <v>314</v>
      </c>
      <c r="AW4" s="1" t="s">
        <v>306</v>
      </c>
      <c r="AX4" s="1" t="s">
        <v>307</v>
      </c>
      <c r="AY4" s="1" t="s">
        <v>308</v>
      </c>
      <c r="AZ4" s="1" t="s">
        <v>309</v>
      </c>
      <c r="BB4" s="52"/>
      <c r="BC4" s="52"/>
      <c r="BD4" s="52"/>
      <c r="BE4" s="52"/>
    </row>
    <row r="5" spans="1:61" s="6" customFormat="1" hidden="1" x14ac:dyDescent="0.3">
      <c r="A5" s="35">
        <v>1</v>
      </c>
      <c r="B5" s="7" t="s">
        <v>230</v>
      </c>
      <c r="C5" s="23" t="s">
        <v>228</v>
      </c>
      <c r="D5" s="8" t="s">
        <v>1</v>
      </c>
      <c r="E5" s="8" t="s">
        <v>232</v>
      </c>
      <c r="F5" s="9" t="s">
        <v>233</v>
      </c>
      <c r="G5" s="26" t="s">
        <v>12</v>
      </c>
      <c r="H5" s="6">
        <f>ROUNDDOWN(AI5*1.05,0)+INDEX(Sheet2!$B$2:'Sheet2'!$B$5,MATCH(G5,Sheet2!$A$2:'Sheet2'!$A$5,0),0)+34*AR5-ROUNDUP(IF($BA$1=TRUE,AT5,AU5)/10,0)</f>
        <v>519</v>
      </c>
      <c r="I5" s="6">
        <f>ROUNDDOWN(AJ5*1.05,0)+INDEX(Sheet2!$B$2:'Sheet2'!$B$5,MATCH(G5,Sheet2!$A$2:'Sheet2'!$A$5,0),0)+34*AR5-ROUNDUP(IF($BA$1=TRUE,AT5,AU5)/10,0)</f>
        <v>309</v>
      </c>
      <c r="J5" s="45">
        <f t="shared" ref="J5:J68" si="0">H5+I5</f>
        <v>828</v>
      </c>
      <c r="K5" s="42">
        <f>AU5-ROUNDDOWN(AP5/2,0)-ROUNDDOWN(MAX(AO5*1.2,AN5*0.5),0)+INDEX(Sheet2!$C$2:'Sheet2'!$C$5,MATCH(G5,Sheet2!$A$2:'Sheet2'!$A$5,0),0)</f>
        <v>490</v>
      </c>
      <c r="L5" s="28">
        <f t="shared" ref="L5:L68" si="1">AT5-ROUNDDOWN(AP5/2,0)-ROUNDDOWN(MAX(AO5*1.2,AN5*0.5),0)</f>
        <v>191</v>
      </c>
      <c r="N5" s="27">
        <f>AV5+IF($F5="범선",IF($BE$1=TRUE,INDEX(Sheet2!$H$2:'Sheet2'!$H$45,MATCH(AV5,Sheet2!$G$2:'Sheet2'!$G$45,0),0)),IF($BF$1=TRUE,INDEX(Sheet2!$I$2:'Sheet2'!$I$45,MATCH(AV5,Sheet2!$G$2:'Sheet2'!$G$45,0)),IF($BG$1=TRUE,INDEX(Sheet2!$H$2:'Sheet2'!$H$45,MATCH(AV5,Sheet2!$G$2:'Sheet2'!$G$45,0)),0)))+IF($BC$1=TRUE,2,0)</f>
        <v>53</v>
      </c>
      <c r="O5" s="8">
        <f t="shared" ref="O5:O68" si="2">N5+3</f>
        <v>56</v>
      </c>
      <c r="P5" s="8">
        <f t="shared" ref="P5:P68" si="3">N5+6</f>
        <v>59</v>
      </c>
      <c r="Q5" s="26">
        <f t="shared" ref="Q5:Q68" si="4">N5+9</f>
        <v>62</v>
      </c>
      <c r="R5" s="8">
        <f>AW5+IF($F5="범선",IF($BE$1=TRUE,INDEX(Sheet2!$H$2:'Sheet2'!$H$45,MATCH(AW5,Sheet2!$G$2:'Sheet2'!$G$45,0),0)),IF($BF$1=TRUE,INDEX(Sheet2!$I$2:'Sheet2'!$I$45,MATCH(AW5,Sheet2!$G$2:'Sheet2'!$G$45,0)),IF($BG$1=TRUE,INDEX(Sheet2!$H$2:'Sheet2'!$H$45,MATCH(AW5,Sheet2!$G$2:'Sheet2'!$G$45,0)),0)))+IF($BC$1=TRUE,2,0)</f>
        <v>55</v>
      </c>
      <c r="S5" s="8">
        <f t="shared" ref="S5:S68" si="5">R5+3.5</f>
        <v>58.5</v>
      </c>
      <c r="T5" s="8">
        <f t="shared" ref="T5:T68" si="6">R5+6.5</f>
        <v>61.5</v>
      </c>
      <c r="U5" s="26">
        <f t="shared" ref="U5:U68" si="7">R5+9.5</f>
        <v>64.5</v>
      </c>
      <c r="V5" s="8">
        <f>AX5+IF($F5="범선",IF($BE$1=TRUE,INDEX(Sheet2!$H$2:'Sheet2'!$H$45,MATCH(AX5,Sheet2!$G$2:'Sheet2'!$G$45,0),0)),IF($BF$1=TRUE,INDEX(Sheet2!$I$2:'Sheet2'!$I$45,MATCH(AX5,Sheet2!$G$2:'Sheet2'!$G$45,0)),IF($BG$1=TRUE,INDEX(Sheet2!$H$2:'Sheet2'!$H$45,MATCH(AX5,Sheet2!$G$2:'Sheet2'!$G$45,0)),0)))+IF($BC$1=TRUE,2,0)</f>
        <v>61</v>
      </c>
      <c r="W5" s="8">
        <f t="shared" ref="W5:W68" si="8">V5+3.5</f>
        <v>64.5</v>
      </c>
      <c r="X5" s="8">
        <f t="shared" ref="X5:X68" si="9">V5+6.5</f>
        <v>67.5</v>
      </c>
      <c r="Y5" s="26">
        <f t="shared" ref="Y5:Y68" si="10">V5+9.5</f>
        <v>70.5</v>
      </c>
      <c r="Z5" s="8">
        <f>AY5+IF($F5="범선",IF($BE$1=TRUE,INDEX(Sheet2!$H$2:'Sheet2'!$H$45,MATCH(AY5,Sheet2!$G$2:'Sheet2'!$G$45,0),0)),IF($BF$1=TRUE,INDEX(Sheet2!$I$2:'Sheet2'!$I$45,MATCH(AY5,Sheet2!$G$2:'Sheet2'!$G$45,0)),IF($BG$1=TRUE,INDEX(Sheet2!$H$2:'Sheet2'!$H$45,MATCH(AY5,Sheet2!$G$2:'Sheet2'!$G$45,0)),0)))+IF($BC$1=TRUE,2,0)</f>
        <v>69</v>
      </c>
      <c r="AA5" s="8">
        <f t="shared" ref="AA5:AA68" si="11">Z5+3.5</f>
        <v>72.5</v>
      </c>
      <c r="AB5" s="8">
        <f t="shared" ref="AB5:AB68" si="12">Z5+6.5</f>
        <v>75.5</v>
      </c>
      <c r="AC5" s="26">
        <f t="shared" ref="AC5:AC68" si="13">Z5+9.5</f>
        <v>78.5</v>
      </c>
      <c r="AD5" s="8">
        <f>AZ5+IF($F5="범선",IF($BE$1=TRUE,INDEX(Sheet2!$H$2:'Sheet2'!$H$45,MATCH(AZ5,Sheet2!$G$2:'Sheet2'!$G$45,0),0)),IF($BF$1=TRUE,INDEX(Sheet2!$I$2:'Sheet2'!$I$45,MATCH(AZ5,Sheet2!$G$2:'Sheet2'!$G$45,0)),IF($BG$1=TRUE,INDEX(Sheet2!$H$2:'Sheet2'!$H$45,MATCH(AZ5,Sheet2!$G$2:'Sheet2'!$G$45,0)),0)))+IF($BC$1=TRUE,2,0)</f>
        <v>77</v>
      </c>
      <c r="AE5" s="8">
        <f t="shared" ref="AE5:AE68" si="14">AD5+3.5</f>
        <v>80.5</v>
      </c>
      <c r="AF5" s="8">
        <f t="shared" ref="AF5:AF68" si="15">AD5+6.5</f>
        <v>83.5</v>
      </c>
      <c r="AG5" s="26">
        <f t="shared" ref="AG5:AG68" si="16">AD5+9.5</f>
        <v>86.5</v>
      </c>
      <c r="AH5" s="8"/>
      <c r="AI5" s="6">
        <v>300</v>
      </c>
      <c r="AJ5" s="6">
        <v>100</v>
      </c>
      <c r="AK5" s="6">
        <v>15</v>
      </c>
      <c r="AL5" s="6">
        <v>15</v>
      </c>
      <c r="AM5" s="6">
        <v>60</v>
      </c>
      <c r="AN5" s="10">
        <v>120</v>
      </c>
      <c r="AO5" s="6">
        <v>120</v>
      </c>
      <c r="AP5" s="10">
        <v>80</v>
      </c>
      <c r="AQ5" s="6">
        <v>300</v>
      </c>
      <c r="AR5" s="6">
        <v>3</v>
      </c>
      <c r="AS5" s="6">
        <f t="shared" ref="AS5:AS68" si="17">AN5+AP5+AQ5</f>
        <v>500</v>
      </c>
      <c r="AT5" s="6">
        <f t="shared" ref="AT5:AT68" si="18">ROUNDDOWN(AS5*0.75,0)</f>
        <v>375</v>
      </c>
      <c r="AU5" s="6">
        <f t="shared" ref="AU5:AU68" si="19">ROUNDDOWN(AS5*1.25,0)</f>
        <v>625</v>
      </c>
      <c r="AV5" s="6">
        <f t="shared" ref="AV5:AV68" si="20">ROUNDDOWN(($AM5-5)/5,0)-ROUNDDOWN(IF($BA$1=TRUE,$AT5,$AU5)/100,0)+IF($BB$1=TRUE,1,0)+IF($BD$1=TRUE,6,0)</f>
        <v>15</v>
      </c>
      <c r="AW5" s="6">
        <f t="shared" ref="AW5:AW68" si="21">ROUNDDOWN(($AM5-5+3*$BA$5)/5,0)-ROUNDDOWN(IF($BA$1=TRUE,$AT5,$AU5)/100,0)+IF($BB$1=TRUE,1,0)+IF($BD$1=TRUE,6,0)</f>
        <v>16</v>
      </c>
      <c r="AX5" s="6">
        <f t="shared" ref="AX5:AX68" si="22">ROUNDDOWN(($AM5-5+20*1+2*$BA$5)/5,0)-ROUNDDOWN(IF($BA$1=TRUE,$AT5,$AU5)/100,0)+IF($BB$1=TRUE,1,0)+IF($BD$1=TRUE,6,0)</f>
        <v>19</v>
      </c>
      <c r="AY5" s="6">
        <f t="shared" ref="AY5:AY68" si="23">ROUNDDOWN(($AM5-5+20*2+1*$BA$5)/5,0)-ROUNDDOWN(IF($BA$1=TRUE,$AT5,$AU5)/100,0)+IF($BB$1=TRUE,1,0)+IF($BD$1=TRUE,6,0)</f>
        <v>23</v>
      </c>
      <c r="AZ5" s="6">
        <f t="shared" ref="AZ5:AZ68" si="24">ROUNDDOWN(($AM5-5+60)/5,0)-ROUNDDOWN(IF($BA$1=TRUE,$AT5,$AU5)/100,0)+IF($BB$1=TRUE,1,0)+IF($BD$1=TRUE,6,0)</f>
        <v>27</v>
      </c>
      <c r="BA5" s="6">
        <f>IF($BH$1=TRUE,2,IF($BI$1=TRUE,5,0))</f>
        <v>2</v>
      </c>
    </row>
    <row r="6" spans="1:61" s="6" customFormat="1" hidden="1" x14ac:dyDescent="0.3">
      <c r="A6" s="35">
        <v>2</v>
      </c>
      <c r="B6" s="7" t="s">
        <v>238</v>
      </c>
      <c r="C6" s="23" t="s">
        <v>237</v>
      </c>
      <c r="D6" s="8" t="s">
        <v>1</v>
      </c>
      <c r="E6" s="8" t="s">
        <v>236</v>
      </c>
      <c r="F6" s="9" t="s">
        <v>233</v>
      </c>
      <c r="G6" s="26" t="s">
        <v>12</v>
      </c>
      <c r="H6" s="6">
        <f>ROUNDDOWN(AI6*1.05,0)+INDEX(Sheet2!$B$2:'Sheet2'!$B$5,MATCH(G6,Sheet2!$A$2:'Sheet2'!$A$5,0),0)+34*AR6-ROUNDUP(IF($BA$1=TRUE,AT6,AU6)/10,0)</f>
        <v>504</v>
      </c>
      <c r="I6" s="6">
        <f>ROUNDDOWN(AJ6*1.05,0)+INDEX(Sheet2!$B$2:'Sheet2'!$B$5,MATCH(G6,Sheet2!$A$2:'Sheet2'!$A$5,0),0)+34*AR6-ROUNDUP(IF($BA$1=TRUE,AT6,AU6)/10,0)</f>
        <v>630</v>
      </c>
      <c r="J6" s="45">
        <f t="shared" si="0"/>
        <v>1134</v>
      </c>
      <c r="K6" s="41">
        <f>AU6-ROUNDDOWN(AP6/2,0)-ROUNDDOWN(MAX(AO6*1.2,AN6*0.5),0)+INDEX(Sheet2!$C$2:'Sheet2'!$C$5,MATCH(G6,Sheet2!$A$2:'Sheet2'!$A$5,0),0)</f>
        <v>788</v>
      </c>
      <c r="L6" s="23">
        <f t="shared" si="1"/>
        <v>376</v>
      </c>
      <c r="N6" s="27">
        <f>AV6+IF($F6="범선",IF($BE$1=TRUE,INDEX(Sheet2!$H$2:'Sheet2'!$H$45,MATCH(AV6,Sheet2!$G$2:'Sheet2'!$G$45,0),0)),IF($BF$1=TRUE,INDEX(Sheet2!$I$2:'Sheet2'!$I$45,MATCH(AV6,Sheet2!$G$2:'Sheet2'!$G$45,0)),IF($BG$1=TRUE,INDEX(Sheet2!$H$2:'Sheet2'!$H$45,MATCH(AV6,Sheet2!$G$2:'Sheet2'!$G$45,0)),0)))+IF($BC$1=TRUE,2,0)</f>
        <v>49</v>
      </c>
      <c r="O6" s="8">
        <f t="shared" si="2"/>
        <v>52</v>
      </c>
      <c r="P6" s="8">
        <f t="shared" si="3"/>
        <v>55</v>
      </c>
      <c r="Q6" s="26">
        <f t="shared" si="4"/>
        <v>58</v>
      </c>
      <c r="R6" s="8">
        <f>AW6+IF($F6="범선",IF($BE$1=TRUE,INDEX(Sheet2!$H$2:'Sheet2'!$H$45,MATCH(AW6,Sheet2!$G$2:'Sheet2'!$G$45,0),0)),IF($BF$1=TRUE,INDEX(Sheet2!$I$2:'Sheet2'!$I$45,MATCH(AW6,Sheet2!$G$2:'Sheet2'!$G$45,0)),IF($BG$1=TRUE,INDEX(Sheet2!$H$2:'Sheet2'!$H$45,MATCH(AW6,Sheet2!$G$2:'Sheet2'!$G$45,0)),0)))+IF($BC$1=TRUE,2,0)</f>
        <v>51</v>
      </c>
      <c r="S6" s="8">
        <f t="shared" si="5"/>
        <v>54.5</v>
      </c>
      <c r="T6" s="8">
        <f t="shared" si="6"/>
        <v>57.5</v>
      </c>
      <c r="U6" s="26">
        <f t="shared" si="7"/>
        <v>60.5</v>
      </c>
      <c r="V6" s="8">
        <f>AX6+IF($F6="범선",IF($BE$1=TRUE,INDEX(Sheet2!$H$2:'Sheet2'!$H$45,MATCH(AX6,Sheet2!$G$2:'Sheet2'!$G$45,0),0)),IF($BF$1=TRUE,INDEX(Sheet2!$I$2:'Sheet2'!$I$45,MATCH(AX6,Sheet2!$G$2:'Sheet2'!$G$45,0)),IF($BG$1=TRUE,INDEX(Sheet2!$H$2:'Sheet2'!$H$45,MATCH(AX6,Sheet2!$G$2:'Sheet2'!$G$45,0)),0)))+IF($BC$1=TRUE,2,0)</f>
        <v>57</v>
      </c>
      <c r="W6" s="8">
        <f t="shared" si="8"/>
        <v>60.5</v>
      </c>
      <c r="X6" s="8">
        <f t="shared" si="9"/>
        <v>63.5</v>
      </c>
      <c r="Y6" s="26">
        <f t="shared" si="10"/>
        <v>66.5</v>
      </c>
      <c r="Z6" s="8">
        <f>AY6+IF($F6="범선",IF($BE$1=TRUE,INDEX(Sheet2!$H$2:'Sheet2'!$H$45,MATCH(AY6,Sheet2!$G$2:'Sheet2'!$G$45,0),0)),IF($BF$1=TRUE,INDEX(Sheet2!$I$2:'Sheet2'!$I$45,MATCH(AY6,Sheet2!$G$2:'Sheet2'!$G$45,0)),IF($BG$1=TRUE,INDEX(Sheet2!$H$2:'Sheet2'!$H$45,MATCH(AY6,Sheet2!$G$2:'Sheet2'!$G$45,0)),0)))+IF($BC$1=TRUE,2,0)</f>
        <v>65</v>
      </c>
      <c r="AA6" s="8">
        <f t="shared" si="11"/>
        <v>68.5</v>
      </c>
      <c r="AB6" s="8">
        <f t="shared" si="12"/>
        <v>71.5</v>
      </c>
      <c r="AC6" s="26">
        <f t="shared" si="13"/>
        <v>74.5</v>
      </c>
      <c r="AD6" s="8">
        <f>AZ6+IF($F6="범선",IF($BE$1=TRUE,INDEX(Sheet2!$H$2:'Sheet2'!$H$45,MATCH(AZ6,Sheet2!$G$2:'Sheet2'!$G$45,0),0)),IF($BF$1=TRUE,INDEX(Sheet2!$I$2:'Sheet2'!$I$45,MATCH(AZ6,Sheet2!$G$2:'Sheet2'!$G$45,0)),IF($BG$1=TRUE,INDEX(Sheet2!$H$2:'Sheet2'!$H$45,MATCH(AZ6,Sheet2!$G$2:'Sheet2'!$G$45,0)),0)))+IF($BC$1=TRUE,2,0)</f>
        <v>73</v>
      </c>
      <c r="AE6" s="8">
        <f t="shared" si="14"/>
        <v>76.5</v>
      </c>
      <c r="AF6" s="8">
        <f t="shared" si="15"/>
        <v>79.5</v>
      </c>
      <c r="AG6" s="26">
        <f t="shared" si="16"/>
        <v>82.5</v>
      </c>
      <c r="AH6" s="8"/>
      <c r="AI6" s="6">
        <v>270</v>
      </c>
      <c r="AJ6" s="6">
        <v>390</v>
      </c>
      <c r="AK6" s="6">
        <v>13</v>
      </c>
      <c r="AL6" s="6">
        <v>15</v>
      </c>
      <c r="AM6" s="6">
        <v>60</v>
      </c>
      <c r="AN6" s="6">
        <v>245</v>
      </c>
      <c r="AO6" s="6">
        <v>100</v>
      </c>
      <c r="AP6" s="6">
        <v>90</v>
      </c>
      <c r="AQ6" s="6">
        <v>390</v>
      </c>
      <c r="AR6" s="6">
        <v>4</v>
      </c>
      <c r="AS6" s="6">
        <f t="shared" si="17"/>
        <v>725</v>
      </c>
      <c r="AT6" s="6">
        <f t="shared" si="18"/>
        <v>543</v>
      </c>
      <c r="AU6" s="6">
        <f t="shared" si="19"/>
        <v>906</v>
      </c>
      <c r="AV6" s="6">
        <f t="shared" si="20"/>
        <v>13</v>
      </c>
      <c r="AW6" s="6">
        <f t="shared" si="21"/>
        <v>14</v>
      </c>
      <c r="AX6" s="6">
        <f t="shared" si="22"/>
        <v>17</v>
      </c>
      <c r="AY6" s="6">
        <f t="shared" si="23"/>
        <v>21</v>
      </c>
      <c r="AZ6" s="6">
        <f t="shared" si="24"/>
        <v>25</v>
      </c>
    </row>
    <row r="7" spans="1:61" s="6" customFormat="1" hidden="1" x14ac:dyDescent="0.3">
      <c r="A7" s="35">
        <v>3</v>
      </c>
      <c r="B7" s="7" t="s">
        <v>258</v>
      </c>
      <c r="C7" s="23" t="s">
        <v>257</v>
      </c>
      <c r="D7" s="8" t="s">
        <v>1</v>
      </c>
      <c r="E7" s="8" t="s">
        <v>267</v>
      </c>
      <c r="F7" s="9" t="s">
        <v>233</v>
      </c>
      <c r="G7" s="26" t="s">
        <v>12</v>
      </c>
      <c r="H7" s="6">
        <f>ROUNDDOWN(AI7*1.05,0)+INDEX(Sheet2!$B$2:'Sheet2'!$B$5,MATCH(G7,Sheet2!$A$2:'Sheet2'!$A$5,0),0)+34*AR7-ROUNDUP(IF($BA$1=TRUE,AT7,AU7)/10,0)</f>
        <v>472</v>
      </c>
      <c r="I7" s="6">
        <f>ROUNDDOWN(AJ7*1.05,0)+INDEX(Sheet2!$B$2:'Sheet2'!$B$5,MATCH(G7,Sheet2!$A$2:'Sheet2'!$A$5,0),0)+34*AR7-ROUNDUP(IF($BA$1=TRUE,AT7,AU7)/10,0)</f>
        <v>346</v>
      </c>
      <c r="J7" s="45">
        <f t="shared" si="0"/>
        <v>818</v>
      </c>
      <c r="K7" s="41">
        <f>AU7-ROUNDDOWN(AP7/2,0)-ROUNDDOWN(MAX(AO7*1.2,AN7*0.5),0)+INDEX(Sheet2!$C$2:'Sheet2'!$C$5,MATCH(G7,Sheet2!$A$2:'Sheet2'!$A$5,0),0)</f>
        <v>734</v>
      </c>
      <c r="L7" s="23">
        <f t="shared" si="1"/>
        <v>345</v>
      </c>
      <c r="N7" s="27">
        <f>AV7+IF($F7="범선",IF($BE$1=TRUE,INDEX(Sheet2!$H$2:'Sheet2'!$H$45,MATCH(AV7,Sheet2!$G$2:'Sheet2'!$G$45,0),0)),IF($BF$1=TRUE,INDEX(Sheet2!$I$2:'Sheet2'!$I$45,MATCH(AV7,Sheet2!$G$2:'Sheet2'!$G$45,0)),IF($BG$1=TRUE,INDEX(Sheet2!$H$2:'Sheet2'!$H$45,MATCH(AV7,Sheet2!$G$2:'Sheet2'!$G$45,0)),0)))+IF($BC$1=TRUE,2,0)</f>
        <v>47</v>
      </c>
      <c r="O7" s="8">
        <f t="shared" si="2"/>
        <v>50</v>
      </c>
      <c r="P7" s="8">
        <f t="shared" si="3"/>
        <v>53</v>
      </c>
      <c r="Q7" s="26">
        <f t="shared" si="4"/>
        <v>56</v>
      </c>
      <c r="R7" s="8">
        <f>AW7+IF($F7="범선",IF($BE$1=TRUE,INDEX(Sheet2!$H$2:'Sheet2'!$H$45,MATCH(AW7,Sheet2!$G$2:'Sheet2'!$G$45,0),0)),IF($BF$1=TRUE,INDEX(Sheet2!$I$2:'Sheet2'!$I$45,MATCH(AW7,Sheet2!$G$2:'Sheet2'!$G$45,0)),IF($BG$1=TRUE,INDEX(Sheet2!$H$2:'Sheet2'!$H$45,MATCH(AW7,Sheet2!$G$2:'Sheet2'!$G$45,0)),0)))+IF($BC$1=TRUE,2,0)</f>
        <v>49</v>
      </c>
      <c r="S7" s="8">
        <f t="shared" si="5"/>
        <v>52.5</v>
      </c>
      <c r="T7" s="8">
        <f t="shared" si="6"/>
        <v>55.5</v>
      </c>
      <c r="U7" s="26">
        <f t="shared" si="7"/>
        <v>58.5</v>
      </c>
      <c r="V7" s="8">
        <f>AX7+IF($F7="범선",IF($BE$1=TRUE,INDEX(Sheet2!$H$2:'Sheet2'!$H$45,MATCH(AX7,Sheet2!$G$2:'Sheet2'!$G$45,0),0)),IF($BF$1=TRUE,INDEX(Sheet2!$I$2:'Sheet2'!$I$45,MATCH(AX7,Sheet2!$G$2:'Sheet2'!$G$45,0)),IF($BG$1=TRUE,INDEX(Sheet2!$H$2:'Sheet2'!$H$45,MATCH(AX7,Sheet2!$G$2:'Sheet2'!$G$45,0)),0)))+IF($BC$1=TRUE,2,0)</f>
        <v>55</v>
      </c>
      <c r="W7" s="8">
        <f t="shared" si="8"/>
        <v>58.5</v>
      </c>
      <c r="X7" s="8">
        <f t="shared" si="9"/>
        <v>61.5</v>
      </c>
      <c r="Y7" s="26">
        <f t="shared" si="10"/>
        <v>64.5</v>
      </c>
      <c r="Z7" s="8">
        <f>AY7+IF($F7="범선",IF($BE$1=TRUE,INDEX(Sheet2!$H$2:'Sheet2'!$H$45,MATCH(AY7,Sheet2!$G$2:'Sheet2'!$G$45,0),0)),IF($BF$1=TRUE,INDEX(Sheet2!$I$2:'Sheet2'!$I$45,MATCH(AY7,Sheet2!$G$2:'Sheet2'!$G$45,0)),IF($BG$1=TRUE,INDEX(Sheet2!$H$2:'Sheet2'!$H$45,MATCH(AY7,Sheet2!$G$2:'Sheet2'!$G$45,0)),0)))+IF($BC$1=TRUE,2,0)</f>
        <v>63</v>
      </c>
      <c r="AA7" s="8">
        <f t="shared" si="11"/>
        <v>66.5</v>
      </c>
      <c r="AB7" s="8">
        <f t="shared" si="12"/>
        <v>69.5</v>
      </c>
      <c r="AC7" s="26">
        <f t="shared" si="13"/>
        <v>72.5</v>
      </c>
      <c r="AD7" s="8">
        <f>AZ7+IF($F7="범선",IF($BE$1=TRUE,INDEX(Sheet2!$H$2:'Sheet2'!$H$45,MATCH(AZ7,Sheet2!$G$2:'Sheet2'!$G$45,0),0)),IF($BF$1=TRUE,INDEX(Sheet2!$I$2:'Sheet2'!$I$45,MATCH(AZ7,Sheet2!$G$2:'Sheet2'!$G$45,0)),IF($BG$1=TRUE,INDEX(Sheet2!$H$2:'Sheet2'!$H$45,MATCH(AZ7,Sheet2!$G$2:'Sheet2'!$G$45,0)),0)))+IF($BC$1=TRUE,2,0)</f>
        <v>71</v>
      </c>
      <c r="AE7" s="8">
        <f t="shared" si="14"/>
        <v>74.5</v>
      </c>
      <c r="AF7" s="8">
        <f t="shared" si="15"/>
        <v>77.5</v>
      </c>
      <c r="AG7" s="26">
        <f t="shared" si="16"/>
        <v>80.5</v>
      </c>
      <c r="AH7" s="8"/>
      <c r="AI7" s="6">
        <v>300</v>
      </c>
      <c r="AJ7" s="6">
        <v>180</v>
      </c>
      <c r="AK7" s="6">
        <v>12</v>
      </c>
      <c r="AL7" s="6">
        <v>14</v>
      </c>
      <c r="AM7" s="6">
        <v>55</v>
      </c>
      <c r="AN7" s="6">
        <v>200</v>
      </c>
      <c r="AO7" s="6">
        <v>100</v>
      </c>
      <c r="AP7" s="6">
        <v>90</v>
      </c>
      <c r="AQ7" s="6">
        <v>390</v>
      </c>
      <c r="AR7" s="6">
        <v>2</v>
      </c>
      <c r="AS7" s="6">
        <f t="shared" si="17"/>
        <v>680</v>
      </c>
      <c r="AT7" s="6">
        <f t="shared" si="18"/>
        <v>510</v>
      </c>
      <c r="AU7" s="6">
        <f t="shared" si="19"/>
        <v>850</v>
      </c>
      <c r="AV7" s="6">
        <f t="shared" si="20"/>
        <v>12</v>
      </c>
      <c r="AW7" s="6">
        <f t="shared" si="21"/>
        <v>13</v>
      </c>
      <c r="AX7" s="6">
        <f t="shared" si="22"/>
        <v>16</v>
      </c>
      <c r="AY7" s="6">
        <f t="shared" si="23"/>
        <v>20</v>
      </c>
      <c r="AZ7" s="6">
        <f t="shared" si="24"/>
        <v>24</v>
      </c>
    </row>
    <row r="8" spans="1:61" s="6" customFormat="1" hidden="1" x14ac:dyDescent="0.3">
      <c r="A8" s="35">
        <v>4</v>
      </c>
      <c r="B8" s="7" t="s">
        <v>75</v>
      </c>
      <c r="C8" s="23" t="s">
        <v>242</v>
      </c>
      <c r="D8" s="8" t="s">
        <v>1</v>
      </c>
      <c r="E8" s="8" t="s">
        <v>98</v>
      </c>
      <c r="F8" s="9" t="s">
        <v>233</v>
      </c>
      <c r="G8" s="26" t="s">
        <v>12</v>
      </c>
      <c r="H8" s="6">
        <f>ROUNDDOWN(AI8*1.05,0)+INDEX(Sheet2!$B$2:'Sheet2'!$B$5,MATCH(G8,Sheet2!$A$2:'Sheet2'!$A$5,0),0)+34*AR8-ROUNDUP(IF($BA$1=TRUE,AT8,AU8)/10,0)</f>
        <v>498</v>
      </c>
      <c r="I8" s="6">
        <f>ROUNDDOWN(AJ8*1.05,0)+INDEX(Sheet2!$B$2:'Sheet2'!$B$5,MATCH(G8,Sheet2!$A$2:'Sheet2'!$A$5,0),0)+34*AR8-ROUNDUP(IF($BA$1=TRUE,AT8,AU8)/10,0)</f>
        <v>399</v>
      </c>
      <c r="J8" s="45">
        <f t="shared" si="0"/>
        <v>897</v>
      </c>
      <c r="K8" s="41">
        <f>AU8-ROUNDDOWN(AP8/2,0)-ROUNDDOWN(MAX(AO8*1.2,AN8*0.5),0)+INDEX(Sheet2!$C$2:'Sheet2'!$C$5,MATCH(G8,Sheet2!$A$2:'Sheet2'!$A$5,0),0)</f>
        <v>752</v>
      </c>
      <c r="L8" s="23">
        <f t="shared" si="1"/>
        <v>356</v>
      </c>
      <c r="N8" s="27">
        <f>AV8+IF($F8="범선",IF($BE$1=TRUE,INDEX(Sheet2!$H$2:'Sheet2'!$H$45,MATCH(AV8,Sheet2!$G$2:'Sheet2'!$G$45,0),0)),IF($BF$1=TRUE,INDEX(Sheet2!$I$2:'Sheet2'!$I$45,MATCH(AV8,Sheet2!$G$2:'Sheet2'!$G$45,0)),IF($BG$1=TRUE,INDEX(Sheet2!$H$2:'Sheet2'!$H$45,MATCH(AV8,Sheet2!$G$2:'Sheet2'!$G$45,0)),0)))+IF($BC$1=TRUE,2,0)</f>
        <v>47</v>
      </c>
      <c r="O8" s="8">
        <f t="shared" si="2"/>
        <v>50</v>
      </c>
      <c r="P8" s="8">
        <f t="shared" si="3"/>
        <v>53</v>
      </c>
      <c r="Q8" s="26">
        <f t="shared" si="4"/>
        <v>56</v>
      </c>
      <c r="R8" s="8">
        <f>AW8+IF($F8="범선",IF($BE$1=TRUE,INDEX(Sheet2!$H$2:'Sheet2'!$H$45,MATCH(AW8,Sheet2!$G$2:'Sheet2'!$G$45,0),0)),IF($BF$1=TRUE,INDEX(Sheet2!$I$2:'Sheet2'!$I$45,MATCH(AW8,Sheet2!$G$2:'Sheet2'!$G$45,0)),IF($BG$1=TRUE,INDEX(Sheet2!$H$2:'Sheet2'!$H$45,MATCH(AW8,Sheet2!$G$2:'Sheet2'!$G$45,0)),0)))+IF($BC$1=TRUE,2,0)</f>
        <v>49</v>
      </c>
      <c r="S8" s="8">
        <f t="shared" si="5"/>
        <v>52.5</v>
      </c>
      <c r="T8" s="8">
        <f t="shared" si="6"/>
        <v>55.5</v>
      </c>
      <c r="U8" s="26">
        <f t="shared" si="7"/>
        <v>58.5</v>
      </c>
      <c r="V8" s="8">
        <f>AX8+IF($F8="범선",IF($BE$1=TRUE,INDEX(Sheet2!$H$2:'Sheet2'!$H$45,MATCH(AX8,Sheet2!$G$2:'Sheet2'!$G$45,0),0)),IF($BF$1=TRUE,INDEX(Sheet2!$I$2:'Sheet2'!$I$45,MATCH(AX8,Sheet2!$G$2:'Sheet2'!$G$45,0)),IF($BG$1=TRUE,INDEX(Sheet2!$H$2:'Sheet2'!$H$45,MATCH(AX8,Sheet2!$G$2:'Sheet2'!$G$45,0)),0)))+IF($BC$1=TRUE,2,0)</f>
        <v>55</v>
      </c>
      <c r="W8" s="8">
        <f t="shared" si="8"/>
        <v>58.5</v>
      </c>
      <c r="X8" s="8">
        <f t="shared" si="9"/>
        <v>61.5</v>
      </c>
      <c r="Y8" s="26">
        <f t="shared" si="10"/>
        <v>64.5</v>
      </c>
      <c r="Z8" s="8">
        <f>AY8+IF($F8="범선",IF($BE$1=TRUE,INDEX(Sheet2!$H$2:'Sheet2'!$H$45,MATCH(AY8,Sheet2!$G$2:'Sheet2'!$G$45,0),0)),IF($BF$1=TRUE,INDEX(Sheet2!$I$2:'Sheet2'!$I$45,MATCH(AY8,Sheet2!$G$2:'Sheet2'!$G$45,0)),IF($BG$1=TRUE,INDEX(Sheet2!$H$2:'Sheet2'!$H$45,MATCH(AY8,Sheet2!$G$2:'Sheet2'!$G$45,0)),0)))+IF($BC$1=TRUE,2,0)</f>
        <v>63</v>
      </c>
      <c r="AA8" s="8">
        <f t="shared" si="11"/>
        <v>66.5</v>
      </c>
      <c r="AB8" s="8">
        <f t="shared" si="12"/>
        <v>69.5</v>
      </c>
      <c r="AC8" s="26">
        <f t="shared" si="13"/>
        <v>72.5</v>
      </c>
      <c r="AD8" s="8">
        <f>AZ8+IF($F8="범선",IF($BE$1=TRUE,INDEX(Sheet2!$H$2:'Sheet2'!$H$45,MATCH(AZ8,Sheet2!$G$2:'Sheet2'!$G$45,0),0)),IF($BF$1=TRUE,INDEX(Sheet2!$I$2:'Sheet2'!$I$45,MATCH(AZ8,Sheet2!$G$2:'Sheet2'!$G$45,0)),IF($BG$1=TRUE,INDEX(Sheet2!$H$2:'Sheet2'!$H$45,MATCH(AZ8,Sheet2!$G$2:'Sheet2'!$G$45,0)),0)))+IF($BC$1=TRUE,2,0)</f>
        <v>71</v>
      </c>
      <c r="AE8" s="8">
        <f t="shared" si="14"/>
        <v>74.5</v>
      </c>
      <c r="AF8" s="8">
        <f t="shared" si="15"/>
        <v>77.5</v>
      </c>
      <c r="AG8" s="26">
        <f t="shared" si="16"/>
        <v>80.5</v>
      </c>
      <c r="AH8" s="8"/>
      <c r="AI8" s="6">
        <v>295</v>
      </c>
      <c r="AJ8" s="6">
        <v>200</v>
      </c>
      <c r="AK8" s="6">
        <v>12</v>
      </c>
      <c r="AL8" s="6">
        <v>14</v>
      </c>
      <c r="AM8" s="6">
        <v>55</v>
      </c>
      <c r="AN8" s="6">
        <v>225</v>
      </c>
      <c r="AO8" s="6">
        <v>100</v>
      </c>
      <c r="AP8" s="6">
        <v>90</v>
      </c>
      <c r="AQ8" s="6">
        <v>380</v>
      </c>
      <c r="AR8" s="6">
        <v>3</v>
      </c>
      <c r="AS8" s="6">
        <f t="shared" si="17"/>
        <v>695</v>
      </c>
      <c r="AT8" s="6">
        <f t="shared" si="18"/>
        <v>521</v>
      </c>
      <c r="AU8" s="6">
        <f t="shared" si="19"/>
        <v>868</v>
      </c>
      <c r="AV8" s="6">
        <f t="shared" si="20"/>
        <v>12</v>
      </c>
      <c r="AW8" s="6">
        <f t="shared" si="21"/>
        <v>13</v>
      </c>
      <c r="AX8" s="6">
        <f t="shared" si="22"/>
        <v>16</v>
      </c>
      <c r="AY8" s="6">
        <f t="shared" si="23"/>
        <v>20</v>
      </c>
      <c r="AZ8" s="6">
        <f t="shared" si="24"/>
        <v>24</v>
      </c>
    </row>
    <row r="9" spans="1:61" s="6" customFormat="1" hidden="1" x14ac:dyDescent="0.3">
      <c r="A9" s="35">
        <v>5</v>
      </c>
      <c r="B9" s="2" t="s">
        <v>340</v>
      </c>
      <c r="C9" s="23" t="s">
        <v>337</v>
      </c>
      <c r="D9" s="8" t="s">
        <v>1</v>
      </c>
      <c r="E9" s="3" t="s">
        <v>322</v>
      </c>
      <c r="F9" s="8" t="s">
        <v>19</v>
      </c>
      <c r="G9" s="26" t="s">
        <v>12</v>
      </c>
      <c r="H9" s="6">
        <f>ROUNDDOWN(AI9*1.05,0)+INDEX(Sheet2!$B$2:'Sheet2'!$B$5,MATCH(G9,Sheet2!$A$2:'Sheet2'!$A$5,0),0)+34*AR9-ROUNDUP(IF($BA$1=TRUE,AT9,AU9)/10,0)</f>
        <v>498</v>
      </c>
      <c r="I9" s="6">
        <f>ROUNDDOWN(AJ9*1.05,0)+INDEX(Sheet2!$B$2:'Sheet2'!$B$5,MATCH(G9,Sheet2!$A$2:'Sheet2'!$A$5,0),0)+34*AR9-ROUNDUP(IF($BA$1=TRUE,AT9,AU9)/10,0)</f>
        <v>399</v>
      </c>
      <c r="J9" s="45">
        <f t="shared" si="0"/>
        <v>897</v>
      </c>
      <c r="K9" s="41">
        <f>AU9-ROUNDDOWN(AP9/2,0)-ROUNDDOWN(MAX(AO9*1.2,AN9*0.5),0)+INDEX(Sheet2!$C$2:'Sheet2'!$C$5,MATCH(G9,Sheet2!$A$2:'Sheet2'!$A$5,0),0)</f>
        <v>752</v>
      </c>
      <c r="L9" s="23">
        <f t="shared" si="1"/>
        <v>356</v>
      </c>
      <c r="N9" s="27">
        <f>AV9+IF($F9="범선",IF($BE$1=TRUE,INDEX(Sheet2!$H$2:'Sheet2'!$H$45,MATCH(AV9,Sheet2!$G$2:'Sheet2'!$G$45,0),0)),IF($BF$1=TRUE,INDEX(Sheet2!$I$2:'Sheet2'!$I$45,MATCH(AV9,Sheet2!$G$2:'Sheet2'!$G$45,0)),IF($BG$1=TRUE,INDEX(Sheet2!$H$2:'Sheet2'!$H$45,MATCH(AV9,Sheet2!$G$2:'Sheet2'!$G$45,0)),0)))+IF($BC$1=TRUE,2,0)</f>
        <v>47</v>
      </c>
      <c r="O9" s="8">
        <f t="shared" si="2"/>
        <v>50</v>
      </c>
      <c r="P9" s="8">
        <f t="shared" si="3"/>
        <v>53</v>
      </c>
      <c r="Q9" s="26">
        <f t="shared" si="4"/>
        <v>56</v>
      </c>
      <c r="R9" s="8">
        <f>AW9+IF($F9="범선",IF($BE$1=TRUE,INDEX(Sheet2!$H$2:'Sheet2'!$H$45,MATCH(AW9,Sheet2!$G$2:'Sheet2'!$G$45,0),0)),IF($BF$1=TRUE,INDEX(Sheet2!$I$2:'Sheet2'!$I$45,MATCH(AW9,Sheet2!$G$2:'Sheet2'!$G$45,0)),IF($BG$1=TRUE,INDEX(Sheet2!$H$2:'Sheet2'!$H$45,MATCH(AW9,Sheet2!$G$2:'Sheet2'!$G$45,0)),0)))+IF($BC$1=TRUE,2,0)</f>
        <v>49</v>
      </c>
      <c r="S9" s="8">
        <f t="shared" si="5"/>
        <v>52.5</v>
      </c>
      <c r="T9" s="8">
        <f t="shared" si="6"/>
        <v>55.5</v>
      </c>
      <c r="U9" s="26">
        <f t="shared" si="7"/>
        <v>58.5</v>
      </c>
      <c r="V9" s="8">
        <f>AX9+IF($F9="범선",IF($BE$1=TRUE,INDEX(Sheet2!$H$2:'Sheet2'!$H$45,MATCH(AX9,Sheet2!$G$2:'Sheet2'!$G$45,0),0)),IF($BF$1=TRUE,INDEX(Sheet2!$I$2:'Sheet2'!$I$45,MATCH(AX9,Sheet2!$G$2:'Sheet2'!$G$45,0)),IF($BG$1=TRUE,INDEX(Sheet2!$H$2:'Sheet2'!$H$45,MATCH(AX9,Sheet2!$G$2:'Sheet2'!$G$45,0)),0)))+IF($BC$1=TRUE,2,0)</f>
        <v>55</v>
      </c>
      <c r="W9" s="8">
        <f t="shared" si="8"/>
        <v>58.5</v>
      </c>
      <c r="X9" s="8">
        <f t="shared" si="9"/>
        <v>61.5</v>
      </c>
      <c r="Y9" s="26">
        <f t="shared" si="10"/>
        <v>64.5</v>
      </c>
      <c r="Z9" s="8">
        <f>AY9+IF($F9="범선",IF($BE$1=TRUE,INDEX(Sheet2!$H$2:'Sheet2'!$H$45,MATCH(AY9,Sheet2!$G$2:'Sheet2'!$G$45,0),0)),IF($BF$1=TRUE,INDEX(Sheet2!$I$2:'Sheet2'!$I$45,MATCH(AY9,Sheet2!$G$2:'Sheet2'!$G$45,0)),IF($BG$1=TRUE,INDEX(Sheet2!$H$2:'Sheet2'!$H$45,MATCH(AY9,Sheet2!$G$2:'Sheet2'!$G$45,0)),0)))+IF($BC$1=TRUE,2,0)</f>
        <v>63</v>
      </c>
      <c r="AA9" s="8">
        <f t="shared" si="11"/>
        <v>66.5</v>
      </c>
      <c r="AB9" s="8">
        <f t="shared" si="12"/>
        <v>69.5</v>
      </c>
      <c r="AC9" s="26">
        <f t="shared" si="13"/>
        <v>72.5</v>
      </c>
      <c r="AD9" s="8">
        <f>AZ9+IF($F9="범선",IF($BE$1=TRUE,INDEX(Sheet2!$H$2:'Sheet2'!$H$45,MATCH(AZ9,Sheet2!$G$2:'Sheet2'!$G$45,0),0)),IF($BF$1=TRUE,INDEX(Sheet2!$I$2:'Sheet2'!$I$45,MATCH(AZ9,Sheet2!$G$2:'Sheet2'!$G$45,0)),IF($BG$1=TRUE,INDEX(Sheet2!$H$2:'Sheet2'!$H$45,MATCH(AZ9,Sheet2!$G$2:'Sheet2'!$G$45,0)),0)))+IF($BC$1=TRUE,2,0)</f>
        <v>71</v>
      </c>
      <c r="AE9" s="8">
        <f t="shared" si="14"/>
        <v>74.5</v>
      </c>
      <c r="AF9" s="8">
        <f t="shared" si="15"/>
        <v>77.5</v>
      </c>
      <c r="AG9" s="26">
        <f t="shared" si="16"/>
        <v>80.5</v>
      </c>
      <c r="AH9" s="3"/>
      <c r="AI9">
        <v>295</v>
      </c>
      <c r="AJ9">
        <v>200</v>
      </c>
      <c r="AK9">
        <v>12</v>
      </c>
      <c r="AL9">
        <v>14</v>
      </c>
      <c r="AM9">
        <v>55</v>
      </c>
      <c r="AN9">
        <v>225</v>
      </c>
      <c r="AO9">
        <v>100</v>
      </c>
      <c r="AP9">
        <v>90</v>
      </c>
      <c r="AQ9">
        <v>380</v>
      </c>
      <c r="AR9">
        <v>3</v>
      </c>
      <c r="AS9" s="40">
        <f t="shared" si="17"/>
        <v>695</v>
      </c>
      <c r="AT9" s="40">
        <f t="shared" si="18"/>
        <v>521</v>
      </c>
      <c r="AU9" s="40">
        <f t="shared" si="19"/>
        <v>868</v>
      </c>
      <c r="AV9" s="6">
        <f t="shared" si="20"/>
        <v>12</v>
      </c>
      <c r="AW9" s="6">
        <f t="shared" si="21"/>
        <v>13</v>
      </c>
      <c r="AX9" s="6">
        <f t="shared" si="22"/>
        <v>16</v>
      </c>
      <c r="AY9" s="6">
        <f t="shared" si="23"/>
        <v>20</v>
      </c>
      <c r="AZ9" s="6">
        <f t="shared" si="24"/>
        <v>24</v>
      </c>
    </row>
    <row r="10" spans="1:61" s="6" customFormat="1" hidden="1" x14ac:dyDescent="0.3">
      <c r="A10" s="35">
        <v>6</v>
      </c>
      <c r="B10" s="7" t="s">
        <v>259</v>
      </c>
      <c r="C10" s="23" t="s">
        <v>257</v>
      </c>
      <c r="D10" s="8" t="s">
        <v>1</v>
      </c>
      <c r="E10" s="8" t="s">
        <v>0</v>
      </c>
      <c r="F10" s="9" t="s">
        <v>233</v>
      </c>
      <c r="G10" s="26" t="s">
        <v>12</v>
      </c>
      <c r="H10" s="6">
        <f>ROUNDDOWN(AI10*1.05,0)+INDEX(Sheet2!$B$2:'Sheet2'!$B$5,MATCH(G10,Sheet2!$A$2:'Sheet2'!$A$5,0),0)+34*AR10-ROUNDUP(IF($BA$1=TRUE,AT10,AU10)/10,0)</f>
        <v>429</v>
      </c>
      <c r="I10" s="6">
        <f>ROUNDDOWN(AJ10*1.05,0)+INDEX(Sheet2!$B$2:'Sheet2'!$B$5,MATCH(G10,Sheet2!$A$2:'Sheet2'!$A$5,0),0)+34*AR10-ROUNDUP(IF($BA$1=TRUE,AT10,AU10)/10,0)</f>
        <v>303</v>
      </c>
      <c r="J10" s="45">
        <f t="shared" si="0"/>
        <v>732</v>
      </c>
      <c r="K10" s="41">
        <f>AU10-ROUNDDOWN(AP10/2,0)-ROUNDDOWN(MAX(AO10*1.2,AN10*0.5),0)+INDEX(Sheet2!$C$2:'Sheet2'!$C$5,MATCH(G10,Sheet2!$A$2:'Sheet2'!$A$5,0),0)</f>
        <v>746</v>
      </c>
      <c r="L10" s="23">
        <f t="shared" si="1"/>
        <v>352</v>
      </c>
      <c r="N10" s="27">
        <f>AV10+IF($F10="범선",IF($BE$1=TRUE,INDEX(Sheet2!$H$2:'Sheet2'!$H$45,MATCH(AV10,Sheet2!$G$2:'Sheet2'!$G$45,0),0)),IF($BF$1=TRUE,INDEX(Sheet2!$I$2:'Sheet2'!$I$45,MATCH(AV10,Sheet2!$G$2:'Sheet2'!$G$45,0)),IF($BG$1=TRUE,INDEX(Sheet2!$H$2:'Sheet2'!$H$45,MATCH(AV10,Sheet2!$G$2:'Sheet2'!$G$45,0)),0)))+IF($BC$1=TRUE,2,0)</f>
        <v>45</v>
      </c>
      <c r="O10" s="8">
        <f t="shared" si="2"/>
        <v>48</v>
      </c>
      <c r="P10" s="8">
        <f t="shared" si="3"/>
        <v>51</v>
      </c>
      <c r="Q10" s="26">
        <f t="shared" si="4"/>
        <v>54</v>
      </c>
      <c r="R10" s="8">
        <f>AW10+IF($F10="범선",IF($BE$1=TRUE,INDEX(Sheet2!$H$2:'Sheet2'!$H$45,MATCH(AW10,Sheet2!$G$2:'Sheet2'!$G$45,0),0)),IF($BF$1=TRUE,INDEX(Sheet2!$I$2:'Sheet2'!$I$45,MATCH(AW10,Sheet2!$G$2:'Sheet2'!$G$45,0)),IF($BG$1=TRUE,INDEX(Sheet2!$H$2:'Sheet2'!$H$45,MATCH(AW10,Sheet2!$G$2:'Sheet2'!$G$45,0)),0)))+IF($BC$1=TRUE,2,0)</f>
        <v>47</v>
      </c>
      <c r="S10" s="8">
        <f t="shared" si="5"/>
        <v>50.5</v>
      </c>
      <c r="T10" s="8">
        <f t="shared" si="6"/>
        <v>53.5</v>
      </c>
      <c r="U10" s="26">
        <f t="shared" si="7"/>
        <v>56.5</v>
      </c>
      <c r="V10" s="8">
        <f>AX10+IF($F10="범선",IF($BE$1=TRUE,INDEX(Sheet2!$H$2:'Sheet2'!$H$45,MATCH(AX10,Sheet2!$G$2:'Sheet2'!$G$45,0),0)),IF($BF$1=TRUE,INDEX(Sheet2!$I$2:'Sheet2'!$I$45,MATCH(AX10,Sheet2!$G$2:'Sheet2'!$G$45,0)),IF($BG$1=TRUE,INDEX(Sheet2!$H$2:'Sheet2'!$H$45,MATCH(AX10,Sheet2!$G$2:'Sheet2'!$G$45,0)),0)))+IF($BC$1=TRUE,2,0)</f>
        <v>53</v>
      </c>
      <c r="W10" s="8">
        <f t="shared" si="8"/>
        <v>56.5</v>
      </c>
      <c r="X10" s="8">
        <f t="shared" si="9"/>
        <v>59.5</v>
      </c>
      <c r="Y10" s="26">
        <f t="shared" si="10"/>
        <v>62.5</v>
      </c>
      <c r="Z10" s="8">
        <f>AY10+IF($F10="범선",IF($BE$1=TRUE,INDEX(Sheet2!$H$2:'Sheet2'!$H$45,MATCH(AY10,Sheet2!$G$2:'Sheet2'!$G$45,0),0)),IF($BF$1=TRUE,INDEX(Sheet2!$I$2:'Sheet2'!$I$45,MATCH(AY10,Sheet2!$G$2:'Sheet2'!$G$45,0)),IF($BG$1=TRUE,INDEX(Sheet2!$H$2:'Sheet2'!$H$45,MATCH(AY10,Sheet2!$G$2:'Sheet2'!$G$45,0)),0)))+IF($BC$1=TRUE,2,0)</f>
        <v>61</v>
      </c>
      <c r="AA10" s="8">
        <f t="shared" si="11"/>
        <v>64.5</v>
      </c>
      <c r="AB10" s="8">
        <f t="shared" si="12"/>
        <v>67.5</v>
      </c>
      <c r="AC10" s="26">
        <f t="shared" si="13"/>
        <v>70.5</v>
      </c>
      <c r="AD10" s="8">
        <f>AZ10+IF($F10="범선",IF($BE$1=TRUE,INDEX(Sheet2!$H$2:'Sheet2'!$H$45,MATCH(AZ10,Sheet2!$G$2:'Sheet2'!$G$45,0),0)),IF($BF$1=TRUE,INDEX(Sheet2!$I$2:'Sheet2'!$I$45,MATCH(AZ10,Sheet2!$G$2:'Sheet2'!$G$45,0)),IF($BG$1=TRUE,INDEX(Sheet2!$H$2:'Sheet2'!$H$45,MATCH(AZ10,Sheet2!$G$2:'Sheet2'!$G$45,0)),0)))+IF($BC$1=TRUE,2,0)</f>
        <v>69</v>
      </c>
      <c r="AE10" s="8">
        <f t="shared" si="14"/>
        <v>72.5</v>
      </c>
      <c r="AF10" s="8">
        <f t="shared" si="15"/>
        <v>75.5</v>
      </c>
      <c r="AG10" s="26">
        <f t="shared" si="16"/>
        <v>78.5</v>
      </c>
      <c r="AH10" s="8"/>
      <c r="AI10" s="6">
        <v>260</v>
      </c>
      <c r="AJ10" s="6">
        <v>140</v>
      </c>
      <c r="AK10" s="6">
        <v>11</v>
      </c>
      <c r="AL10" s="6">
        <v>12</v>
      </c>
      <c r="AM10" s="6">
        <v>50</v>
      </c>
      <c r="AN10" s="6">
        <v>190</v>
      </c>
      <c r="AO10" s="6">
        <v>100</v>
      </c>
      <c r="AP10" s="6">
        <v>90</v>
      </c>
      <c r="AQ10" s="6">
        <v>410</v>
      </c>
      <c r="AR10" s="6">
        <v>2</v>
      </c>
      <c r="AS10" s="6">
        <f t="shared" si="17"/>
        <v>690</v>
      </c>
      <c r="AT10" s="6">
        <f t="shared" si="18"/>
        <v>517</v>
      </c>
      <c r="AU10" s="6">
        <f t="shared" si="19"/>
        <v>862</v>
      </c>
      <c r="AV10" s="6">
        <f t="shared" si="20"/>
        <v>11</v>
      </c>
      <c r="AW10" s="6">
        <f t="shared" si="21"/>
        <v>12</v>
      </c>
      <c r="AX10" s="6">
        <f t="shared" si="22"/>
        <v>15</v>
      </c>
      <c r="AY10" s="6">
        <f t="shared" si="23"/>
        <v>19</v>
      </c>
      <c r="AZ10" s="6">
        <f t="shared" si="24"/>
        <v>23</v>
      </c>
    </row>
    <row r="11" spans="1:61" s="6" customFormat="1" hidden="1" x14ac:dyDescent="0.3">
      <c r="A11" s="35">
        <v>7</v>
      </c>
      <c r="B11" s="7" t="s">
        <v>260</v>
      </c>
      <c r="C11" s="23" t="s">
        <v>257</v>
      </c>
      <c r="D11" s="8" t="s">
        <v>1</v>
      </c>
      <c r="E11" s="8" t="s">
        <v>0</v>
      </c>
      <c r="F11" s="9" t="s">
        <v>233</v>
      </c>
      <c r="G11" s="26" t="s">
        <v>12</v>
      </c>
      <c r="H11" s="6">
        <f>ROUNDDOWN(AI11*1.05,0)+INDEX(Sheet2!$B$2:'Sheet2'!$B$5,MATCH(G11,Sheet2!$A$2:'Sheet2'!$A$5,0),0)+34*AR11-ROUNDUP(IF($BA$1=TRUE,AT11,AU11)/10,0)</f>
        <v>350</v>
      </c>
      <c r="I11" s="6">
        <f>ROUNDDOWN(AJ11*1.05,0)+INDEX(Sheet2!$B$2:'Sheet2'!$B$5,MATCH(G11,Sheet2!$A$2:'Sheet2'!$A$5,0),0)+34*AR11-ROUNDUP(IF($BA$1=TRUE,AT11,AU11)/10,0)</f>
        <v>224</v>
      </c>
      <c r="J11" s="45">
        <f t="shared" si="0"/>
        <v>574</v>
      </c>
      <c r="K11" s="41">
        <f>AU11-ROUNDDOWN(AP11/2,0)-ROUNDDOWN(MAX(AO11*1.2,AN11*0.5),0)+INDEX(Sheet2!$C$2:'Sheet2'!$C$5,MATCH(G11,Sheet2!$A$2:'Sheet2'!$A$5,0),0)</f>
        <v>700</v>
      </c>
      <c r="L11" s="23">
        <f t="shared" si="1"/>
        <v>341</v>
      </c>
      <c r="N11" s="27">
        <f>AV11+IF($F11="범선",IF($BE$1=TRUE,INDEX(Sheet2!$H$2:'Sheet2'!$H$45,MATCH(AV11,Sheet2!$G$2:'Sheet2'!$G$45,0),0)),IF($BF$1=TRUE,INDEX(Sheet2!$I$2:'Sheet2'!$I$45,MATCH(AV11,Sheet2!$G$2:'Sheet2'!$G$45,0)),IF($BG$1=TRUE,INDEX(Sheet2!$H$2:'Sheet2'!$H$45,MATCH(AV11,Sheet2!$G$2:'Sheet2'!$G$45,0)),0)))+IF($BC$1=TRUE,2,0)</f>
        <v>45</v>
      </c>
      <c r="O11" s="8">
        <f t="shared" si="2"/>
        <v>48</v>
      </c>
      <c r="P11" s="8">
        <f t="shared" si="3"/>
        <v>51</v>
      </c>
      <c r="Q11" s="26">
        <f t="shared" si="4"/>
        <v>54</v>
      </c>
      <c r="R11" s="8">
        <f>AW11+IF($F11="범선",IF($BE$1=TRUE,INDEX(Sheet2!$H$2:'Sheet2'!$H$45,MATCH(AW11,Sheet2!$G$2:'Sheet2'!$G$45,0),0)),IF($BF$1=TRUE,INDEX(Sheet2!$I$2:'Sheet2'!$I$45,MATCH(AW11,Sheet2!$G$2:'Sheet2'!$G$45,0)),IF($BG$1=TRUE,INDEX(Sheet2!$H$2:'Sheet2'!$H$45,MATCH(AW11,Sheet2!$G$2:'Sheet2'!$G$45,0)),0)))+IF($BC$1=TRUE,2,0)</f>
        <v>47</v>
      </c>
      <c r="S11" s="8">
        <f t="shared" si="5"/>
        <v>50.5</v>
      </c>
      <c r="T11" s="8">
        <f t="shared" si="6"/>
        <v>53.5</v>
      </c>
      <c r="U11" s="26">
        <f t="shared" si="7"/>
        <v>56.5</v>
      </c>
      <c r="V11" s="8">
        <f>AX11+IF($F11="범선",IF($BE$1=TRUE,INDEX(Sheet2!$H$2:'Sheet2'!$H$45,MATCH(AX11,Sheet2!$G$2:'Sheet2'!$G$45,0),0)),IF($BF$1=TRUE,INDEX(Sheet2!$I$2:'Sheet2'!$I$45,MATCH(AX11,Sheet2!$G$2:'Sheet2'!$G$45,0)),IF($BG$1=TRUE,INDEX(Sheet2!$H$2:'Sheet2'!$H$45,MATCH(AX11,Sheet2!$G$2:'Sheet2'!$G$45,0)),0)))+IF($BC$1=TRUE,2,0)</f>
        <v>55</v>
      </c>
      <c r="W11" s="8">
        <f t="shared" si="8"/>
        <v>58.5</v>
      </c>
      <c r="X11" s="8">
        <f t="shared" si="9"/>
        <v>61.5</v>
      </c>
      <c r="Y11" s="26">
        <f t="shared" si="10"/>
        <v>64.5</v>
      </c>
      <c r="Z11" s="8">
        <f>AY11+IF($F11="범선",IF($BE$1=TRUE,INDEX(Sheet2!$H$2:'Sheet2'!$H$45,MATCH(AY11,Sheet2!$G$2:'Sheet2'!$G$45,0),0)),IF($BF$1=TRUE,INDEX(Sheet2!$I$2:'Sheet2'!$I$45,MATCH(AY11,Sheet2!$G$2:'Sheet2'!$G$45,0)),IF($BG$1=TRUE,INDEX(Sheet2!$H$2:'Sheet2'!$H$45,MATCH(AY11,Sheet2!$G$2:'Sheet2'!$G$45,0)),0)))+IF($BC$1=TRUE,2,0)</f>
        <v>63</v>
      </c>
      <c r="AA11" s="8">
        <f t="shared" si="11"/>
        <v>66.5</v>
      </c>
      <c r="AB11" s="8">
        <f t="shared" si="12"/>
        <v>69.5</v>
      </c>
      <c r="AC11" s="26">
        <f t="shared" si="13"/>
        <v>72.5</v>
      </c>
      <c r="AD11" s="8">
        <f>AZ11+IF($F11="범선",IF($BE$1=TRUE,INDEX(Sheet2!$H$2:'Sheet2'!$H$45,MATCH(AZ11,Sheet2!$G$2:'Sheet2'!$G$45,0),0)),IF($BF$1=TRUE,INDEX(Sheet2!$I$2:'Sheet2'!$I$45,MATCH(AZ11,Sheet2!$G$2:'Sheet2'!$G$45,0)),IF($BG$1=TRUE,INDEX(Sheet2!$H$2:'Sheet2'!$H$45,MATCH(AZ11,Sheet2!$G$2:'Sheet2'!$G$45,0)),0)))+IF($BC$1=TRUE,2,0)</f>
        <v>69</v>
      </c>
      <c r="AE11" s="8">
        <f t="shared" si="14"/>
        <v>72.5</v>
      </c>
      <c r="AF11" s="8">
        <f t="shared" si="15"/>
        <v>75.5</v>
      </c>
      <c r="AG11" s="26">
        <f t="shared" si="16"/>
        <v>78.5</v>
      </c>
      <c r="AH11" s="8"/>
      <c r="AI11" s="6">
        <v>180</v>
      </c>
      <c r="AJ11" s="6">
        <v>60</v>
      </c>
      <c r="AK11" s="6">
        <v>9</v>
      </c>
      <c r="AL11" s="6">
        <v>3</v>
      </c>
      <c r="AM11" s="6">
        <v>48</v>
      </c>
      <c r="AN11" s="6">
        <v>130</v>
      </c>
      <c r="AO11" s="6">
        <v>70</v>
      </c>
      <c r="AP11" s="6">
        <v>80</v>
      </c>
      <c r="AQ11" s="6">
        <v>410</v>
      </c>
      <c r="AR11" s="6">
        <v>2</v>
      </c>
      <c r="AS11" s="6">
        <f t="shared" si="17"/>
        <v>620</v>
      </c>
      <c r="AT11" s="6">
        <f t="shared" si="18"/>
        <v>465</v>
      </c>
      <c r="AU11" s="6">
        <f t="shared" si="19"/>
        <v>775</v>
      </c>
      <c r="AV11" s="6">
        <f t="shared" si="20"/>
        <v>11</v>
      </c>
      <c r="AW11" s="6">
        <f t="shared" si="21"/>
        <v>12</v>
      </c>
      <c r="AX11" s="6">
        <f t="shared" si="22"/>
        <v>16</v>
      </c>
      <c r="AY11" s="6">
        <f t="shared" si="23"/>
        <v>20</v>
      </c>
      <c r="AZ11" s="6">
        <f t="shared" si="24"/>
        <v>23</v>
      </c>
    </row>
    <row r="12" spans="1:61" s="6" customFormat="1" hidden="1" x14ac:dyDescent="0.3">
      <c r="A12" s="35">
        <v>8</v>
      </c>
      <c r="B12" s="7" t="s">
        <v>266</v>
      </c>
      <c r="C12" s="23" t="s">
        <v>257</v>
      </c>
      <c r="D12" s="8" t="s">
        <v>1</v>
      </c>
      <c r="E12" s="8" t="s">
        <v>0</v>
      </c>
      <c r="F12" s="9" t="s">
        <v>233</v>
      </c>
      <c r="G12" s="26" t="s">
        <v>12</v>
      </c>
      <c r="H12" s="6">
        <f>ROUNDDOWN(AI12*1.05,0)+INDEX(Sheet2!$B$2:'Sheet2'!$B$5,MATCH(G12,Sheet2!$A$2:'Sheet2'!$A$5,0),0)+34*AR12-ROUNDUP(IF($BA$1=TRUE,AT12,AU12)/10,0)</f>
        <v>329</v>
      </c>
      <c r="I12" s="6">
        <f>ROUNDDOWN(AJ12*1.05,0)+INDEX(Sheet2!$B$2:'Sheet2'!$B$5,MATCH(G12,Sheet2!$A$2:'Sheet2'!$A$5,0),0)+34*AR12-ROUNDUP(IF($BA$1=TRUE,AT12,AU12)/10,0)</f>
        <v>207</v>
      </c>
      <c r="J12" s="45">
        <f t="shared" si="0"/>
        <v>536</v>
      </c>
      <c r="K12" s="41">
        <f>AU12-ROUNDDOWN(AP12/2,0)-ROUNDDOWN(MAX(AO12*1.2,AN12*0.5),0)+INDEX(Sheet2!$C$2:'Sheet2'!$C$5,MATCH(G12,Sheet2!$A$2:'Sheet2'!$A$5,0),0)</f>
        <v>688</v>
      </c>
      <c r="L12" s="23">
        <f t="shared" si="1"/>
        <v>329</v>
      </c>
      <c r="N12" s="27">
        <f>AV12+IF($F12="범선",IF($BE$1=TRUE,INDEX(Sheet2!$H$2:'Sheet2'!$H$45,MATCH(AV12,Sheet2!$G$2:'Sheet2'!$G$45,0),0)),IF($BF$1=TRUE,INDEX(Sheet2!$I$2:'Sheet2'!$I$45,MATCH(AV12,Sheet2!$G$2:'Sheet2'!$G$45,0)),IF($BG$1=TRUE,INDEX(Sheet2!$H$2:'Sheet2'!$H$45,MATCH(AV12,Sheet2!$G$2:'Sheet2'!$G$45,0)),0)))+IF($BC$1=TRUE,2,0)</f>
        <v>45</v>
      </c>
      <c r="O12" s="8">
        <f t="shared" si="2"/>
        <v>48</v>
      </c>
      <c r="P12" s="8">
        <f t="shared" si="3"/>
        <v>51</v>
      </c>
      <c r="Q12" s="26">
        <f t="shared" si="4"/>
        <v>54</v>
      </c>
      <c r="R12" s="8">
        <f>AW12+IF($F12="범선",IF($BE$1=TRUE,INDEX(Sheet2!$H$2:'Sheet2'!$H$45,MATCH(AW12,Sheet2!$G$2:'Sheet2'!$G$45,0),0)),IF($BF$1=TRUE,INDEX(Sheet2!$I$2:'Sheet2'!$I$45,MATCH(AW12,Sheet2!$G$2:'Sheet2'!$G$45,0)),IF($BG$1=TRUE,INDEX(Sheet2!$H$2:'Sheet2'!$H$45,MATCH(AW12,Sheet2!$G$2:'Sheet2'!$G$45,0)),0)))+IF($BC$1=TRUE,2,0)</f>
        <v>47</v>
      </c>
      <c r="S12" s="8">
        <f t="shared" si="5"/>
        <v>50.5</v>
      </c>
      <c r="T12" s="8">
        <f t="shared" si="6"/>
        <v>53.5</v>
      </c>
      <c r="U12" s="26">
        <f t="shared" si="7"/>
        <v>56.5</v>
      </c>
      <c r="V12" s="8">
        <f>AX12+IF($F12="범선",IF($BE$1=TRUE,INDEX(Sheet2!$H$2:'Sheet2'!$H$45,MATCH(AX12,Sheet2!$G$2:'Sheet2'!$G$45,0),0)),IF($BF$1=TRUE,INDEX(Sheet2!$I$2:'Sheet2'!$I$45,MATCH(AX12,Sheet2!$G$2:'Sheet2'!$G$45,0)),IF($BG$1=TRUE,INDEX(Sheet2!$H$2:'Sheet2'!$H$45,MATCH(AX12,Sheet2!$G$2:'Sheet2'!$G$45,0)),0)))+IF($BC$1=TRUE,2,0)</f>
        <v>55</v>
      </c>
      <c r="W12" s="8">
        <f t="shared" si="8"/>
        <v>58.5</v>
      </c>
      <c r="X12" s="8">
        <f t="shared" si="9"/>
        <v>61.5</v>
      </c>
      <c r="Y12" s="26">
        <f t="shared" si="10"/>
        <v>64.5</v>
      </c>
      <c r="Z12" s="8">
        <f>AY12+IF($F12="범선",IF($BE$1=TRUE,INDEX(Sheet2!$H$2:'Sheet2'!$H$45,MATCH(AY12,Sheet2!$G$2:'Sheet2'!$G$45,0),0)),IF($BF$1=TRUE,INDEX(Sheet2!$I$2:'Sheet2'!$I$45,MATCH(AY12,Sheet2!$G$2:'Sheet2'!$G$45,0)),IF($BG$1=TRUE,INDEX(Sheet2!$H$2:'Sheet2'!$H$45,MATCH(AY12,Sheet2!$G$2:'Sheet2'!$G$45,0)),0)))+IF($BC$1=TRUE,2,0)</f>
        <v>61</v>
      </c>
      <c r="AA12" s="8">
        <f t="shared" si="11"/>
        <v>64.5</v>
      </c>
      <c r="AB12" s="8">
        <f t="shared" si="12"/>
        <v>67.5</v>
      </c>
      <c r="AC12" s="26">
        <f t="shared" si="13"/>
        <v>70.5</v>
      </c>
      <c r="AD12" s="8">
        <f>AZ12+IF($F12="범선",IF($BE$1=TRUE,INDEX(Sheet2!$H$2:'Sheet2'!$H$45,MATCH(AZ12,Sheet2!$G$2:'Sheet2'!$G$45,0),0)),IF($BF$1=TRUE,INDEX(Sheet2!$I$2:'Sheet2'!$I$45,MATCH(AZ12,Sheet2!$G$2:'Sheet2'!$G$45,0)),IF($BG$1=TRUE,INDEX(Sheet2!$H$2:'Sheet2'!$H$45,MATCH(AZ12,Sheet2!$G$2:'Sheet2'!$G$45,0)),0)))+IF($BC$1=TRUE,2,0)</f>
        <v>69</v>
      </c>
      <c r="AE12" s="8">
        <f t="shared" si="14"/>
        <v>72.5</v>
      </c>
      <c r="AF12" s="8">
        <f t="shared" si="15"/>
        <v>75.5</v>
      </c>
      <c r="AG12" s="26">
        <f t="shared" si="16"/>
        <v>78.5</v>
      </c>
      <c r="AH12" s="8"/>
      <c r="AI12" s="6">
        <v>160</v>
      </c>
      <c r="AJ12" s="6">
        <v>44</v>
      </c>
      <c r="AK12" s="6">
        <v>10</v>
      </c>
      <c r="AL12" s="6">
        <v>1</v>
      </c>
      <c r="AM12" s="6">
        <v>46</v>
      </c>
      <c r="AN12" s="6">
        <v>130</v>
      </c>
      <c r="AO12" s="6">
        <v>80</v>
      </c>
      <c r="AP12" s="6">
        <v>80</v>
      </c>
      <c r="AQ12" s="6">
        <v>410</v>
      </c>
      <c r="AR12" s="6">
        <v>2</v>
      </c>
      <c r="AS12" s="6">
        <f t="shared" si="17"/>
        <v>620</v>
      </c>
      <c r="AT12" s="6">
        <f t="shared" si="18"/>
        <v>465</v>
      </c>
      <c r="AU12" s="6">
        <f t="shared" si="19"/>
        <v>775</v>
      </c>
      <c r="AV12" s="6">
        <f t="shared" si="20"/>
        <v>11</v>
      </c>
      <c r="AW12" s="6">
        <f t="shared" si="21"/>
        <v>12</v>
      </c>
      <c r="AX12" s="6">
        <f t="shared" si="22"/>
        <v>16</v>
      </c>
      <c r="AY12" s="6">
        <f t="shared" si="23"/>
        <v>19</v>
      </c>
      <c r="AZ12" s="6">
        <f t="shared" si="24"/>
        <v>23</v>
      </c>
    </row>
    <row r="13" spans="1:61" s="6" customFormat="1" hidden="1" x14ac:dyDescent="0.3">
      <c r="A13" s="35">
        <v>9</v>
      </c>
      <c r="B13" s="7" t="s">
        <v>76</v>
      </c>
      <c r="C13" s="23" t="s">
        <v>228</v>
      </c>
      <c r="D13" s="8" t="s">
        <v>1</v>
      </c>
      <c r="E13" s="8" t="s">
        <v>0</v>
      </c>
      <c r="F13" s="9" t="s">
        <v>233</v>
      </c>
      <c r="G13" s="26" t="s">
        <v>12</v>
      </c>
      <c r="H13" s="6">
        <f>ROUNDDOWN(AI13*1.05,0)+INDEX(Sheet2!$B$2:'Sheet2'!$B$5,MATCH(G13,Sheet2!$A$2:'Sheet2'!$A$5,0),0)+34*AR13-ROUNDUP(IF($BA$1=TRUE,AT13,AU13)/10,0)</f>
        <v>420</v>
      </c>
      <c r="I13" s="6">
        <f>ROUNDDOWN(AJ13*1.05,0)+INDEX(Sheet2!$B$2:'Sheet2'!$B$5,MATCH(G13,Sheet2!$A$2:'Sheet2'!$A$5,0),0)+34*AR13-ROUNDUP(IF($BA$1=TRUE,AT13,AU13)/10,0)</f>
        <v>346</v>
      </c>
      <c r="J13" s="45">
        <f t="shared" si="0"/>
        <v>766</v>
      </c>
      <c r="K13" s="41">
        <f>AU13-ROUNDDOWN(AP13/2,0)-ROUNDDOWN(MAX(AO13*1.2,AN13*0.5),0)+INDEX(Sheet2!$C$2:'Sheet2'!$C$5,MATCH(G13,Sheet2!$A$2:'Sheet2'!$A$5,0),0)</f>
        <v>782</v>
      </c>
      <c r="L13" s="23">
        <f t="shared" si="1"/>
        <v>383</v>
      </c>
      <c r="N13" s="27">
        <f>AV13+IF($F13="범선",IF($BE$1=TRUE,INDEX(Sheet2!$H$2:'Sheet2'!$H$45,MATCH(AV13,Sheet2!$G$2:'Sheet2'!$G$45,0),0)),IF($BF$1=TRUE,INDEX(Sheet2!$I$2:'Sheet2'!$I$45,MATCH(AV13,Sheet2!$G$2:'Sheet2'!$G$45,0)),IF($BG$1=TRUE,INDEX(Sheet2!$H$2:'Sheet2'!$H$45,MATCH(AV13,Sheet2!$G$2:'Sheet2'!$G$45,0)),0)))+IF($BC$1=TRUE,2,0)</f>
        <v>45</v>
      </c>
      <c r="O13" s="8">
        <f t="shared" si="2"/>
        <v>48</v>
      </c>
      <c r="P13" s="8">
        <f t="shared" si="3"/>
        <v>51</v>
      </c>
      <c r="Q13" s="26">
        <f t="shared" si="4"/>
        <v>54</v>
      </c>
      <c r="R13" s="8">
        <f>AW13+IF($F13="범선",IF($BE$1=TRUE,INDEX(Sheet2!$H$2:'Sheet2'!$H$45,MATCH(AW13,Sheet2!$G$2:'Sheet2'!$G$45,0),0)),IF($BF$1=TRUE,INDEX(Sheet2!$I$2:'Sheet2'!$I$45,MATCH(AW13,Sheet2!$G$2:'Sheet2'!$G$45,0)),IF($BG$1=TRUE,INDEX(Sheet2!$H$2:'Sheet2'!$H$45,MATCH(AW13,Sheet2!$G$2:'Sheet2'!$G$45,0)),0)))+IF($BC$1=TRUE,2,0)</f>
        <v>47</v>
      </c>
      <c r="S13" s="8">
        <f t="shared" si="5"/>
        <v>50.5</v>
      </c>
      <c r="T13" s="8">
        <f t="shared" si="6"/>
        <v>53.5</v>
      </c>
      <c r="U13" s="26">
        <f t="shared" si="7"/>
        <v>56.5</v>
      </c>
      <c r="V13" s="8">
        <f>AX13+IF($F13="범선",IF($BE$1=TRUE,INDEX(Sheet2!$H$2:'Sheet2'!$H$45,MATCH(AX13,Sheet2!$G$2:'Sheet2'!$G$45,0),0)),IF($BF$1=TRUE,INDEX(Sheet2!$I$2:'Sheet2'!$I$45,MATCH(AX13,Sheet2!$G$2:'Sheet2'!$G$45,0)),IF($BG$1=TRUE,INDEX(Sheet2!$H$2:'Sheet2'!$H$45,MATCH(AX13,Sheet2!$G$2:'Sheet2'!$G$45,0)),0)))+IF($BC$1=TRUE,2,0)</f>
        <v>53</v>
      </c>
      <c r="W13" s="8">
        <f t="shared" si="8"/>
        <v>56.5</v>
      </c>
      <c r="X13" s="8">
        <f t="shared" si="9"/>
        <v>59.5</v>
      </c>
      <c r="Y13" s="26">
        <f t="shared" si="10"/>
        <v>62.5</v>
      </c>
      <c r="Z13" s="8">
        <f>AY13+IF($F13="범선",IF($BE$1=TRUE,INDEX(Sheet2!$H$2:'Sheet2'!$H$45,MATCH(AY13,Sheet2!$G$2:'Sheet2'!$G$45,0),0)),IF($BF$1=TRUE,INDEX(Sheet2!$I$2:'Sheet2'!$I$45,MATCH(AY13,Sheet2!$G$2:'Sheet2'!$G$45,0)),IF($BG$1=TRUE,INDEX(Sheet2!$H$2:'Sheet2'!$H$45,MATCH(AY13,Sheet2!$G$2:'Sheet2'!$G$45,0)),0)))+IF($BC$1=TRUE,2,0)</f>
        <v>61</v>
      </c>
      <c r="AA13" s="8">
        <f t="shared" si="11"/>
        <v>64.5</v>
      </c>
      <c r="AB13" s="8">
        <f t="shared" si="12"/>
        <v>67.5</v>
      </c>
      <c r="AC13" s="26">
        <f t="shared" si="13"/>
        <v>70.5</v>
      </c>
      <c r="AD13" s="8">
        <f>AZ13+IF($F13="범선",IF($BE$1=TRUE,INDEX(Sheet2!$H$2:'Sheet2'!$H$45,MATCH(AZ13,Sheet2!$G$2:'Sheet2'!$G$45,0),0)),IF($BF$1=TRUE,INDEX(Sheet2!$I$2:'Sheet2'!$I$45,MATCH(AZ13,Sheet2!$G$2:'Sheet2'!$G$45,0)),IF($BG$1=TRUE,INDEX(Sheet2!$H$2:'Sheet2'!$H$45,MATCH(AZ13,Sheet2!$G$2:'Sheet2'!$G$45,0)),0)))+IF($BC$1=TRUE,2,0)</f>
        <v>69</v>
      </c>
      <c r="AE13" s="8">
        <f t="shared" si="14"/>
        <v>72.5</v>
      </c>
      <c r="AF13" s="8">
        <f t="shared" si="15"/>
        <v>75.5</v>
      </c>
      <c r="AG13" s="26">
        <f t="shared" si="16"/>
        <v>78.5</v>
      </c>
      <c r="AH13" s="8"/>
      <c r="AI13" s="6">
        <v>220</v>
      </c>
      <c r="AJ13" s="6">
        <v>150</v>
      </c>
      <c r="AK13" s="6">
        <v>11</v>
      </c>
      <c r="AL13" s="6">
        <v>10</v>
      </c>
      <c r="AM13" s="6">
        <v>50</v>
      </c>
      <c r="AN13" s="6">
        <v>200</v>
      </c>
      <c r="AO13" s="6">
        <v>85</v>
      </c>
      <c r="AP13" s="6">
        <v>80</v>
      </c>
      <c r="AQ13" s="6">
        <v>420</v>
      </c>
      <c r="AR13" s="6">
        <v>3</v>
      </c>
      <c r="AS13" s="6">
        <f t="shared" si="17"/>
        <v>700</v>
      </c>
      <c r="AT13" s="6">
        <f t="shared" si="18"/>
        <v>525</v>
      </c>
      <c r="AU13" s="6">
        <f t="shared" si="19"/>
        <v>875</v>
      </c>
      <c r="AV13" s="6">
        <f t="shared" si="20"/>
        <v>11</v>
      </c>
      <c r="AW13" s="6">
        <f t="shared" si="21"/>
        <v>12</v>
      </c>
      <c r="AX13" s="6">
        <f t="shared" si="22"/>
        <v>15</v>
      </c>
      <c r="AY13" s="6">
        <f t="shared" si="23"/>
        <v>19</v>
      </c>
      <c r="AZ13" s="6">
        <f t="shared" si="24"/>
        <v>23</v>
      </c>
    </row>
    <row r="14" spans="1:61" s="6" customFormat="1" hidden="1" x14ac:dyDescent="0.3">
      <c r="A14" s="35">
        <v>10</v>
      </c>
      <c r="B14" s="7" t="s">
        <v>239</v>
      </c>
      <c r="C14" s="23" t="s">
        <v>237</v>
      </c>
      <c r="D14" s="8" t="s">
        <v>1</v>
      </c>
      <c r="E14" s="8" t="s">
        <v>0</v>
      </c>
      <c r="F14" s="9" t="s">
        <v>233</v>
      </c>
      <c r="G14" s="26" t="s">
        <v>12</v>
      </c>
      <c r="H14" s="6">
        <f>ROUNDDOWN(AI14*1.05,0)+INDEX(Sheet2!$B$2:'Sheet2'!$B$5,MATCH(G14,Sheet2!$A$2:'Sheet2'!$A$5,0),0)+34*AR14-ROUNDUP(IF($BA$1=TRUE,AT14,AU14)/10,0)</f>
        <v>432</v>
      </c>
      <c r="I14" s="6">
        <f>ROUNDDOWN(AJ14*1.05,0)+INDEX(Sheet2!$B$2:'Sheet2'!$B$5,MATCH(G14,Sheet2!$A$2:'Sheet2'!$A$5,0),0)+34*AR14-ROUNDUP(IF($BA$1=TRUE,AT14,AU14)/10,0)</f>
        <v>558</v>
      </c>
      <c r="J14" s="45">
        <f t="shared" si="0"/>
        <v>990</v>
      </c>
      <c r="K14" s="41">
        <f>AU14-ROUNDDOWN(AP14/2,0)-ROUNDDOWN(MAX(AO14*1.2,AN14*0.5),0)+INDEX(Sheet2!$C$2:'Sheet2'!$C$5,MATCH(G14,Sheet2!$A$2:'Sheet2'!$A$5,0),0)</f>
        <v>777</v>
      </c>
      <c r="L14" s="23">
        <f t="shared" si="1"/>
        <v>371</v>
      </c>
      <c r="N14" s="27">
        <f>AV14+IF($F14="범선",IF($BE$1=TRUE,INDEX(Sheet2!$H$2:'Sheet2'!$H$45,MATCH(AV14,Sheet2!$G$2:'Sheet2'!$G$45,0),0)),IF($BF$1=TRUE,INDEX(Sheet2!$I$2:'Sheet2'!$I$45,MATCH(AV14,Sheet2!$G$2:'Sheet2'!$G$45,0)),IF($BG$1=TRUE,INDEX(Sheet2!$H$2:'Sheet2'!$H$45,MATCH(AV14,Sheet2!$G$2:'Sheet2'!$G$45,0)),0)))+IF($BC$1=TRUE,2,0)</f>
        <v>45</v>
      </c>
      <c r="O14" s="8">
        <f t="shared" si="2"/>
        <v>48</v>
      </c>
      <c r="P14" s="8">
        <f t="shared" si="3"/>
        <v>51</v>
      </c>
      <c r="Q14" s="26">
        <f t="shared" si="4"/>
        <v>54</v>
      </c>
      <c r="R14" s="8">
        <f>AW14+IF($F14="범선",IF($BE$1=TRUE,INDEX(Sheet2!$H$2:'Sheet2'!$H$45,MATCH(AW14,Sheet2!$G$2:'Sheet2'!$G$45,0),0)),IF($BF$1=TRUE,INDEX(Sheet2!$I$2:'Sheet2'!$I$45,MATCH(AW14,Sheet2!$G$2:'Sheet2'!$G$45,0)),IF($BG$1=TRUE,INDEX(Sheet2!$H$2:'Sheet2'!$H$45,MATCH(AW14,Sheet2!$G$2:'Sheet2'!$G$45,0)),0)))+IF($BC$1=TRUE,2,0)</f>
        <v>47</v>
      </c>
      <c r="S14" s="8">
        <f t="shared" si="5"/>
        <v>50.5</v>
      </c>
      <c r="T14" s="8">
        <f t="shared" si="6"/>
        <v>53.5</v>
      </c>
      <c r="U14" s="26">
        <f t="shared" si="7"/>
        <v>56.5</v>
      </c>
      <c r="V14" s="8">
        <f>AX14+IF($F14="범선",IF($BE$1=TRUE,INDEX(Sheet2!$H$2:'Sheet2'!$H$45,MATCH(AX14,Sheet2!$G$2:'Sheet2'!$G$45,0),0)),IF($BF$1=TRUE,INDEX(Sheet2!$I$2:'Sheet2'!$I$45,MATCH(AX14,Sheet2!$G$2:'Sheet2'!$G$45,0)),IF($BG$1=TRUE,INDEX(Sheet2!$H$2:'Sheet2'!$H$45,MATCH(AX14,Sheet2!$G$2:'Sheet2'!$G$45,0)),0)))+IF($BC$1=TRUE,2,0)</f>
        <v>55</v>
      </c>
      <c r="W14" s="8">
        <f t="shared" si="8"/>
        <v>58.5</v>
      </c>
      <c r="X14" s="8">
        <f t="shared" si="9"/>
        <v>61.5</v>
      </c>
      <c r="Y14" s="26">
        <f t="shared" si="10"/>
        <v>64.5</v>
      </c>
      <c r="Z14" s="8">
        <f>AY14+IF($F14="범선",IF($BE$1=TRUE,INDEX(Sheet2!$H$2:'Sheet2'!$H$45,MATCH(AY14,Sheet2!$G$2:'Sheet2'!$G$45,0),0)),IF($BF$1=TRUE,INDEX(Sheet2!$I$2:'Sheet2'!$I$45,MATCH(AY14,Sheet2!$G$2:'Sheet2'!$G$45,0)),IF($BG$1=TRUE,INDEX(Sheet2!$H$2:'Sheet2'!$H$45,MATCH(AY14,Sheet2!$G$2:'Sheet2'!$G$45,0)),0)))+IF($BC$1=TRUE,2,0)</f>
        <v>61</v>
      </c>
      <c r="AA14" s="8">
        <f t="shared" si="11"/>
        <v>64.5</v>
      </c>
      <c r="AB14" s="8">
        <f t="shared" si="12"/>
        <v>67.5</v>
      </c>
      <c r="AC14" s="26">
        <f t="shared" si="13"/>
        <v>70.5</v>
      </c>
      <c r="AD14" s="8">
        <f>AZ14+IF($F14="범선",IF($BE$1=TRUE,INDEX(Sheet2!$H$2:'Sheet2'!$H$45,MATCH(AZ14,Sheet2!$G$2:'Sheet2'!$G$45,0),0)),IF($BF$1=TRUE,INDEX(Sheet2!$I$2:'Sheet2'!$I$45,MATCH(AZ14,Sheet2!$G$2:'Sheet2'!$G$45,0)),IF($BG$1=TRUE,INDEX(Sheet2!$H$2:'Sheet2'!$H$45,MATCH(AZ14,Sheet2!$G$2:'Sheet2'!$G$45,0)),0)))+IF($BC$1=TRUE,2,0)</f>
        <v>69</v>
      </c>
      <c r="AE14" s="8">
        <f t="shared" si="14"/>
        <v>72.5</v>
      </c>
      <c r="AF14" s="8">
        <f t="shared" si="15"/>
        <v>75.5</v>
      </c>
      <c r="AG14" s="26">
        <f t="shared" si="16"/>
        <v>78.5</v>
      </c>
      <c r="AH14" s="8"/>
      <c r="AI14" s="6">
        <v>200</v>
      </c>
      <c r="AJ14" s="6">
        <v>320</v>
      </c>
      <c r="AK14" s="6">
        <v>12</v>
      </c>
      <c r="AL14" s="6">
        <v>13</v>
      </c>
      <c r="AM14" s="6">
        <v>52</v>
      </c>
      <c r="AN14" s="6">
        <v>235</v>
      </c>
      <c r="AO14" s="6">
        <v>100</v>
      </c>
      <c r="AP14" s="6">
        <v>90</v>
      </c>
      <c r="AQ14" s="6">
        <v>390</v>
      </c>
      <c r="AR14" s="6">
        <v>4</v>
      </c>
      <c r="AS14" s="6">
        <f t="shared" si="17"/>
        <v>715</v>
      </c>
      <c r="AT14" s="6">
        <f t="shared" si="18"/>
        <v>536</v>
      </c>
      <c r="AU14" s="6">
        <f t="shared" si="19"/>
        <v>893</v>
      </c>
      <c r="AV14" s="6">
        <f t="shared" si="20"/>
        <v>11</v>
      </c>
      <c r="AW14" s="6">
        <f t="shared" si="21"/>
        <v>12</v>
      </c>
      <c r="AX14" s="6">
        <f t="shared" si="22"/>
        <v>16</v>
      </c>
      <c r="AY14" s="6">
        <f t="shared" si="23"/>
        <v>19</v>
      </c>
      <c r="AZ14" s="6">
        <f t="shared" si="24"/>
        <v>23</v>
      </c>
    </row>
    <row r="15" spans="1:61" s="6" customFormat="1" hidden="1" x14ac:dyDescent="0.3">
      <c r="A15" s="35">
        <v>11</v>
      </c>
      <c r="B15" s="7" t="s">
        <v>265</v>
      </c>
      <c r="C15" s="23" t="s">
        <v>257</v>
      </c>
      <c r="D15" s="8" t="s">
        <v>1</v>
      </c>
      <c r="E15" s="8" t="s">
        <v>0</v>
      </c>
      <c r="F15" s="9" t="s">
        <v>233</v>
      </c>
      <c r="G15" s="26" t="s">
        <v>12</v>
      </c>
      <c r="H15" s="6">
        <f>ROUNDDOWN(AI15*1.05,0)+INDEX(Sheet2!$B$2:'Sheet2'!$B$5,MATCH(G15,Sheet2!$A$2:'Sheet2'!$A$5,0),0)+34*AR15-ROUNDUP(IF($BA$1=TRUE,AT15,AU15)/10,0)</f>
        <v>329</v>
      </c>
      <c r="I15" s="6">
        <f>ROUNDDOWN(AJ15*1.05,0)+INDEX(Sheet2!$B$2:'Sheet2'!$B$5,MATCH(G15,Sheet2!$A$2:'Sheet2'!$A$5,0),0)+34*AR15-ROUNDUP(IF($BA$1=TRUE,AT15,AU15)/10,0)</f>
        <v>207</v>
      </c>
      <c r="J15" s="45">
        <f t="shared" si="0"/>
        <v>536</v>
      </c>
      <c r="K15" s="41">
        <f>AU15-ROUNDDOWN(AP15/2,0)-ROUNDDOWN(MAX(AO15*1.2,AN15*0.5),0)+INDEX(Sheet2!$C$2:'Sheet2'!$C$5,MATCH(G15,Sheet2!$A$2:'Sheet2'!$A$5,0),0)</f>
        <v>688</v>
      </c>
      <c r="L15" s="23">
        <f t="shared" si="1"/>
        <v>329</v>
      </c>
      <c r="N15" s="27">
        <f>AV15+IF($F15="범선",IF($BE$1=TRUE,INDEX(Sheet2!$H$2:'Sheet2'!$H$45,MATCH(AV15,Sheet2!$G$2:'Sheet2'!$G$45,0),0)),IF($BF$1=TRUE,INDEX(Sheet2!$I$2:'Sheet2'!$I$45,MATCH(AV15,Sheet2!$G$2:'Sheet2'!$G$45,0)),IF($BG$1=TRUE,INDEX(Sheet2!$H$2:'Sheet2'!$H$45,MATCH(AV15,Sheet2!$G$2:'Sheet2'!$G$45,0)),0)))+IF($BC$1=TRUE,2,0)</f>
        <v>43</v>
      </c>
      <c r="O15" s="8">
        <f t="shared" si="2"/>
        <v>46</v>
      </c>
      <c r="P15" s="8">
        <f t="shared" si="3"/>
        <v>49</v>
      </c>
      <c r="Q15" s="26">
        <f t="shared" si="4"/>
        <v>52</v>
      </c>
      <c r="R15" s="8">
        <f>AW15+IF($F15="범선",IF($BE$1=TRUE,INDEX(Sheet2!$H$2:'Sheet2'!$H$45,MATCH(AW15,Sheet2!$G$2:'Sheet2'!$G$45,0),0)),IF($BF$1=TRUE,INDEX(Sheet2!$I$2:'Sheet2'!$I$45,MATCH(AW15,Sheet2!$G$2:'Sheet2'!$G$45,0)),IF($BG$1=TRUE,INDEX(Sheet2!$H$2:'Sheet2'!$H$45,MATCH(AW15,Sheet2!$G$2:'Sheet2'!$G$45,0)),0)))+IF($BC$1=TRUE,2,0)</f>
        <v>47</v>
      </c>
      <c r="S15" s="8">
        <f t="shared" si="5"/>
        <v>50.5</v>
      </c>
      <c r="T15" s="8">
        <f t="shared" si="6"/>
        <v>53.5</v>
      </c>
      <c r="U15" s="26">
        <f t="shared" si="7"/>
        <v>56.5</v>
      </c>
      <c r="V15" s="8">
        <f>AX15+IF($F15="범선",IF($BE$1=TRUE,INDEX(Sheet2!$H$2:'Sheet2'!$H$45,MATCH(AX15,Sheet2!$G$2:'Sheet2'!$G$45,0),0)),IF($BF$1=TRUE,INDEX(Sheet2!$I$2:'Sheet2'!$I$45,MATCH(AX15,Sheet2!$G$2:'Sheet2'!$G$45,0)),IF($BG$1=TRUE,INDEX(Sheet2!$H$2:'Sheet2'!$H$45,MATCH(AX15,Sheet2!$G$2:'Sheet2'!$G$45,0)),0)))+IF($BC$1=TRUE,2,0)</f>
        <v>53</v>
      </c>
      <c r="W15" s="8">
        <f t="shared" si="8"/>
        <v>56.5</v>
      </c>
      <c r="X15" s="8">
        <f t="shared" si="9"/>
        <v>59.5</v>
      </c>
      <c r="Y15" s="26">
        <f t="shared" si="10"/>
        <v>62.5</v>
      </c>
      <c r="Z15" s="8">
        <f>AY15+IF($F15="범선",IF($BE$1=TRUE,INDEX(Sheet2!$H$2:'Sheet2'!$H$45,MATCH(AY15,Sheet2!$G$2:'Sheet2'!$G$45,0),0)),IF($BF$1=TRUE,INDEX(Sheet2!$I$2:'Sheet2'!$I$45,MATCH(AY15,Sheet2!$G$2:'Sheet2'!$G$45,0)),IF($BG$1=TRUE,INDEX(Sheet2!$H$2:'Sheet2'!$H$45,MATCH(AY15,Sheet2!$G$2:'Sheet2'!$G$45,0)),0)))+IF($BC$1=TRUE,2,0)</f>
        <v>61</v>
      </c>
      <c r="AA15" s="8">
        <f t="shared" si="11"/>
        <v>64.5</v>
      </c>
      <c r="AB15" s="8">
        <f t="shared" si="12"/>
        <v>67.5</v>
      </c>
      <c r="AC15" s="26">
        <f t="shared" si="13"/>
        <v>70.5</v>
      </c>
      <c r="AD15" s="8">
        <f>AZ15+IF($F15="범선",IF($BE$1=TRUE,INDEX(Sheet2!$H$2:'Sheet2'!$H$45,MATCH(AZ15,Sheet2!$G$2:'Sheet2'!$G$45,0),0)),IF($BF$1=TRUE,INDEX(Sheet2!$I$2:'Sheet2'!$I$45,MATCH(AZ15,Sheet2!$G$2:'Sheet2'!$G$45,0)),IF($BG$1=TRUE,INDEX(Sheet2!$H$2:'Sheet2'!$H$45,MATCH(AZ15,Sheet2!$G$2:'Sheet2'!$G$45,0)),0)))+IF($BC$1=TRUE,2,0)</f>
        <v>67</v>
      </c>
      <c r="AE15" s="8">
        <f t="shared" si="14"/>
        <v>70.5</v>
      </c>
      <c r="AF15" s="8">
        <f t="shared" si="15"/>
        <v>73.5</v>
      </c>
      <c r="AG15" s="26">
        <f t="shared" si="16"/>
        <v>76.5</v>
      </c>
      <c r="AH15" s="8"/>
      <c r="AI15" s="6">
        <v>160</v>
      </c>
      <c r="AJ15" s="6">
        <v>44</v>
      </c>
      <c r="AK15" s="6">
        <v>9</v>
      </c>
      <c r="AL15" s="6">
        <v>1</v>
      </c>
      <c r="AM15" s="6">
        <v>44</v>
      </c>
      <c r="AN15" s="6">
        <v>130</v>
      </c>
      <c r="AO15" s="6">
        <v>80</v>
      </c>
      <c r="AP15" s="6">
        <v>80</v>
      </c>
      <c r="AQ15" s="6">
        <v>410</v>
      </c>
      <c r="AR15" s="6">
        <v>2</v>
      </c>
      <c r="AS15" s="6">
        <f t="shared" si="17"/>
        <v>620</v>
      </c>
      <c r="AT15" s="6">
        <f t="shared" si="18"/>
        <v>465</v>
      </c>
      <c r="AU15" s="6">
        <f t="shared" si="19"/>
        <v>775</v>
      </c>
      <c r="AV15" s="6">
        <f t="shared" si="20"/>
        <v>10</v>
      </c>
      <c r="AW15" s="6">
        <f t="shared" si="21"/>
        <v>12</v>
      </c>
      <c r="AX15" s="6">
        <f t="shared" si="22"/>
        <v>15</v>
      </c>
      <c r="AY15" s="6">
        <f t="shared" si="23"/>
        <v>19</v>
      </c>
      <c r="AZ15" s="6">
        <f t="shared" si="24"/>
        <v>22</v>
      </c>
    </row>
    <row r="16" spans="1:61" s="6" customFormat="1" hidden="1" x14ac:dyDescent="0.3">
      <c r="A16" s="35">
        <v>12</v>
      </c>
      <c r="B16" s="7" t="s">
        <v>264</v>
      </c>
      <c r="C16" s="23" t="s">
        <v>257</v>
      </c>
      <c r="D16" s="8" t="s">
        <v>1</v>
      </c>
      <c r="E16" s="8" t="s">
        <v>0</v>
      </c>
      <c r="F16" s="9" t="s">
        <v>233</v>
      </c>
      <c r="G16" s="26" t="s">
        <v>12</v>
      </c>
      <c r="H16" s="6">
        <f>ROUNDDOWN(AI16*1.05,0)+INDEX(Sheet2!$B$2:'Sheet2'!$B$5,MATCH(G16,Sheet2!$A$2:'Sheet2'!$A$5,0),0)+34*AR16-ROUNDUP(IF($BA$1=TRUE,AT16,AU16)/10,0)</f>
        <v>329</v>
      </c>
      <c r="I16" s="6">
        <f>ROUNDDOWN(AJ16*1.05,0)+INDEX(Sheet2!$B$2:'Sheet2'!$B$5,MATCH(G16,Sheet2!$A$2:'Sheet2'!$A$5,0),0)+34*AR16-ROUNDUP(IF($BA$1=TRUE,AT16,AU16)/10,0)</f>
        <v>207</v>
      </c>
      <c r="J16" s="45">
        <f t="shared" si="0"/>
        <v>536</v>
      </c>
      <c r="K16" s="41">
        <f>AU16-ROUNDDOWN(AP16/2,0)-ROUNDDOWN(MAX(AO16*1.2,AN16*0.5),0)+INDEX(Sheet2!$C$2:'Sheet2'!$C$5,MATCH(G16,Sheet2!$A$2:'Sheet2'!$A$5,0),0)</f>
        <v>688</v>
      </c>
      <c r="L16" s="23">
        <f t="shared" si="1"/>
        <v>329</v>
      </c>
      <c r="N16" s="27">
        <f>AV16+IF($F16="범선",IF($BE$1=TRUE,INDEX(Sheet2!$H$2:'Sheet2'!$H$45,MATCH(AV16,Sheet2!$G$2:'Sheet2'!$G$45,0),0)),IF($BF$1=TRUE,INDEX(Sheet2!$I$2:'Sheet2'!$I$45,MATCH(AV16,Sheet2!$G$2:'Sheet2'!$G$45,0)),IF($BG$1=TRUE,INDEX(Sheet2!$H$2:'Sheet2'!$H$45,MATCH(AV16,Sheet2!$G$2:'Sheet2'!$G$45,0)),0)))+IF($BC$1=TRUE,2,0)</f>
        <v>43</v>
      </c>
      <c r="O16" s="8">
        <f t="shared" si="2"/>
        <v>46</v>
      </c>
      <c r="P16" s="8">
        <f t="shared" si="3"/>
        <v>49</v>
      </c>
      <c r="Q16" s="26">
        <f t="shared" si="4"/>
        <v>52</v>
      </c>
      <c r="R16" s="8">
        <f>AW16+IF($F16="범선",IF($BE$1=TRUE,INDEX(Sheet2!$H$2:'Sheet2'!$H$45,MATCH(AW16,Sheet2!$G$2:'Sheet2'!$G$45,0),0)),IF($BF$1=TRUE,INDEX(Sheet2!$I$2:'Sheet2'!$I$45,MATCH(AW16,Sheet2!$G$2:'Sheet2'!$G$45,0)),IF($BG$1=TRUE,INDEX(Sheet2!$H$2:'Sheet2'!$H$45,MATCH(AW16,Sheet2!$G$2:'Sheet2'!$G$45,0)),0)))+IF($BC$1=TRUE,2,0)</f>
        <v>47</v>
      </c>
      <c r="S16" s="8">
        <f t="shared" si="5"/>
        <v>50.5</v>
      </c>
      <c r="T16" s="8">
        <f t="shared" si="6"/>
        <v>53.5</v>
      </c>
      <c r="U16" s="26">
        <f t="shared" si="7"/>
        <v>56.5</v>
      </c>
      <c r="V16" s="8">
        <f>AX16+IF($F16="범선",IF($BE$1=TRUE,INDEX(Sheet2!$H$2:'Sheet2'!$H$45,MATCH(AX16,Sheet2!$G$2:'Sheet2'!$G$45,0),0)),IF($BF$1=TRUE,INDEX(Sheet2!$I$2:'Sheet2'!$I$45,MATCH(AX16,Sheet2!$G$2:'Sheet2'!$G$45,0)),IF($BG$1=TRUE,INDEX(Sheet2!$H$2:'Sheet2'!$H$45,MATCH(AX16,Sheet2!$G$2:'Sheet2'!$G$45,0)),0)))+IF($BC$1=TRUE,2,0)</f>
        <v>53</v>
      </c>
      <c r="W16" s="8">
        <f t="shared" si="8"/>
        <v>56.5</v>
      </c>
      <c r="X16" s="8">
        <f t="shared" si="9"/>
        <v>59.5</v>
      </c>
      <c r="Y16" s="26">
        <f t="shared" si="10"/>
        <v>62.5</v>
      </c>
      <c r="Z16" s="8">
        <f>AY16+IF($F16="범선",IF($BE$1=TRUE,INDEX(Sheet2!$H$2:'Sheet2'!$H$45,MATCH(AY16,Sheet2!$G$2:'Sheet2'!$G$45,0),0)),IF($BF$1=TRUE,INDEX(Sheet2!$I$2:'Sheet2'!$I$45,MATCH(AY16,Sheet2!$G$2:'Sheet2'!$G$45,0)),IF($BG$1=TRUE,INDEX(Sheet2!$H$2:'Sheet2'!$H$45,MATCH(AY16,Sheet2!$G$2:'Sheet2'!$G$45,0)),0)))+IF($BC$1=TRUE,2,0)</f>
        <v>61</v>
      </c>
      <c r="AA16" s="8">
        <f t="shared" si="11"/>
        <v>64.5</v>
      </c>
      <c r="AB16" s="8">
        <f t="shared" si="12"/>
        <v>67.5</v>
      </c>
      <c r="AC16" s="26">
        <f t="shared" si="13"/>
        <v>70.5</v>
      </c>
      <c r="AD16" s="8">
        <f>AZ16+IF($F16="범선",IF($BE$1=TRUE,INDEX(Sheet2!$H$2:'Sheet2'!$H$45,MATCH(AZ16,Sheet2!$G$2:'Sheet2'!$G$45,0),0)),IF($BF$1=TRUE,INDEX(Sheet2!$I$2:'Sheet2'!$I$45,MATCH(AZ16,Sheet2!$G$2:'Sheet2'!$G$45,0)),IF($BG$1=TRUE,INDEX(Sheet2!$H$2:'Sheet2'!$H$45,MATCH(AZ16,Sheet2!$G$2:'Sheet2'!$G$45,0)),0)))+IF($BC$1=TRUE,2,0)</f>
        <v>67</v>
      </c>
      <c r="AE16" s="8">
        <f t="shared" si="14"/>
        <v>70.5</v>
      </c>
      <c r="AF16" s="8">
        <f t="shared" si="15"/>
        <v>73.5</v>
      </c>
      <c r="AG16" s="26">
        <f t="shared" si="16"/>
        <v>76.5</v>
      </c>
      <c r="AH16" s="8"/>
      <c r="AI16" s="6">
        <v>160</v>
      </c>
      <c r="AJ16" s="6">
        <v>44</v>
      </c>
      <c r="AK16" s="6">
        <v>9</v>
      </c>
      <c r="AL16" s="6">
        <v>3</v>
      </c>
      <c r="AM16" s="6">
        <v>44</v>
      </c>
      <c r="AN16" s="6">
        <v>130</v>
      </c>
      <c r="AO16" s="6">
        <v>80</v>
      </c>
      <c r="AP16" s="6">
        <v>80</v>
      </c>
      <c r="AQ16" s="6">
        <v>410</v>
      </c>
      <c r="AR16" s="6">
        <v>2</v>
      </c>
      <c r="AS16" s="6">
        <f t="shared" si="17"/>
        <v>620</v>
      </c>
      <c r="AT16" s="6">
        <f t="shared" si="18"/>
        <v>465</v>
      </c>
      <c r="AU16" s="6">
        <f t="shared" si="19"/>
        <v>775</v>
      </c>
      <c r="AV16" s="6">
        <f t="shared" si="20"/>
        <v>10</v>
      </c>
      <c r="AW16" s="6">
        <f t="shared" si="21"/>
        <v>12</v>
      </c>
      <c r="AX16" s="6">
        <f t="shared" si="22"/>
        <v>15</v>
      </c>
      <c r="AY16" s="6">
        <f t="shared" si="23"/>
        <v>19</v>
      </c>
      <c r="AZ16" s="6">
        <f t="shared" si="24"/>
        <v>22</v>
      </c>
    </row>
    <row r="17" spans="1:52" s="6" customFormat="1" hidden="1" x14ac:dyDescent="0.3">
      <c r="A17" s="35">
        <v>13</v>
      </c>
      <c r="B17" s="7" t="s">
        <v>229</v>
      </c>
      <c r="C17" s="23" t="s">
        <v>228</v>
      </c>
      <c r="D17" s="8" t="s">
        <v>1</v>
      </c>
      <c r="E17" s="8" t="s">
        <v>0</v>
      </c>
      <c r="F17" s="9" t="s">
        <v>233</v>
      </c>
      <c r="G17" s="26" t="s">
        <v>12</v>
      </c>
      <c r="H17" s="6">
        <f>ROUNDDOWN(AI17*1.05,0)+INDEX(Sheet2!$B$2:'Sheet2'!$B$5,MATCH(G17,Sheet2!$A$2:'Sheet2'!$A$5,0),0)+34*AR17-ROUNDUP(IF($BA$1=TRUE,AT17,AU17)/10,0)</f>
        <v>430</v>
      </c>
      <c r="I17" s="6">
        <f>ROUNDDOWN(AJ17*1.05,0)+INDEX(Sheet2!$B$2:'Sheet2'!$B$5,MATCH(G17,Sheet2!$A$2:'Sheet2'!$A$5,0),0)+34*AR17-ROUNDUP(IF($BA$1=TRUE,AT17,AU17)/10,0)</f>
        <v>409</v>
      </c>
      <c r="J17" s="45">
        <f t="shared" si="0"/>
        <v>839</v>
      </c>
      <c r="K17" s="41">
        <f>AU17-ROUNDDOWN(AP17/2,0)-ROUNDDOWN(MAX(AO17*1.2,AN17*0.5),0)+INDEX(Sheet2!$C$2:'Sheet2'!$C$5,MATCH(G17,Sheet2!$A$2:'Sheet2'!$A$5,0),0)</f>
        <v>782</v>
      </c>
      <c r="L17" s="23">
        <f t="shared" si="1"/>
        <v>383</v>
      </c>
      <c r="N17" s="27">
        <f>AV17+IF($F17="범선",IF($BE$1=TRUE,INDEX(Sheet2!$H$2:'Sheet2'!$H$45,MATCH(AV17,Sheet2!$G$2:'Sheet2'!$G$45,0),0)),IF($BF$1=TRUE,INDEX(Sheet2!$I$2:'Sheet2'!$I$45,MATCH(AV17,Sheet2!$G$2:'Sheet2'!$G$45,0)),IF($BG$1=TRUE,INDEX(Sheet2!$H$2:'Sheet2'!$H$45,MATCH(AV17,Sheet2!$G$2:'Sheet2'!$G$45,0)),0)))+IF($BC$1=TRUE,2,0)</f>
        <v>43</v>
      </c>
      <c r="O17" s="8">
        <f t="shared" si="2"/>
        <v>46</v>
      </c>
      <c r="P17" s="8">
        <f t="shared" si="3"/>
        <v>49</v>
      </c>
      <c r="Q17" s="26">
        <f t="shared" si="4"/>
        <v>52</v>
      </c>
      <c r="R17" s="8">
        <f>AW17+IF($F17="범선",IF($BE$1=TRUE,INDEX(Sheet2!$H$2:'Sheet2'!$H$45,MATCH(AW17,Sheet2!$G$2:'Sheet2'!$G$45,0),0)),IF($BF$1=TRUE,INDEX(Sheet2!$I$2:'Sheet2'!$I$45,MATCH(AW17,Sheet2!$G$2:'Sheet2'!$G$45,0)),IF($BG$1=TRUE,INDEX(Sheet2!$H$2:'Sheet2'!$H$45,MATCH(AW17,Sheet2!$G$2:'Sheet2'!$G$45,0)),0)))+IF($BC$1=TRUE,2,0)</f>
        <v>45</v>
      </c>
      <c r="S17" s="8">
        <f t="shared" si="5"/>
        <v>48.5</v>
      </c>
      <c r="T17" s="8">
        <f t="shared" si="6"/>
        <v>51.5</v>
      </c>
      <c r="U17" s="26">
        <f t="shared" si="7"/>
        <v>54.5</v>
      </c>
      <c r="V17" s="8">
        <f>AX17+IF($F17="범선",IF($BE$1=TRUE,INDEX(Sheet2!$H$2:'Sheet2'!$H$45,MATCH(AX17,Sheet2!$G$2:'Sheet2'!$G$45,0),0)),IF($BF$1=TRUE,INDEX(Sheet2!$I$2:'Sheet2'!$I$45,MATCH(AX17,Sheet2!$G$2:'Sheet2'!$G$45,0)),IF($BG$1=TRUE,INDEX(Sheet2!$H$2:'Sheet2'!$H$45,MATCH(AX17,Sheet2!$G$2:'Sheet2'!$G$45,0)),0)))+IF($BC$1=TRUE,2,0)</f>
        <v>51</v>
      </c>
      <c r="W17" s="8">
        <f t="shared" si="8"/>
        <v>54.5</v>
      </c>
      <c r="X17" s="8">
        <f t="shared" si="9"/>
        <v>57.5</v>
      </c>
      <c r="Y17" s="26">
        <f t="shared" si="10"/>
        <v>60.5</v>
      </c>
      <c r="Z17" s="8">
        <f>AY17+IF($F17="범선",IF($BE$1=TRUE,INDEX(Sheet2!$H$2:'Sheet2'!$H$45,MATCH(AY17,Sheet2!$G$2:'Sheet2'!$G$45,0),0)),IF($BF$1=TRUE,INDEX(Sheet2!$I$2:'Sheet2'!$I$45,MATCH(AY17,Sheet2!$G$2:'Sheet2'!$G$45,0)),IF($BG$1=TRUE,INDEX(Sheet2!$H$2:'Sheet2'!$H$45,MATCH(AY17,Sheet2!$G$2:'Sheet2'!$G$45,0)),0)))+IF($BC$1=TRUE,2,0)</f>
        <v>59</v>
      </c>
      <c r="AA17" s="8">
        <f t="shared" si="11"/>
        <v>62.5</v>
      </c>
      <c r="AB17" s="8">
        <f t="shared" si="12"/>
        <v>65.5</v>
      </c>
      <c r="AC17" s="26">
        <f t="shared" si="13"/>
        <v>68.5</v>
      </c>
      <c r="AD17" s="8">
        <f>AZ17+IF($F17="범선",IF($BE$1=TRUE,INDEX(Sheet2!$H$2:'Sheet2'!$H$45,MATCH(AZ17,Sheet2!$G$2:'Sheet2'!$G$45,0),0)),IF($BF$1=TRUE,INDEX(Sheet2!$I$2:'Sheet2'!$I$45,MATCH(AZ17,Sheet2!$G$2:'Sheet2'!$G$45,0)),IF($BG$1=TRUE,INDEX(Sheet2!$H$2:'Sheet2'!$H$45,MATCH(AZ17,Sheet2!$G$2:'Sheet2'!$G$45,0)),0)))+IF($BC$1=TRUE,2,0)</f>
        <v>67</v>
      </c>
      <c r="AE17" s="8">
        <f t="shared" si="14"/>
        <v>70.5</v>
      </c>
      <c r="AF17" s="8">
        <f t="shared" si="15"/>
        <v>73.5</v>
      </c>
      <c r="AG17" s="26">
        <f t="shared" si="16"/>
        <v>76.5</v>
      </c>
      <c r="AH17" s="8"/>
      <c r="AI17" s="6">
        <v>230</v>
      </c>
      <c r="AJ17" s="6">
        <v>210</v>
      </c>
      <c r="AK17" s="6">
        <v>12</v>
      </c>
      <c r="AL17" s="6">
        <v>13</v>
      </c>
      <c r="AM17" s="6">
        <v>45</v>
      </c>
      <c r="AN17" s="6">
        <v>190</v>
      </c>
      <c r="AO17" s="6">
        <v>85</v>
      </c>
      <c r="AP17" s="6">
        <v>80</v>
      </c>
      <c r="AQ17" s="6">
        <v>430</v>
      </c>
      <c r="AR17" s="6">
        <v>3</v>
      </c>
      <c r="AS17" s="6">
        <f t="shared" si="17"/>
        <v>700</v>
      </c>
      <c r="AT17" s="6">
        <f t="shared" si="18"/>
        <v>525</v>
      </c>
      <c r="AU17" s="6">
        <f t="shared" si="19"/>
        <v>875</v>
      </c>
      <c r="AV17" s="6">
        <f t="shared" si="20"/>
        <v>10</v>
      </c>
      <c r="AW17" s="6">
        <f t="shared" si="21"/>
        <v>11</v>
      </c>
      <c r="AX17" s="6">
        <f t="shared" si="22"/>
        <v>14</v>
      </c>
      <c r="AY17" s="6">
        <f t="shared" si="23"/>
        <v>18</v>
      </c>
      <c r="AZ17" s="6">
        <f t="shared" si="24"/>
        <v>22</v>
      </c>
    </row>
    <row r="18" spans="1:52" s="6" customFormat="1" hidden="1" x14ac:dyDescent="0.3">
      <c r="A18" s="35">
        <v>14</v>
      </c>
      <c r="B18" s="7" t="s">
        <v>263</v>
      </c>
      <c r="C18" s="23" t="s">
        <v>257</v>
      </c>
      <c r="D18" s="8" t="s">
        <v>1</v>
      </c>
      <c r="E18" s="8" t="s">
        <v>78</v>
      </c>
      <c r="F18" s="9" t="s">
        <v>233</v>
      </c>
      <c r="G18" s="26" t="s">
        <v>12</v>
      </c>
      <c r="H18" s="6">
        <f>ROUNDDOWN(AI18*1.05,0)+INDEX(Sheet2!$B$2:'Sheet2'!$B$5,MATCH(G18,Sheet2!$A$2:'Sheet2'!$A$5,0),0)+34*AR18-ROUNDUP(IF($BA$1=TRUE,AT18,AU18)/10,0)</f>
        <v>327</v>
      </c>
      <c r="I18" s="6">
        <f>ROUNDDOWN(AJ18*1.05,0)+INDEX(Sheet2!$B$2:'Sheet2'!$B$5,MATCH(G18,Sheet2!$A$2:'Sheet2'!$A$5,0),0)+34*AR18-ROUNDUP(IF($BA$1=TRUE,AT18,AU18)/10,0)</f>
        <v>206</v>
      </c>
      <c r="J18" s="45">
        <f t="shared" si="0"/>
        <v>533</v>
      </c>
      <c r="K18" s="41">
        <f>AU18-ROUNDDOWN(AP18/2,0)-ROUNDDOWN(MAX(AO18*1.2,AN18*0.5),0)+INDEX(Sheet2!$C$2:'Sheet2'!$C$5,MATCH(G18,Sheet2!$A$2:'Sheet2'!$A$5,0),0)</f>
        <v>800</v>
      </c>
      <c r="L18" s="23">
        <f t="shared" si="1"/>
        <v>396</v>
      </c>
      <c r="N18" s="27">
        <f>AV18+IF($F18="범선",IF($BE$1=TRUE,INDEX(Sheet2!$H$2:'Sheet2'!$H$45,MATCH(AV18,Sheet2!$G$2:'Sheet2'!$G$45,0),0)),IF($BF$1=TRUE,INDEX(Sheet2!$I$2:'Sheet2'!$I$45,MATCH(AV18,Sheet2!$G$2:'Sheet2'!$G$45,0)),IF($BG$1=TRUE,INDEX(Sheet2!$H$2:'Sheet2'!$H$45,MATCH(AV18,Sheet2!$G$2:'Sheet2'!$G$45,0)),0)))+IF($BC$1=TRUE,2,0)</f>
        <v>41</v>
      </c>
      <c r="O18" s="8">
        <f t="shared" si="2"/>
        <v>44</v>
      </c>
      <c r="P18" s="8">
        <f t="shared" si="3"/>
        <v>47</v>
      </c>
      <c r="Q18" s="26">
        <f t="shared" si="4"/>
        <v>50</v>
      </c>
      <c r="R18" s="8">
        <f>AW18+IF($F18="범선",IF($BE$1=TRUE,INDEX(Sheet2!$H$2:'Sheet2'!$H$45,MATCH(AW18,Sheet2!$G$2:'Sheet2'!$G$45,0),0)),IF($BF$1=TRUE,INDEX(Sheet2!$I$2:'Sheet2'!$I$45,MATCH(AW18,Sheet2!$G$2:'Sheet2'!$G$45,0)),IF($BG$1=TRUE,INDEX(Sheet2!$H$2:'Sheet2'!$H$45,MATCH(AW18,Sheet2!$G$2:'Sheet2'!$G$45,0)),0)))+IF($BC$1=TRUE,2,0)</f>
        <v>45</v>
      </c>
      <c r="S18" s="8">
        <f t="shared" si="5"/>
        <v>48.5</v>
      </c>
      <c r="T18" s="8">
        <f t="shared" si="6"/>
        <v>51.5</v>
      </c>
      <c r="U18" s="26">
        <f t="shared" si="7"/>
        <v>54.5</v>
      </c>
      <c r="V18" s="8">
        <f>AX18+IF($F18="범선",IF($BE$1=TRUE,INDEX(Sheet2!$H$2:'Sheet2'!$H$45,MATCH(AX18,Sheet2!$G$2:'Sheet2'!$G$45,0),0)),IF($BF$1=TRUE,INDEX(Sheet2!$I$2:'Sheet2'!$I$45,MATCH(AX18,Sheet2!$G$2:'Sheet2'!$G$45,0)),IF($BG$1=TRUE,INDEX(Sheet2!$H$2:'Sheet2'!$H$45,MATCH(AX18,Sheet2!$G$2:'Sheet2'!$G$45,0)),0)))+IF($BC$1=TRUE,2,0)</f>
        <v>51</v>
      </c>
      <c r="W18" s="8">
        <f t="shared" si="8"/>
        <v>54.5</v>
      </c>
      <c r="X18" s="8">
        <f t="shared" si="9"/>
        <v>57.5</v>
      </c>
      <c r="Y18" s="26">
        <f t="shared" si="10"/>
        <v>60.5</v>
      </c>
      <c r="Z18" s="8">
        <f>AY18+IF($F18="범선",IF($BE$1=TRUE,INDEX(Sheet2!$H$2:'Sheet2'!$H$45,MATCH(AY18,Sheet2!$G$2:'Sheet2'!$G$45,0),0)),IF($BF$1=TRUE,INDEX(Sheet2!$I$2:'Sheet2'!$I$45,MATCH(AY18,Sheet2!$G$2:'Sheet2'!$G$45,0)),IF($BG$1=TRUE,INDEX(Sheet2!$H$2:'Sheet2'!$H$45,MATCH(AY18,Sheet2!$G$2:'Sheet2'!$G$45,0)),0)))+IF($BC$1=TRUE,2,0)</f>
        <v>59</v>
      </c>
      <c r="AA18" s="8">
        <f t="shared" si="11"/>
        <v>62.5</v>
      </c>
      <c r="AB18" s="8">
        <f t="shared" si="12"/>
        <v>65.5</v>
      </c>
      <c r="AC18" s="26">
        <f t="shared" si="13"/>
        <v>68.5</v>
      </c>
      <c r="AD18" s="8">
        <f>AZ18+IF($F18="범선",IF($BE$1=TRUE,INDEX(Sheet2!$H$2:'Sheet2'!$H$45,MATCH(AZ18,Sheet2!$G$2:'Sheet2'!$G$45,0),0)),IF($BF$1=TRUE,INDEX(Sheet2!$I$2:'Sheet2'!$I$45,MATCH(AZ18,Sheet2!$G$2:'Sheet2'!$G$45,0)),IF($BG$1=TRUE,INDEX(Sheet2!$H$2:'Sheet2'!$H$45,MATCH(AZ18,Sheet2!$G$2:'Sheet2'!$G$45,0)),0)))+IF($BC$1=TRUE,2,0)</f>
        <v>65</v>
      </c>
      <c r="AE18" s="8">
        <f t="shared" si="14"/>
        <v>68.5</v>
      </c>
      <c r="AF18" s="8">
        <f t="shared" si="15"/>
        <v>71.5</v>
      </c>
      <c r="AG18" s="26">
        <f t="shared" si="16"/>
        <v>74.5</v>
      </c>
      <c r="AH18" s="8"/>
      <c r="AI18" s="6">
        <v>165</v>
      </c>
      <c r="AJ18" s="6">
        <v>50</v>
      </c>
      <c r="AK18" s="6">
        <v>11</v>
      </c>
      <c r="AL18" s="6">
        <v>1</v>
      </c>
      <c r="AM18" s="6">
        <v>44</v>
      </c>
      <c r="AN18" s="6">
        <v>130</v>
      </c>
      <c r="AO18" s="6">
        <v>80</v>
      </c>
      <c r="AP18" s="6">
        <v>80</v>
      </c>
      <c r="AQ18" s="6">
        <v>500</v>
      </c>
      <c r="AR18" s="6">
        <v>2</v>
      </c>
      <c r="AS18" s="6">
        <f t="shared" si="17"/>
        <v>710</v>
      </c>
      <c r="AT18" s="6">
        <f t="shared" si="18"/>
        <v>532</v>
      </c>
      <c r="AU18" s="6">
        <f t="shared" si="19"/>
        <v>887</v>
      </c>
      <c r="AV18" s="6">
        <f t="shared" si="20"/>
        <v>9</v>
      </c>
      <c r="AW18" s="6">
        <f t="shared" si="21"/>
        <v>11</v>
      </c>
      <c r="AX18" s="6">
        <f t="shared" si="22"/>
        <v>14</v>
      </c>
      <c r="AY18" s="6">
        <f t="shared" si="23"/>
        <v>18</v>
      </c>
      <c r="AZ18" s="6">
        <f t="shared" si="24"/>
        <v>21</v>
      </c>
    </row>
    <row r="19" spans="1:52" s="6" customFormat="1" hidden="1" x14ac:dyDescent="0.3">
      <c r="A19" s="35">
        <v>15</v>
      </c>
      <c r="B19" s="7" t="s">
        <v>243</v>
      </c>
      <c r="C19" s="23" t="s">
        <v>242</v>
      </c>
      <c r="D19" s="8" t="s">
        <v>1</v>
      </c>
      <c r="E19" s="8" t="s">
        <v>0</v>
      </c>
      <c r="F19" s="9" t="s">
        <v>233</v>
      </c>
      <c r="G19" s="26" t="s">
        <v>12</v>
      </c>
      <c r="H19" s="6">
        <f>ROUNDDOWN(AI19*1.05,0)+INDEX(Sheet2!$B$2:'Sheet2'!$B$5,MATCH(G19,Sheet2!$A$2:'Sheet2'!$A$5,0),0)+34*AR19-ROUNDUP(IF($BA$1=TRUE,AT19,AU19)/10,0)</f>
        <v>458</v>
      </c>
      <c r="I19" s="6">
        <f>ROUNDDOWN(AJ19*1.05,0)+INDEX(Sheet2!$B$2:'Sheet2'!$B$5,MATCH(G19,Sheet2!$A$2:'Sheet2'!$A$5,0),0)+34*AR19-ROUNDUP(IF($BA$1=TRUE,AT19,AU19)/10,0)</f>
        <v>311</v>
      </c>
      <c r="J19" s="45">
        <f t="shared" si="0"/>
        <v>769</v>
      </c>
      <c r="K19" s="41">
        <f>AU19-ROUNDDOWN(AP19/2,0)-ROUNDDOWN(MAX(AO19*1.2,AN19*0.5),0)+INDEX(Sheet2!$C$2:'Sheet2'!$C$5,MATCH(G19,Sheet2!$A$2:'Sheet2'!$A$5,0),0)</f>
        <v>724</v>
      </c>
      <c r="L19" s="23">
        <f t="shared" si="1"/>
        <v>335</v>
      </c>
      <c r="N19" s="27">
        <f>AV19+IF($F19="범선",IF($BE$1=TRUE,INDEX(Sheet2!$H$2:'Sheet2'!$H$45,MATCH(AV19,Sheet2!$G$2:'Sheet2'!$G$45,0),0)),IF($BF$1=TRUE,INDEX(Sheet2!$I$2:'Sheet2'!$I$45,MATCH(AV19,Sheet2!$G$2:'Sheet2'!$G$45,0)),IF($BG$1=TRUE,INDEX(Sheet2!$H$2:'Sheet2'!$H$45,MATCH(AV19,Sheet2!$G$2:'Sheet2'!$G$45,0)),0)))+IF($BC$1=TRUE,2,0)</f>
        <v>41</v>
      </c>
      <c r="O19" s="8">
        <f t="shared" si="2"/>
        <v>44</v>
      </c>
      <c r="P19" s="8">
        <f t="shared" si="3"/>
        <v>47</v>
      </c>
      <c r="Q19" s="26">
        <f t="shared" si="4"/>
        <v>50</v>
      </c>
      <c r="R19" s="8">
        <f>AW19+IF($F19="범선",IF($BE$1=TRUE,INDEX(Sheet2!$H$2:'Sheet2'!$H$45,MATCH(AW19,Sheet2!$G$2:'Sheet2'!$G$45,0),0)),IF($BF$1=TRUE,INDEX(Sheet2!$I$2:'Sheet2'!$I$45,MATCH(AW19,Sheet2!$G$2:'Sheet2'!$G$45,0)),IF($BG$1=TRUE,INDEX(Sheet2!$H$2:'Sheet2'!$H$45,MATCH(AW19,Sheet2!$G$2:'Sheet2'!$G$45,0)),0)))+IF($BC$1=TRUE,2,0)</f>
        <v>43</v>
      </c>
      <c r="S19" s="8">
        <f t="shared" si="5"/>
        <v>46.5</v>
      </c>
      <c r="T19" s="8">
        <f t="shared" si="6"/>
        <v>49.5</v>
      </c>
      <c r="U19" s="26">
        <f t="shared" si="7"/>
        <v>52.5</v>
      </c>
      <c r="V19" s="8">
        <f>AX19+IF($F19="범선",IF($BE$1=TRUE,INDEX(Sheet2!$H$2:'Sheet2'!$H$45,MATCH(AX19,Sheet2!$G$2:'Sheet2'!$G$45,0),0)),IF($BF$1=TRUE,INDEX(Sheet2!$I$2:'Sheet2'!$I$45,MATCH(AX19,Sheet2!$G$2:'Sheet2'!$G$45,0)),IF($BG$1=TRUE,INDEX(Sheet2!$H$2:'Sheet2'!$H$45,MATCH(AX19,Sheet2!$G$2:'Sheet2'!$G$45,0)),0)))+IF($BC$1=TRUE,2,0)</f>
        <v>49</v>
      </c>
      <c r="W19" s="8">
        <f t="shared" si="8"/>
        <v>52.5</v>
      </c>
      <c r="X19" s="8">
        <f t="shared" si="9"/>
        <v>55.5</v>
      </c>
      <c r="Y19" s="26">
        <f t="shared" si="10"/>
        <v>58.5</v>
      </c>
      <c r="Z19" s="8">
        <f>AY19+IF($F19="범선",IF($BE$1=TRUE,INDEX(Sheet2!$H$2:'Sheet2'!$H$45,MATCH(AY19,Sheet2!$G$2:'Sheet2'!$G$45,0),0)),IF($BF$1=TRUE,INDEX(Sheet2!$I$2:'Sheet2'!$I$45,MATCH(AY19,Sheet2!$G$2:'Sheet2'!$G$45,0)),IF($BG$1=TRUE,INDEX(Sheet2!$H$2:'Sheet2'!$H$45,MATCH(AY19,Sheet2!$G$2:'Sheet2'!$G$45,0)),0)))+IF($BC$1=TRUE,2,0)</f>
        <v>57</v>
      </c>
      <c r="AA19" s="8">
        <f t="shared" si="11"/>
        <v>60.5</v>
      </c>
      <c r="AB19" s="8">
        <f t="shared" si="12"/>
        <v>63.5</v>
      </c>
      <c r="AC19" s="26">
        <f t="shared" si="13"/>
        <v>66.5</v>
      </c>
      <c r="AD19" s="8">
        <f>AZ19+IF($F19="범선",IF($BE$1=TRUE,INDEX(Sheet2!$H$2:'Sheet2'!$H$45,MATCH(AZ19,Sheet2!$G$2:'Sheet2'!$G$45,0),0)),IF($BF$1=TRUE,INDEX(Sheet2!$I$2:'Sheet2'!$I$45,MATCH(AZ19,Sheet2!$G$2:'Sheet2'!$G$45,0)),IF($BG$1=TRUE,INDEX(Sheet2!$H$2:'Sheet2'!$H$45,MATCH(AZ19,Sheet2!$G$2:'Sheet2'!$G$45,0)),0)))+IF($BC$1=TRUE,2,0)</f>
        <v>65</v>
      </c>
      <c r="AE19" s="8">
        <f t="shared" si="14"/>
        <v>68.5</v>
      </c>
      <c r="AF19" s="8">
        <f t="shared" si="15"/>
        <v>71.5</v>
      </c>
      <c r="AG19" s="26">
        <f t="shared" si="16"/>
        <v>74.5</v>
      </c>
      <c r="AH19" s="8"/>
      <c r="AI19" s="6">
        <v>255</v>
      </c>
      <c r="AJ19" s="6">
        <v>115</v>
      </c>
      <c r="AK19" s="6">
        <v>12</v>
      </c>
      <c r="AL19" s="6">
        <v>9</v>
      </c>
      <c r="AM19" s="6">
        <v>40</v>
      </c>
      <c r="AN19" s="6">
        <v>220</v>
      </c>
      <c r="AO19" s="6">
        <v>100</v>
      </c>
      <c r="AP19" s="6">
        <v>110</v>
      </c>
      <c r="AQ19" s="6">
        <v>350</v>
      </c>
      <c r="AR19" s="6">
        <v>3</v>
      </c>
      <c r="AS19" s="6">
        <f t="shared" si="17"/>
        <v>680</v>
      </c>
      <c r="AT19" s="6">
        <f t="shared" si="18"/>
        <v>510</v>
      </c>
      <c r="AU19" s="6">
        <f t="shared" si="19"/>
        <v>850</v>
      </c>
      <c r="AV19" s="6">
        <f t="shared" si="20"/>
        <v>9</v>
      </c>
      <c r="AW19" s="6">
        <f t="shared" si="21"/>
        <v>10</v>
      </c>
      <c r="AX19" s="6">
        <f t="shared" si="22"/>
        <v>13</v>
      </c>
      <c r="AY19" s="6">
        <f t="shared" si="23"/>
        <v>17</v>
      </c>
      <c r="AZ19" s="6">
        <f t="shared" si="24"/>
        <v>21</v>
      </c>
    </row>
    <row r="20" spans="1:52" s="6" customFormat="1" hidden="1" x14ac:dyDescent="0.3">
      <c r="A20" s="35">
        <v>16</v>
      </c>
      <c r="B20" s="7" t="s">
        <v>231</v>
      </c>
      <c r="C20" s="23" t="s">
        <v>228</v>
      </c>
      <c r="D20" s="8" t="s">
        <v>1</v>
      </c>
      <c r="E20" s="8" t="s">
        <v>120</v>
      </c>
      <c r="F20" s="9" t="s">
        <v>233</v>
      </c>
      <c r="G20" s="26" t="s">
        <v>12</v>
      </c>
      <c r="H20" s="6">
        <f>ROUNDDOWN(AI20*1.05,0)+INDEX(Sheet2!$B$2:'Sheet2'!$B$5,MATCH(G20,Sheet2!$A$2:'Sheet2'!$A$5,0),0)+34*AR20-ROUNDUP(IF($BA$1=TRUE,AT20,AU20)/10,0)</f>
        <v>420</v>
      </c>
      <c r="I20" s="6">
        <f>ROUNDDOWN(AJ20*1.05,0)+INDEX(Sheet2!$B$2:'Sheet2'!$B$5,MATCH(G20,Sheet2!$A$2:'Sheet2'!$A$5,0),0)+34*AR20-ROUNDUP(IF($BA$1=TRUE,AT20,AU20)/10,0)</f>
        <v>346</v>
      </c>
      <c r="J20" s="45">
        <f t="shared" si="0"/>
        <v>766</v>
      </c>
      <c r="K20" s="41">
        <f>AU20-ROUNDDOWN(AP20/2,0)-ROUNDDOWN(MAX(AO20*1.2,AN20*0.5),0)+INDEX(Sheet2!$C$2:'Sheet2'!$C$5,MATCH(G20,Sheet2!$A$2:'Sheet2'!$A$5,0),0)</f>
        <v>782</v>
      </c>
      <c r="L20" s="23">
        <f t="shared" si="1"/>
        <v>383</v>
      </c>
      <c r="N20" s="27">
        <f>AV20+IF($F20="범선",IF($BE$1=TRUE,INDEX(Sheet2!$H$2:'Sheet2'!$H$45,MATCH(AV20,Sheet2!$G$2:'Sheet2'!$G$45,0),0)),IF($BF$1=TRUE,INDEX(Sheet2!$I$2:'Sheet2'!$I$45,MATCH(AV20,Sheet2!$G$2:'Sheet2'!$G$45,0)),IF($BG$1=TRUE,INDEX(Sheet2!$H$2:'Sheet2'!$H$45,MATCH(AV20,Sheet2!$G$2:'Sheet2'!$G$45,0)),0)))+IF($BC$1=TRUE,2,0)</f>
        <v>41</v>
      </c>
      <c r="O20" s="8">
        <f t="shared" si="2"/>
        <v>44</v>
      </c>
      <c r="P20" s="8">
        <f t="shared" si="3"/>
        <v>47</v>
      </c>
      <c r="Q20" s="26">
        <f t="shared" si="4"/>
        <v>50</v>
      </c>
      <c r="R20" s="8">
        <f>AW20+IF($F20="범선",IF($BE$1=TRUE,INDEX(Sheet2!$H$2:'Sheet2'!$H$45,MATCH(AW20,Sheet2!$G$2:'Sheet2'!$G$45,0),0)),IF($BF$1=TRUE,INDEX(Sheet2!$I$2:'Sheet2'!$I$45,MATCH(AW20,Sheet2!$G$2:'Sheet2'!$G$45,0)),IF($BG$1=TRUE,INDEX(Sheet2!$H$2:'Sheet2'!$H$45,MATCH(AW20,Sheet2!$G$2:'Sheet2'!$G$45,0)),0)))+IF($BC$1=TRUE,2,0)</f>
        <v>43</v>
      </c>
      <c r="S20" s="8">
        <f t="shared" si="5"/>
        <v>46.5</v>
      </c>
      <c r="T20" s="8">
        <f t="shared" si="6"/>
        <v>49.5</v>
      </c>
      <c r="U20" s="26">
        <f t="shared" si="7"/>
        <v>52.5</v>
      </c>
      <c r="V20" s="8">
        <f>AX20+IF($F20="범선",IF($BE$1=TRUE,INDEX(Sheet2!$H$2:'Sheet2'!$H$45,MATCH(AX20,Sheet2!$G$2:'Sheet2'!$G$45,0),0)),IF($BF$1=TRUE,INDEX(Sheet2!$I$2:'Sheet2'!$I$45,MATCH(AX20,Sheet2!$G$2:'Sheet2'!$G$45,0)),IF($BG$1=TRUE,INDEX(Sheet2!$H$2:'Sheet2'!$H$45,MATCH(AX20,Sheet2!$G$2:'Sheet2'!$G$45,0)),0)))+IF($BC$1=TRUE,2,0)</f>
        <v>49</v>
      </c>
      <c r="W20" s="8">
        <f t="shared" si="8"/>
        <v>52.5</v>
      </c>
      <c r="X20" s="8">
        <f t="shared" si="9"/>
        <v>55.5</v>
      </c>
      <c r="Y20" s="26">
        <f t="shared" si="10"/>
        <v>58.5</v>
      </c>
      <c r="Z20" s="8">
        <f>AY20+IF($F20="범선",IF($BE$1=TRUE,INDEX(Sheet2!$H$2:'Sheet2'!$H$45,MATCH(AY20,Sheet2!$G$2:'Sheet2'!$G$45,0),0)),IF($BF$1=TRUE,INDEX(Sheet2!$I$2:'Sheet2'!$I$45,MATCH(AY20,Sheet2!$G$2:'Sheet2'!$G$45,0)),IF($BG$1=TRUE,INDEX(Sheet2!$H$2:'Sheet2'!$H$45,MATCH(AY20,Sheet2!$G$2:'Sheet2'!$G$45,0)),0)))+IF($BC$1=TRUE,2,0)</f>
        <v>57</v>
      </c>
      <c r="AA20" s="8">
        <f t="shared" si="11"/>
        <v>60.5</v>
      </c>
      <c r="AB20" s="8">
        <f t="shared" si="12"/>
        <v>63.5</v>
      </c>
      <c r="AC20" s="26">
        <f t="shared" si="13"/>
        <v>66.5</v>
      </c>
      <c r="AD20" s="8">
        <f>AZ20+IF($F20="범선",IF($BE$1=TRUE,INDEX(Sheet2!$H$2:'Sheet2'!$H$45,MATCH(AZ20,Sheet2!$G$2:'Sheet2'!$G$45,0),0)),IF($BF$1=TRUE,INDEX(Sheet2!$I$2:'Sheet2'!$I$45,MATCH(AZ20,Sheet2!$G$2:'Sheet2'!$G$45,0)),IF($BG$1=TRUE,INDEX(Sheet2!$H$2:'Sheet2'!$H$45,MATCH(AZ20,Sheet2!$G$2:'Sheet2'!$G$45,0)),0)))+IF($BC$1=TRUE,2,0)</f>
        <v>65</v>
      </c>
      <c r="AE20" s="8">
        <f t="shared" si="14"/>
        <v>68.5</v>
      </c>
      <c r="AF20" s="8">
        <f t="shared" si="15"/>
        <v>71.5</v>
      </c>
      <c r="AG20" s="26">
        <f t="shared" si="16"/>
        <v>74.5</v>
      </c>
      <c r="AH20" s="8"/>
      <c r="AI20" s="6">
        <v>220</v>
      </c>
      <c r="AJ20" s="6">
        <v>150</v>
      </c>
      <c r="AK20" s="6">
        <v>11</v>
      </c>
      <c r="AL20" s="6">
        <v>12</v>
      </c>
      <c r="AM20" s="6">
        <v>40</v>
      </c>
      <c r="AN20" s="6">
        <v>190</v>
      </c>
      <c r="AO20" s="6">
        <v>85</v>
      </c>
      <c r="AP20" s="6">
        <v>80</v>
      </c>
      <c r="AQ20" s="6">
        <v>430</v>
      </c>
      <c r="AR20" s="6">
        <v>3</v>
      </c>
      <c r="AS20" s="6">
        <f t="shared" si="17"/>
        <v>700</v>
      </c>
      <c r="AT20" s="6">
        <f t="shared" si="18"/>
        <v>525</v>
      </c>
      <c r="AU20" s="6">
        <f t="shared" si="19"/>
        <v>875</v>
      </c>
      <c r="AV20" s="6">
        <f t="shared" si="20"/>
        <v>9</v>
      </c>
      <c r="AW20" s="6">
        <f t="shared" si="21"/>
        <v>10</v>
      </c>
      <c r="AX20" s="6">
        <f t="shared" si="22"/>
        <v>13</v>
      </c>
      <c r="AY20" s="6">
        <f t="shared" si="23"/>
        <v>17</v>
      </c>
      <c r="AZ20" s="6">
        <f t="shared" si="24"/>
        <v>21</v>
      </c>
    </row>
    <row r="21" spans="1:52" s="6" customFormat="1" hidden="1" x14ac:dyDescent="0.3">
      <c r="A21" s="35">
        <v>17</v>
      </c>
      <c r="B21" s="7"/>
      <c r="C21" s="23" t="s">
        <v>228</v>
      </c>
      <c r="D21" s="8" t="s">
        <v>43</v>
      </c>
      <c r="E21" s="8" t="s">
        <v>0</v>
      </c>
      <c r="F21" s="9" t="s">
        <v>233</v>
      </c>
      <c r="G21" s="26" t="s">
        <v>12</v>
      </c>
      <c r="H21" s="6">
        <f>ROUNDDOWN(AI21*1.05,0)+INDEX(Sheet2!$B$2:'Sheet2'!$B$5,MATCH(G21,Sheet2!$A$2:'Sheet2'!$A$5,0),0)+34*AR21-ROUNDUP(IF($BA$1=TRUE,AT21,AU21)/10,0)</f>
        <v>420</v>
      </c>
      <c r="I21" s="6">
        <f>ROUNDDOWN(AJ21*1.05,0)+INDEX(Sheet2!$B$2:'Sheet2'!$B$5,MATCH(G21,Sheet2!$A$2:'Sheet2'!$A$5,0),0)+34*AR21-ROUNDUP(IF($BA$1=TRUE,AT21,AU21)/10,0)</f>
        <v>346</v>
      </c>
      <c r="J21" s="45">
        <f t="shared" si="0"/>
        <v>766</v>
      </c>
      <c r="K21" s="41">
        <f>AU21-ROUNDDOWN(AP21/2,0)-ROUNDDOWN(MAX(AO21*1.2,AN21*0.5),0)+INDEX(Sheet2!$C$2:'Sheet2'!$C$5,MATCH(G21,Sheet2!$A$2:'Sheet2'!$A$5,0),0)</f>
        <v>782</v>
      </c>
      <c r="L21" s="23">
        <f t="shared" si="1"/>
        <v>383</v>
      </c>
      <c r="N21" s="27">
        <f>AV21+IF($F21="범선",IF($BE$1=TRUE,INDEX(Sheet2!$H$2:'Sheet2'!$H$45,MATCH(AV21,Sheet2!$G$2:'Sheet2'!$G$45,0),0)),IF($BF$1=TRUE,INDEX(Sheet2!$I$2:'Sheet2'!$I$45,MATCH(AV21,Sheet2!$G$2:'Sheet2'!$G$45,0)),IF($BG$1=TRUE,INDEX(Sheet2!$H$2:'Sheet2'!$H$45,MATCH(AV21,Sheet2!$G$2:'Sheet2'!$G$45,0)),0)))+IF($BC$1=TRUE,2,0)</f>
        <v>41</v>
      </c>
      <c r="O21" s="8">
        <f t="shared" si="2"/>
        <v>44</v>
      </c>
      <c r="P21" s="8">
        <f t="shared" si="3"/>
        <v>47</v>
      </c>
      <c r="Q21" s="26">
        <f t="shared" si="4"/>
        <v>50</v>
      </c>
      <c r="R21" s="8">
        <f>AW21+IF($F21="범선",IF($BE$1=TRUE,INDEX(Sheet2!$H$2:'Sheet2'!$H$45,MATCH(AW21,Sheet2!$G$2:'Sheet2'!$G$45,0),0)),IF($BF$1=TRUE,INDEX(Sheet2!$I$2:'Sheet2'!$I$45,MATCH(AW21,Sheet2!$G$2:'Sheet2'!$G$45,0)),IF($BG$1=TRUE,INDEX(Sheet2!$H$2:'Sheet2'!$H$45,MATCH(AW21,Sheet2!$G$2:'Sheet2'!$G$45,0)),0)))+IF($BC$1=TRUE,2,0)</f>
        <v>43</v>
      </c>
      <c r="S21" s="8">
        <f t="shared" si="5"/>
        <v>46.5</v>
      </c>
      <c r="T21" s="8">
        <f t="shared" si="6"/>
        <v>49.5</v>
      </c>
      <c r="U21" s="26">
        <f t="shared" si="7"/>
        <v>52.5</v>
      </c>
      <c r="V21" s="8">
        <f>AX21+IF($F21="범선",IF($BE$1=TRUE,INDEX(Sheet2!$H$2:'Sheet2'!$H$45,MATCH(AX21,Sheet2!$G$2:'Sheet2'!$G$45,0),0)),IF($BF$1=TRUE,INDEX(Sheet2!$I$2:'Sheet2'!$I$45,MATCH(AX21,Sheet2!$G$2:'Sheet2'!$G$45,0)),IF($BG$1=TRUE,INDEX(Sheet2!$H$2:'Sheet2'!$H$45,MATCH(AX21,Sheet2!$G$2:'Sheet2'!$G$45,0)),0)))+IF($BC$1=TRUE,2,0)</f>
        <v>49</v>
      </c>
      <c r="W21" s="8">
        <f t="shared" si="8"/>
        <v>52.5</v>
      </c>
      <c r="X21" s="8">
        <f t="shared" si="9"/>
        <v>55.5</v>
      </c>
      <c r="Y21" s="26">
        <f t="shared" si="10"/>
        <v>58.5</v>
      </c>
      <c r="Z21" s="8">
        <f>AY21+IF($F21="범선",IF($BE$1=TRUE,INDEX(Sheet2!$H$2:'Sheet2'!$H$45,MATCH(AY21,Sheet2!$G$2:'Sheet2'!$G$45,0),0)),IF($BF$1=TRUE,INDEX(Sheet2!$I$2:'Sheet2'!$I$45,MATCH(AY21,Sheet2!$G$2:'Sheet2'!$G$45,0)),IF($BG$1=TRUE,INDEX(Sheet2!$H$2:'Sheet2'!$H$45,MATCH(AY21,Sheet2!$G$2:'Sheet2'!$G$45,0)),0)))+IF($BC$1=TRUE,2,0)</f>
        <v>57</v>
      </c>
      <c r="AA21" s="8">
        <f t="shared" si="11"/>
        <v>60.5</v>
      </c>
      <c r="AB21" s="8">
        <f t="shared" si="12"/>
        <v>63.5</v>
      </c>
      <c r="AC21" s="26">
        <f t="shared" si="13"/>
        <v>66.5</v>
      </c>
      <c r="AD21" s="8">
        <f>AZ21+IF($F21="범선",IF($BE$1=TRUE,INDEX(Sheet2!$H$2:'Sheet2'!$H$45,MATCH(AZ21,Sheet2!$G$2:'Sheet2'!$G$45,0),0)),IF($BF$1=TRUE,INDEX(Sheet2!$I$2:'Sheet2'!$I$45,MATCH(AZ21,Sheet2!$G$2:'Sheet2'!$G$45,0)),IF($BG$1=TRUE,INDEX(Sheet2!$H$2:'Sheet2'!$H$45,MATCH(AZ21,Sheet2!$G$2:'Sheet2'!$G$45,0)),0)))+IF($BC$1=TRUE,2,0)</f>
        <v>65</v>
      </c>
      <c r="AE21" s="8">
        <f t="shared" si="14"/>
        <v>68.5</v>
      </c>
      <c r="AF21" s="8">
        <f t="shared" si="15"/>
        <v>71.5</v>
      </c>
      <c r="AG21" s="26">
        <f t="shared" si="16"/>
        <v>74.5</v>
      </c>
      <c r="AH21" s="8"/>
      <c r="AI21" s="6">
        <v>220</v>
      </c>
      <c r="AJ21" s="6">
        <v>150</v>
      </c>
      <c r="AK21" s="6">
        <v>11</v>
      </c>
      <c r="AL21" s="6">
        <v>10</v>
      </c>
      <c r="AM21" s="6">
        <v>40</v>
      </c>
      <c r="AN21" s="6">
        <v>190</v>
      </c>
      <c r="AO21" s="6">
        <v>85</v>
      </c>
      <c r="AP21" s="6">
        <v>80</v>
      </c>
      <c r="AQ21" s="6">
        <v>430</v>
      </c>
      <c r="AR21" s="6">
        <v>3</v>
      </c>
      <c r="AS21" s="6">
        <f t="shared" si="17"/>
        <v>700</v>
      </c>
      <c r="AT21" s="6">
        <f t="shared" si="18"/>
        <v>525</v>
      </c>
      <c r="AU21" s="6">
        <f t="shared" si="19"/>
        <v>875</v>
      </c>
      <c r="AV21" s="6">
        <f t="shared" si="20"/>
        <v>9</v>
      </c>
      <c r="AW21" s="6">
        <f t="shared" si="21"/>
        <v>10</v>
      </c>
      <c r="AX21" s="6">
        <f t="shared" si="22"/>
        <v>13</v>
      </c>
      <c r="AY21" s="6">
        <f t="shared" si="23"/>
        <v>17</v>
      </c>
      <c r="AZ21" s="6">
        <f t="shared" si="24"/>
        <v>21</v>
      </c>
    </row>
    <row r="22" spans="1:52" s="6" customFormat="1" hidden="1" x14ac:dyDescent="0.3">
      <c r="A22" s="35">
        <v>18</v>
      </c>
      <c r="B22" s="7" t="s">
        <v>235</v>
      </c>
      <c r="C22" s="23" t="s">
        <v>234</v>
      </c>
      <c r="D22" s="8" t="s">
        <v>1</v>
      </c>
      <c r="E22" s="8" t="s">
        <v>0</v>
      </c>
      <c r="F22" s="9" t="s">
        <v>233</v>
      </c>
      <c r="G22" s="26" t="s">
        <v>12</v>
      </c>
      <c r="H22" s="6">
        <f>ROUNDDOWN(AI22*1.05,0)+INDEX(Sheet2!$B$2:'Sheet2'!$B$5,MATCH(G22,Sheet2!$A$2:'Sheet2'!$A$5,0),0)+34*AR22-ROUNDUP(IF($BA$1=TRUE,AT22,AU22)/10,0)</f>
        <v>422</v>
      </c>
      <c r="I22" s="6">
        <f>ROUNDDOWN(AJ22*1.05,0)+INDEX(Sheet2!$B$2:'Sheet2'!$B$5,MATCH(G22,Sheet2!$A$2:'Sheet2'!$A$5,0),0)+34*AR22-ROUNDUP(IF($BA$1=TRUE,AT22,AU22)/10,0)</f>
        <v>275</v>
      </c>
      <c r="J22" s="45">
        <f t="shared" si="0"/>
        <v>697</v>
      </c>
      <c r="K22" s="41">
        <f>AU22-ROUNDDOWN(AP22/2,0)-ROUNDDOWN(MAX(AO22*1.2,AN22*0.5),0)+INDEX(Sheet2!$C$2:'Sheet2'!$C$5,MATCH(G22,Sheet2!$A$2:'Sheet2'!$A$5,0),0)</f>
        <v>761</v>
      </c>
      <c r="L22" s="23">
        <f t="shared" si="1"/>
        <v>362</v>
      </c>
      <c r="N22" s="27">
        <f>AV22+IF($F22="범선",IF($BE$1=TRUE,INDEX(Sheet2!$H$2:'Sheet2'!$H$45,MATCH(AV22,Sheet2!$G$2:'Sheet2'!$G$45,0),0)),IF($BF$1=TRUE,INDEX(Sheet2!$I$2:'Sheet2'!$I$45,MATCH(AV22,Sheet2!$G$2:'Sheet2'!$G$45,0)),IF($BG$1=TRUE,INDEX(Sheet2!$H$2:'Sheet2'!$H$45,MATCH(AV22,Sheet2!$G$2:'Sheet2'!$G$45,0)),0)))+IF($BC$1=TRUE,2,0)</f>
        <v>41</v>
      </c>
      <c r="O22" s="8">
        <f t="shared" si="2"/>
        <v>44</v>
      </c>
      <c r="P22" s="8">
        <f t="shared" si="3"/>
        <v>47</v>
      </c>
      <c r="Q22" s="26">
        <f t="shared" si="4"/>
        <v>50</v>
      </c>
      <c r="R22" s="8">
        <f>AW22+IF($F22="범선",IF($BE$1=TRUE,INDEX(Sheet2!$H$2:'Sheet2'!$H$45,MATCH(AW22,Sheet2!$G$2:'Sheet2'!$G$45,0),0)),IF($BF$1=TRUE,INDEX(Sheet2!$I$2:'Sheet2'!$I$45,MATCH(AW22,Sheet2!$G$2:'Sheet2'!$G$45,0)),IF($BG$1=TRUE,INDEX(Sheet2!$H$2:'Sheet2'!$H$45,MATCH(AW22,Sheet2!$G$2:'Sheet2'!$G$45,0)),0)))+IF($BC$1=TRUE,2,0)</f>
        <v>43</v>
      </c>
      <c r="S22" s="8">
        <f t="shared" si="5"/>
        <v>46.5</v>
      </c>
      <c r="T22" s="8">
        <f t="shared" si="6"/>
        <v>49.5</v>
      </c>
      <c r="U22" s="26">
        <f t="shared" si="7"/>
        <v>52.5</v>
      </c>
      <c r="V22" s="8">
        <f>AX22+IF($F22="범선",IF($BE$1=TRUE,INDEX(Sheet2!$H$2:'Sheet2'!$H$45,MATCH(AX22,Sheet2!$G$2:'Sheet2'!$G$45,0),0)),IF($BF$1=TRUE,INDEX(Sheet2!$I$2:'Sheet2'!$I$45,MATCH(AX22,Sheet2!$G$2:'Sheet2'!$G$45,0)),IF($BG$1=TRUE,INDEX(Sheet2!$H$2:'Sheet2'!$H$45,MATCH(AX22,Sheet2!$G$2:'Sheet2'!$G$45,0)),0)))+IF($BC$1=TRUE,2,0)</f>
        <v>49</v>
      </c>
      <c r="W22" s="8">
        <f t="shared" si="8"/>
        <v>52.5</v>
      </c>
      <c r="X22" s="8">
        <f t="shared" si="9"/>
        <v>55.5</v>
      </c>
      <c r="Y22" s="26">
        <f t="shared" si="10"/>
        <v>58.5</v>
      </c>
      <c r="Z22" s="8">
        <f>AY22+IF($F22="범선",IF($BE$1=TRUE,INDEX(Sheet2!$H$2:'Sheet2'!$H$45,MATCH(AY22,Sheet2!$G$2:'Sheet2'!$G$45,0),0)),IF($BF$1=TRUE,INDEX(Sheet2!$I$2:'Sheet2'!$I$45,MATCH(AY22,Sheet2!$G$2:'Sheet2'!$G$45,0)),IF($BG$1=TRUE,INDEX(Sheet2!$H$2:'Sheet2'!$H$45,MATCH(AY22,Sheet2!$G$2:'Sheet2'!$G$45,0)),0)))+IF($BC$1=TRUE,2,0)</f>
        <v>57</v>
      </c>
      <c r="AA22" s="8">
        <f t="shared" si="11"/>
        <v>60.5</v>
      </c>
      <c r="AB22" s="8">
        <f t="shared" si="12"/>
        <v>63.5</v>
      </c>
      <c r="AC22" s="26">
        <f t="shared" si="13"/>
        <v>66.5</v>
      </c>
      <c r="AD22" s="8">
        <f>AZ22+IF($F22="범선",IF($BE$1=TRUE,INDEX(Sheet2!$H$2:'Sheet2'!$H$45,MATCH(AZ22,Sheet2!$G$2:'Sheet2'!$G$45,0),0)),IF($BF$1=TRUE,INDEX(Sheet2!$I$2:'Sheet2'!$I$45,MATCH(AZ22,Sheet2!$G$2:'Sheet2'!$G$45,0)),IF($BG$1=TRUE,INDEX(Sheet2!$H$2:'Sheet2'!$H$45,MATCH(AZ22,Sheet2!$G$2:'Sheet2'!$G$45,0)),0)))+IF($BC$1=TRUE,2,0)</f>
        <v>65</v>
      </c>
      <c r="AE22" s="8">
        <f t="shared" si="14"/>
        <v>68.5</v>
      </c>
      <c r="AF22" s="8">
        <f t="shared" si="15"/>
        <v>71.5</v>
      </c>
      <c r="AG22" s="26">
        <f t="shared" si="16"/>
        <v>74.5</v>
      </c>
      <c r="AH22" s="8"/>
      <c r="AI22" s="6">
        <v>255</v>
      </c>
      <c r="AJ22" s="6">
        <v>115</v>
      </c>
      <c r="AK22" s="6">
        <v>11</v>
      </c>
      <c r="AL22" s="6">
        <v>8</v>
      </c>
      <c r="AM22" s="6">
        <v>40</v>
      </c>
      <c r="AN22" s="6">
        <v>200</v>
      </c>
      <c r="AO22" s="6">
        <v>90</v>
      </c>
      <c r="AP22" s="6">
        <v>110</v>
      </c>
      <c r="AQ22" s="6">
        <v>390</v>
      </c>
      <c r="AR22" s="6">
        <v>2</v>
      </c>
      <c r="AS22" s="6">
        <f t="shared" si="17"/>
        <v>700</v>
      </c>
      <c r="AT22" s="6">
        <f t="shared" si="18"/>
        <v>525</v>
      </c>
      <c r="AU22" s="6">
        <f t="shared" si="19"/>
        <v>875</v>
      </c>
      <c r="AV22" s="6">
        <f t="shared" si="20"/>
        <v>9</v>
      </c>
      <c r="AW22" s="6">
        <f t="shared" si="21"/>
        <v>10</v>
      </c>
      <c r="AX22" s="6">
        <f t="shared" si="22"/>
        <v>13</v>
      </c>
      <c r="AY22" s="6">
        <f t="shared" si="23"/>
        <v>17</v>
      </c>
      <c r="AZ22" s="6">
        <f t="shared" si="24"/>
        <v>21</v>
      </c>
    </row>
    <row r="23" spans="1:52" s="6" customFormat="1" hidden="1" x14ac:dyDescent="0.3">
      <c r="A23" s="35">
        <v>19</v>
      </c>
      <c r="B23" s="7" t="s">
        <v>248</v>
      </c>
      <c r="C23" s="23" t="s">
        <v>247</v>
      </c>
      <c r="D23" s="8" t="s">
        <v>1</v>
      </c>
      <c r="E23" s="8" t="s">
        <v>215</v>
      </c>
      <c r="F23" s="9" t="s">
        <v>233</v>
      </c>
      <c r="G23" s="26" t="s">
        <v>12</v>
      </c>
      <c r="H23" s="6">
        <f>ROUNDDOWN(AI23*1.05,0)+INDEX(Sheet2!$B$2:'Sheet2'!$B$5,MATCH(G23,Sheet2!$A$2:'Sheet2'!$A$5,0),0)+34*AR23-ROUNDUP(IF($BA$1=TRUE,AT23,AU23)/10,0)</f>
        <v>458</v>
      </c>
      <c r="I23" s="6">
        <f>ROUNDDOWN(AJ23*1.05,0)+INDEX(Sheet2!$B$2:'Sheet2'!$B$5,MATCH(G23,Sheet2!$A$2:'Sheet2'!$A$5,0),0)+34*AR23-ROUNDUP(IF($BA$1=TRUE,AT23,AU23)/10,0)</f>
        <v>317</v>
      </c>
      <c r="J23" s="45">
        <f t="shared" si="0"/>
        <v>775</v>
      </c>
      <c r="K23" s="41">
        <f>AU23-ROUNDDOWN(AP23/2,0)-ROUNDDOWN(MAX(AO23*1.2,AN23*0.5),0)+INDEX(Sheet2!$C$2:'Sheet2'!$C$5,MATCH(G23,Sheet2!$A$2:'Sheet2'!$A$5,0),0)</f>
        <v>724</v>
      </c>
      <c r="L23" s="23">
        <f t="shared" si="1"/>
        <v>335</v>
      </c>
      <c r="N23" s="27">
        <f>AV23+IF($F23="범선",IF($BE$1=TRUE,INDEX(Sheet2!$H$2:'Sheet2'!$H$45,MATCH(AV23,Sheet2!$G$2:'Sheet2'!$G$45,0),0)),IF($BF$1=TRUE,INDEX(Sheet2!$I$2:'Sheet2'!$I$45,MATCH(AV23,Sheet2!$G$2:'Sheet2'!$G$45,0)),IF($BG$1=TRUE,INDEX(Sheet2!$H$2:'Sheet2'!$H$45,MATCH(AV23,Sheet2!$G$2:'Sheet2'!$G$45,0)),0)))+IF($BC$1=TRUE,2,0)</f>
        <v>39</v>
      </c>
      <c r="O23" s="8">
        <f t="shared" si="2"/>
        <v>42</v>
      </c>
      <c r="P23" s="8">
        <f t="shared" si="3"/>
        <v>45</v>
      </c>
      <c r="Q23" s="26">
        <f t="shared" si="4"/>
        <v>48</v>
      </c>
      <c r="R23" s="8">
        <f>AW23+IF($F23="범선",IF($BE$1=TRUE,INDEX(Sheet2!$H$2:'Sheet2'!$H$45,MATCH(AW23,Sheet2!$G$2:'Sheet2'!$G$45,0),0)),IF($BF$1=TRUE,INDEX(Sheet2!$I$2:'Sheet2'!$I$45,MATCH(AW23,Sheet2!$G$2:'Sheet2'!$G$45,0)),IF($BG$1=TRUE,INDEX(Sheet2!$H$2:'Sheet2'!$H$45,MATCH(AW23,Sheet2!$G$2:'Sheet2'!$G$45,0)),0)))+IF($BC$1=TRUE,2,0)</f>
        <v>41</v>
      </c>
      <c r="S23" s="8">
        <f t="shared" si="5"/>
        <v>44.5</v>
      </c>
      <c r="T23" s="8">
        <f t="shared" si="6"/>
        <v>47.5</v>
      </c>
      <c r="U23" s="26">
        <f t="shared" si="7"/>
        <v>50.5</v>
      </c>
      <c r="V23" s="8">
        <f>AX23+IF($F23="범선",IF($BE$1=TRUE,INDEX(Sheet2!$H$2:'Sheet2'!$H$45,MATCH(AX23,Sheet2!$G$2:'Sheet2'!$G$45,0),0)),IF($BF$1=TRUE,INDEX(Sheet2!$I$2:'Sheet2'!$I$45,MATCH(AX23,Sheet2!$G$2:'Sheet2'!$G$45,0)),IF($BG$1=TRUE,INDEX(Sheet2!$H$2:'Sheet2'!$H$45,MATCH(AX23,Sheet2!$G$2:'Sheet2'!$G$45,0)),0)))+IF($BC$1=TRUE,2,0)</f>
        <v>47</v>
      </c>
      <c r="W23" s="8">
        <f t="shared" si="8"/>
        <v>50.5</v>
      </c>
      <c r="X23" s="8">
        <f t="shared" si="9"/>
        <v>53.5</v>
      </c>
      <c r="Y23" s="26">
        <f t="shared" si="10"/>
        <v>56.5</v>
      </c>
      <c r="Z23" s="8">
        <f>AY23+IF($F23="범선",IF($BE$1=TRUE,INDEX(Sheet2!$H$2:'Sheet2'!$H$45,MATCH(AY23,Sheet2!$G$2:'Sheet2'!$G$45,0),0)),IF($BF$1=TRUE,INDEX(Sheet2!$I$2:'Sheet2'!$I$45,MATCH(AY23,Sheet2!$G$2:'Sheet2'!$G$45,0)),IF($BG$1=TRUE,INDEX(Sheet2!$H$2:'Sheet2'!$H$45,MATCH(AY23,Sheet2!$G$2:'Sheet2'!$G$45,0)),0)))+IF($BC$1=TRUE,2,0)</f>
        <v>55</v>
      </c>
      <c r="AA23" s="8">
        <f t="shared" si="11"/>
        <v>58.5</v>
      </c>
      <c r="AB23" s="8">
        <f t="shared" si="12"/>
        <v>61.5</v>
      </c>
      <c r="AC23" s="26">
        <f t="shared" si="13"/>
        <v>64.5</v>
      </c>
      <c r="AD23" s="8">
        <f>AZ23+IF($F23="범선",IF($BE$1=TRUE,INDEX(Sheet2!$H$2:'Sheet2'!$H$45,MATCH(AZ23,Sheet2!$G$2:'Sheet2'!$G$45,0),0)),IF($BF$1=TRUE,INDEX(Sheet2!$I$2:'Sheet2'!$I$45,MATCH(AZ23,Sheet2!$G$2:'Sheet2'!$G$45,0)),IF($BG$1=TRUE,INDEX(Sheet2!$H$2:'Sheet2'!$H$45,MATCH(AZ23,Sheet2!$G$2:'Sheet2'!$G$45,0)),0)))+IF($BC$1=TRUE,2,0)</f>
        <v>63</v>
      </c>
      <c r="AE23" s="8">
        <f t="shared" si="14"/>
        <v>66.5</v>
      </c>
      <c r="AF23" s="8">
        <f t="shared" si="15"/>
        <v>69.5</v>
      </c>
      <c r="AG23" s="26">
        <f t="shared" si="16"/>
        <v>72.5</v>
      </c>
      <c r="AH23" s="8"/>
      <c r="AI23" s="6">
        <v>255</v>
      </c>
      <c r="AJ23" s="6">
        <v>120</v>
      </c>
      <c r="AK23" s="6">
        <v>12</v>
      </c>
      <c r="AL23" s="6">
        <v>8</v>
      </c>
      <c r="AM23" s="6">
        <v>35</v>
      </c>
      <c r="AN23" s="6">
        <v>200</v>
      </c>
      <c r="AO23" s="6">
        <v>100</v>
      </c>
      <c r="AP23" s="6">
        <v>110</v>
      </c>
      <c r="AQ23" s="6">
        <v>370</v>
      </c>
      <c r="AR23" s="6">
        <v>3</v>
      </c>
      <c r="AS23" s="6">
        <f t="shared" si="17"/>
        <v>680</v>
      </c>
      <c r="AT23" s="6">
        <f t="shared" si="18"/>
        <v>510</v>
      </c>
      <c r="AU23" s="6">
        <f t="shared" si="19"/>
        <v>850</v>
      </c>
      <c r="AV23" s="6">
        <f t="shared" si="20"/>
        <v>8</v>
      </c>
      <c r="AW23" s="6">
        <f t="shared" si="21"/>
        <v>9</v>
      </c>
      <c r="AX23" s="6">
        <f t="shared" si="22"/>
        <v>12</v>
      </c>
      <c r="AY23" s="6">
        <f t="shared" si="23"/>
        <v>16</v>
      </c>
      <c r="AZ23" s="6">
        <f t="shared" si="24"/>
        <v>20</v>
      </c>
    </row>
    <row r="24" spans="1:52" s="6" customFormat="1" hidden="1" x14ac:dyDescent="0.3">
      <c r="A24" s="35">
        <v>20</v>
      </c>
      <c r="B24" s="7" t="s">
        <v>241</v>
      </c>
      <c r="C24" s="23" t="s">
        <v>237</v>
      </c>
      <c r="D24" s="8" t="s">
        <v>1</v>
      </c>
      <c r="E24" s="8" t="s">
        <v>120</v>
      </c>
      <c r="F24" s="9" t="s">
        <v>233</v>
      </c>
      <c r="G24" s="26" t="s">
        <v>12</v>
      </c>
      <c r="H24" s="6">
        <f>ROUNDDOWN(AI24*1.05,0)+INDEX(Sheet2!$B$2:'Sheet2'!$B$5,MATCH(G24,Sheet2!$A$2:'Sheet2'!$A$5,0),0)+34*AR24-ROUNDUP(IF($BA$1=TRUE,AT24,AU24)/10,0)</f>
        <v>330</v>
      </c>
      <c r="I24" s="6">
        <f>ROUNDDOWN(AJ24*1.05,0)+INDEX(Sheet2!$B$2:'Sheet2'!$B$5,MATCH(G24,Sheet2!$A$2:'Sheet2'!$A$5,0),0)+34*AR24-ROUNDUP(IF($BA$1=TRUE,AT24,AU24)/10,0)</f>
        <v>461</v>
      </c>
      <c r="J24" s="45">
        <f t="shared" si="0"/>
        <v>791</v>
      </c>
      <c r="K24" s="41">
        <f>AU24-ROUNDDOWN(AP24/2,0)-ROUNDDOWN(MAX(AO24*1.2,AN24*0.5),0)+INDEX(Sheet2!$C$2:'Sheet2'!$C$5,MATCH(G24,Sheet2!$A$2:'Sheet2'!$A$5,0),0)</f>
        <v>928</v>
      </c>
      <c r="L24" s="23">
        <f t="shared" si="1"/>
        <v>474</v>
      </c>
      <c r="N24" s="27">
        <f>AV24+IF($F24="범선",IF($BE$1=TRUE,INDEX(Sheet2!$H$2:'Sheet2'!$H$45,MATCH(AV24,Sheet2!$G$2:'Sheet2'!$G$45,0),0)),IF($BF$1=TRUE,INDEX(Sheet2!$I$2:'Sheet2'!$I$45,MATCH(AV24,Sheet2!$G$2:'Sheet2'!$G$45,0)),IF($BG$1=TRUE,INDEX(Sheet2!$H$2:'Sheet2'!$H$45,MATCH(AV24,Sheet2!$G$2:'Sheet2'!$G$45,0)),0)))+IF($BC$1=TRUE,2,0)</f>
        <v>39</v>
      </c>
      <c r="O24" s="8">
        <f t="shared" si="2"/>
        <v>42</v>
      </c>
      <c r="P24" s="8">
        <f t="shared" si="3"/>
        <v>45</v>
      </c>
      <c r="Q24" s="26">
        <f t="shared" si="4"/>
        <v>48</v>
      </c>
      <c r="R24" s="8">
        <f>AW24+IF($F24="범선",IF($BE$1=TRUE,INDEX(Sheet2!$H$2:'Sheet2'!$H$45,MATCH(AW24,Sheet2!$G$2:'Sheet2'!$G$45,0),0)),IF($BF$1=TRUE,INDEX(Sheet2!$I$2:'Sheet2'!$I$45,MATCH(AW24,Sheet2!$G$2:'Sheet2'!$G$45,0)),IF($BG$1=TRUE,INDEX(Sheet2!$H$2:'Sheet2'!$H$45,MATCH(AW24,Sheet2!$G$2:'Sheet2'!$G$45,0)),0)))+IF($BC$1=TRUE,2,0)</f>
        <v>41</v>
      </c>
      <c r="S24" s="8">
        <f t="shared" si="5"/>
        <v>44.5</v>
      </c>
      <c r="T24" s="8">
        <f t="shared" si="6"/>
        <v>47.5</v>
      </c>
      <c r="U24" s="26">
        <f t="shared" si="7"/>
        <v>50.5</v>
      </c>
      <c r="V24" s="8">
        <f>AX24+IF($F24="범선",IF($BE$1=TRUE,INDEX(Sheet2!$H$2:'Sheet2'!$H$45,MATCH(AX24,Sheet2!$G$2:'Sheet2'!$G$45,0),0)),IF($BF$1=TRUE,INDEX(Sheet2!$I$2:'Sheet2'!$I$45,MATCH(AX24,Sheet2!$G$2:'Sheet2'!$G$45,0)),IF($BG$1=TRUE,INDEX(Sheet2!$H$2:'Sheet2'!$H$45,MATCH(AX24,Sheet2!$G$2:'Sheet2'!$G$45,0)),0)))+IF($BC$1=TRUE,2,0)</f>
        <v>49</v>
      </c>
      <c r="W24" s="8">
        <f t="shared" si="8"/>
        <v>52.5</v>
      </c>
      <c r="X24" s="8">
        <f t="shared" si="9"/>
        <v>55.5</v>
      </c>
      <c r="Y24" s="26">
        <f t="shared" si="10"/>
        <v>58.5</v>
      </c>
      <c r="Z24" s="8">
        <f>AY24+IF($F24="범선",IF($BE$1=TRUE,INDEX(Sheet2!$H$2:'Sheet2'!$H$45,MATCH(AY24,Sheet2!$G$2:'Sheet2'!$G$45,0),0)),IF($BF$1=TRUE,INDEX(Sheet2!$I$2:'Sheet2'!$I$45,MATCH(AY24,Sheet2!$G$2:'Sheet2'!$G$45,0)),IF($BG$1=TRUE,INDEX(Sheet2!$H$2:'Sheet2'!$H$45,MATCH(AY24,Sheet2!$G$2:'Sheet2'!$G$45,0)),0)))+IF($BC$1=TRUE,2,0)</f>
        <v>55</v>
      </c>
      <c r="AA24" s="8">
        <f t="shared" si="11"/>
        <v>58.5</v>
      </c>
      <c r="AB24" s="8">
        <f t="shared" si="12"/>
        <v>61.5</v>
      </c>
      <c r="AC24" s="26">
        <f t="shared" si="13"/>
        <v>64.5</v>
      </c>
      <c r="AD24" s="8">
        <f>AZ24+IF($F24="범선",IF($BE$1=TRUE,INDEX(Sheet2!$H$2:'Sheet2'!$H$45,MATCH(AZ24,Sheet2!$G$2:'Sheet2'!$G$45,0),0)),IF($BF$1=TRUE,INDEX(Sheet2!$I$2:'Sheet2'!$I$45,MATCH(AZ24,Sheet2!$G$2:'Sheet2'!$G$45,0)),IF($BG$1=TRUE,INDEX(Sheet2!$H$2:'Sheet2'!$H$45,MATCH(AZ24,Sheet2!$G$2:'Sheet2'!$G$45,0)),0)))+IF($BC$1=TRUE,2,0)</f>
        <v>63</v>
      </c>
      <c r="AE24" s="8">
        <f t="shared" si="14"/>
        <v>66.5</v>
      </c>
      <c r="AF24" s="8">
        <f t="shared" si="15"/>
        <v>69.5</v>
      </c>
      <c r="AG24" s="26">
        <f t="shared" si="16"/>
        <v>72.5</v>
      </c>
      <c r="AH24" s="8"/>
      <c r="AI24" s="6">
        <v>110</v>
      </c>
      <c r="AJ24" s="6">
        <v>235</v>
      </c>
      <c r="AK24" s="6">
        <v>11</v>
      </c>
      <c r="AL24" s="6">
        <v>6</v>
      </c>
      <c r="AM24" s="6">
        <v>42</v>
      </c>
      <c r="AN24" s="6">
        <v>170</v>
      </c>
      <c r="AO24" s="6">
        <v>78</v>
      </c>
      <c r="AP24" s="6">
        <v>80</v>
      </c>
      <c r="AQ24" s="6">
        <v>560</v>
      </c>
      <c r="AR24" s="6">
        <v>4</v>
      </c>
      <c r="AS24" s="6">
        <f t="shared" si="17"/>
        <v>810</v>
      </c>
      <c r="AT24" s="6">
        <f t="shared" si="18"/>
        <v>607</v>
      </c>
      <c r="AU24" s="6">
        <f t="shared" si="19"/>
        <v>1012</v>
      </c>
      <c r="AV24" s="6">
        <f t="shared" si="20"/>
        <v>8</v>
      </c>
      <c r="AW24" s="6">
        <f t="shared" si="21"/>
        <v>9</v>
      </c>
      <c r="AX24" s="6">
        <f t="shared" si="22"/>
        <v>13</v>
      </c>
      <c r="AY24" s="6">
        <f t="shared" si="23"/>
        <v>16</v>
      </c>
      <c r="AZ24" s="6">
        <f t="shared" si="24"/>
        <v>20</v>
      </c>
    </row>
    <row r="25" spans="1:52" s="6" customFormat="1" hidden="1" x14ac:dyDescent="0.3">
      <c r="A25" s="35">
        <v>21</v>
      </c>
      <c r="B25" s="7" t="s">
        <v>132</v>
      </c>
      <c r="C25" s="23" t="s">
        <v>234</v>
      </c>
      <c r="D25" s="8" t="s">
        <v>1</v>
      </c>
      <c r="E25" s="8" t="s">
        <v>0</v>
      </c>
      <c r="F25" s="9" t="s">
        <v>233</v>
      </c>
      <c r="G25" s="26" t="s">
        <v>12</v>
      </c>
      <c r="H25" s="6">
        <f>ROUNDDOWN(AI25*1.05,0)+INDEX(Sheet2!$B$2:'Sheet2'!$B$5,MATCH(G25,Sheet2!$A$2:'Sheet2'!$A$5,0),0)+34*AR25-ROUNDUP(IF($BA$1=TRUE,AT25,AU25)/10,0)</f>
        <v>378</v>
      </c>
      <c r="I25" s="6">
        <f>ROUNDDOWN(AJ25*1.05,0)+INDEX(Sheet2!$B$2:'Sheet2'!$B$5,MATCH(G25,Sheet2!$A$2:'Sheet2'!$A$5,0),0)+34*AR25-ROUNDUP(IF($BA$1=TRUE,AT25,AU25)/10,0)</f>
        <v>252</v>
      </c>
      <c r="J25" s="45">
        <f t="shared" si="0"/>
        <v>630</v>
      </c>
      <c r="K25" s="41">
        <f>AU25-ROUNDDOWN(AP25/2,0)-ROUNDDOWN(MAX(AO25*1.2,AN25*0.5),0)+INDEX(Sheet2!$C$2:'Sheet2'!$C$5,MATCH(G25,Sheet2!$A$2:'Sheet2'!$A$5,0),0)</f>
        <v>1000</v>
      </c>
      <c r="L25" s="23">
        <f t="shared" si="1"/>
        <v>516</v>
      </c>
      <c r="N25" s="27">
        <f>AV25+IF($F25="범선",IF($BE$1=TRUE,INDEX(Sheet2!$H$2:'Sheet2'!$H$45,MATCH(AV25,Sheet2!$G$2:'Sheet2'!$G$45,0),0)),IF($BF$1=TRUE,INDEX(Sheet2!$I$2:'Sheet2'!$I$45,MATCH(AV25,Sheet2!$G$2:'Sheet2'!$G$45,0)),IF($BG$1=TRUE,INDEX(Sheet2!$H$2:'Sheet2'!$H$45,MATCH(AV25,Sheet2!$G$2:'Sheet2'!$G$45,0)),0)))+IF($BC$1=TRUE,2,0)</f>
        <v>39</v>
      </c>
      <c r="O25" s="8">
        <f t="shared" si="2"/>
        <v>42</v>
      </c>
      <c r="P25" s="8">
        <f t="shared" si="3"/>
        <v>45</v>
      </c>
      <c r="Q25" s="26">
        <f t="shared" si="4"/>
        <v>48</v>
      </c>
      <c r="R25" s="8">
        <f>AW25+IF($F25="범선",IF($BE$1=TRUE,INDEX(Sheet2!$H$2:'Sheet2'!$H$45,MATCH(AW25,Sheet2!$G$2:'Sheet2'!$G$45,0),0)),IF($BF$1=TRUE,INDEX(Sheet2!$I$2:'Sheet2'!$I$45,MATCH(AW25,Sheet2!$G$2:'Sheet2'!$G$45,0)),IF($BG$1=TRUE,INDEX(Sheet2!$H$2:'Sheet2'!$H$45,MATCH(AW25,Sheet2!$G$2:'Sheet2'!$G$45,0)),0)))+IF($BC$1=TRUE,2,0)</f>
        <v>41</v>
      </c>
      <c r="S25" s="8">
        <f t="shared" si="5"/>
        <v>44.5</v>
      </c>
      <c r="T25" s="8">
        <f t="shared" si="6"/>
        <v>47.5</v>
      </c>
      <c r="U25" s="26">
        <f t="shared" si="7"/>
        <v>50.5</v>
      </c>
      <c r="V25" s="8">
        <f>AX25+IF($F25="범선",IF($BE$1=TRUE,INDEX(Sheet2!$H$2:'Sheet2'!$H$45,MATCH(AX25,Sheet2!$G$2:'Sheet2'!$G$45,0),0)),IF($BF$1=TRUE,INDEX(Sheet2!$I$2:'Sheet2'!$I$45,MATCH(AX25,Sheet2!$G$2:'Sheet2'!$G$45,0)),IF($BG$1=TRUE,INDEX(Sheet2!$H$2:'Sheet2'!$H$45,MATCH(AX25,Sheet2!$G$2:'Sheet2'!$G$45,0)),0)))+IF($BC$1=TRUE,2,0)</f>
        <v>47</v>
      </c>
      <c r="W25" s="8">
        <f t="shared" si="8"/>
        <v>50.5</v>
      </c>
      <c r="X25" s="8">
        <f t="shared" si="9"/>
        <v>53.5</v>
      </c>
      <c r="Y25" s="26">
        <f t="shared" si="10"/>
        <v>56.5</v>
      </c>
      <c r="Z25" s="8">
        <f>AY25+IF($F25="범선",IF($BE$1=TRUE,INDEX(Sheet2!$H$2:'Sheet2'!$H$45,MATCH(AY25,Sheet2!$G$2:'Sheet2'!$G$45,0),0)),IF($BF$1=TRUE,INDEX(Sheet2!$I$2:'Sheet2'!$I$45,MATCH(AY25,Sheet2!$G$2:'Sheet2'!$G$45,0)),IF($BG$1=TRUE,INDEX(Sheet2!$H$2:'Sheet2'!$H$45,MATCH(AY25,Sheet2!$G$2:'Sheet2'!$G$45,0)),0)))+IF($BC$1=TRUE,2,0)</f>
        <v>55</v>
      </c>
      <c r="AA25" s="8">
        <f t="shared" si="11"/>
        <v>58.5</v>
      </c>
      <c r="AB25" s="8">
        <f t="shared" si="12"/>
        <v>61.5</v>
      </c>
      <c r="AC25" s="26">
        <f t="shared" si="13"/>
        <v>64.5</v>
      </c>
      <c r="AD25" s="8">
        <f>AZ25+IF($F25="범선",IF($BE$1=TRUE,INDEX(Sheet2!$H$2:'Sheet2'!$H$45,MATCH(AZ25,Sheet2!$G$2:'Sheet2'!$G$45,0),0)),IF($BF$1=TRUE,INDEX(Sheet2!$I$2:'Sheet2'!$I$45,MATCH(AZ25,Sheet2!$G$2:'Sheet2'!$G$45,0)),IF($BG$1=TRUE,INDEX(Sheet2!$H$2:'Sheet2'!$H$45,MATCH(AZ25,Sheet2!$G$2:'Sheet2'!$G$45,0)),0)))+IF($BC$1=TRUE,2,0)</f>
        <v>63</v>
      </c>
      <c r="AE25" s="8">
        <f t="shared" si="14"/>
        <v>66.5</v>
      </c>
      <c r="AF25" s="8">
        <f t="shared" si="15"/>
        <v>69.5</v>
      </c>
      <c r="AG25" s="26">
        <f t="shared" si="16"/>
        <v>72.5</v>
      </c>
      <c r="AH25" s="8"/>
      <c r="AI25" s="6">
        <v>225</v>
      </c>
      <c r="AJ25" s="6">
        <v>105</v>
      </c>
      <c r="AK25" s="6">
        <v>9</v>
      </c>
      <c r="AL25" s="6">
        <v>4</v>
      </c>
      <c r="AM25" s="6">
        <v>40</v>
      </c>
      <c r="AN25" s="6">
        <v>190</v>
      </c>
      <c r="AO25" s="6">
        <v>80</v>
      </c>
      <c r="AP25" s="6">
        <v>80</v>
      </c>
      <c r="AQ25" s="6">
        <v>600</v>
      </c>
      <c r="AR25" s="6">
        <v>2</v>
      </c>
      <c r="AS25" s="6">
        <f t="shared" si="17"/>
        <v>870</v>
      </c>
      <c r="AT25" s="6">
        <f t="shared" si="18"/>
        <v>652</v>
      </c>
      <c r="AU25" s="6">
        <f t="shared" si="19"/>
        <v>1087</v>
      </c>
      <c r="AV25" s="6">
        <f t="shared" si="20"/>
        <v>8</v>
      </c>
      <c r="AW25" s="6">
        <f t="shared" si="21"/>
        <v>9</v>
      </c>
      <c r="AX25" s="6">
        <f t="shared" si="22"/>
        <v>12</v>
      </c>
      <c r="AY25" s="6">
        <f t="shared" si="23"/>
        <v>16</v>
      </c>
      <c r="AZ25" s="6">
        <f t="shared" si="24"/>
        <v>20</v>
      </c>
    </row>
    <row r="26" spans="1:52" s="6" customFormat="1" hidden="1" x14ac:dyDescent="0.3">
      <c r="A26" s="35">
        <v>22</v>
      </c>
      <c r="B26" s="7"/>
      <c r="C26" s="23" t="s">
        <v>237</v>
      </c>
      <c r="D26" s="8" t="s">
        <v>43</v>
      </c>
      <c r="E26" s="8" t="s">
        <v>0</v>
      </c>
      <c r="F26" s="9" t="s">
        <v>233</v>
      </c>
      <c r="G26" s="26" t="s">
        <v>12</v>
      </c>
      <c r="H26" s="6">
        <f>ROUNDDOWN(AI26*1.05,0)+INDEX(Sheet2!$B$2:'Sheet2'!$B$5,MATCH(G26,Sheet2!$A$2:'Sheet2'!$A$5,0),0)+34*AR26-ROUNDUP(IF($BA$1=TRUE,AT26,AU26)/10,0)</f>
        <v>320</v>
      </c>
      <c r="I26" s="6">
        <f>ROUNDDOWN(AJ26*1.05,0)+INDEX(Sheet2!$B$2:'Sheet2'!$B$5,MATCH(G26,Sheet2!$A$2:'Sheet2'!$A$5,0),0)+34*AR26-ROUNDUP(IF($BA$1=TRUE,AT26,AU26)/10,0)</f>
        <v>448</v>
      </c>
      <c r="J26" s="45">
        <f t="shared" si="0"/>
        <v>768</v>
      </c>
      <c r="K26" s="41">
        <f>AU26-ROUNDDOWN(AP26/2,0)-ROUNDDOWN(MAX(AO26*1.2,AN26*0.5),0)+INDEX(Sheet2!$C$2:'Sheet2'!$C$5,MATCH(G26,Sheet2!$A$2:'Sheet2'!$A$5,0),0)</f>
        <v>1030</v>
      </c>
      <c r="L26" s="23">
        <f t="shared" si="1"/>
        <v>536</v>
      </c>
      <c r="N26" s="27">
        <f>AV26+IF($F26="범선",IF($BE$1=TRUE,INDEX(Sheet2!$H$2:'Sheet2'!$H$45,MATCH(AV26,Sheet2!$G$2:'Sheet2'!$G$45,0),0)),IF($BF$1=TRUE,INDEX(Sheet2!$I$2:'Sheet2'!$I$45,MATCH(AV26,Sheet2!$G$2:'Sheet2'!$G$45,0)),IF($BG$1=TRUE,INDEX(Sheet2!$H$2:'Sheet2'!$H$45,MATCH(AV26,Sheet2!$G$2:'Sheet2'!$G$45,0)),0)))+IF($BC$1=TRUE,2,0)</f>
        <v>37</v>
      </c>
      <c r="O26" s="8">
        <f t="shared" si="2"/>
        <v>40</v>
      </c>
      <c r="P26" s="8">
        <f t="shared" si="3"/>
        <v>43</v>
      </c>
      <c r="Q26" s="26">
        <f t="shared" si="4"/>
        <v>46</v>
      </c>
      <c r="R26" s="8">
        <f>AW26+IF($F26="범선",IF($BE$1=TRUE,INDEX(Sheet2!$H$2:'Sheet2'!$H$45,MATCH(AW26,Sheet2!$G$2:'Sheet2'!$G$45,0),0)),IF($BF$1=TRUE,INDEX(Sheet2!$I$2:'Sheet2'!$I$45,MATCH(AW26,Sheet2!$G$2:'Sheet2'!$G$45,0)),IF($BG$1=TRUE,INDEX(Sheet2!$H$2:'Sheet2'!$H$45,MATCH(AW26,Sheet2!$G$2:'Sheet2'!$G$45,0)),0)))+IF($BC$1=TRUE,2,0)</f>
        <v>39</v>
      </c>
      <c r="S26" s="8">
        <f t="shared" si="5"/>
        <v>42.5</v>
      </c>
      <c r="T26" s="8">
        <f t="shared" si="6"/>
        <v>45.5</v>
      </c>
      <c r="U26" s="26">
        <f t="shared" si="7"/>
        <v>48.5</v>
      </c>
      <c r="V26" s="8">
        <f>AX26+IF($F26="범선",IF($BE$1=TRUE,INDEX(Sheet2!$H$2:'Sheet2'!$H$45,MATCH(AX26,Sheet2!$G$2:'Sheet2'!$G$45,0),0)),IF($BF$1=TRUE,INDEX(Sheet2!$I$2:'Sheet2'!$I$45,MATCH(AX26,Sheet2!$G$2:'Sheet2'!$G$45,0)),IF($BG$1=TRUE,INDEX(Sheet2!$H$2:'Sheet2'!$H$45,MATCH(AX26,Sheet2!$G$2:'Sheet2'!$G$45,0)),0)))+IF($BC$1=TRUE,2,0)</f>
        <v>45</v>
      </c>
      <c r="W26" s="8">
        <f t="shared" si="8"/>
        <v>48.5</v>
      </c>
      <c r="X26" s="8">
        <f t="shared" si="9"/>
        <v>51.5</v>
      </c>
      <c r="Y26" s="26">
        <f t="shared" si="10"/>
        <v>54.5</v>
      </c>
      <c r="Z26" s="8">
        <f>AY26+IF($F26="범선",IF($BE$1=TRUE,INDEX(Sheet2!$H$2:'Sheet2'!$H$45,MATCH(AY26,Sheet2!$G$2:'Sheet2'!$G$45,0),0)),IF($BF$1=TRUE,INDEX(Sheet2!$I$2:'Sheet2'!$I$45,MATCH(AY26,Sheet2!$G$2:'Sheet2'!$G$45,0)),IF($BG$1=TRUE,INDEX(Sheet2!$H$2:'Sheet2'!$H$45,MATCH(AY26,Sheet2!$G$2:'Sheet2'!$G$45,0)),0)))+IF($BC$1=TRUE,2,0)</f>
        <v>53</v>
      </c>
      <c r="AA26" s="8">
        <f t="shared" si="11"/>
        <v>56.5</v>
      </c>
      <c r="AB26" s="8">
        <f t="shared" si="12"/>
        <v>59.5</v>
      </c>
      <c r="AC26" s="26">
        <f t="shared" si="13"/>
        <v>62.5</v>
      </c>
      <c r="AD26" s="8">
        <f>AZ26+IF($F26="범선",IF($BE$1=TRUE,INDEX(Sheet2!$H$2:'Sheet2'!$H$45,MATCH(AZ26,Sheet2!$G$2:'Sheet2'!$G$45,0),0)),IF($BF$1=TRUE,INDEX(Sheet2!$I$2:'Sheet2'!$I$45,MATCH(AZ26,Sheet2!$G$2:'Sheet2'!$G$45,0)),IF($BG$1=TRUE,INDEX(Sheet2!$H$2:'Sheet2'!$H$45,MATCH(AZ26,Sheet2!$G$2:'Sheet2'!$G$45,0)),0)))+IF($BC$1=TRUE,2,0)</f>
        <v>61</v>
      </c>
      <c r="AE26" s="8">
        <f t="shared" si="14"/>
        <v>64.5</v>
      </c>
      <c r="AF26" s="8">
        <f t="shared" si="15"/>
        <v>67.5</v>
      </c>
      <c r="AG26" s="26">
        <f t="shared" si="16"/>
        <v>70.5</v>
      </c>
      <c r="AH26" s="8"/>
      <c r="AI26" s="6">
        <v>106</v>
      </c>
      <c r="AJ26" s="6">
        <v>228</v>
      </c>
      <c r="AK26" s="6">
        <v>8</v>
      </c>
      <c r="AL26" s="6">
        <v>3</v>
      </c>
      <c r="AM26" s="6">
        <v>35</v>
      </c>
      <c r="AN26" s="6">
        <v>172</v>
      </c>
      <c r="AO26" s="6">
        <v>78</v>
      </c>
      <c r="AP26" s="6">
        <v>76</v>
      </c>
      <c r="AQ26" s="6">
        <v>642</v>
      </c>
      <c r="AR26" s="6">
        <v>4</v>
      </c>
      <c r="AS26" s="6">
        <f t="shared" si="17"/>
        <v>890</v>
      </c>
      <c r="AT26" s="6">
        <f t="shared" si="18"/>
        <v>667</v>
      </c>
      <c r="AU26" s="6">
        <f t="shared" si="19"/>
        <v>1112</v>
      </c>
      <c r="AV26" s="6">
        <f t="shared" si="20"/>
        <v>7</v>
      </c>
      <c r="AW26" s="6">
        <f t="shared" si="21"/>
        <v>8</v>
      </c>
      <c r="AX26" s="6">
        <f t="shared" si="22"/>
        <v>11</v>
      </c>
      <c r="AY26" s="6">
        <f t="shared" si="23"/>
        <v>15</v>
      </c>
      <c r="AZ26" s="6">
        <f t="shared" si="24"/>
        <v>19</v>
      </c>
    </row>
    <row r="27" spans="1:52" s="6" customFormat="1" hidden="1" x14ac:dyDescent="0.3">
      <c r="A27" s="35">
        <v>23</v>
      </c>
      <c r="B27" s="7" t="s">
        <v>132</v>
      </c>
      <c r="C27" s="23" t="s">
        <v>237</v>
      </c>
      <c r="D27" s="8" t="s">
        <v>1</v>
      </c>
      <c r="E27" s="8" t="s">
        <v>117</v>
      </c>
      <c r="F27" s="9" t="s">
        <v>233</v>
      </c>
      <c r="G27" s="26" t="s">
        <v>12</v>
      </c>
      <c r="H27" s="6">
        <f>ROUNDDOWN(AI27*1.05,0)+INDEX(Sheet2!$B$2:'Sheet2'!$B$5,MATCH(G27,Sheet2!$A$2:'Sheet2'!$A$5,0),0)+34*AR27-ROUNDUP(IF($BA$1=TRUE,AT27,AU27)/10,0)</f>
        <v>349</v>
      </c>
      <c r="I27" s="6">
        <f>ROUNDDOWN(AJ27*1.05,0)+INDEX(Sheet2!$B$2:'Sheet2'!$B$5,MATCH(G27,Sheet2!$A$2:'Sheet2'!$A$5,0),0)+34*AR27-ROUNDUP(IF($BA$1=TRUE,AT27,AU27)/10,0)</f>
        <v>475</v>
      </c>
      <c r="J27" s="45">
        <f t="shared" si="0"/>
        <v>824</v>
      </c>
      <c r="K27" s="41">
        <f>AU27-ROUNDDOWN(AP27/2,0)-ROUNDDOWN(MAX(AO27*1.2,AN27*0.5),0)+INDEX(Sheet2!$C$2:'Sheet2'!$C$5,MATCH(G27,Sheet2!$A$2:'Sheet2'!$A$5,0),0)</f>
        <v>1015</v>
      </c>
      <c r="L27" s="23">
        <f t="shared" si="1"/>
        <v>516</v>
      </c>
      <c r="N27" s="27">
        <f>AV27+IF($F27="범선",IF($BE$1=TRUE,INDEX(Sheet2!$H$2:'Sheet2'!$H$45,MATCH(AV27,Sheet2!$G$2:'Sheet2'!$G$45,0),0)),IF($BF$1=TRUE,INDEX(Sheet2!$I$2:'Sheet2'!$I$45,MATCH(AV27,Sheet2!$G$2:'Sheet2'!$G$45,0)),IF($BG$1=TRUE,INDEX(Sheet2!$H$2:'Sheet2'!$H$45,MATCH(AV27,Sheet2!$G$2:'Sheet2'!$G$45,0)),0)))+IF($BC$1=TRUE,2,0)</f>
        <v>37</v>
      </c>
      <c r="O27" s="8">
        <f t="shared" si="2"/>
        <v>40</v>
      </c>
      <c r="P27" s="8">
        <f t="shared" si="3"/>
        <v>43</v>
      </c>
      <c r="Q27" s="26">
        <f t="shared" si="4"/>
        <v>46</v>
      </c>
      <c r="R27" s="8">
        <f>AW27+IF($F27="범선",IF($BE$1=TRUE,INDEX(Sheet2!$H$2:'Sheet2'!$H$45,MATCH(AW27,Sheet2!$G$2:'Sheet2'!$G$45,0),0)),IF($BF$1=TRUE,INDEX(Sheet2!$I$2:'Sheet2'!$I$45,MATCH(AW27,Sheet2!$G$2:'Sheet2'!$G$45,0)),IF($BG$1=TRUE,INDEX(Sheet2!$H$2:'Sheet2'!$H$45,MATCH(AW27,Sheet2!$G$2:'Sheet2'!$G$45,0)),0)))+IF($BC$1=TRUE,2,0)</f>
        <v>39</v>
      </c>
      <c r="S27" s="8">
        <f t="shared" si="5"/>
        <v>42.5</v>
      </c>
      <c r="T27" s="8">
        <f t="shared" si="6"/>
        <v>45.5</v>
      </c>
      <c r="U27" s="26">
        <f t="shared" si="7"/>
        <v>48.5</v>
      </c>
      <c r="V27" s="8">
        <f>AX27+IF($F27="범선",IF($BE$1=TRUE,INDEX(Sheet2!$H$2:'Sheet2'!$H$45,MATCH(AX27,Sheet2!$G$2:'Sheet2'!$G$45,0),0)),IF($BF$1=TRUE,INDEX(Sheet2!$I$2:'Sheet2'!$I$45,MATCH(AX27,Sheet2!$G$2:'Sheet2'!$G$45,0)),IF($BG$1=TRUE,INDEX(Sheet2!$H$2:'Sheet2'!$H$45,MATCH(AX27,Sheet2!$G$2:'Sheet2'!$G$45,0)),0)))+IF($BC$1=TRUE,2,0)</f>
        <v>47</v>
      </c>
      <c r="W27" s="8">
        <f t="shared" si="8"/>
        <v>50.5</v>
      </c>
      <c r="X27" s="8">
        <f t="shared" si="9"/>
        <v>53.5</v>
      </c>
      <c r="Y27" s="26">
        <f t="shared" si="10"/>
        <v>56.5</v>
      </c>
      <c r="Z27" s="8">
        <f>AY27+IF($F27="범선",IF($BE$1=TRUE,INDEX(Sheet2!$H$2:'Sheet2'!$H$45,MATCH(AY27,Sheet2!$G$2:'Sheet2'!$G$45,0),0)),IF($BF$1=TRUE,INDEX(Sheet2!$I$2:'Sheet2'!$I$45,MATCH(AY27,Sheet2!$G$2:'Sheet2'!$G$45,0)),IF($BG$1=TRUE,INDEX(Sheet2!$H$2:'Sheet2'!$H$45,MATCH(AY27,Sheet2!$G$2:'Sheet2'!$G$45,0)),0)))+IF($BC$1=TRUE,2,0)</f>
        <v>55</v>
      </c>
      <c r="AA27" s="8">
        <f t="shared" si="11"/>
        <v>58.5</v>
      </c>
      <c r="AB27" s="8">
        <f t="shared" si="12"/>
        <v>61.5</v>
      </c>
      <c r="AC27" s="26">
        <f t="shared" si="13"/>
        <v>64.5</v>
      </c>
      <c r="AD27" s="8">
        <f>AZ27+IF($F27="범선",IF($BE$1=TRUE,INDEX(Sheet2!$H$2:'Sheet2'!$H$45,MATCH(AZ27,Sheet2!$G$2:'Sheet2'!$G$45,0),0)),IF($BF$1=TRUE,INDEX(Sheet2!$I$2:'Sheet2'!$I$45,MATCH(AZ27,Sheet2!$G$2:'Sheet2'!$G$45,0)),IF($BG$1=TRUE,INDEX(Sheet2!$H$2:'Sheet2'!$H$45,MATCH(AZ27,Sheet2!$G$2:'Sheet2'!$G$45,0)),0)))+IF($BC$1=TRUE,2,0)</f>
        <v>61</v>
      </c>
      <c r="AE27" s="8">
        <f t="shared" si="14"/>
        <v>64.5</v>
      </c>
      <c r="AF27" s="8">
        <f t="shared" si="15"/>
        <v>67.5</v>
      </c>
      <c r="AG27" s="26">
        <f t="shared" si="16"/>
        <v>70.5</v>
      </c>
      <c r="AH27" s="8"/>
      <c r="AI27" s="6">
        <v>135</v>
      </c>
      <c r="AJ27" s="6">
        <v>255</v>
      </c>
      <c r="AK27" s="6">
        <v>11</v>
      </c>
      <c r="AL27" s="6">
        <v>3</v>
      </c>
      <c r="AM27" s="6">
        <v>38</v>
      </c>
      <c r="AN27" s="6">
        <v>222</v>
      </c>
      <c r="AO27" s="6">
        <v>85</v>
      </c>
      <c r="AP27" s="6">
        <v>96</v>
      </c>
      <c r="AQ27" s="6">
        <v>582</v>
      </c>
      <c r="AR27" s="6">
        <v>4</v>
      </c>
      <c r="AS27" s="6">
        <f t="shared" si="17"/>
        <v>900</v>
      </c>
      <c r="AT27" s="6">
        <f t="shared" si="18"/>
        <v>675</v>
      </c>
      <c r="AU27" s="6">
        <f t="shared" si="19"/>
        <v>1125</v>
      </c>
      <c r="AV27" s="6">
        <f t="shared" si="20"/>
        <v>7</v>
      </c>
      <c r="AW27" s="6">
        <f t="shared" si="21"/>
        <v>8</v>
      </c>
      <c r="AX27" s="6">
        <f t="shared" si="22"/>
        <v>12</v>
      </c>
      <c r="AY27" s="6">
        <f t="shared" si="23"/>
        <v>16</v>
      </c>
      <c r="AZ27" s="6">
        <f t="shared" si="24"/>
        <v>19</v>
      </c>
    </row>
    <row r="28" spans="1:52" s="6" customFormat="1" hidden="1" x14ac:dyDescent="0.3">
      <c r="A28" s="35">
        <v>24</v>
      </c>
      <c r="B28" s="7" t="s">
        <v>240</v>
      </c>
      <c r="C28" s="23" t="s">
        <v>237</v>
      </c>
      <c r="D28" s="8" t="s">
        <v>1</v>
      </c>
      <c r="E28" s="8" t="s">
        <v>0</v>
      </c>
      <c r="F28" s="9" t="s">
        <v>233</v>
      </c>
      <c r="G28" s="26" t="s">
        <v>12</v>
      </c>
      <c r="H28" s="6">
        <f>ROUNDDOWN(AI28*1.05,0)+INDEX(Sheet2!$B$2:'Sheet2'!$B$5,MATCH(G28,Sheet2!$A$2:'Sheet2'!$A$5,0),0)+34*AR28-ROUNDUP(IF($BA$1=TRUE,AT28,AU28)/10,0)</f>
        <v>346</v>
      </c>
      <c r="I28" s="6">
        <f>ROUNDDOWN(AJ28*1.05,0)+INDEX(Sheet2!$B$2:'Sheet2'!$B$5,MATCH(G28,Sheet2!$A$2:'Sheet2'!$A$5,0),0)+34*AR28-ROUNDUP(IF($BA$1=TRUE,AT28,AU28)/10,0)</f>
        <v>478</v>
      </c>
      <c r="J28" s="45">
        <f t="shared" si="0"/>
        <v>824</v>
      </c>
      <c r="K28" s="41">
        <f>AU28-ROUNDDOWN(AP28/2,0)-ROUNDDOWN(MAX(AO28*1.2,AN28*0.5),0)+INDEX(Sheet2!$C$2:'Sheet2'!$C$5,MATCH(G28,Sheet2!$A$2:'Sheet2'!$A$5,0),0)</f>
        <v>747</v>
      </c>
      <c r="L28" s="23">
        <f t="shared" si="1"/>
        <v>367</v>
      </c>
      <c r="N28" s="27">
        <f>AV28+IF($F28="범선",IF($BE$1=TRUE,INDEX(Sheet2!$H$2:'Sheet2'!$H$45,MATCH(AV28,Sheet2!$G$2:'Sheet2'!$G$45,0),0)),IF($BF$1=TRUE,INDEX(Sheet2!$I$2:'Sheet2'!$I$45,MATCH(AV28,Sheet2!$G$2:'Sheet2'!$G$45,0)),IF($BG$1=TRUE,INDEX(Sheet2!$H$2:'Sheet2'!$H$45,MATCH(AV28,Sheet2!$G$2:'Sheet2'!$G$45,0)),0)))+IF($BC$1=TRUE,2,0)</f>
        <v>37</v>
      </c>
      <c r="O28" s="8">
        <f t="shared" si="2"/>
        <v>40</v>
      </c>
      <c r="P28" s="8">
        <f t="shared" si="3"/>
        <v>43</v>
      </c>
      <c r="Q28" s="26">
        <f t="shared" si="4"/>
        <v>46</v>
      </c>
      <c r="R28" s="8">
        <f>AW28+IF($F28="범선",IF($BE$1=TRUE,INDEX(Sheet2!$H$2:'Sheet2'!$H$45,MATCH(AW28,Sheet2!$G$2:'Sheet2'!$G$45,0),0)),IF($BF$1=TRUE,INDEX(Sheet2!$I$2:'Sheet2'!$I$45,MATCH(AW28,Sheet2!$G$2:'Sheet2'!$G$45,0)),IF($BG$1=TRUE,INDEX(Sheet2!$H$2:'Sheet2'!$H$45,MATCH(AW28,Sheet2!$G$2:'Sheet2'!$G$45,0)),0)))+IF($BC$1=TRUE,2,0)</f>
        <v>39</v>
      </c>
      <c r="S28" s="8">
        <f t="shared" si="5"/>
        <v>42.5</v>
      </c>
      <c r="T28" s="8">
        <f t="shared" si="6"/>
        <v>45.5</v>
      </c>
      <c r="U28" s="26">
        <f t="shared" si="7"/>
        <v>48.5</v>
      </c>
      <c r="V28" s="8">
        <f>AX28+IF($F28="범선",IF($BE$1=TRUE,INDEX(Sheet2!$H$2:'Sheet2'!$H$45,MATCH(AX28,Sheet2!$G$2:'Sheet2'!$G$45,0),0)),IF($BF$1=TRUE,INDEX(Sheet2!$I$2:'Sheet2'!$I$45,MATCH(AX28,Sheet2!$G$2:'Sheet2'!$G$45,0)),IF($BG$1=TRUE,INDEX(Sheet2!$H$2:'Sheet2'!$H$45,MATCH(AX28,Sheet2!$G$2:'Sheet2'!$G$45,0)),0)))+IF($BC$1=TRUE,2,0)</f>
        <v>45</v>
      </c>
      <c r="W28" s="8">
        <f t="shared" si="8"/>
        <v>48.5</v>
      </c>
      <c r="X28" s="8">
        <f t="shared" si="9"/>
        <v>51.5</v>
      </c>
      <c r="Y28" s="26">
        <f t="shared" si="10"/>
        <v>54.5</v>
      </c>
      <c r="Z28" s="8">
        <f>AY28+IF($F28="범선",IF($BE$1=TRUE,INDEX(Sheet2!$H$2:'Sheet2'!$H$45,MATCH(AY28,Sheet2!$G$2:'Sheet2'!$G$45,0),0)),IF($BF$1=TRUE,INDEX(Sheet2!$I$2:'Sheet2'!$I$45,MATCH(AY28,Sheet2!$G$2:'Sheet2'!$G$45,0)),IF($BG$1=TRUE,INDEX(Sheet2!$H$2:'Sheet2'!$H$45,MATCH(AY28,Sheet2!$G$2:'Sheet2'!$G$45,0)),0)))+IF($BC$1=TRUE,2,0)</f>
        <v>53</v>
      </c>
      <c r="AA28" s="8">
        <f t="shared" si="11"/>
        <v>56.5</v>
      </c>
      <c r="AB28" s="8">
        <f t="shared" si="12"/>
        <v>59.5</v>
      </c>
      <c r="AC28" s="26">
        <f t="shared" si="13"/>
        <v>62.5</v>
      </c>
      <c r="AD28" s="8">
        <f>AZ28+IF($F28="범선",IF($BE$1=TRUE,INDEX(Sheet2!$H$2:'Sheet2'!$H$45,MATCH(AZ28,Sheet2!$G$2:'Sheet2'!$G$45,0),0)),IF($BF$1=TRUE,INDEX(Sheet2!$I$2:'Sheet2'!$I$45,MATCH(AZ28,Sheet2!$G$2:'Sheet2'!$G$45,0)),IF($BG$1=TRUE,INDEX(Sheet2!$H$2:'Sheet2'!$H$45,MATCH(AZ28,Sheet2!$G$2:'Sheet2'!$G$45,0)),0)))+IF($BC$1=TRUE,2,0)</f>
        <v>61</v>
      </c>
      <c r="AE28" s="8">
        <f t="shared" si="14"/>
        <v>64.5</v>
      </c>
      <c r="AF28" s="8">
        <f t="shared" si="15"/>
        <v>67.5</v>
      </c>
      <c r="AG28" s="26">
        <f t="shared" si="16"/>
        <v>70.5</v>
      </c>
      <c r="AH28" s="8"/>
      <c r="AI28" s="6">
        <v>115</v>
      </c>
      <c r="AJ28" s="6">
        <v>240</v>
      </c>
      <c r="AK28" s="6">
        <v>8</v>
      </c>
      <c r="AL28" s="6">
        <v>5</v>
      </c>
      <c r="AM28" s="6">
        <v>25</v>
      </c>
      <c r="AN28" s="6">
        <v>170</v>
      </c>
      <c r="AO28" s="6">
        <v>78</v>
      </c>
      <c r="AP28" s="6">
        <v>72</v>
      </c>
      <c r="AQ28" s="6">
        <v>420</v>
      </c>
      <c r="AR28" s="6">
        <v>4</v>
      </c>
      <c r="AS28" s="6">
        <f t="shared" si="17"/>
        <v>662</v>
      </c>
      <c r="AT28" s="6">
        <f t="shared" si="18"/>
        <v>496</v>
      </c>
      <c r="AU28" s="6">
        <f t="shared" si="19"/>
        <v>827</v>
      </c>
      <c r="AV28" s="6">
        <f t="shared" si="20"/>
        <v>7</v>
      </c>
      <c r="AW28" s="6">
        <f t="shared" si="21"/>
        <v>8</v>
      </c>
      <c r="AX28" s="6">
        <f t="shared" si="22"/>
        <v>11</v>
      </c>
      <c r="AY28" s="6">
        <f t="shared" si="23"/>
        <v>15</v>
      </c>
      <c r="AZ28" s="6">
        <f t="shared" si="24"/>
        <v>19</v>
      </c>
    </row>
    <row r="29" spans="1:52" s="6" customFormat="1" hidden="1" x14ac:dyDescent="0.3">
      <c r="A29" s="35">
        <v>25</v>
      </c>
      <c r="B29" s="7"/>
      <c r="C29" s="23" t="s">
        <v>234</v>
      </c>
      <c r="D29" s="8" t="s">
        <v>43</v>
      </c>
      <c r="E29" s="8" t="s">
        <v>0</v>
      </c>
      <c r="F29" s="9" t="s">
        <v>233</v>
      </c>
      <c r="G29" s="26" t="s">
        <v>12</v>
      </c>
      <c r="H29" s="6">
        <f>ROUNDDOWN(AI29*1.05,0)+INDEX(Sheet2!$B$2:'Sheet2'!$B$5,MATCH(G29,Sheet2!$A$2:'Sheet2'!$A$5,0),0)+34*AR29-ROUNDUP(IF($BA$1=TRUE,AT29,AU29)/10,0)</f>
        <v>378</v>
      </c>
      <c r="I29" s="6">
        <f>ROUNDDOWN(AJ29*1.05,0)+INDEX(Sheet2!$B$2:'Sheet2'!$B$5,MATCH(G29,Sheet2!$A$2:'Sheet2'!$A$5,0),0)+34*AR29-ROUNDUP(IF($BA$1=TRUE,AT29,AU29)/10,0)</f>
        <v>252</v>
      </c>
      <c r="J29" s="45">
        <f t="shared" si="0"/>
        <v>630</v>
      </c>
      <c r="K29" s="41">
        <f>AU29-ROUNDDOWN(AP29/2,0)-ROUNDDOWN(MAX(AO29*1.2,AN29*0.5),0)+INDEX(Sheet2!$C$2:'Sheet2'!$C$5,MATCH(G29,Sheet2!$A$2:'Sheet2'!$A$5,0),0)</f>
        <v>993</v>
      </c>
      <c r="L29" s="23">
        <f t="shared" si="1"/>
        <v>509</v>
      </c>
      <c r="N29" s="27">
        <f>AV29+IF($F29="범선",IF($BE$1=TRUE,INDEX(Sheet2!$H$2:'Sheet2'!$H$45,MATCH(AV29,Sheet2!$G$2:'Sheet2'!$G$45,0),0)),IF($BF$1=TRUE,INDEX(Sheet2!$I$2:'Sheet2'!$I$45,MATCH(AV29,Sheet2!$G$2:'Sheet2'!$G$45,0)),IF($BG$1=TRUE,INDEX(Sheet2!$H$2:'Sheet2'!$H$45,MATCH(AV29,Sheet2!$G$2:'Sheet2'!$G$45,0)),0)))+IF($BC$1=TRUE,2,0)</f>
        <v>37</v>
      </c>
      <c r="O29" s="8">
        <f t="shared" si="2"/>
        <v>40</v>
      </c>
      <c r="P29" s="8">
        <f t="shared" si="3"/>
        <v>43</v>
      </c>
      <c r="Q29" s="26">
        <f t="shared" si="4"/>
        <v>46</v>
      </c>
      <c r="R29" s="8">
        <f>AW29+IF($F29="범선",IF($BE$1=TRUE,INDEX(Sheet2!$H$2:'Sheet2'!$H$45,MATCH(AW29,Sheet2!$G$2:'Sheet2'!$G$45,0),0)),IF($BF$1=TRUE,INDEX(Sheet2!$I$2:'Sheet2'!$I$45,MATCH(AW29,Sheet2!$G$2:'Sheet2'!$G$45,0)),IF($BG$1=TRUE,INDEX(Sheet2!$H$2:'Sheet2'!$H$45,MATCH(AW29,Sheet2!$G$2:'Sheet2'!$G$45,0)),0)))+IF($BC$1=TRUE,2,0)</f>
        <v>39</v>
      </c>
      <c r="S29" s="8">
        <f t="shared" si="5"/>
        <v>42.5</v>
      </c>
      <c r="T29" s="8">
        <f t="shared" si="6"/>
        <v>45.5</v>
      </c>
      <c r="U29" s="26">
        <f t="shared" si="7"/>
        <v>48.5</v>
      </c>
      <c r="V29" s="8">
        <f>AX29+IF($F29="범선",IF($BE$1=TRUE,INDEX(Sheet2!$H$2:'Sheet2'!$H$45,MATCH(AX29,Sheet2!$G$2:'Sheet2'!$G$45,0),0)),IF($BF$1=TRUE,INDEX(Sheet2!$I$2:'Sheet2'!$I$45,MATCH(AX29,Sheet2!$G$2:'Sheet2'!$G$45,0)),IF($BG$1=TRUE,INDEX(Sheet2!$H$2:'Sheet2'!$H$45,MATCH(AX29,Sheet2!$G$2:'Sheet2'!$G$45,0)),0)))+IF($BC$1=TRUE,2,0)</f>
        <v>45</v>
      </c>
      <c r="W29" s="8">
        <f t="shared" si="8"/>
        <v>48.5</v>
      </c>
      <c r="X29" s="8">
        <f t="shared" si="9"/>
        <v>51.5</v>
      </c>
      <c r="Y29" s="26">
        <f t="shared" si="10"/>
        <v>54.5</v>
      </c>
      <c r="Z29" s="8">
        <f>AY29+IF($F29="범선",IF($BE$1=TRUE,INDEX(Sheet2!$H$2:'Sheet2'!$H$45,MATCH(AY29,Sheet2!$G$2:'Sheet2'!$G$45,0),0)),IF($BF$1=TRUE,INDEX(Sheet2!$I$2:'Sheet2'!$I$45,MATCH(AY29,Sheet2!$G$2:'Sheet2'!$G$45,0)),IF($BG$1=TRUE,INDEX(Sheet2!$H$2:'Sheet2'!$H$45,MATCH(AY29,Sheet2!$G$2:'Sheet2'!$G$45,0)),0)))+IF($BC$1=TRUE,2,0)</f>
        <v>53</v>
      </c>
      <c r="AA29" s="8">
        <f t="shared" si="11"/>
        <v>56.5</v>
      </c>
      <c r="AB29" s="8">
        <f t="shared" si="12"/>
        <v>59.5</v>
      </c>
      <c r="AC29" s="26">
        <f t="shared" si="13"/>
        <v>62.5</v>
      </c>
      <c r="AD29" s="8">
        <f>AZ29+IF($F29="범선",IF($BE$1=TRUE,INDEX(Sheet2!$H$2:'Sheet2'!$H$45,MATCH(AZ29,Sheet2!$G$2:'Sheet2'!$G$45,0),0)),IF($BF$1=TRUE,INDEX(Sheet2!$I$2:'Sheet2'!$I$45,MATCH(AZ29,Sheet2!$G$2:'Sheet2'!$G$45,0)),IF($BG$1=TRUE,INDEX(Sheet2!$H$2:'Sheet2'!$H$45,MATCH(AZ29,Sheet2!$G$2:'Sheet2'!$G$45,0)),0)))+IF($BC$1=TRUE,2,0)</f>
        <v>61</v>
      </c>
      <c r="AE29" s="8">
        <f t="shared" si="14"/>
        <v>64.5</v>
      </c>
      <c r="AF29" s="8">
        <f t="shared" si="15"/>
        <v>67.5</v>
      </c>
      <c r="AG29" s="26">
        <f t="shared" si="16"/>
        <v>70.5</v>
      </c>
      <c r="AH29" s="8"/>
      <c r="AI29" s="6">
        <v>225</v>
      </c>
      <c r="AJ29" s="6">
        <v>105</v>
      </c>
      <c r="AK29" s="6">
        <v>9</v>
      </c>
      <c r="AL29" s="6">
        <v>4</v>
      </c>
      <c r="AM29" s="6">
        <v>35</v>
      </c>
      <c r="AN29" s="6">
        <v>180</v>
      </c>
      <c r="AO29" s="6">
        <v>86</v>
      </c>
      <c r="AP29" s="6">
        <v>80</v>
      </c>
      <c r="AQ29" s="6">
        <v>610</v>
      </c>
      <c r="AR29" s="6">
        <v>2</v>
      </c>
      <c r="AS29" s="6">
        <f t="shared" si="17"/>
        <v>870</v>
      </c>
      <c r="AT29" s="6">
        <f t="shared" si="18"/>
        <v>652</v>
      </c>
      <c r="AU29" s="6">
        <f t="shared" si="19"/>
        <v>1087</v>
      </c>
      <c r="AV29" s="6">
        <f t="shared" si="20"/>
        <v>7</v>
      </c>
      <c r="AW29" s="6">
        <f t="shared" si="21"/>
        <v>8</v>
      </c>
      <c r="AX29" s="6">
        <f t="shared" si="22"/>
        <v>11</v>
      </c>
      <c r="AY29" s="6">
        <f t="shared" si="23"/>
        <v>15</v>
      </c>
      <c r="AZ29" s="6">
        <f t="shared" si="24"/>
        <v>19</v>
      </c>
    </row>
    <row r="30" spans="1:52" s="6" customFormat="1" hidden="1" x14ac:dyDescent="0.3">
      <c r="A30" s="35">
        <v>26</v>
      </c>
      <c r="B30" s="7" t="s">
        <v>245</v>
      </c>
      <c r="C30" s="23" t="s">
        <v>242</v>
      </c>
      <c r="D30" s="8" t="s">
        <v>1</v>
      </c>
      <c r="E30" s="8" t="s">
        <v>0</v>
      </c>
      <c r="F30" s="9" t="s">
        <v>233</v>
      </c>
      <c r="G30" s="26" t="s">
        <v>12</v>
      </c>
      <c r="H30" s="6">
        <f>ROUNDDOWN(AI30*1.05,0)+INDEX(Sheet2!$B$2:'Sheet2'!$B$5,MATCH(G30,Sheet2!$A$2:'Sheet2'!$A$5,0),0)+34*AR30-ROUNDUP(IF($BA$1=TRUE,AT30,AU30)/10,0)</f>
        <v>414</v>
      </c>
      <c r="I30" s="6">
        <f>ROUNDDOWN(AJ30*1.05,0)+INDEX(Sheet2!$B$2:'Sheet2'!$B$5,MATCH(G30,Sheet2!$A$2:'Sheet2'!$A$5,0),0)+34*AR30-ROUNDUP(IF($BA$1=TRUE,AT30,AU30)/10,0)</f>
        <v>283</v>
      </c>
      <c r="J30" s="45">
        <f t="shared" si="0"/>
        <v>697</v>
      </c>
      <c r="K30" s="41">
        <f>AU30-ROUNDDOWN(AP30/2,0)-ROUNDDOWN(MAX(AO30*1.2,AN30*0.5),0)+INDEX(Sheet2!$C$2:'Sheet2'!$C$5,MATCH(G30,Sheet2!$A$2:'Sheet2'!$A$5,0),0)</f>
        <v>965</v>
      </c>
      <c r="L30" s="23">
        <f t="shared" si="1"/>
        <v>491</v>
      </c>
      <c r="N30" s="27">
        <f>AV30+IF($F30="범선",IF($BE$1=TRUE,INDEX(Sheet2!$H$2:'Sheet2'!$H$45,MATCH(AV30,Sheet2!$G$2:'Sheet2'!$G$45,0),0)),IF($BF$1=TRUE,INDEX(Sheet2!$I$2:'Sheet2'!$I$45,MATCH(AV30,Sheet2!$G$2:'Sheet2'!$G$45,0)),IF($BG$1=TRUE,INDEX(Sheet2!$H$2:'Sheet2'!$H$45,MATCH(AV30,Sheet2!$G$2:'Sheet2'!$G$45,0)),0)))+IF($BC$1=TRUE,2,0)</f>
        <v>35</v>
      </c>
      <c r="O30" s="8">
        <f t="shared" si="2"/>
        <v>38</v>
      </c>
      <c r="P30" s="8">
        <f t="shared" si="3"/>
        <v>41</v>
      </c>
      <c r="Q30" s="26">
        <f t="shared" si="4"/>
        <v>44</v>
      </c>
      <c r="R30" s="8">
        <f>AW30+IF($F30="범선",IF($BE$1=TRUE,INDEX(Sheet2!$H$2:'Sheet2'!$H$45,MATCH(AW30,Sheet2!$G$2:'Sheet2'!$G$45,0),0)),IF($BF$1=TRUE,INDEX(Sheet2!$I$2:'Sheet2'!$I$45,MATCH(AW30,Sheet2!$G$2:'Sheet2'!$G$45,0)),IF($BG$1=TRUE,INDEX(Sheet2!$H$2:'Sheet2'!$H$45,MATCH(AW30,Sheet2!$G$2:'Sheet2'!$G$45,0)),0)))+IF($BC$1=TRUE,2,0)</f>
        <v>37</v>
      </c>
      <c r="S30" s="8">
        <f t="shared" si="5"/>
        <v>40.5</v>
      </c>
      <c r="T30" s="8">
        <f t="shared" si="6"/>
        <v>43.5</v>
      </c>
      <c r="U30" s="26">
        <f t="shared" si="7"/>
        <v>46.5</v>
      </c>
      <c r="V30" s="8">
        <f>AX30+IF($F30="범선",IF($BE$1=TRUE,INDEX(Sheet2!$H$2:'Sheet2'!$H$45,MATCH(AX30,Sheet2!$G$2:'Sheet2'!$G$45,0),0)),IF($BF$1=TRUE,INDEX(Sheet2!$I$2:'Sheet2'!$I$45,MATCH(AX30,Sheet2!$G$2:'Sheet2'!$G$45,0)),IF($BG$1=TRUE,INDEX(Sheet2!$H$2:'Sheet2'!$H$45,MATCH(AX30,Sheet2!$G$2:'Sheet2'!$G$45,0)),0)))+IF($BC$1=TRUE,2,0)</f>
        <v>43</v>
      </c>
      <c r="W30" s="8">
        <f t="shared" si="8"/>
        <v>46.5</v>
      </c>
      <c r="X30" s="8">
        <f t="shared" si="9"/>
        <v>49.5</v>
      </c>
      <c r="Y30" s="26">
        <f t="shared" si="10"/>
        <v>52.5</v>
      </c>
      <c r="Z30" s="8">
        <f>AY30+IF($F30="범선",IF($BE$1=TRUE,INDEX(Sheet2!$H$2:'Sheet2'!$H$45,MATCH(AY30,Sheet2!$G$2:'Sheet2'!$G$45,0),0)),IF($BF$1=TRUE,INDEX(Sheet2!$I$2:'Sheet2'!$I$45,MATCH(AY30,Sheet2!$G$2:'Sheet2'!$G$45,0)),IF($BG$1=TRUE,INDEX(Sheet2!$H$2:'Sheet2'!$H$45,MATCH(AY30,Sheet2!$G$2:'Sheet2'!$G$45,0)),0)))+IF($BC$1=TRUE,2,0)</f>
        <v>51</v>
      </c>
      <c r="AA30" s="8">
        <f t="shared" si="11"/>
        <v>54.5</v>
      </c>
      <c r="AB30" s="8">
        <f t="shared" si="12"/>
        <v>57.5</v>
      </c>
      <c r="AC30" s="26">
        <f t="shared" si="13"/>
        <v>60.5</v>
      </c>
      <c r="AD30" s="8">
        <f>AZ30+IF($F30="범선",IF($BE$1=TRUE,INDEX(Sheet2!$H$2:'Sheet2'!$H$45,MATCH(AZ30,Sheet2!$G$2:'Sheet2'!$G$45,0),0)),IF($BF$1=TRUE,INDEX(Sheet2!$I$2:'Sheet2'!$I$45,MATCH(AZ30,Sheet2!$G$2:'Sheet2'!$G$45,0)),IF($BG$1=TRUE,INDEX(Sheet2!$H$2:'Sheet2'!$H$45,MATCH(AZ30,Sheet2!$G$2:'Sheet2'!$G$45,0)),0)))+IF($BC$1=TRUE,2,0)</f>
        <v>59</v>
      </c>
      <c r="AE30" s="8">
        <f t="shared" si="14"/>
        <v>62.5</v>
      </c>
      <c r="AF30" s="8">
        <f t="shared" si="15"/>
        <v>65.5</v>
      </c>
      <c r="AG30" s="26">
        <f t="shared" si="16"/>
        <v>68.5</v>
      </c>
      <c r="AH30" s="8"/>
      <c r="AI30" s="6">
        <v>225</v>
      </c>
      <c r="AJ30" s="6">
        <v>100</v>
      </c>
      <c r="AK30" s="6">
        <v>11</v>
      </c>
      <c r="AL30" s="6">
        <v>6</v>
      </c>
      <c r="AM30" s="6">
        <v>30</v>
      </c>
      <c r="AN30" s="6">
        <v>190</v>
      </c>
      <c r="AO30" s="6">
        <v>92</v>
      </c>
      <c r="AP30" s="6">
        <v>72</v>
      </c>
      <c r="AQ30" s="6">
        <v>588</v>
      </c>
      <c r="AR30" s="6">
        <v>3</v>
      </c>
      <c r="AS30" s="6">
        <f t="shared" si="17"/>
        <v>850</v>
      </c>
      <c r="AT30" s="6">
        <f t="shared" si="18"/>
        <v>637</v>
      </c>
      <c r="AU30" s="6">
        <f t="shared" si="19"/>
        <v>1062</v>
      </c>
      <c r="AV30" s="6">
        <f t="shared" si="20"/>
        <v>6</v>
      </c>
      <c r="AW30" s="6">
        <f t="shared" si="21"/>
        <v>7</v>
      </c>
      <c r="AX30" s="6">
        <f t="shared" si="22"/>
        <v>10</v>
      </c>
      <c r="AY30" s="6">
        <f t="shared" si="23"/>
        <v>14</v>
      </c>
      <c r="AZ30" s="6">
        <f t="shared" si="24"/>
        <v>18</v>
      </c>
    </row>
    <row r="31" spans="1:52" s="6" customFormat="1" hidden="1" x14ac:dyDescent="0.3">
      <c r="A31" s="35">
        <v>27</v>
      </c>
      <c r="B31" s="7" t="s">
        <v>57</v>
      </c>
      <c r="C31" s="23" t="s">
        <v>242</v>
      </c>
      <c r="D31" s="8" t="s">
        <v>1</v>
      </c>
      <c r="E31" s="8" t="s">
        <v>79</v>
      </c>
      <c r="F31" s="9" t="s">
        <v>233</v>
      </c>
      <c r="G31" s="26" t="s">
        <v>12</v>
      </c>
      <c r="H31" s="6">
        <f>ROUNDDOWN(AI31*1.05,0)+INDEX(Sheet2!$B$2:'Sheet2'!$B$5,MATCH(G31,Sheet2!$A$2:'Sheet2'!$A$5,0),0)+34*AR31-ROUNDUP(IF($BA$1=TRUE,AT31,AU31)/10,0)</f>
        <v>437</v>
      </c>
      <c r="I31" s="6">
        <f>ROUNDDOWN(AJ31*1.05,0)+INDEX(Sheet2!$B$2:'Sheet2'!$B$5,MATCH(G31,Sheet2!$A$2:'Sheet2'!$A$5,0),0)+34*AR31-ROUNDUP(IF($BA$1=TRUE,AT31,AU31)/10,0)</f>
        <v>295</v>
      </c>
      <c r="J31" s="45">
        <f t="shared" si="0"/>
        <v>732</v>
      </c>
      <c r="K31" s="41">
        <f>AU31-ROUNDDOWN(AP31/2,0)-ROUNDDOWN(MAX(AO31*1.2,AN31*0.5),0)+INDEX(Sheet2!$C$2:'Sheet2'!$C$5,MATCH(G31,Sheet2!$A$2:'Sheet2'!$A$5,0),0)</f>
        <v>916</v>
      </c>
      <c r="L31" s="23">
        <f t="shared" si="1"/>
        <v>460</v>
      </c>
      <c r="N31" s="27">
        <f>AV31+IF($F31="범선",IF($BE$1=TRUE,INDEX(Sheet2!$H$2:'Sheet2'!$H$45,MATCH(AV31,Sheet2!$G$2:'Sheet2'!$G$45,0),0)),IF($BF$1=TRUE,INDEX(Sheet2!$I$2:'Sheet2'!$I$45,MATCH(AV31,Sheet2!$G$2:'Sheet2'!$G$45,0)),IF($BG$1=TRUE,INDEX(Sheet2!$H$2:'Sheet2'!$H$45,MATCH(AV31,Sheet2!$G$2:'Sheet2'!$G$45,0)),0)))+IF($BC$1=TRUE,2,0)</f>
        <v>35</v>
      </c>
      <c r="O31" s="8">
        <f t="shared" si="2"/>
        <v>38</v>
      </c>
      <c r="P31" s="8">
        <f t="shared" si="3"/>
        <v>41</v>
      </c>
      <c r="Q31" s="26">
        <f t="shared" si="4"/>
        <v>44</v>
      </c>
      <c r="R31" s="8">
        <f>AW31+IF($F31="범선",IF($BE$1=TRUE,INDEX(Sheet2!$H$2:'Sheet2'!$H$45,MATCH(AW31,Sheet2!$G$2:'Sheet2'!$G$45,0),0)),IF($BF$1=TRUE,INDEX(Sheet2!$I$2:'Sheet2'!$I$45,MATCH(AW31,Sheet2!$G$2:'Sheet2'!$G$45,0)),IF($BG$1=TRUE,INDEX(Sheet2!$H$2:'Sheet2'!$H$45,MATCH(AW31,Sheet2!$G$2:'Sheet2'!$G$45,0)),0)))+IF($BC$1=TRUE,2,0)</f>
        <v>37</v>
      </c>
      <c r="S31" s="8">
        <f t="shared" si="5"/>
        <v>40.5</v>
      </c>
      <c r="T31" s="8">
        <f t="shared" si="6"/>
        <v>43.5</v>
      </c>
      <c r="U31" s="26">
        <f t="shared" si="7"/>
        <v>46.5</v>
      </c>
      <c r="V31" s="8">
        <f>AX31+IF($F31="범선",IF($BE$1=TRUE,INDEX(Sheet2!$H$2:'Sheet2'!$H$45,MATCH(AX31,Sheet2!$G$2:'Sheet2'!$G$45,0),0)),IF($BF$1=TRUE,INDEX(Sheet2!$I$2:'Sheet2'!$I$45,MATCH(AX31,Sheet2!$G$2:'Sheet2'!$G$45,0)),IF($BG$1=TRUE,INDEX(Sheet2!$H$2:'Sheet2'!$H$45,MATCH(AX31,Sheet2!$G$2:'Sheet2'!$G$45,0)),0)))+IF($BC$1=TRUE,2,0)</f>
        <v>45</v>
      </c>
      <c r="W31" s="8">
        <f t="shared" si="8"/>
        <v>48.5</v>
      </c>
      <c r="X31" s="8">
        <f t="shared" si="9"/>
        <v>51.5</v>
      </c>
      <c r="Y31" s="26">
        <f t="shared" si="10"/>
        <v>54.5</v>
      </c>
      <c r="Z31" s="8">
        <f>AY31+IF($F31="범선",IF($BE$1=TRUE,INDEX(Sheet2!$H$2:'Sheet2'!$H$45,MATCH(AY31,Sheet2!$G$2:'Sheet2'!$G$45,0),0)),IF($BF$1=TRUE,INDEX(Sheet2!$I$2:'Sheet2'!$I$45,MATCH(AY31,Sheet2!$G$2:'Sheet2'!$G$45,0)),IF($BG$1=TRUE,INDEX(Sheet2!$H$2:'Sheet2'!$H$45,MATCH(AY31,Sheet2!$G$2:'Sheet2'!$G$45,0)),0)))+IF($BC$1=TRUE,2,0)</f>
        <v>53</v>
      </c>
      <c r="AA31" s="8">
        <f t="shared" si="11"/>
        <v>56.5</v>
      </c>
      <c r="AB31" s="8">
        <f t="shared" si="12"/>
        <v>59.5</v>
      </c>
      <c r="AC31" s="26">
        <f t="shared" si="13"/>
        <v>62.5</v>
      </c>
      <c r="AD31" s="8">
        <f>AZ31+IF($F31="범선",IF($BE$1=TRUE,INDEX(Sheet2!$H$2:'Sheet2'!$H$45,MATCH(AZ31,Sheet2!$G$2:'Sheet2'!$G$45,0),0)),IF($BF$1=TRUE,INDEX(Sheet2!$I$2:'Sheet2'!$I$45,MATCH(AZ31,Sheet2!$G$2:'Sheet2'!$G$45,0)),IF($BG$1=TRUE,INDEX(Sheet2!$H$2:'Sheet2'!$H$45,MATCH(AZ31,Sheet2!$G$2:'Sheet2'!$G$45,0)),0)))+IF($BC$1=TRUE,2,0)</f>
        <v>59</v>
      </c>
      <c r="AE31" s="8">
        <f t="shared" si="14"/>
        <v>62.5</v>
      </c>
      <c r="AF31" s="8">
        <f t="shared" si="15"/>
        <v>65.5</v>
      </c>
      <c r="AG31" s="26">
        <f t="shared" si="16"/>
        <v>68.5</v>
      </c>
      <c r="AH31" s="8"/>
      <c r="AI31" s="6">
        <v>245</v>
      </c>
      <c r="AJ31" s="6">
        <v>110</v>
      </c>
      <c r="AK31" s="6">
        <v>12</v>
      </c>
      <c r="AL31" s="6">
        <v>8</v>
      </c>
      <c r="AM31" s="6">
        <v>33</v>
      </c>
      <c r="AN31" s="6">
        <v>210</v>
      </c>
      <c r="AO31" s="6">
        <v>95</v>
      </c>
      <c r="AP31" s="6">
        <v>75</v>
      </c>
      <c r="AQ31" s="6">
        <v>530</v>
      </c>
      <c r="AR31" s="6">
        <v>3</v>
      </c>
      <c r="AS31" s="6">
        <f t="shared" si="17"/>
        <v>815</v>
      </c>
      <c r="AT31" s="6">
        <f t="shared" si="18"/>
        <v>611</v>
      </c>
      <c r="AU31" s="6">
        <f t="shared" si="19"/>
        <v>1018</v>
      </c>
      <c r="AV31" s="6">
        <f t="shared" si="20"/>
        <v>6</v>
      </c>
      <c r="AW31" s="6">
        <f t="shared" si="21"/>
        <v>7</v>
      </c>
      <c r="AX31" s="6">
        <f t="shared" si="22"/>
        <v>11</v>
      </c>
      <c r="AY31" s="6">
        <f t="shared" si="23"/>
        <v>15</v>
      </c>
      <c r="AZ31" s="6">
        <f t="shared" si="24"/>
        <v>18</v>
      </c>
    </row>
    <row r="32" spans="1:52" s="6" customFormat="1" hidden="1" x14ac:dyDescent="0.3">
      <c r="A32" s="35">
        <v>28</v>
      </c>
      <c r="B32" s="7" t="s">
        <v>250</v>
      </c>
      <c r="C32" s="23" t="s">
        <v>247</v>
      </c>
      <c r="D32" s="8" t="s">
        <v>1</v>
      </c>
      <c r="E32" s="8" t="s">
        <v>0</v>
      </c>
      <c r="F32" s="9" t="s">
        <v>233</v>
      </c>
      <c r="G32" s="26" t="s">
        <v>12</v>
      </c>
      <c r="H32" s="6">
        <f>ROUNDDOWN(AI32*1.05,0)+INDEX(Sheet2!$B$2:'Sheet2'!$B$5,MATCH(G32,Sheet2!$A$2:'Sheet2'!$A$5,0),0)+34*AR32-ROUNDUP(IF($BA$1=TRUE,AT32,AU32)/10,0)</f>
        <v>380</v>
      </c>
      <c r="I32" s="6">
        <f>ROUNDDOWN(AJ32*1.05,0)+INDEX(Sheet2!$B$2:'Sheet2'!$B$5,MATCH(G32,Sheet2!$A$2:'Sheet2'!$A$5,0),0)+34*AR32-ROUNDUP(IF($BA$1=TRUE,AT32,AU32)/10,0)</f>
        <v>270</v>
      </c>
      <c r="J32" s="45">
        <f t="shared" si="0"/>
        <v>650</v>
      </c>
      <c r="K32" s="41">
        <f>AU32-ROUNDDOWN(AP32/2,0)-ROUNDDOWN(MAX(AO32*1.2,AN32*0.5),0)+INDEX(Sheet2!$C$2:'Sheet2'!$C$5,MATCH(G32,Sheet2!$A$2:'Sheet2'!$A$5,0),0)</f>
        <v>979</v>
      </c>
      <c r="L32" s="23">
        <f t="shared" si="1"/>
        <v>495</v>
      </c>
      <c r="N32" s="27">
        <f>AV32+IF($F32="범선",IF($BE$1=TRUE,INDEX(Sheet2!$H$2:'Sheet2'!$H$45,MATCH(AV32,Sheet2!$G$2:'Sheet2'!$G$45,0),0)),IF($BF$1=TRUE,INDEX(Sheet2!$I$2:'Sheet2'!$I$45,MATCH(AV32,Sheet2!$G$2:'Sheet2'!$G$45,0)),IF($BG$1=TRUE,INDEX(Sheet2!$H$2:'Sheet2'!$H$45,MATCH(AV32,Sheet2!$G$2:'Sheet2'!$G$45,0)),0)))+IF($BC$1=TRUE,2,0)</f>
        <v>35</v>
      </c>
      <c r="O32" s="8">
        <f t="shared" si="2"/>
        <v>38</v>
      </c>
      <c r="P32" s="8">
        <f t="shared" si="3"/>
        <v>41</v>
      </c>
      <c r="Q32" s="26">
        <f t="shared" si="4"/>
        <v>44</v>
      </c>
      <c r="R32" s="8">
        <f>AW32+IF($F32="범선",IF($BE$1=TRUE,INDEX(Sheet2!$H$2:'Sheet2'!$H$45,MATCH(AW32,Sheet2!$G$2:'Sheet2'!$G$45,0),0)),IF($BF$1=TRUE,INDEX(Sheet2!$I$2:'Sheet2'!$I$45,MATCH(AW32,Sheet2!$G$2:'Sheet2'!$G$45,0)),IF($BG$1=TRUE,INDEX(Sheet2!$H$2:'Sheet2'!$H$45,MATCH(AW32,Sheet2!$G$2:'Sheet2'!$G$45,0)),0)))+IF($BC$1=TRUE,2,0)</f>
        <v>37</v>
      </c>
      <c r="S32" s="8">
        <f t="shared" si="5"/>
        <v>40.5</v>
      </c>
      <c r="T32" s="8">
        <f t="shared" si="6"/>
        <v>43.5</v>
      </c>
      <c r="U32" s="26">
        <f t="shared" si="7"/>
        <v>46.5</v>
      </c>
      <c r="V32" s="8">
        <f>AX32+IF($F32="범선",IF($BE$1=TRUE,INDEX(Sheet2!$H$2:'Sheet2'!$H$45,MATCH(AX32,Sheet2!$G$2:'Sheet2'!$G$45,0),0)),IF($BF$1=TRUE,INDEX(Sheet2!$I$2:'Sheet2'!$I$45,MATCH(AX32,Sheet2!$G$2:'Sheet2'!$G$45,0)),IF($BG$1=TRUE,INDEX(Sheet2!$H$2:'Sheet2'!$H$45,MATCH(AX32,Sheet2!$G$2:'Sheet2'!$G$45,0)),0)))+IF($BC$1=TRUE,2,0)</f>
        <v>43</v>
      </c>
      <c r="W32" s="8">
        <f t="shared" si="8"/>
        <v>46.5</v>
      </c>
      <c r="X32" s="8">
        <f t="shared" si="9"/>
        <v>49.5</v>
      </c>
      <c r="Y32" s="26">
        <f t="shared" si="10"/>
        <v>52.5</v>
      </c>
      <c r="Z32" s="8">
        <f>AY32+IF($F32="범선",IF($BE$1=TRUE,INDEX(Sheet2!$H$2:'Sheet2'!$H$45,MATCH(AY32,Sheet2!$G$2:'Sheet2'!$G$45,0),0)),IF($BF$1=TRUE,INDEX(Sheet2!$I$2:'Sheet2'!$I$45,MATCH(AY32,Sheet2!$G$2:'Sheet2'!$G$45,0)),IF($BG$1=TRUE,INDEX(Sheet2!$H$2:'Sheet2'!$H$45,MATCH(AY32,Sheet2!$G$2:'Sheet2'!$G$45,0)),0)))+IF($BC$1=TRUE,2,0)</f>
        <v>51</v>
      </c>
      <c r="AA32" s="8">
        <f t="shared" si="11"/>
        <v>54.5</v>
      </c>
      <c r="AB32" s="8">
        <f t="shared" si="12"/>
        <v>57.5</v>
      </c>
      <c r="AC32" s="26">
        <f t="shared" si="13"/>
        <v>60.5</v>
      </c>
      <c r="AD32" s="8">
        <f>AZ32+IF($F32="범선",IF($BE$1=TRUE,INDEX(Sheet2!$H$2:'Sheet2'!$H$45,MATCH(AZ32,Sheet2!$G$2:'Sheet2'!$G$45,0),0)),IF($BF$1=TRUE,INDEX(Sheet2!$I$2:'Sheet2'!$I$45,MATCH(AZ32,Sheet2!$G$2:'Sheet2'!$G$45,0)),IF($BG$1=TRUE,INDEX(Sheet2!$H$2:'Sheet2'!$H$45,MATCH(AZ32,Sheet2!$G$2:'Sheet2'!$G$45,0)),0)))+IF($BC$1=TRUE,2,0)</f>
        <v>59</v>
      </c>
      <c r="AE32" s="8">
        <f t="shared" si="14"/>
        <v>62.5</v>
      </c>
      <c r="AF32" s="8">
        <f t="shared" si="15"/>
        <v>65.5</v>
      </c>
      <c r="AG32" s="26">
        <f t="shared" si="16"/>
        <v>68.5</v>
      </c>
      <c r="AH32" s="8"/>
      <c r="AI32" s="6">
        <v>195</v>
      </c>
      <c r="AJ32" s="6">
        <v>90</v>
      </c>
      <c r="AK32" s="6">
        <v>10</v>
      </c>
      <c r="AL32" s="6">
        <v>2</v>
      </c>
      <c r="AM32" s="6">
        <v>30</v>
      </c>
      <c r="AN32" s="6">
        <v>180</v>
      </c>
      <c r="AO32" s="6">
        <v>98</v>
      </c>
      <c r="AP32" s="6">
        <v>80</v>
      </c>
      <c r="AQ32" s="6">
        <v>610</v>
      </c>
      <c r="AR32" s="6">
        <v>3</v>
      </c>
      <c r="AS32" s="6">
        <f t="shared" si="17"/>
        <v>870</v>
      </c>
      <c r="AT32" s="6">
        <f t="shared" si="18"/>
        <v>652</v>
      </c>
      <c r="AU32" s="6">
        <f t="shared" si="19"/>
        <v>1087</v>
      </c>
      <c r="AV32" s="6">
        <f t="shared" si="20"/>
        <v>6</v>
      </c>
      <c r="AW32" s="6">
        <f t="shared" si="21"/>
        <v>7</v>
      </c>
      <c r="AX32" s="6">
        <f t="shared" si="22"/>
        <v>10</v>
      </c>
      <c r="AY32" s="6">
        <f t="shared" si="23"/>
        <v>14</v>
      </c>
      <c r="AZ32" s="6">
        <f t="shared" si="24"/>
        <v>18</v>
      </c>
    </row>
    <row r="33" spans="1:52" s="6" customFormat="1" hidden="1" x14ac:dyDescent="0.3">
      <c r="A33" s="35">
        <v>29</v>
      </c>
      <c r="B33" s="7" t="s">
        <v>249</v>
      </c>
      <c r="C33" s="23" t="s">
        <v>247</v>
      </c>
      <c r="D33" s="8" t="s">
        <v>1</v>
      </c>
      <c r="E33" s="8" t="s">
        <v>79</v>
      </c>
      <c r="F33" s="9" t="s">
        <v>233</v>
      </c>
      <c r="G33" s="26" t="s">
        <v>12</v>
      </c>
      <c r="H33" s="6">
        <f>ROUNDDOWN(AI33*1.05,0)+INDEX(Sheet2!$B$2:'Sheet2'!$B$5,MATCH(G33,Sheet2!$A$2:'Sheet2'!$A$5,0),0)+34*AR33-ROUNDUP(IF($BA$1=TRUE,AT33,AU33)/10,0)</f>
        <v>412</v>
      </c>
      <c r="I33" s="6">
        <f>ROUNDDOWN(AJ33*1.05,0)+INDEX(Sheet2!$B$2:'Sheet2'!$B$5,MATCH(G33,Sheet2!$A$2:'Sheet2'!$A$5,0),0)+34*AR33-ROUNDUP(IF($BA$1=TRUE,AT33,AU33)/10,0)</f>
        <v>302</v>
      </c>
      <c r="J33" s="45">
        <f t="shared" si="0"/>
        <v>714</v>
      </c>
      <c r="K33" s="41">
        <f>AU33-ROUNDDOWN(AP33/2,0)-ROUNDDOWN(MAX(AO33*1.2,AN33*0.5),0)+INDEX(Sheet2!$C$2:'Sheet2'!$C$5,MATCH(G33,Sheet2!$A$2:'Sheet2'!$A$5,0),0)</f>
        <v>714</v>
      </c>
      <c r="L33" s="23">
        <f t="shared" si="1"/>
        <v>335</v>
      </c>
      <c r="N33" s="27">
        <f>AV33+IF($F33="범선",IF($BE$1=TRUE,INDEX(Sheet2!$H$2:'Sheet2'!$H$45,MATCH(AV33,Sheet2!$G$2:'Sheet2'!$G$45,0),0)),IF($BF$1=TRUE,INDEX(Sheet2!$I$2:'Sheet2'!$I$45,MATCH(AV33,Sheet2!$G$2:'Sheet2'!$G$45,0)),IF($BG$1=TRUE,INDEX(Sheet2!$H$2:'Sheet2'!$H$45,MATCH(AV33,Sheet2!$G$2:'Sheet2'!$G$45,0)),0)))+IF($BC$1=TRUE,2,0)</f>
        <v>35</v>
      </c>
      <c r="O33" s="8">
        <f t="shared" si="2"/>
        <v>38</v>
      </c>
      <c r="P33" s="8">
        <f t="shared" si="3"/>
        <v>41</v>
      </c>
      <c r="Q33" s="26">
        <f t="shared" si="4"/>
        <v>44</v>
      </c>
      <c r="R33" s="8">
        <f>AW33+IF($F33="범선",IF($BE$1=TRUE,INDEX(Sheet2!$H$2:'Sheet2'!$H$45,MATCH(AW33,Sheet2!$G$2:'Sheet2'!$G$45,0),0)),IF($BF$1=TRUE,INDEX(Sheet2!$I$2:'Sheet2'!$I$45,MATCH(AW33,Sheet2!$G$2:'Sheet2'!$G$45,0)),IF($BG$1=TRUE,INDEX(Sheet2!$H$2:'Sheet2'!$H$45,MATCH(AW33,Sheet2!$G$2:'Sheet2'!$G$45,0)),0)))+IF($BC$1=TRUE,2,0)</f>
        <v>37</v>
      </c>
      <c r="S33" s="8">
        <f t="shared" si="5"/>
        <v>40.5</v>
      </c>
      <c r="T33" s="8">
        <f t="shared" si="6"/>
        <v>43.5</v>
      </c>
      <c r="U33" s="26">
        <f t="shared" si="7"/>
        <v>46.5</v>
      </c>
      <c r="V33" s="8">
        <f>AX33+IF($F33="범선",IF($BE$1=TRUE,INDEX(Sheet2!$H$2:'Sheet2'!$H$45,MATCH(AX33,Sheet2!$G$2:'Sheet2'!$G$45,0),0)),IF($BF$1=TRUE,INDEX(Sheet2!$I$2:'Sheet2'!$I$45,MATCH(AX33,Sheet2!$G$2:'Sheet2'!$G$45,0)),IF($BG$1=TRUE,INDEX(Sheet2!$H$2:'Sheet2'!$H$45,MATCH(AX33,Sheet2!$G$2:'Sheet2'!$G$45,0)),0)))+IF($BC$1=TRUE,2,0)</f>
        <v>43</v>
      </c>
      <c r="W33" s="8">
        <f t="shared" si="8"/>
        <v>46.5</v>
      </c>
      <c r="X33" s="8">
        <f t="shared" si="9"/>
        <v>49.5</v>
      </c>
      <c r="Y33" s="26">
        <f t="shared" si="10"/>
        <v>52.5</v>
      </c>
      <c r="Z33" s="8">
        <f>AY33+IF($F33="범선",IF($BE$1=TRUE,INDEX(Sheet2!$H$2:'Sheet2'!$H$45,MATCH(AY33,Sheet2!$G$2:'Sheet2'!$G$45,0),0)),IF($BF$1=TRUE,INDEX(Sheet2!$I$2:'Sheet2'!$I$45,MATCH(AY33,Sheet2!$G$2:'Sheet2'!$G$45,0)),IF($BG$1=TRUE,INDEX(Sheet2!$H$2:'Sheet2'!$H$45,MATCH(AY33,Sheet2!$G$2:'Sheet2'!$G$45,0)),0)))+IF($BC$1=TRUE,2,0)</f>
        <v>51</v>
      </c>
      <c r="AA33" s="8">
        <f t="shared" si="11"/>
        <v>54.5</v>
      </c>
      <c r="AB33" s="8">
        <f t="shared" si="12"/>
        <v>57.5</v>
      </c>
      <c r="AC33" s="26">
        <f t="shared" si="13"/>
        <v>60.5</v>
      </c>
      <c r="AD33" s="8">
        <f>AZ33+IF($F33="범선",IF($BE$1=TRUE,INDEX(Sheet2!$H$2:'Sheet2'!$H$45,MATCH(AZ33,Sheet2!$G$2:'Sheet2'!$G$45,0),0)),IF($BF$1=TRUE,INDEX(Sheet2!$I$2:'Sheet2'!$I$45,MATCH(AZ33,Sheet2!$G$2:'Sheet2'!$G$45,0)),IF($BG$1=TRUE,INDEX(Sheet2!$H$2:'Sheet2'!$H$45,MATCH(AZ33,Sheet2!$G$2:'Sheet2'!$G$45,0)),0)))+IF($BC$1=TRUE,2,0)</f>
        <v>59</v>
      </c>
      <c r="AE33" s="8">
        <f t="shared" si="14"/>
        <v>62.5</v>
      </c>
      <c r="AF33" s="8">
        <f t="shared" si="15"/>
        <v>65.5</v>
      </c>
      <c r="AG33" s="26">
        <f t="shared" si="16"/>
        <v>68.5</v>
      </c>
      <c r="AH33" s="8"/>
      <c r="AI33" s="6">
        <v>210</v>
      </c>
      <c r="AJ33" s="6">
        <v>105</v>
      </c>
      <c r="AK33" s="6">
        <v>9</v>
      </c>
      <c r="AL33" s="6">
        <v>6</v>
      </c>
      <c r="AM33" s="6">
        <v>20</v>
      </c>
      <c r="AN33" s="6">
        <v>180</v>
      </c>
      <c r="AO33" s="6">
        <v>100</v>
      </c>
      <c r="AP33" s="6">
        <v>80</v>
      </c>
      <c r="AQ33" s="6">
        <v>400</v>
      </c>
      <c r="AR33" s="6">
        <v>3</v>
      </c>
      <c r="AS33" s="6">
        <f t="shared" si="17"/>
        <v>660</v>
      </c>
      <c r="AT33" s="6">
        <f t="shared" si="18"/>
        <v>495</v>
      </c>
      <c r="AU33" s="6">
        <f t="shared" si="19"/>
        <v>825</v>
      </c>
      <c r="AV33" s="6">
        <f t="shared" si="20"/>
        <v>6</v>
      </c>
      <c r="AW33" s="6">
        <f t="shared" si="21"/>
        <v>7</v>
      </c>
      <c r="AX33" s="6">
        <f t="shared" si="22"/>
        <v>10</v>
      </c>
      <c r="AY33" s="6">
        <f t="shared" si="23"/>
        <v>14</v>
      </c>
      <c r="AZ33" s="6">
        <f t="shared" si="24"/>
        <v>18</v>
      </c>
    </row>
    <row r="34" spans="1:52" s="6" customFormat="1" hidden="1" x14ac:dyDescent="0.3">
      <c r="A34" s="35">
        <v>30</v>
      </c>
      <c r="B34" s="7"/>
      <c r="C34" s="23" t="s">
        <v>257</v>
      </c>
      <c r="D34" s="8" t="s">
        <v>43</v>
      </c>
      <c r="E34" s="8" t="s">
        <v>0</v>
      </c>
      <c r="F34" s="9" t="s">
        <v>233</v>
      </c>
      <c r="G34" s="26" t="s">
        <v>12</v>
      </c>
      <c r="H34" s="6">
        <f>ROUNDDOWN(AI34*1.05,0)+INDEX(Sheet2!$B$2:'Sheet2'!$B$5,MATCH(G34,Sheet2!$A$2:'Sheet2'!$A$5,0),0)+34*AR34-ROUNDUP(IF($BA$1=TRUE,AT34,AU34)/10,0)</f>
        <v>343</v>
      </c>
      <c r="I34" s="6">
        <f>ROUNDDOWN(AJ34*1.05,0)+INDEX(Sheet2!$B$2:'Sheet2'!$B$5,MATCH(G34,Sheet2!$A$2:'Sheet2'!$A$5,0),0)+34*AR34-ROUNDUP(IF($BA$1=TRUE,AT34,AU34)/10,0)</f>
        <v>217</v>
      </c>
      <c r="J34" s="45">
        <f t="shared" si="0"/>
        <v>560</v>
      </c>
      <c r="K34" s="41">
        <f>AU34-ROUNDDOWN(AP34/2,0)-ROUNDDOWN(MAX(AO34*1.2,AN34*0.5),0)+INDEX(Sheet2!$C$2:'Sheet2'!$C$5,MATCH(G34,Sheet2!$A$2:'Sheet2'!$A$5,0),0)</f>
        <v>800</v>
      </c>
      <c r="L34" s="23">
        <f t="shared" si="1"/>
        <v>396</v>
      </c>
      <c r="N34" s="27">
        <f>AV34+IF($F34="범선",IF($BE$1=TRUE,INDEX(Sheet2!$H$2:'Sheet2'!$H$45,MATCH(AV34,Sheet2!$G$2:'Sheet2'!$G$45,0),0)),IF($BF$1=TRUE,INDEX(Sheet2!$I$2:'Sheet2'!$I$45,MATCH(AV34,Sheet2!$G$2:'Sheet2'!$G$45,0)),IF($BG$1=TRUE,INDEX(Sheet2!$H$2:'Sheet2'!$H$45,MATCH(AV34,Sheet2!$G$2:'Sheet2'!$G$45,0)),0)))+IF($BC$1=TRUE,2,0)</f>
        <v>33</v>
      </c>
      <c r="O34" s="8">
        <f t="shared" si="2"/>
        <v>36</v>
      </c>
      <c r="P34" s="8">
        <f t="shared" si="3"/>
        <v>39</v>
      </c>
      <c r="Q34" s="26">
        <f t="shared" si="4"/>
        <v>42</v>
      </c>
      <c r="R34" s="8">
        <f>AW34+IF($F34="범선",IF($BE$1=TRUE,INDEX(Sheet2!$H$2:'Sheet2'!$H$45,MATCH(AW34,Sheet2!$G$2:'Sheet2'!$G$45,0),0)),IF($BF$1=TRUE,INDEX(Sheet2!$I$2:'Sheet2'!$I$45,MATCH(AW34,Sheet2!$G$2:'Sheet2'!$G$45,0)),IF($BG$1=TRUE,INDEX(Sheet2!$H$2:'Sheet2'!$H$45,MATCH(AW34,Sheet2!$G$2:'Sheet2'!$G$45,0)),0)))+IF($BC$1=TRUE,2,0)</f>
        <v>35</v>
      </c>
      <c r="S34" s="8">
        <f t="shared" si="5"/>
        <v>38.5</v>
      </c>
      <c r="T34" s="8">
        <f t="shared" si="6"/>
        <v>41.5</v>
      </c>
      <c r="U34" s="26">
        <f t="shared" si="7"/>
        <v>44.5</v>
      </c>
      <c r="V34" s="8">
        <f>AX34+IF($F34="범선",IF($BE$1=TRUE,INDEX(Sheet2!$H$2:'Sheet2'!$H$45,MATCH(AX34,Sheet2!$G$2:'Sheet2'!$G$45,0),0)),IF($BF$1=TRUE,INDEX(Sheet2!$I$2:'Sheet2'!$I$45,MATCH(AX34,Sheet2!$G$2:'Sheet2'!$G$45,0)),IF($BG$1=TRUE,INDEX(Sheet2!$H$2:'Sheet2'!$H$45,MATCH(AX34,Sheet2!$G$2:'Sheet2'!$G$45,0)),0)))+IF($BC$1=TRUE,2,0)</f>
        <v>43</v>
      </c>
      <c r="W34" s="8">
        <f t="shared" si="8"/>
        <v>46.5</v>
      </c>
      <c r="X34" s="8">
        <f t="shared" si="9"/>
        <v>49.5</v>
      </c>
      <c r="Y34" s="26">
        <f t="shared" si="10"/>
        <v>52.5</v>
      </c>
      <c r="Z34" s="8">
        <f>AY34+IF($F34="범선",IF($BE$1=TRUE,INDEX(Sheet2!$H$2:'Sheet2'!$H$45,MATCH(AY34,Sheet2!$G$2:'Sheet2'!$G$45,0),0)),IF($BF$1=TRUE,INDEX(Sheet2!$I$2:'Sheet2'!$I$45,MATCH(AY34,Sheet2!$G$2:'Sheet2'!$G$45,0)),IF($BG$1=TRUE,INDEX(Sheet2!$H$2:'Sheet2'!$H$45,MATCH(AY34,Sheet2!$G$2:'Sheet2'!$G$45,0)),0)))+IF($BC$1=TRUE,2,0)</f>
        <v>49</v>
      </c>
      <c r="AA34" s="8">
        <f t="shared" si="11"/>
        <v>52.5</v>
      </c>
      <c r="AB34" s="8">
        <f t="shared" si="12"/>
        <v>55.5</v>
      </c>
      <c r="AC34" s="26">
        <f t="shared" si="13"/>
        <v>58.5</v>
      </c>
      <c r="AD34" s="8">
        <f>AZ34+IF($F34="범선",IF($BE$1=TRUE,INDEX(Sheet2!$H$2:'Sheet2'!$H$45,MATCH(AZ34,Sheet2!$G$2:'Sheet2'!$G$45,0),0)),IF($BF$1=TRUE,INDEX(Sheet2!$I$2:'Sheet2'!$I$45,MATCH(AZ34,Sheet2!$G$2:'Sheet2'!$G$45,0)),IF($BG$1=TRUE,INDEX(Sheet2!$H$2:'Sheet2'!$H$45,MATCH(AZ34,Sheet2!$G$2:'Sheet2'!$G$45,0)),0)))+IF($BC$1=TRUE,2,0)</f>
        <v>57</v>
      </c>
      <c r="AE34" s="8">
        <f t="shared" si="14"/>
        <v>60.5</v>
      </c>
      <c r="AF34" s="8">
        <f t="shared" si="15"/>
        <v>63.5</v>
      </c>
      <c r="AG34" s="26">
        <f t="shared" si="16"/>
        <v>66.5</v>
      </c>
      <c r="AH34" s="8"/>
      <c r="AI34" s="6">
        <v>180</v>
      </c>
      <c r="AJ34" s="6">
        <v>60</v>
      </c>
      <c r="AK34" s="6">
        <v>9</v>
      </c>
      <c r="AL34" s="6">
        <v>1</v>
      </c>
      <c r="AM34" s="6">
        <v>22</v>
      </c>
      <c r="AN34" s="6">
        <v>140</v>
      </c>
      <c r="AO34" s="6">
        <v>84</v>
      </c>
      <c r="AP34" s="6">
        <v>72</v>
      </c>
      <c r="AQ34" s="6">
        <v>498</v>
      </c>
      <c r="AR34" s="6">
        <v>2</v>
      </c>
      <c r="AS34" s="6">
        <f t="shared" si="17"/>
        <v>710</v>
      </c>
      <c r="AT34" s="6">
        <f t="shared" si="18"/>
        <v>532</v>
      </c>
      <c r="AU34" s="6">
        <f t="shared" si="19"/>
        <v>887</v>
      </c>
      <c r="AV34" s="6">
        <f t="shared" si="20"/>
        <v>5</v>
      </c>
      <c r="AW34" s="6">
        <f t="shared" si="21"/>
        <v>6</v>
      </c>
      <c r="AX34" s="6">
        <f t="shared" si="22"/>
        <v>10</v>
      </c>
      <c r="AY34" s="6">
        <f t="shared" si="23"/>
        <v>13</v>
      </c>
      <c r="AZ34" s="6">
        <f t="shared" si="24"/>
        <v>17</v>
      </c>
    </row>
    <row r="35" spans="1:52" s="6" customFormat="1" hidden="1" x14ac:dyDescent="0.3">
      <c r="A35" s="35">
        <v>31</v>
      </c>
      <c r="B35" s="7" t="s">
        <v>262</v>
      </c>
      <c r="C35" s="23" t="s">
        <v>257</v>
      </c>
      <c r="D35" s="8" t="s">
        <v>43</v>
      </c>
      <c r="E35" s="8" t="s">
        <v>0</v>
      </c>
      <c r="F35" s="9" t="s">
        <v>233</v>
      </c>
      <c r="G35" s="26" t="s">
        <v>12</v>
      </c>
      <c r="H35" s="6">
        <f>ROUNDDOWN(AI35*1.05,0)+INDEX(Sheet2!$B$2:'Sheet2'!$B$5,MATCH(G35,Sheet2!$A$2:'Sheet2'!$A$5,0),0)+34*AR35-ROUNDUP(IF($BA$1=TRUE,AT35,AU35)/10,0)</f>
        <v>334</v>
      </c>
      <c r="I35" s="6">
        <f>ROUNDDOWN(AJ35*1.05,0)+INDEX(Sheet2!$B$2:'Sheet2'!$B$5,MATCH(G35,Sheet2!$A$2:'Sheet2'!$A$5,0),0)+34*AR35-ROUNDUP(IF($BA$1=TRUE,AT35,AU35)/10,0)</f>
        <v>208</v>
      </c>
      <c r="J35" s="45">
        <f t="shared" si="0"/>
        <v>542</v>
      </c>
      <c r="K35" s="41">
        <f>AU35-ROUNDDOWN(AP35/2,0)-ROUNDDOWN(MAX(AO35*1.2,AN35*0.5),0)+INDEX(Sheet2!$C$2:'Sheet2'!$C$5,MATCH(G35,Sheet2!$A$2:'Sheet2'!$A$5,0),0)</f>
        <v>763</v>
      </c>
      <c r="L35" s="23">
        <f t="shared" si="1"/>
        <v>369</v>
      </c>
      <c r="N35" s="27">
        <f>AV35+IF($F35="범선",IF($BE$1=TRUE,INDEX(Sheet2!$H$2:'Sheet2'!$H$45,MATCH(AV35,Sheet2!$G$2:'Sheet2'!$G$45,0),0)),IF($BF$1=TRUE,INDEX(Sheet2!$I$2:'Sheet2'!$I$45,MATCH(AV35,Sheet2!$G$2:'Sheet2'!$G$45,0)),IF($BG$1=TRUE,INDEX(Sheet2!$H$2:'Sheet2'!$H$45,MATCH(AV35,Sheet2!$G$2:'Sheet2'!$G$45,0)),0)))+IF($BC$1=TRUE,2,0)</f>
        <v>33</v>
      </c>
      <c r="O35" s="8">
        <f t="shared" si="2"/>
        <v>36</v>
      </c>
      <c r="P35" s="8">
        <f t="shared" si="3"/>
        <v>39</v>
      </c>
      <c r="Q35" s="26">
        <f t="shared" si="4"/>
        <v>42</v>
      </c>
      <c r="R35" s="8">
        <f>AW35+IF($F35="범선",IF($BE$1=TRUE,INDEX(Sheet2!$H$2:'Sheet2'!$H$45,MATCH(AW35,Sheet2!$G$2:'Sheet2'!$G$45,0),0)),IF($BF$1=TRUE,INDEX(Sheet2!$I$2:'Sheet2'!$I$45,MATCH(AW35,Sheet2!$G$2:'Sheet2'!$G$45,0)),IF($BG$1=TRUE,INDEX(Sheet2!$H$2:'Sheet2'!$H$45,MATCH(AW35,Sheet2!$G$2:'Sheet2'!$G$45,0)),0)))+IF($BC$1=TRUE,2,0)</f>
        <v>35</v>
      </c>
      <c r="S35" s="8">
        <f t="shared" si="5"/>
        <v>38.5</v>
      </c>
      <c r="T35" s="8">
        <f t="shared" si="6"/>
        <v>41.5</v>
      </c>
      <c r="U35" s="26">
        <f t="shared" si="7"/>
        <v>44.5</v>
      </c>
      <c r="V35" s="8">
        <f>AX35+IF($F35="범선",IF($BE$1=TRUE,INDEX(Sheet2!$H$2:'Sheet2'!$H$45,MATCH(AX35,Sheet2!$G$2:'Sheet2'!$G$45,0),0)),IF($BF$1=TRUE,INDEX(Sheet2!$I$2:'Sheet2'!$I$45,MATCH(AX35,Sheet2!$G$2:'Sheet2'!$G$45,0)),IF($BG$1=TRUE,INDEX(Sheet2!$H$2:'Sheet2'!$H$45,MATCH(AX35,Sheet2!$G$2:'Sheet2'!$G$45,0)),0)))+IF($BC$1=TRUE,2,0)</f>
        <v>43</v>
      </c>
      <c r="W35" s="8">
        <f t="shared" si="8"/>
        <v>46.5</v>
      </c>
      <c r="X35" s="8">
        <f t="shared" si="9"/>
        <v>49.5</v>
      </c>
      <c r="Y35" s="26">
        <f t="shared" si="10"/>
        <v>52.5</v>
      </c>
      <c r="Z35" s="8">
        <f>AY35+IF($F35="범선",IF($BE$1=TRUE,INDEX(Sheet2!$H$2:'Sheet2'!$H$45,MATCH(AY35,Sheet2!$G$2:'Sheet2'!$G$45,0),0)),IF($BF$1=TRUE,INDEX(Sheet2!$I$2:'Sheet2'!$I$45,MATCH(AY35,Sheet2!$G$2:'Sheet2'!$G$45,0)),IF($BG$1=TRUE,INDEX(Sheet2!$H$2:'Sheet2'!$H$45,MATCH(AY35,Sheet2!$G$2:'Sheet2'!$G$45,0)),0)))+IF($BC$1=TRUE,2,0)</f>
        <v>49</v>
      </c>
      <c r="AA35" s="8">
        <f t="shared" si="11"/>
        <v>52.5</v>
      </c>
      <c r="AB35" s="8">
        <f t="shared" si="12"/>
        <v>55.5</v>
      </c>
      <c r="AC35" s="26">
        <f t="shared" si="13"/>
        <v>58.5</v>
      </c>
      <c r="AD35" s="8">
        <f>AZ35+IF($F35="범선",IF($BE$1=TRUE,INDEX(Sheet2!$H$2:'Sheet2'!$H$45,MATCH(AZ35,Sheet2!$G$2:'Sheet2'!$G$45,0),0)),IF($BF$1=TRUE,INDEX(Sheet2!$I$2:'Sheet2'!$I$45,MATCH(AZ35,Sheet2!$G$2:'Sheet2'!$G$45,0)),IF($BG$1=TRUE,INDEX(Sheet2!$H$2:'Sheet2'!$H$45,MATCH(AZ35,Sheet2!$G$2:'Sheet2'!$G$45,0)),0)))+IF($BC$1=TRUE,2,0)</f>
        <v>57</v>
      </c>
      <c r="AE35" s="8">
        <f t="shared" si="14"/>
        <v>60.5</v>
      </c>
      <c r="AF35" s="8">
        <f t="shared" si="15"/>
        <v>63.5</v>
      </c>
      <c r="AG35" s="26">
        <f t="shared" si="16"/>
        <v>66.5</v>
      </c>
      <c r="AH35" s="8"/>
      <c r="AI35" s="6">
        <v>170</v>
      </c>
      <c r="AJ35" s="6">
        <v>50</v>
      </c>
      <c r="AK35" s="6">
        <v>8</v>
      </c>
      <c r="AL35" s="6">
        <v>1</v>
      </c>
      <c r="AM35" s="6">
        <v>21</v>
      </c>
      <c r="AN35" s="6">
        <v>140</v>
      </c>
      <c r="AO35" s="6">
        <v>90</v>
      </c>
      <c r="AP35" s="6">
        <v>80</v>
      </c>
      <c r="AQ35" s="6">
        <v>470</v>
      </c>
      <c r="AR35" s="6">
        <v>2</v>
      </c>
      <c r="AS35" s="6">
        <f t="shared" si="17"/>
        <v>690</v>
      </c>
      <c r="AT35" s="6">
        <f t="shared" si="18"/>
        <v>517</v>
      </c>
      <c r="AU35" s="6">
        <f t="shared" si="19"/>
        <v>862</v>
      </c>
      <c r="AV35" s="6">
        <f t="shared" si="20"/>
        <v>5</v>
      </c>
      <c r="AW35" s="6">
        <f t="shared" si="21"/>
        <v>6</v>
      </c>
      <c r="AX35" s="6">
        <f t="shared" si="22"/>
        <v>10</v>
      </c>
      <c r="AY35" s="6">
        <f t="shared" si="23"/>
        <v>13</v>
      </c>
      <c r="AZ35" s="6">
        <f t="shared" si="24"/>
        <v>17</v>
      </c>
    </row>
    <row r="36" spans="1:52" s="6" customFormat="1" hidden="1" x14ac:dyDescent="0.3">
      <c r="A36" s="35">
        <v>32</v>
      </c>
      <c r="B36" s="7" t="s">
        <v>261</v>
      </c>
      <c r="C36" s="23" t="s">
        <v>257</v>
      </c>
      <c r="D36" s="8" t="s">
        <v>1</v>
      </c>
      <c r="E36" s="8" t="s">
        <v>0</v>
      </c>
      <c r="F36" s="9" t="s">
        <v>233</v>
      </c>
      <c r="G36" s="26" t="s">
        <v>12</v>
      </c>
      <c r="H36" s="6">
        <f>ROUNDDOWN(AI36*1.05,0)+INDEX(Sheet2!$B$2:'Sheet2'!$B$5,MATCH(G36,Sheet2!$A$2:'Sheet2'!$A$5,0),0)+34*AR36-ROUNDUP(IF($BA$1=TRUE,AT36,AU36)/10,0)</f>
        <v>334</v>
      </c>
      <c r="I36" s="6">
        <f>ROUNDDOWN(AJ36*1.05,0)+INDEX(Sheet2!$B$2:'Sheet2'!$B$5,MATCH(G36,Sheet2!$A$2:'Sheet2'!$A$5,0),0)+34*AR36-ROUNDUP(IF($BA$1=TRUE,AT36,AU36)/10,0)</f>
        <v>208</v>
      </c>
      <c r="J36" s="45">
        <f t="shared" si="0"/>
        <v>542</v>
      </c>
      <c r="K36" s="41">
        <f>AU36-ROUNDDOWN(AP36/2,0)-ROUNDDOWN(MAX(AO36*1.2,AN36*0.5),0)+INDEX(Sheet2!$C$2:'Sheet2'!$C$5,MATCH(G36,Sheet2!$A$2:'Sheet2'!$A$5,0),0)</f>
        <v>763</v>
      </c>
      <c r="L36" s="23">
        <f t="shared" si="1"/>
        <v>369</v>
      </c>
      <c r="N36" s="27">
        <f>AV36+IF($F36="범선",IF($BE$1=TRUE,INDEX(Sheet2!$H$2:'Sheet2'!$H$45,MATCH(AV36,Sheet2!$G$2:'Sheet2'!$G$45,0),0)),IF($BF$1=TRUE,INDEX(Sheet2!$I$2:'Sheet2'!$I$45,MATCH(AV36,Sheet2!$G$2:'Sheet2'!$G$45,0)),IF($BG$1=TRUE,INDEX(Sheet2!$H$2:'Sheet2'!$H$45,MATCH(AV36,Sheet2!$G$2:'Sheet2'!$G$45,0)),0)))+IF($BC$1=TRUE,2,0)</f>
        <v>33</v>
      </c>
      <c r="O36" s="8">
        <f t="shared" si="2"/>
        <v>36</v>
      </c>
      <c r="P36" s="8">
        <f t="shared" si="3"/>
        <v>39</v>
      </c>
      <c r="Q36" s="26">
        <f t="shared" si="4"/>
        <v>42</v>
      </c>
      <c r="R36" s="8">
        <f>AW36+IF($F36="범선",IF($BE$1=TRUE,INDEX(Sheet2!$H$2:'Sheet2'!$H$45,MATCH(AW36,Sheet2!$G$2:'Sheet2'!$G$45,0),0)),IF($BF$1=TRUE,INDEX(Sheet2!$I$2:'Sheet2'!$I$45,MATCH(AW36,Sheet2!$G$2:'Sheet2'!$G$45,0)),IF($BG$1=TRUE,INDEX(Sheet2!$H$2:'Sheet2'!$H$45,MATCH(AW36,Sheet2!$G$2:'Sheet2'!$G$45,0)),0)))+IF($BC$1=TRUE,2,0)</f>
        <v>35</v>
      </c>
      <c r="S36" s="8">
        <f t="shared" si="5"/>
        <v>38.5</v>
      </c>
      <c r="T36" s="8">
        <f t="shared" si="6"/>
        <v>41.5</v>
      </c>
      <c r="U36" s="26">
        <f t="shared" si="7"/>
        <v>44.5</v>
      </c>
      <c r="V36" s="8">
        <f>AX36+IF($F36="범선",IF($BE$1=TRUE,INDEX(Sheet2!$H$2:'Sheet2'!$H$45,MATCH(AX36,Sheet2!$G$2:'Sheet2'!$G$45,0),0)),IF($BF$1=TRUE,INDEX(Sheet2!$I$2:'Sheet2'!$I$45,MATCH(AX36,Sheet2!$G$2:'Sheet2'!$G$45,0)),IF($BG$1=TRUE,INDEX(Sheet2!$H$2:'Sheet2'!$H$45,MATCH(AX36,Sheet2!$G$2:'Sheet2'!$G$45,0)),0)))+IF($BC$1=TRUE,2,0)</f>
        <v>43</v>
      </c>
      <c r="W36" s="8">
        <f t="shared" si="8"/>
        <v>46.5</v>
      </c>
      <c r="X36" s="8">
        <f t="shared" si="9"/>
        <v>49.5</v>
      </c>
      <c r="Y36" s="26">
        <f t="shared" si="10"/>
        <v>52.5</v>
      </c>
      <c r="Z36" s="8">
        <f>AY36+IF($F36="범선",IF($BE$1=TRUE,INDEX(Sheet2!$H$2:'Sheet2'!$H$45,MATCH(AY36,Sheet2!$G$2:'Sheet2'!$G$45,0),0)),IF($BF$1=TRUE,INDEX(Sheet2!$I$2:'Sheet2'!$I$45,MATCH(AY36,Sheet2!$G$2:'Sheet2'!$G$45,0)),IF($BG$1=TRUE,INDEX(Sheet2!$H$2:'Sheet2'!$H$45,MATCH(AY36,Sheet2!$G$2:'Sheet2'!$G$45,0)),0)))+IF($BC$1=TRUE,2,0)</f>
        <v>49</v>
      </c>
      <c r="AA36" s="8">
        <f t="shared" si="11"/>
        <v>52.5</v>
      </c>
      <c r="AB36" s="8">
        <f t="shared" si="12"/>
        <v>55.5</v>
      </c>
      <c r="AC36" s="26">
        <f t="shared" si="13"/>
        <v>58.5</v>
      </c>
      <c r="AD36" s="8">
        <f>AZ36+IF($F36="범선",IF($BE$1=TRUE,INDEX(Sheet2!$H$2:'Sheet2'!$H$45,MATCH(AZ36,Sheet2!$G$2:'Sheet2'!$G$45,0),0)),IF($BF$1=TRUE,INDEX(Sheet2!$I$2:'Sheet2'!$I$45,MATCH(AZ36,Sheet2!$G$2:'Sheet2'!$G$45,0)),IF($BG$1=TRUE,INDEX(Sheet2!$H$2:'Sheet2'!$H$45,MATCH(AZ36,Sheet2!$G$2:'Sheet2'!$G$45,0)),0)))+IF($BC$1=TRUE,2,0)</f>
        <v>57</v>
      </c>
      <c r="AE36" s="8">
        <f t="shared" si="14"/>
        <v>60.5</v>
      </c>
      <c r="AF36" s="8">
        <f t="shared" si="15"/>
        <v>63.5</v>
      </c>
      <c r="AG36" s="26">
        <f t="shared" si="16"/>
        <v>66.5</v>
      </c>
      <c r="AH36" s="8"/>
      <c r="AI36" s="6">
        <v>170</v>
      </c>
      <c r="AJ36" s="6">
        <v>50</v>
      </c>
      <c r="AK36" s="6">
        <v>10</v>
      </c>
      <c r="AL36" s="6">
        <v>1</v>
      </c>
      <c r="AM36" s="6">
        <v>21</v>
      </c>
      <c r="AN36" s="6">
        <v>140</v>
      </c>
      <c r="AO36" s="6">
        <v>90</v>
      </c>
      <c r="AP36" s="6">
        <v>80</v>
      </c>
      <c r="AQ36" s="6">
        <v>470</v>
      </c>
      <c r="AR36" s="6">
        <v>2</v>
      </c>
      <c r="AS36" s="6">
        <f t="shared" si="17"/>
        <v>690</v>
      </c>
      <c r="AT36" s="6">
        <f t="shared" si="18"/>
        <v>517</v>
      </c>
      <c r="AU36" s="6">
        <f t="shared" si="19"/>
        <v>862</v>
      </c>
      <c r="AV36" s="6">
        <f t="shared" si="20"/>
        <v>5</v>
      </c>
      <c r="AW36" s="6">
        <f t="shared" si="21"/>
        <v>6</v>
      </c>
      <c r="AX36" s="6">
        <f t="shared" si="22"/>
        <v>10</v>
      </c>
      <c r="AY36" s="6">
        <f t="shared" si="23"/>
        <v>13</v>
      </c>
      <c r="AZ36" s="6">
        <f t="shared" si="24"/>
        <v>17</v>
      </c>
    </row>
    <row r="37" spans="1:52" s="6" customFormat="1" hidden="1" x14ac:dyDescent="0.3">
      <c r="A37" s="35">
        <v>33</v>
      </c>
      <c r="B37" s="7" t="s">
        <v>244</v>
      </c>
      <c r="C37" s="23" t="s">
        <v>242</v>
      </c>
      <c r="D37" s="8" t="s">
        <v>1</v>
      </c>
      <c r="E37" s="8" t="s">
        <v>0</v>
      </c>
      <c r="F37" s="9" t="s">
        <v>233</v>
      </c>
      <c r="G37" s="26" t="s">
        <v>12</v>
      </c>
      <c r="H37" s="6">
        <f>ROUNDDOWN(AI37*1.05,0)+INDEX(Sheet2!$B$2:'Sheet2'!$B$5,MATCH(G37,Sheet2!$A$2:'Sheet2'!$A$5,0),0)+34*AR37-ROUNDUP(IF($BA$1=TRUE,AT37,AU37)/10,0)</f>
        <v>414</v>
      </c>
      <c r="I37" s="6">
        <f>ROUNDDOWN(AJ37*1.05,0)+INDEX(Sheet2!$B$2:'Sheet2'!$B$5,MATCH(G37,Sheet2!$A$2:'Sheet2'!$A$5,0),0)+34*AR37-ROUNDUP(IF($BA$1=TRUE,AT37,AU37)/10,0)</f>
        <v>283</v>
      </c>
      <c r="J37" s="45">
        <f t="shared" si="0"/>
        <v>697</v>
      </c>
      <c r="K37" s="41">
        <f>AU37-ROUNDDOWN(AP37/2,0)-ROUNDDOWN(MAX(AO37*1.2,AN37*0.5),0)+INDEX(Sheet2!$C$2:'Sheet2'!$C$5,MATCH(G37,Sheet2!$A$2:'Sheet2'!$A$5,0),0)</f>
        <v>961</v>
      </c>
      <c r="L37" s="23">
        <f t="shared" si="1"/>
        <v>487</v>
      </c>
      <c r="N37" s="27">
        <f>AV37+IF($F37="범선",IF($BE$1=TRUE,INDEX(Sheet2!$H$2:'Sheet2'!$H$45,MATCH(AV37,Sheet2!$G$2:'Sheet2'!$G$45,0),0)),IF($BF$1=TRUE,INDEX(Sheet2!$I$2:'Sheet2'!$I$45,MATCH(AV37,Sheet2!$G$2:'Sheet2'!$G$45,0)),IF($BG$1=TRUE,INDEX(Sheet2!$H$2:'Sheet2'!$H$45,MATCH(AV37,Sheet2!$G$2:'Sheet2'!$G$45,0)),0)))+IF($BC$1=TRUE,2,0)</f>
        <v>33</v>
      </c>
      <c r="O37" s="8">
        <f t="shared" si="2"/>
        <v>36</v>
      </c>
      <c r="P37" s="8">
        <f t="shared" si="3"/>
        <v>39</v>
      </c>
      <c r="Q37" s="26">
        <f t="shared" si="4"/>
        <v>42</v>
      </c>
      <c r="R37" s="8">
        <f>AW37+IF($F37="범선",IF($BE$1=TRUE,INDEX(Sheet2!$H$2:'Sheet2'!$H$45,MATCH(AW37,Sheet2!$G$2:'Sheet2'!$G$45,0),0)),IF($BF$1=TRUE,INDEX(Sheet2!$I$2:'Sheet2'!$I$45,MATCH(AW37,Sheet2!$G$2:'Sheet2'!$G$45,0)),IF($BG$1=TRUE,INDEX(Sheet2!$H$2:'Sheet2'!$H$45,MATCH(AW37,Sheet2!$G$2:'Sheet2'!$G$45,0)),0)))+IF($BC$1=TRUE,2,0)</f>
        <v>35</v>
      </c>
      <c r="S37" s="8">
        <f t="shared" si="5"/>
        <v>38.5</v>
      </c>
      <c r="T37" s="8">
        <f t="shared" si="6"/>
        <v>41.5</v>
      </c>
      <c r="U37" s="26">
        <f t="shared" si="7"/>
        <v>44.5</v>
      </c>
      <c r="V37" s="8">
        <f>AX37+IF($F37="범선",IF($BE$1=TRUE,INDEX(Sheet2!$H$2:'Sheet2'!$H$45,MATCH(AX37,Sheet2!$G$2:'Sheet2'!$G$45,0),0)),IF($BF$1=TRUE,INDEX(Sheet2!$I$2:'Sheet2'!$I$45,MATCH(AX37,Sheet2!$G$2:'Sheet2'!$G$45,0)),IF($BG$1=TRUE,INDEX(Sheet2!$H$2:'Sheet2'!$H$45,MATCH(AX37,Sheet2!$G$2:'Sheet2'!$G$45,0)),0)))+IF($BC$1=TRUE,2,0)</f>
        <v>43</v>
      </c>
      <c r="W37" s="8">
        <f t="shared" si="8"/>
        <v>46.5</v>
      </c>
      <c r="X37" s="8">
        <f t="shared" si="9"/>
        <v>49.5</v>
      </c>
      <c r="Y37" s="26">
        <f t="shared" si="10"/>
        <v>52.5</v>
      </c>
      <c r="Z37" s="8">
        <f>AY37+IF($F37="범선",IF($BE$1=TRUE,INDEX(Sheet2!$H$2:'Sheet2'!$H$45,MATCH(AY37,Sheet2!$G$2:'Sheet2'!$G$45,0),0)),IF($BF$1=TRUE,INDEX(Sheet2!$I$2:'Sheet2'!$I$45,MATCH(AY37,Sheet2!$G$2:'Sheet2'!$G$45,0)),IF($BG$1=TRUE,INDEX(Sheet2!$H$2:'Sheet2'!$H$45,MATCH(AY37,Sheet2!$G$2:'Sheet2'!$G$45,0)),0)))+IF($BC$1=TRUE,2,0)</f>
        <v>51</v>
      </c>
      <c r="AA37" s="8">
        <f t="shared" si="11"/>
        <v>54.5</v>
      </c>
      <c r="AB37" s="8">
        <f t="shared" si="12"/>
        <v>57.5</v>
      </c>
      <c r="AC37" s="26">
        <f t="shared" si="13"/>
        <v>60.5</v>
      </c>
      <c r="AD37" s="8">
        <f>AZ37+IF($F37="범선",IF($BE$1=TRUE,INDEX(Sheet2!$H$2:'Sheet2'!$H$45,MATCH(AZ37,Sheet2!$G$2:'Sheet2'!$G$45,0),0)),IF($BF$1=TRUE,INDEX(Sheet2!$I$2:'Sheet2'!$I$45,MATCH(AZ37,Sheet2!$G$2:'Sheet2'!$G$45,0)),IF($BG$1=TRUE,INDEX(Sheet2!$H$2:'Sheet2'!$H$45,MATCH(AZ37,Sheet2!$G$2:'Sheet2'!$G$45,0)),0)))+IF($BC$1=TRUE,2,0)</f>
        <v>57</v>
      </c>
      <c r="AE37" s="8">
        <f t="shared" si="14"/>
        <v>60.5</v>
      </c>
      <c r="AF37" s="8">
        <f t="shared" si="15"/>
        <v>63.5</v>
      </c>
      <c r="AG37" s="26">
        <f t="shared" si="16"/>
        <v>66.5</v>
      </c>
      <c r="AH37" s="8"/>
      <c r="AI37" s="6">
        <v>225</v>
      </c>
      <c r="AJ37" s="6">
        <v>100</v>
      </c>
      <c r="AK37" s="6">
        <v>11</v>
      </c>
      <c r="AL37" s="6">
        <v>5</v>
      </c>
      <c r="AM37" s="6">
        <v>28</v>
      </c>
      <c r="AN37" s="6">
        <v>190</v>
      </c>
      <c r="AO37" s="6">
        <v>96</v>
      </c>
      <c r="AP37" s="6">
        <v>70</v>
      </c>
      <c r="AQ37" s="6">
        <v>590</v>
      </c>
      <c r="AR37" s="6">
        <v>3</v>
      </c>
      <c r="AS37" s="6">
        <f t="shared" si="17"/>
        <v>850</v>
      </c>
      <c r="AT37" s="6">
        <f t="shared" si="18"/>
        <v>637</v>
      </c>
      <c r="AU37" s="6">
        <f t="shared" si="19"/>
        <v>1062</v>
      </c>
      <c r="AV37" s="6">
        <f t="shared" si="20"/>
        <v>5</v>
      </c>
      <c r="AW37" s="6">
        <f t="shared" si="21"/>
        <v>6</v>
      </c>
      <c r="AX37" s="6">
        <f t="shared" si="22"/>
        <v>10</v>
      </c>
      <c r="AY37" s="6">
        <f t="shared" si="23"/>
        <v>14</v>
      </c>
      <c r="AZ37" s="6">
        <f t="shared" si="24"/>
        <v>17</v>
      </c>
    </row>
    <row r="38" spans="1:52" s="6" customFormat="1" hidden="1" x14ac:dyDescent="0.3">
      <c r="A38" s="35">
        <v>34</v>
      </c>
      <c r="B38" s="7"/>
      <c r="C38" s="23" t="s">
        <v>242</v>
      </c>
      <c r="D38" s="8" t="s">
        <v>43</v>
      </c>
      <c r="E38" s="8" t="s">
        <v>246</v>
      </c>
      <c r="F38" s="9" t="s">
        <v>233</v>
      </c>
      <c r="G38" s="26" t="s">
        <v>12</v>
      </c>
      <c r="H38" s="6">
        <f>ROUNDDOWN(AI38*1.05,0)+INDEX(Sheet2!$B$2:'Sheet2'!$B$5,MATCH(G38,Sheet2!$A$2:'Sheet2'!$A$5,0),0)+34*AR38-ROUNDUP(IF($BA$1=TRUE,AT38,AU38)/10,0)</f>
        <v>403</v>
      </c>
      <c r="I38" s="6">
        <f>ROUNDDOWN(AJ38*1.05,0)+INDEX(Sheet2!$B$2:'Sheet2'!$B$5,MATCH(G38,Sheet2!$A$2:'Sheet2'!$A$5,0),0)+34*AR38-ROUNDUP(IF($BA$1=TRUE,AT38,AU38)/10,0)</f>
        <v>277</v>
      </c>
      <c r="J38" s="45">
        <f t="shared" si="0"/>
        <v>680</v>
      </c>
      <c r="K38" s="41">
        <f>AU38-ROUNDDOWN(AP38/2,0)-ROUNDDOWN(MAX(AO38*1.2,AN38*0.5),0)+INDEX(Sheet2!$C$2:'Sheet2'!$C$5,MATCH(G38,Sheet2!$A$2:'Sheet2'!$A$5,0),0)</f>
        <v>961</v>
      </c>
      <c r="L38" s="23">
        <f t="shared" si="1"/>
        <v>487</v>
      </c>
      <c r="N38" s="27">
        <f>AV38+IF($F38="범선",IF($BE$1=TRUE,INDEX(Sheet2!$H$2:'Sheet2'!$H$45,MATCH(AV38,Sheet2!$G$2:'Sheet2'!$G$45,0),0)),IF($BF$1=TRUE,INDEX(Sheet2!$I$2:'Sheet2'!$I$45,MATCH(AV38,Sheet2!$G$2:'Sheet2'!$G$45,0)),IF($BG$1=TRUE,INDEX(Sheet2!$H$2:'Sheet2'!$H$45,MATCH(AV38,Sheet2!$G$2:'Sheet2'!$G$45,0)),0)))+IF($BC$1=TRUE,2,0)</f>
        <v>33</v>
      </c>
      <c r="O38" s="8">
        <f t="shared" si="2"/>
        <v>36</v>
      </c>
      <c r="P38" s="8">
        <f t="shared" si="3"/>
        <v>39</v>
      </c>
      <c r="Q38" s="26">
        <f t="shared" si="4"/>
        <v>42</v>
      </c>
      <c r="R38" s="8">
        <f>AW38+IF($F38="범선",IF($BE$1=TRUE,INDEX(Sheet2!$H$2:'Sheet2'!$H$45,MATCH(AW38,Sheet2!$G$2:'Sheet2'!$G$45,0),0)),IF($BF$1=TRUE,INDEX(Sheet2!$I$2:'Sheet2'!$I$45,MATCH(AW38,Sheet2!$G$2:'Sheet2'!$G$45,0)),IF($BG$1=TRUE,INDEX(Sheet2!$H$2:'Sheet2'!$H$45,MATCH(AW38,Sheet2!$G$2:'Sheet2'!$G$45,0)),0)))+IF($BC$1=TRUE,2,0)</f>
        <v>35</v>
      </c>
      <c r="S38" s="8">
        <f t="shared" si="5"/>
        <v>38.5</v>
      </c>
      <c r="T38" s="8">
        <f t="shared" si="6"/>
        <v>41.5</v>
      </c>
      <c r="U38" s="26">
        <f t="shared" si="7"/>
        <v>44.5</v>
      </c>
      <c r="V38" s="8">
        <f>AX38+IF($F38="범선",IF($BE$1=TRUE,INDEX(Sheet2!$H$2:'Sheet2'!$H$45,MATCH(AX38,Sheet2!$G$2:'Sheet2'!$G$45,0),0)),IF($BF$1=TRUE,INDEX(Sheet2!$I$2:'Sheet2'!$I$45,MATCH(AX38,Sheet2!$G$2:'Sheet2'!$G$45,0)),IF($BG$1=TRUE,INDEX(Sheet2!$H$2:'Sheet2'!$H$45,MATCH(AX38,Sheet2!$G$2:'Sheet2'!$G$45,0)),0)))+IF($BC$1=TRUE,2,0)</f>
        <v>41</v>
      </c>
      <c r="W38" s="8">
        <f t="shared" si="8"/>
        <v>44.5</v>
      </c>
      <c r="X38" s="8">
        <f t="shared" si="9"/>
        <v>47.5</v>
      </c>
      <c r="Y38" s="26">
        <f t="shared" si="10"/>
        <v>50.5</v>
      </c>
      <c r="Z38" s="8">
        <f>AY38+IF($F38="범선",IF($BE$1=TRUE,INDEX(Sheet2!$H$2:'Sheet2'!$H$45,MATCH(AY38,Sheet2!$G$2:'Sheet2'!$G$45,0),0)),IF($BF$1=TRUE,INDEX(Sheet2!$I$2:'Sheet2'!$I$45,MATCH(AY38,Sheet2!$G$2:'Sheet2'!$G$45,0)),IF($BG$1=TRUE,INDEX(Sheet2!$H$2:'Sheet2'!$H$45,MATCH(AY38,Sheet2!$G$2:'Sheet2'!$G$45,0)),0)))+IF($BC$1=TRUE,2,0)</f>
        <v>49</v>
      </c>
      <c r="AA38" s="8">
        <f t="shared" si="11"/>
        <v>52.5</v>
      </c>
      <c r="AB38" s="8">
        <f t="shared" si="12"/>
        <v>55.5</v>
      </c>
      <c r="AC38" s="26">
        <f t="shared" si="13"/>
        <v>58.5</v>
      </c>
      <c r="AD38" s="8">
        <f>AZ38+IF($F38="범선",IF($BE$1=TRUE,INDEX(Sheet2!$H$2:'Sheet2'!$H$45,MATCH(AZ38,Sheet2!$G$2:'Sheet2'!$G$45,0),0)),IF($BF$1=TRUE,INDEX(Sheet2!$I$2:'Sheet2'!$I$45,MATCH(AZ38,Sheet2!$G$2:'Sheet2'!$G$45,0)),IF($BG$1=TRUE,INDEX(Sheet2!$H$2:'Sheet2'!$H$45,MATCH(AZ38,Sheet2!$G$2:'Sheet2'!$G$45,0)),0)))+IF($BC$1=TRUE,2,0)</f>
        <v>57</v>
      </c>
      <c r="AE38" s="8">
        <f t="shared" si="14"/>
        <v>60.5</v>
      </c>
      <c r="AF38" s="8">
        <f t="shared" si="15"/>
        <v>63.5</v>
      </c>
      <c r="AG38" s="26">
        <f t="shared" si="16"/>
        <v>66.5</v>
      </c>
      <c r="AH38" s="8"/>
      <c r="AI38" s="6">
        <v>215</v>
      </c>
      <c r="AJ38" s="6">
        <v>95</v>
      </c>
      <c r="AK38" s="6">
        <v>9</v>
      </c>
      <c r="AL38" s="6">
        <v>4</v>
      </c>
      <c r="AM38" s="6">
        <v>25</v>
      </c>
      <c r="AN38" s="6">
        <v>182</v>
      </c>
      <c r="AO38" s="6">
        <v>96</v>
      </c>
      <c r="AP38" s="6">
        <v>70</v>
      </c>
      <c r="AQ38" s="6">
        <v>598</v>
      </c>
      <c r="AR38" s="6">
        <v>3</v>
      </c>
      <c r="AS38" s="6">
        <f t="shared" si="17"/>
        <v>850</v>
      </c>
      <c r="AT38" s="6">
        <f t="shared" si="18"/>
        <v>637</v>
      </c>
      <c r="AU38" s="6">
        <f t="shared" si="19"/>
        <v>1062</v>
      </c>
      <c r="AV38" s="6">
        <f t="shared" si="20"/>
        <v>5</v>
      </c>
      <c r="AW38" s="6">
        <f t="shared" si="21"/>
        <v>6</v>
      </c>
      <c r="AX38" s="6">
        <f t="shared" si="22"/>
        <v>9</v>
      </c>
      <c r="AY38" s="6">
        <f t="shared" si="23"/>
        <v>13</v>
      </c>
      <c r="AZ38" s="6">
        <f t="shared" si="24"/>
        <v>17</v>
      </c>
    </row>
    <row r="39" spans="1:52" s="6" customFormat="1" hidden="1" x14ac:dyDescent="0.3">
      <c r="A39" s="35">
        <v>35</v>
      </c>
      <c r="B39" s="7" t="s">
        <v>252</v>
      </c>
      <c r="C39" s="23" t="s">
        <v>251</v>
      </c>
      <c r="D39" s="8" t="s">
        <v>1</v>
      </c>
      <c r="E39" s="8" t="s">
        <v>120</v>
      </c>
      <c r="F39" s="9" t="s">
        <v>233</v>
      </c>
      <c r="G39" s="26" t="s">
        <v>12</v>
      </c>
      <c r="H39" s="6">
        <f>ROUNDDOWN(AI39*1.05,0)+INDEX(Sheet2!$B$2:'Sheet2'!$B$5,MATCH(G39,Sheet2!$A$2:'Sheet2'!$A$5,0),0)+34*AR39-ROUNDUP(IF($BA$1=TRUE,AT39,AU39)/10,0)</f>
        <v>424</v>
      </c>
      <c r="I39" s="6">
        <f>ROUNDDOWN(AJ39*1.05,0)+INDEX(Sheet2!$B$2:'Sheet2'!$B$5,MATCH(G39,Sheet2!$A$2:'Sheet2'!$A$5,0),0)+34*AR39-ROUNDUP(IF($BA$1=TRUE,AT39,AU39)/10,0)</f>
        <v>304</v>
      </c>
      <c r="J39" s="45">
        <f t="shared" si="0"/>
        <v>728</v>
      </c>
      <c r="K39" s="41">
        <f>AU39-ROUNDDOWN(AP39/2,0)-ROUNDDOWN(MAX(AO39*1.2,AN39*0.5),0)+INDEX(Sheet2!$C$2:'Sheet2'!$C$5,MATCH(G39,Sheet2!$A$2:'Sheet2'!$A$5,0),0)</f>
        <v>965</v>
      </c>
      <c r="L39" s="23">
        <f t="shared" si="1"/>
        <v>491</v>
      </c>
      <c r="N39" s="27">
        <f>AV39+IF($F39="범선",IF($BE$1=TRUE,INDEX(Sheet2!$H$2:'Sheet2'!$H$45,MATCH(AV39,Sheet2!$G$2:'Sheet2'!$G$45,0),0)),IF($BF$1=TRUE,INDEX(Sheet2!$I$2:'Sheet2'!$I$45,MATCH(AV39,Sheet2!$G$2:'Sheet2'!$G$45,0)),IF($BG$1=TRUE,INDEX(Sheet2!$H$2:'Sheet2'!$H$45,MATCH(AV39,Sheet2!$G$2:'Sheet2'!$G$45,0)),0)))+IF($BC$1=TRUE,2,0)</f>
        <v>33</v>
      </c>
      <c r="O39" s="8">
        <f t="shared" si="2"/>
        <v>36</v>
      </c>
      <c r="P39" s="8">
        <f t="shared" si="3"/>
        <v>39</v>
      </c>
      <c r="Q39" s="26">
        <f t="shared" si="4"/>
        <v>42</v>
      </c>
      <c r="R39" s="8">
        <f>AW39+IF($F39="범선",IF($BE$1=TRUE,INDEX(Sheet2!$H$2:'Sheet2'!$H$45,MATCH(AW39,Sheet2!$G$2:'Sheet2'!$G$45,0),0)),IF($BF$1=TRUE,INDEX(Sheet2!$I$2:'Sheet2'!$I$45,MATCH(AW39,Sheet2!$G$2:'Sheet2'!$G$45,0)),IF($BG$1=TRUE,INDEX(Sheet2!$H$2:'Sheet2'!$H$45,MATCH(AW39,Sheet2!$G$2:'Sheet2'!$G$45,0)),0)))+IF($BC$1=TRUE,2,0)</f>
        <v>35</v>
      </c>
      <c r="S39" s="8">
        <f t="shared" si="5"/>
        <v>38.5</v>
      </c>
      <c r="T39" s="8">
        <f t="shared" si="6"/>
        <v>41.5</v>
      </c>
      <c r="U39" s="26">
        <f t="shared" si="7"/>
        <v>44.5</v>
      </c>
      <c r="V39" s="8">
        <f>AX39+IF($F39="범선",IF($BE$1=TRUE,INDEX(Sheet2!$H$2:'Sheet2'!$H$45,MATCH(AX39,Sheet2!$G$2:'Sheet2'!$G$45,0),0)),IF($BF$1=TRUE,INDEX(Sheet2!$I$2:'Sheet2'!$I$45,MATCH(AX39,Sheet2!$G$2:'Sheet2'!$G$45,0)),IF($BG$1=TRUE,INDEX(Sheet2!$H$2:'Sheet2'!$H$45,MATCH(AX39,Sheet2!$G$2:'Sheet2'!$G$45,0)),0)))+IF($BC$1=TRUE,2,0)</f>
        <v>43</v>
      </c>
      <c r="W39" s="8">
        <f t="shared" si="8"/>
        <v>46.5</v>
      </c>
      <c r="X39" s="8">
        <f t="shared" si="9"/>
        <v>49.5</v>
      </c>
      <c r="Y39" s="26">
        <f t="shared" si="10"/>
        <v>52.5</v>
      </c>
      <c r="Z39" s="8">
        <f>AY39+IF($F39="범선",IF($BE$1=TRUE,INDEX(Sheet2!$H$2:'Sheet2'!$H$45,MATCH(AY39,Sheet2!$G$2:'Sheet2'!$G$45,0),0)),IF($BF$1=TRUE,INDEX(Sheet2!$I$2:'Sheet2'!$I$45,MATCH(AY39,Sheet2!$G$2:'Sheet2'!$G$45,0)),IF($BG$1=TRUE,INDEX(Sheet2!$H$2:'Sheet2'!$H$45,MATCH(AY39,Sheet2!$G$2:'Sheet2'!$G$45,0)),0)))+IF($BC$1=TRUE,2,0)</f>
        <v>49</v>
      </c>
      <c r="AA39" s="8">
        <f t="shared" si="11"/>
        <v>52.5</v>
      </c>
      <c r="AB39" s="8">
        <f t="shared" si="12"/>
        <v>55.5</v>
      </c>
      <c r="AC39" s="26">
        <f t="shared" si="13"/>
        <v>58.5</v>
      </c>
      <c r="AD39" s="8">
        <f>AZ39+IF($F39="범선",IF($BE$1=TRUE,INDEX(Sheet2!$H$2:'Sheet2'!$H$45,MATCH(AZ39,Sheet2!$G$2:'Sheet2'!$G$45,0),0)),IF($BF$1=TRUE,INDEX(Sheet2!$I$2:'Sheet2'!$I$45,MATCH(AZ39,Sheet2!$G$2:'Sheet2'!$G$45,0)),IF($BG$1=TRUE,INDEX(Sheet2!$H$2:'Sheet2'!$H$45,MATCH(AZ39,Sheet2!$G$2:'Sheet2'!$G$45,0)),0)))+IF($BC$1=TRUE,2,0)</f>
        <v>57</v>
      </c>
      <c r="AE39" s="8">
        <f t="shared" si="14"/>
        <v>60.5</v>
      </c>
      <c r="AF39" s="8">
        <f t="shared" si="15"/>
        <v>63.5</v>
      </c>
      <c r="AG39" s="26">
        <f t="shared" si="16"/>
        <v>66.5</v>
      </c>
      <c r="AH39" s="8"/>
      <c r="AI39" s="6">
        <v>235</v>
      </c>
      <c r="AJ39" s="6">
        <v>120</v>
      </c>
      <c r="AK39" s="6">
        <v>12</v>
      </c>
      <c r="AL39" s="6">
        <v>1</v>
      </c>
      <c r="AM39" s="6">
        <v>26</v>
      </c>
      <c r="AN39" s="6">
        <v>156</v>
      </c>
      <c r="AO39" s="6">
        <v>90</v>
      </c>
      <c r="AP39" s="6">
        <v>76</v>
      </c>
      <c r="AQ39" s="6">
        <v>618</v>
      </c>
      <c r="AR39" s="6">
        <v>3</v>
      </c>
      <c r="AS39" s="6">
        <f t="shared" si="17"/>
        <v>850</v>
      </c>
      <c r="AT39" s="6">
        <f t="shared" si="18"/>
        <v>637</v>
      </c>
      <c r="AU39" s="6">
        <f t="shared" si="19"/>
        <v>1062</v>
      </c>
      <c r="AV39" s="6">
        <f t="shared" si="20"/>
        <v>5</v>
      </c>
      <c r="AW39" s="6">
        <f t="shared" si="21"/>
        <v>6</v>
      </c>
      <c r="AX39" s="6">
        <f t="shared" si="22"/>
        <v>10</v>
      </c>
      <c r="AY39" s="6">
        <f t="shared" si="23"/>
        <v>13</v>
      </c>
      <c r="AZ39" s="6">
        <f t="shared" si="24"/>
        <v>17</v>
      </c>
    </row>
    <row r="40" spans="1:52" s="6" customFormat="1" hidden="1" x14ac:dyDescent="0.3">
      <c r="A40" s="35">
        <v>36</v>
      </c>
      <c r="B40" s="7"/>
      <c r="C40" s="23" t="s">
        <v>247</v>
      </c>
      <c r="D40" s="8" t="s">
        <v>43</v>
      </c>
      <c r="E40" s="8" t="s">
        <v>0</v>
      </c>
      <c r="F40" s="9" t="s">
        <v>233</v>
      </c>
      <c r="G40" s="26" t="s">
        <v>12</v>
      </c>
      <c r="H40" s="6">
        <f>ROUNDDOWN(AI40*1.05,0)+INDEX(Sheet2!$B$2:'Sheet2'!$B$5,MATCH(G40,Sheet2!$A$2:'Sheet2'!$A$5,0),0)+34*AR40-ROUNDUP(IF($BA$1=TRUE,AT40,AU40)/10,0)</f>
        <v>393</v>
      </c>
      <c r="I40" s="6">
        <f>ROUNDDOWN(AJ40*1.05,0)+INDEX(Sheet2!$B$2:'Sheet2'!$B$5,MATCH(G40,Sheet2!$A$2:'Sheet2'!$A$5,0),0)+34*AR40-ROUNDUP(IF($BA$1=TRUE,AT40,AU40)/10,0)</f>
        <v>277</v>
      </c>
      <c r="J40" s="45">
        <f t="shared" si="0"/>
        <v>670</v>
      </c>
      <c r="K40" s="41">
        <f>AU40-ROUNDDOWN(AP40/2,0)-ROUNDDOWN(MAX(AO40*1.2,AN40*0.5),0)+INDEX(Sheet2!$C$2:'Sheet2'!$C$5,MATCH(G40,Sheet2!$A$2:'Sheet2'!$A$5,0),0)</f>
        <v>959</v>
      </c>
      <c r="L40" s="23">
        <f t="shared" si="1"/>
        <v>485</v>
      </c>
      <c r="N40" s="27">
        <f>AV40+IF($F40="범선",IF($BE$1=TRUE,INDEX(Sheet2!$H$2:'Sheet2'!$H$45,MATCH(AV40,Sheet2!$G$2:'Sheet2'!$G$45,0),0)),IF($BF$1=TRUE,INDEX(Sheet2!$I$2:'Sheet2'!$I$45,MATCH(AV40,Sheet2!$G$2:'Sheet2'!$G$45,0)),IF($BG$1=TRUE,INDEX(Sheet2!$H$2:'Sheet2'!$H$45,MATCH(AV40,Sheet2!$G$2:'Sheet2'!$G$45,0)),0)))+IF($BC$1=TRUE,2,0)</f>
        <v>33</v>
      </c>
      <c r="O40" s="8">
        <f t="shared" si="2"/>
        <v>36</v>
      </c>
      <c r="P40" s="8">
        <f t="shared" si="3"/>
        <v>39</v>
      </c>
      <c r="Q40" s="26">
        <f t="shared" si="4"/>
        <v>42</v>
      </c>
      <c r="R40" s="8">
        <f>AW40+IF($F40="범선",IF($BE$1=TRUE,INDEX(Sheet2!$H$2:'Sheet2'!$H$45,MATCH(AW40,Sheet2!$G$2:'Sheet2'!$G$45,0),0)),IF($BF$1=TRUE,INDEX(Sheet2!$I$2:'Sheet2'!$I$45,MATCH(AW40,Sheet2!$G$2:'Sheet2'!$G$45,0)),IF($BG$1=TRUE,INDEX(Sheet2!$H$2:'Sheet2'!$H$45,MATCH(AW40,Sheet2!$G$2:'Sheet2'!$G$45,0)),0)))+IF($BC$1=TRUE,2,0)</f>
        <v>35</v>
      </c>
      <c r="S40" s="8">
        <f t="shared" si="5"/>
        <v>38.5</v>
      </c>
      <c r="T40" s="8">
        <f t="shared" si="6"/>
        <v>41.5</v>
      </c>
      <c r="U40" s="26">
        <f t="shared" si="7"/>
        <v>44.5</v>
      </c>
      <c r="V40" s="8">
        <f>AX40+IF($F40="범선",IF($BE$1=TRUE,INDEX(Sheet2!$H$2:'Sheet2'!$H$45,MATCH(AX40,Sheet2!$G$2:'Sheet2'!$G$45,0),0)),IF($BF$1=TRUE,INDEX(Sheet2!$I$2:'Sheet2'!$I$45,MATCH(AX40,Sheet2!$G$2:'Sheet2'!$G$45,0)),IF($BG$1=TRUE,INDEX(Sheet2!$H$2:'Sheet2'!$H$45,MATCH(AX40,Sheet2!$G$2:'Sheet2'!$G$45,0)),0)))+IF($BC$1=TRUE,2,0)</f>
        <v>43</v>
      </c>
      <c r="W40" s="8">
        <f t="shared" si="8"/>
        <v>46.5</v>
      </c>
      <c r="X40" s="8">
        <f t="shared" si="9"/>
        <v>49.5</v>
      </c>
      <c r="Y40" s="26">
        <f t="shared" si="10"/>
        <v>52.5</v>
      </c>
      <c r="Z40" s="8">
        <f>AY40+IF($F40="범선",IF($BE$1=TRUE,INDEX(Sheet2!$H$2:'Sheet2'!$H$45,MATCH(AY40,Sheet2!$G$2:'Sheet2'!$G$45,0),0)),IF($BF$1=TRUE,INDEX(Sheet2!$I$2:'Sheet2'!$I$45,MATCH(AY40,Sheet2!$G$2:'Sheet2'!$G$45,0)),IF($BG$1=TRUE,INDEX(Sheet2!$H$2:'Sheet2'!$H$45,MATCH(AY40,Sheet2!$G$2:'Sheet2'!$G$45,0)),0)))+IF($BC$1=TRUE,2,0)</f>
        <v>49</v>
      </c>
      <c r="AA40" s="8">
        <f t="shared" si="11"/>
        <v>52.5</v>
      </c>
      <c r="AB40" s="8">
        <f t="shared" si="12"/>
        <v>55.5</v>
      </c>
      <c r="AC40" s="26">
        <f t="shared" si="13"/>
        <v>58.5</v>
      </c>
      <c r="AD40" s="8">
        <f>AZ40+IF($F40="범선",IF($BE$1=TRUE,INDEX(Sheet2!$H$2:'Sheet2'!$H$45,MATCH(AZ40,Sheet2!$G$2:'Sheet2'!$G$45,0),0)),IF($BF$1=TRUE,INDEX(Sheet2!$I$2:'Sheet2'!$I$45,MATCH(AZ40,Sheet2!$G$2:'Sheet2'!$G$45,0)),IF($BG$1=TRUE,INDEX(Sheet2!$H$2:'Sheet2'!$H$45,MATCH(AZ40,Sheet2!$G$2:'Sheet2'!$G$45,0)),0)))+IF($BC$1=TRUE,2,0)</f>
        <v>57</v>
      </c>
      <c r="AE40" s="8">
        <f t="shared" si="14"/>
        <v>60.5</v>
      </c>
      <c r="AF40" s="8">
        <f t="shared" si="15"/>
        <v>63.5</v>
      </c>
      <c r="AG40" s="26">
        <f t="shared" si="16"/>
        <v>66.5</v>
      </c>
      <c r="AH40" s="8"/>
      <c r="AI40" s="6">
        <v>205</v>
      </c>
      <c r="AJ40" s="6">
        <v>95</v>
      </c>
      <c r="AK40" s="6">
        <v>8</v>
      </c>
      <c r="AL40" s="6">
        <v>2</v>
      </c>
      <c r="AM40" s="6">
        <v>27</v>
      </c>
      <c r="AN40" s="6">
        <v>174</v>
      </c>
      <c r="AO40" s="6">
        <v>94</v>
      </c>
      <c r="AP40" s="6">
        <v>80</v>
      </c>
      <c r="AQ40" s="6">
        <v>596</v>
      </c>
      <c r="AR40" s="6">
        <v>3</v>
      </c>
      <c r="AS40" s="6">
        <f t="shared" si="17"/>
        <v>850</v>
      </c>
      <c r="AT40" s="6">
        <f t="shared" si="18"/>
        <v>637</v>
      </c>
      <c r="AU40" s="6">
        <f t="shared" si="19"/>
        <v>1062</v>
      </c>
      <c r="AV40" s="6">
        <f t="shared" si="20"/>
        <v>5</v>
      </c>
      <c r="AW40" s="6">
        <f t="shared" si="21"/>
        <v>6</v>
      </c>
      <c r="AX40" s="6">
        <f t="shared" si="22"/>
        <v>10</v>
      </c>
      <c r="AY40" s="6">
        <f t="shared" si="23"/>
        <v>13</v>
      </c>
      <c r="AZ40" s="6">
        <f t="shared" si="24"/>
        <v>17</v>
      </c>
    </row>
    <row r="41" spans="1:52" s="6" customFormat="1" hidden="1" x14ac:dyDescent="0.3">
      <c r="A41" s="35">
        <v>37</v>
      </c>
      <c r="B41" s="7" t="s">
        <v>211</v>
      </c>
      <c r="C41" s="23" t="s">
        <v>257</v>
      </c>
      <c r="D41" s="8" t="s">
        <v>1</v>
      </c>
      <c r="E41" s="8" t="s">
        <v>0</v>
      </c>
      <c r="F41" s="9" t="s">
        <v>233</v>
      </c>
      <c r="G41" s="26" t="s">
        <v>12</v>
      </c>
      <c r="H41" s="6">
        <f>ROUNDDOWN(AI41*1.05,0)+INDEX(Sheet2!$B$2:'Sheet2'!$B$5,MATCH(G41,Sheet2!$A$2:'Sheet2'!$A$5,0),0)+34*AR41-ROUNDUP(IF($BA$1=TRUE,AT41,AU41)/10,0)</f>
        <v>332</v>
      </c>
      <c r="I41" s="6">
        <f>ROUNDDOWN(AJ41*1.05,0)+INDEX(Sheet2!$B$2:'Sheet2'!$B$5,MATCH(G41,Sheet2!$A$2:'Sheet2'!$A$5,0),0)+34*AR41-ROUNDUP(IF($BA$1=TRUE,AT41,AU41)/10,0)</f>
        <v>206</v>
      </c>
      <c r="J41" s="45">
        <f t="shared" si="0"/>
        <v>538</v>
      </c>
      <c r="K41" s="41">
        <f>AU41-ROUNDDOWN(AP41/2,0)-ROUNDDOWN(MAX(AO41*1.2,AN41*0.5),0)+INDEX(Sheet2!$C$2:'Sheet2'!$C$5,MATCH(G41,Sheet2!$A$2:'Sheet2'!$A$5,0),0)</f>
        <v>981</v>
      </c>
      <c r="L41" s="23">
        <f t="shared" si="1"/>
        <v>505</v>
      </c>
      <c r="N41" s="27">
        <f>AV41+IF($F41="범선",IF($BE$1=TRUE,INDEX(Sheet2!$H$2:'Sheet2'!$H$45,MATCH(AV41,Sheet2!$G$2:'Sheet2'!$G$45,0),0)),IF($BF$1=TRUE,INDEX(Sheet2!$I$2:'Sheet2'!$I$45,MATCH(AV41,Sheet2!$G$2:'Sheet2'!$G$45,0)),IF($BG$1=TRUE,INDEX(Sheet2!$H$2:'Sheet2'!$H$45,MATCH(AV41,Sheet2!$G$2:'Sheet2'!$G$45,0)),0)))+IF($BC$1=TRUE,2,0)</f>
        <v>31</v>
      </c>
      <c r="O41" s="8">
        <f t="shared" si="2"/>
        <v>34</v>
      </c>
      <c r="P41" s="8">
        <f t="shared" si="3"/>
        <v>37</v>
      </c>
      <c r="Q41" s="26">
        <f t="shared" si="4"/>
        <v>40</v>
      </c>
      <c r="R41" s="8">
        <f>AW41+IF($F41="범선",IF($BE$1=TRUE,INDEX(Sheet2!$H$2:'Sheet2'!$H$45,MATCH(AW41,Sheet2!$G$2:'Sheet2'!$G$45,0),0)),IF($BF$1=TRUE,INDEX(Sheet2!$I$2:'Sheet2'!$I$45,MATCH(AW41,Sheet2!$G$2:'Sheet2'!$G$45,0)),IF($BG$1=TRUE,INDEX(Sheet2!$H$2:'Sheet2'!$H$45,MATCH(AW41,Sheet2!$G$2:'Sheet2'!$G$45,0)),0)))+IF($BC$1=TRUE,2,0)</f>
        <v>33</v>
      </c>
      <c r="S41" s="8">
        <f t="shared" si="5"/>
        <v>36.5</v>
      </c>
      <c r="T41" s="8">
        <f t="shared" si="6"/>
        <v>39.5</v>
      </c>
      <c r="U41" s="26">
        <f t="shared" si="7"/>
        <v>42.5</v>
      </c>
      <c r="V41" s="8">
        <f>AX41+IF($F41="범선",IF($BE$1=TRUE,INDEX(Sheet2!$H$2:'Sheet2'!$H$45,MATCH(AX41,Sheet2!$G$2:'Sheet2'!$G$45,0),0)),IF($BF$1=TRUE,INDEX(Sheet2!$I$2:'Sheet2'!$I$45,MATCH(AX41,Sheet2!$G$2:'Sheet2'!$G$45,0)),IF($BG$1=TRUE,INDEX(Sheet2!$H$2:'Sheet2'!$H$45,MATCH(AX41,Sheet2!$G$2:'Sheet2'!$G$45,0)),0)))+IF($BC$1=TRUE,2,0)</f>
        <v>41</v>
      </c>
      <c r="W41" s="8">
        <f t="shared" si="8"/>
        <v>44.5</v>
      </c>
      <c r="X41" s="8">
        <f t="shared" si="9"/>
        <v>47.5</v>
      </c>
      <c r="Y41" s="26">
        <f t="shared" si="10"/>
        <v>50.5</v>
      </c>
      <c r="Z41" s="8">
        <f>AY41+IF($F41="범선",IF($BE$1=TRUE,INDEX(Sheet2!$H$2:'Sheet2'!$H$45,MATCH(AY41,Sheet2!$G$2:'Sheet2'!$G$45,0),0)),IF($BF$1=TRUE,INDEX(Sheet2!$I$2:'Sheet2'!$I$45,MATCH(AY41,Sheet2!$G$2:'Sheet2'!$G$45,0)),IF($BG$1=TRUE,INDEX(Sheet2!$H$2:'Sheet2'!$H$45,MATCH(AY41,Sheet2!$G$2:'Sheet2'!$G$45,0)),0)))+IF($BC$1=TRUE,2,0)</f>
        <v>47</v>
      </c>
      <c r="AA41" s="8">
        <f t="shared" si="11"/>
        <v>50.5</v>
      </c>
      <c r="AB41" s="8">
        <f t="shared" si="12"/>
        <v>53.5</v>
      </c>
      <c r="AC41" s="26">
        <f t="shared" si="13"/>
        <v>56.5</v>
      </c>
      <c r="AD41" s="8">
        <f>AZ41+IF($F41="범선",IF($BE$1=TRUE,INDEX(Sheet2!$H$2:'Sheet2'!$H$45,MATCH(AZ41,Sheet2!$G$2:'Sheet2'!$G$45,0),0)),IF($BF$1=TRUE,INDEX(Sheet2!$I$2:'Sheet2'!$I$45,MATCH(AZ41,Sheet2!$G$2:'Sheet2'!$G$45,0)),IF($BG$1=TRUE,INDEX(Sheet2!$H$2:'Sheet2'!$H$45,MATCH(AZ41,Sheet2!$G$2:'Sheet2'!$G$45,0)),0)))+IF($BC$1=TRUE,2,0)</f>
        <v>55</v>
      </c>
      <c r="AE41" s="8">
        <f t="shared" si="14"/>
        <v>58.5</v>
      </c>
      <c r="AF41" s="8">
        <f t="shared" si="15"/>
        <v>61.5</v>
      </c>
      <c r="AG41" s="26">
        <f t="shared" si="16"/>
        <v>64.5</v>
      </c>
      <c r="AH41" s="8"/>
      <c r="AI41" s="6">
        <v>180</v>
      </c>
      <c r="AJ41" s="6">
        <v>60</v>
      </c>
      <c r="AK41" s="6">
        <v>9</v>
      </c>
      <c r="AL41" s="6">
        <v>1</v>
      </c>
      <c r="AM41" s="6">
        <v>22</v>
      </c>
      <c r="AN41" s="6">
        <v>140</v>
      </c>
      <c r="AO41" s="6">
        <v>84</v>
      </c>
      <c r="AP41" s="6">
        <v>72</v>
      </c>
      <c r="AQ41" s="6">
        <v>643</v>
      </c>
      <c r="AR41" s="6">
        <v>2</v>
      </c>
      <c r="AS41" s="6">
        <f t="shared" si="17"/>
        <v>855</v>
      </c>
      <c r="AT41" s="6">
        <f t="shared" si="18"/>
        <v>641</v>
      </c>
      <c r="AU41" s="6">
        <f t="shared" si="19"/>
        <v>1068</v>
      </c>
      <c r="AV41" s="6">
        <f t="shared" si="20"/>
        <v>4</v>
      </c>
      <c r="AW41" s="6">
        <f t="shared" si="21"/>
        <v>5</v>
      </c>
      <c r="AX41" s="6">
        <f t="shared" si="22"/>
        <v>9</v>
      </c>
      <c r="AY41" s="6">
        <f t="shared" si="23"/>
        <v>12</v>
      </c>
      <c r="AZ41" s="6">
        <f t="shared" si="24"/>
        <v>16</v>
      </c>
    </row>
    <row r="42" spans="1:52" s="6" customFormat="1" hidden="1" x14ac:dyDescent="0.3">
      <c r="A42" s="35">
        <v>38</v>
      </c>
      <c r="B42" s="7" t="s">
        <v>255</v>
      </c>
      <c r="C42" s="23" t="s">
        <v>251</v>
      </c>
      <c r="D42" s="8" t="s">
        <v>1</v>
      </c>
      <c r="E42" s="8" t="s">
        <v>256</v>
      </c>
      <c r="F42" s="9" t="s">
        <v>233</v>
      </c>
      <c r="G42" s="26" t="s">
        <v>12</v>
      </c>
      <c r="H42" s="6">
        <f>ROUNDDOWN(AI42*1.05,0)+INDEX(Sheet2!$B$2:'Sheet2'!$B$5,MATCH(G42,Sheet2!$A$2:'Sheet2'!$A$5,0),0)+34*AR42-ROUNDUP(IF($BA$1=TRUE,AT42,AU42)/10,0)</f>
        <v>393</v>
      </c>
      <c r="I42" s="6">
        <f>ROUNDDOWN(AJ42*1.05,0)+INDEX(Sheet2!$B$2:'Sheet2'!$B$5,MATCH(G42,Sheet2!$A$2:'Sheet2'!$A$5,0),0)+34*AR42-ROUNDUP(IF($BA$1=TRUE,AT42,AU42)/10,0)</f>
        <v>272</v>
      </c>
      <c r="J42" s="45">
        <f t="shared" si="0"/>
        <v>665</v>
      </c>
      <c r="K42" s="41">
        <f>AU42-ROUNDDOWN(AP42/2,0)-ROUNDDOWN(MAX(AO42*1.2,AN42*0.5),0)+INDEX(Sheet2!$C$2:'Sheet2'!$C$5,MATCH(G42,Sheet2!$A$2:'Sheet2'!$A$5,0),0)</f>
        <v>965</v>
      </c>
      <c r="L42" s="23">
        <f t="shared" si="1"/>
        <v>491</v>
      </c>
      <c r="N42" s="27">
        <f>AV42+IF($F42="범선",IF($BE$1=TRUE,INDEX(Sheet2!$H$2:'Sheet2'!$H$45,MATCH(AV42,Sheet2!$G$2:'Sheet2'!$G$45,0),0)),IF($BF$1=TRUE,INDEX(Sheet2!$I$2:'Sheet2'!$I$45,MATCH(AV42,Sheet2!$G$2:'Sheet2'!$G$45,0)),IF($BG$1=TRUE,INDEX(Sheet2!$H$2:'Sheet2'!$H$45,MATCH(AV42,Sheet2!$G$2:'Sheet2'!$G$45,0)),0)))+IF($BC$1=TRUE,2,0)</f>
        <v>31</v>
      </c>
      <c r="O42" s="8">
        <f t="shared" si="2"/>
        <v>34</v>
      </c>
      <c r="P42" s="8">
        <f t="shared" si="3"/>
        <v>37</v>
      </c>
      <c r="Q42" s="26">
        <f t="shared" si="4"/>
        <v>40</v>
      </c>
      <c r="R42" s="8">
        <f>AW42+IF($F42="범선",IF($BE$1=TRUE,INDEX(Sheet2!$H$2:'Sheet2'!$H$45,MATCH(AW42,Sheet2!$G$2:'Sheet2'!$G$45,0),0)),IF($BF$1=TRUE,INDEX(Sheet2!$I$2:'Sheet2'!$I$45,MATCH(AW42,Sheet2!$G$2:'Sheet2'!$G$45,0)),IF($BG$1=TRUE,INDEX(Sheet2!$H$2:'Sheet2'!$H$45,MATCH(AW42,Sheet2!$G$2:'Sheet2'!$G$45,0)),0)))+IF($BC$1=TRUE,2,0)</f>
        <v>35</v>
      </c>
      <c r="S42" s="8">
        <f t="shared" si="5"/>
        <v>38.5</v>
      </c>
      <c r="T42" s="8">
        <f t="shared" si="6"/>
        <v>41.5</v>
      </c>
      <c r="U42" s="26">
        <f t="shared" si="7"/>
        <v>44.5</v>
      </c>
      <c r="V42" s="8">
        <f>AX42+IF($F42="범선",IF($BE$1=TRUE,INDEX(Sheet2!$H$2:'Sheet2'!$H$45,MATCH(AX42,Sheet2!$G$2:'Sheet2'!$G$45,0),0)),IF($BF$1=TRUE,INDEX(Sheet2!$I$2:'Sheet2'!$I$45,MATCH(AX42,Sheet2!$G$2:'Sheet2'!$G$45,0)),IF($BG$1=TRUE,INDEX(Sheet2!$H$2:'Sheet2'!$H$45,MATCH(AX42,Sheet2!$G$2:'Sheet2'!$G$45,0)),0)))+IF($BC$1=TRUE,2,0)</f>
        <v>41</v>
      </c>
      <c r="W42" s="8">
        <f t="shared" si="8"/>
        <v>44.5</v>
      </c>
      <c r="X42" s="8">
        <f t="shared" si="9"/>
        <v>47.5</v>
      </c>
      <c r="Y42" s="26">
        <f t="shared" si="10"/>
        <v>50.5</v>
      </c>
      <c r="Z42" s="8">
        <f>AY42+IF($F42="범선",IF($BE$1=TRUE,INDEX(Sheet2!$H$2:'Sheet2'!$H$45,MATCH(AY42,Sheet2!$G$2:'Sheet2'!$G$45,0),0)),IF($BF$1=TRUE,INDEX(Sheet2!$I$2:'Sheet2'!$I$45,MATCH(AY42,Sheet2!$G$2:'Sheet2'!$G$45,0)),IF($BG$1=TRUE,INDEX(Sheet2!$H$2:'Sheet2'!$H$45,MATCH(AY42,Sheet2!$G$2:'Sheet2'!$G$45,0)),0)))+IF($BC$1=TRUE,2,0)</f>
        <v>49</v>
      </c>
      <c r="AA42" s="8">
        <f t="shared" si="11"/>
        <v>52.5</v>
      </c>
      <c r="AB42" s="8">
        <f t="shared" si="12"/>
        <v>55.5</v>
      </c>
      <c r="AC42" s="26">
        <f t="shared" si="13"/>
        <v>58.5</v>
      </c>
      <c r="AD42" s="8">
        <f>AZ42+IF($F42="범선",IF($BE$1=TRUE,INDEX(Sheet2!$H$2:'Sheet2'!$H$45,MATCH(AZ42,Sheet2!$G$2:'Sheet2'!$G$45,0),0)),IF($BF$1=TRUE,INDEX(Sheet2!$I$2:'Sheet2'!$I$45,MATCH(AZ42,Sheet2!$G$2:'Sheet2'!$G$45,0)),IF($BG$1=TRUE,INDEX(Sheet2!$H$2:'Sheet2'!$H$45,MATCH(AZ42,Sheet2!$G$2:'Sheet2'!$G$45,0)),0)))+IF($BC$1=TRUE,2,0)</f>
        <v>55</v>
      </c>
      <c r="AE42" s="8">
        <f t="shared" si="14"/>
        <v>58.5</v>
      </c>
      <c r="AF42" s="8">
        <f t="shared" si="15"/>
        <v>61.5</v>
      </c>
      <c r="AG42" s="26">
        <f t="shared" si="16"/>
        <v>64.5</v>
      </c>
      <c r="AH42" s="8"/>
      <c r="AI42" s="6">
        <v>205</v>
      </c>
      <c r="AJ42" s="6">
        <v>90</v>
      </c>
      <c r="AK42" s="6">
        <v>12</v>
      </c>
      <c r="AL42" s="6">
        <v>1</v>
      </c>
      <c r="AM42" s="6">
        <v>24</v>
      </c>
      <c r="AN42" s="6">
        <v>156</v>
      </c>
      <c r="AO42" s="6">
        <v>90</v>
      </c>
      <c r="AP42" s="6">
        <v>76</v>
      </c>
      <c r="AQ42" s="6">
        <v>618</v>
      </c>
      <c r="AR42" s="6">
        <v>3</v>
      </c>
      <c r="AS42" s="6">
        <f t="shared" si="17"/>
        <v>850</v>
      </c>
      <c r="AT42" s="6">
        <f t="shared" si="18"/>
        <v>637</v>
      </c>
      <c r="AU42" s="6">
        <f t="shared" si="19"/>
        <v>1062</v>
      </c>
      <c r="AV42" s="6">
        <f t="shared" si="20"/>
        <v>4</v>
      </c>
      <c r="AW42" s="6">
        <f t="shared" si="21"/>
        <v>6</v>
      </c>
      <c r="AX42" s="6">
        <f t="shared" si="22"/>
        <v>9</v>
      </c>
      <c r="AY42" s="6">
        <f t="shared" si="23"/>
        <v>13</v>
      </c>
      <c r="AZ42" s="6">
        <f t="shared" si="24"/>
        <v>16</v>
      </c>
    </row>
    <row r="43" spans="1:52" s="6" customFormat="1" hidden="1" x14ac:dyDescent="0.3">
      <c r="A43" s="35">
        <v>39</v>
      </c>
      <c r="B43" s="7"/>
      <c r="C43" s="23" t="s">
        <v>251</v>
      </c>
      <c r="D43" s="8" t="s">
        <v>43</v>
      </c>
      <c r="E43" s="8" t="s">
        <v>0</v>
      </c>
      <c r="F43" s="9" t="s">
        <v>233</v>
      </c>
      <c r="G43" s="26" t="s">
        <v>12</v>
      </c>
      <c r="H43" s="6">
        <f>ROUNDDOWN(AI43*1.05,0)+INDEX(Sheet2!$B$2:'Sheet2'!$B$5,MATCH(G43,Sheet2!$A$2:'Sheet2'!$A$5,0),0)+34*AR43-ROUNDUP(IF($BA$1=TRUE,AT43,AU43)/10,0)</f>
        <v>393</v>
      </c>
      <c r="I43" s="6">
        <f>ROUNDDOWN(AJ43*1.05,0)+INDEX(Sheet2!$B$2:'Sheet2'!$B$5,MATCH(G43,Sheet2!$A$2:'Sheet2'!$A$5,0),0)+34*AR43-ROUNDUP(IF($BA$1=TRUE,AT43,AU43)/10,0)</f>
        <v>272</v>
      </c>
      <c r="J43" s="45">
        <f t="shared" si="0"/>
        <v>665</v>
      </c>
      <c r="K43" s="41">
        <f>AU43-ROUNDDOWN(AP43/2,0)-ROUNDDOWN(MAX(AO43*1.2,AN43*0.5),0)+INDEX(Sheet2!$C$2:'Sheet2'!$C$5,MATCH(G43,Sheet2!$A$2:'Sheet2'!$A$5,0),0)</f>
        <v>965</v>
      </c>
      <c r="L43" s="23">
        <f t="shared" si="1"/>
        <v>491</v>
      </c>
      <c r="N43" s="27">
        <f>AV43+IF($F43="범선",IF($BE$1=TRUE,INDEX(Sheet2!$H$2:'Sheet2'!$H$45,MATCH(AV43,Sheet2!$G$2:'Sheet2'!$G$45,0),0)),IF($BF$1=TRUE,INDEX(Sheet2!$I$2:'Sheet2'!$I$45,MATCH(AV43,Sheet2!$G$2:'Sheet2'!$G$45,0)),IF($BG$1=TRUE,INDEX(Sheet2!$H$2:'Sheet2'!$H$45,MATCH(AV43,Sheet2!$G$2:'Sheet2'!$G$45,0)),0)))+IF($BC$1=TRUE,2,0)</f>
        <v>31</v>
      </c>
      <c r="O43" s="8">
        <f t="shared" si="2"/>
        <v>34</v>
      </c>
      <c r="P43" s="8">
        <f t="shared" si="3"/>
        <v>37</v>
      </c>
      <c r="Q43" s="26">
        <f t="shared" si="4"/>
        <v>40</v>
      </c>
      <c r="R43" s="8">
        <f>AW43+IF($F43="범선",IF($BE$1=TRUE,INDEX(Sheet2!$H$2:'Sheet2'!$H$45,MATCH(AW43,Sheet2!$G$2:'Sheet2'!$G$45,0),0)),IF($BF$1=TRUE,INDEX(Sheet2!$I$2:'Sheet2'!$I$45,MATCH(AW43,Sheet2!$G$2:'Sheet2'!$G$45,0)),IF($BG$1=TRUE,INDEX(Sheet2!$H$2:'Sheet2'!$H$45,MATCH(AW43,Sheet2!$G$2:'Sheet2'!$G$45,0)),0)))+IF($BC$1=TRUE,2,0)</f>
        <v>33</v>
      </c>
      <c r="S43" s="8">
        <f t="shared" si="5"/>
        <v>36.5</v>
      </c>
      <c r="T43" s="8">
        <f t="shared" si="6"/>
        <v>39.5</v>
      </c>
      <c r="U43" s="26">
        <f t="shared" si="7"/>
        <v>42.5</v>
      </c>
      <c r="V43" s="8">
        <f>AX43+IF($F43="범선",IF($BE$1=TRUE,INDEX(Sheet2!$H$2:'Sheet2'!$H$45,MATCH(AX43,Sheet2!$G$2:'Sheet2'!$G$45,0),0)),IF($BF$1=TRUE,INDEX(Sheet2!$I$2:'Sheet2'!$I$45,MATCH(AX43,Sheet2!$G$2:'Sheet2'!$G$45,0)),IF($BG$1=TRUE,INDEX(Sheet2!$H$2:'Sheet2'!$H$45,MATCH(AX43,Sheet2!$G$2:'Sheet2'!$G$45,0)),0)))+IF($BC$1=TRUE,2,0)</f>
        <v>41</v>
      </c>
      <c r="W43" s="8">
        <f t="shared" si="8"/>
        <v>44.5</v>
      </c>
      <c r="X43" s="8">
        <f t="shared" si="9"/>
        <v>47.5</v>
      </c>
      <c r="Y43" s="26">
        <f t="shared" si="10"/>
        <v>50.5</v>
      </c>
      <c r="Z43" s="8">
        <f>AY43+IF($F43="범선",IF($BE$1=TRUE,INDEX(Sheet2!$H$2:'Sheet2'!$H$45,MATCH(AY43,Sheet2!$G$2:'Sheet2'!$G$45,0),0)),IF($BF$1=TRUE,INDEX(Sheet2!$I$2:'Sheet2'!$I$45,MATCH(AY43,Sheet2!$G$2:'Sheet2'!$G$45,0)),IF($BG$1=TRUE,INDEX(Sheet2!$H$2:'Sheet2'!$H$45,MATCH(AY43,Sheet2!$G$2:'Sheet2'!$G$45,0)),0)))+IF($BC$1=TRUE,2,0)</f>
        <v>47</v>
      </c>
      <c r="AA43" s="8">
        <f t="shared" si="11"/>
        <v>50.5</v>
      </c>
      <c r="AB43" s="8">
        <f t="shared" si="12"/>
        <v>53.5</v>
      </c>
      <c r="AC43" s="26">
        <f t="shared" si="13"/>
        <v>56.5</v>
      </c>
      <c r="AD43" s="8">
        <f>AZ43+IF($F43="범선",IF($BE$1=TRUE,INDEX(Sheet2!$H$2:'Sheet2'!$H$45,MATCH(AZ43,Sheet2!$G$2:'Sheet2'!$G$45,0),0)),IF($BF$1=TRUE,INDEX(Sheet2!$I$2:'Sheet2'!$I$45,MATCH(AZ43,Sheet2!$G$2:'Sheet2'!$G$45,0)),IF($BG$1=TRUE,INDEX(Sheet2!$H$2:'Sheet2'!$H$45,MATCH(AZ43,Sheet2!$G$2:'Sheet2'!$G$45,0)),0)))+IF($BC$1=TRUE,2,0)</f>
        <v>55</v>
      </c>
      <c r="AE43" s="8">
        <f t="shared" si="14"/>
        <v>58.5</v>
      </c>
      <c r="AF43" s="8">
        <f t="shared" si="15"/>
        <v>61.5</v>
      </c>
      <c r="AG43" s="26">
        <f t="shared" si="16"/>
        <v>64.5</v>
      </c>
      <c r="AH43" s="8"/>
      <c r="AI43" s="6">
        <v>205</v>
      </c>
      <c r="AJ43" s="6">
        <v>90</v>
      </c>
      <c r="AK43" s="6">
        <v>7</v>
      </c>
      <c r="AL43" s="6">
        <v>1</v>
      </c>
      <c r="AM43" s="6">
        <v>22</v>
      </c>
      <c r="AN43" s="6">
        <v>156</v>
      </c>
      <c r="AO43" s="6">
        <v>90</v>
      </c>
      <c r="AP43" s="6">
        <v>76</v>
      </c>
      <c r="AQ43" s="6">
        <v>618</v>
      </c>
      <c r="AR43" s="6">
        <v>3</v>
      </c>
      <c r="AS43" s="6">
        <f t="shared" si="17"/>
        <v>850</v>
      </c>
      <c r="AT43" s="6">
        <f t="shared" si="18"/>
        <v>637</v>
      </c>
      <c r="AU43" s="6">
        <f t="shared" si="19"/>
        <v>1062</v>
      </c>
      <c r="AV43" s="6">
        <f t="shared" si="20"/>
        <v>4</v>
      </c>
      <c r="AW43" s="6">
        <f t="shared" si="21"/>
        <v>5</v>
      </c>
      <c r="AX43" s="6">
        <f t="shared" si="22"/>
        <v>9</v>
      </c>
      <c r="AY43" s="6">
        <f t="shared" si="23"/>
        <v>12</v>
      </c>
      <c r="AZ43" s="6">
        <f t="shared" si="24"/>
        <v>16</v>
      </c>
    </row>
    <row r="44" spans="1:52" s="6" customFormat="1" hidden="1" x14ac:dyDescent="0.3">
      <c r="A44" s="35">
        <v>40</v>
      </c>
      <c r="B44" s="7" t="s">
        <v>253</v>
      </c>
      <c r="C44" s="23" t="s">
        <v>251</v>
      </c>
      <c r="D44" s="8" t="s">
        <v>1</v>
      </c>
      <c r="E44" s="8" t="s">
        <v>78</v>
      </c>
      <c r="F44" s="9" t="s">
        <v>233</v>
      </c>
      <c r="G44" s="26" t="s">
        <v>12</v>
      </c>
      <c r="H44" s="6">
        <f>ROUNDDOWN(AI44*1.05,0)+INDEX(Sheet2!$B$2:'Sheet2'!$B$5,MATCH(G44,Sheet2!$A$2:'Sheet2'!$A$5,0),0)+34*AR44-ROUNDUP(IF($BA$1=TRUE,AT44,AU44)/10,0)</f>
        <v>414</v>
      </c>
      <c r="I44" s="6">
        <f>ROUNDDOWN(AJ44*1.05,0)+INDEX(Sheet2!$B$2:'Sheet2'!$B$5,MATCH(G44,Sheet2!$A$2:'Sheet2'!$A$5,0),0)+34*AR44-ROUNDUP(IF($BA$1=TRUE,AT44,AU44)/10,0)</f>
        <v>293</v>
      </c>
      <c r="J44" s="45">
        <f t="shared" si="0"/>
        <v>707</v>
      </c>
      <c r="K44" s="41">
        <f>AU44-ROUNDDOWN(AP44/2,0)-ROUNDDOWN(MAX(AO44*1.2,AN44*0.5),0)+INDEX(Sheet2!$C$2:'Sheet2'!$C$5,MATCH(G44,Sheet2!$A$2:'Sheet2'!$A$5,0),0)</f>
        <v>963</v>
      </c>
      <c r="L44" s="23">
        <f t="shared" si="1"/>
        <v>489</v>
      </c>
      <c r="N44" s="27">
        <f>AV44+IF($F44="범선",IF($BE$1=TRUE,INDEX(Sheet2!$H$2:'Sheet2'!$H$45,MATCH(AV44,Sheet2!$G$2:'Sheet2'!$G$45,0),0)),IF($BF$1=TRUE,INDEX(Sheet2!$I$2:'Sheet2'!$I$45,MATCH(AV44,Sheet2!$G$2:'Sheet2'!$G$45,0)),IF($BG$1=TRUE,INDEX(Sheet2!$H$2:'Sheet2'!$H$45,MATCH(AV44,Sheet2!$G$2:'Sheet2'!$G$45,0)),0)))+IF($BC$1=TRUE,2,0)</f>
        <v>31</v>
      </c>
      <c r="O44" s="8">
        <f t="shared" si="2"/>
        <v>34</v>
      </c>
      <c r="P44" s="8">
        <f t="shared" si="3"/>
        <v>37</v>
      </c>
      <c r="Q44" s="26">
        <f t="shared" si="4"/>
        <v>40</v>
      </c>
      <c r="R44" s="8">
        <f>AW44+IF($F44="범선",IF($BE$1=TRUE,INDEX(Sheet2!$H$2:'Sheet2'!$H$45,MATCH(AW44,Sheet2!$G$2:'Sheet2'!$G$45,0),0)),IF($BF$1=TRUE,INDEX(Sheet2!$I$2:'Sheet2'!$I$45,MATCH(AW44,Sheet2!$G$2:'Sheet2'!$G$45,0)),IF($BG$1=TRUE,INDEX(Sheet2!$H$2:'Sheet2'!$H$45,MATCH(AW44,Sheet2!$G$2:'Sheet2'!$G$45,0)),0)))+IF($BC$1=TRUE,2,0)</f>
        <v>35</v>
      </c>
      <c r="S44" s="8">
        <f t="shared" si="5"/>
        <v>38.5</v>
      </c>
      <c r="T44" s="8">
        <f t="shared" si="6"/>
        <v>41.5</v>
      </c>
      <c r="U44" s="26">
        <f t="shared" si="7"/>
        <v>44.5</v>
      </c>
      <c r="V44" s="8">
        <f>AX44+IF($F44="범선",IF($BE$1=TRUE,INDEX(Sheet2!$H$2:'Sheet2'!$H$45,MATCH(AX44,Sheet2!$G$2:'Sheet2'!$G$45,0),0)),IF($BF$1=TRUE,INDEX(Sheet2!$I$2:'Sheet2'!$I$45,MATCH(AX44,Sheet2!$G$2:'Sheet2'!$G$45,0)),IF($BG$1=TRUE,INDEX(Sheet2!$H$2:'Sheet2'!$H$45,MATCH(AX44,Sheet2!$G$2:'Sheet2'!$G$45,0)),0)))+IF($BC$1=TRUE,2,0)</f>
        <v>41</v>
      </c>
      <c r="W44" s="8">
        <f t="shared" si="8"/>
        <v>44.5</v>
      </c>
      <c r="X44" s="8">
        <f t="shared" si="9"/>
        <v>47.5</v>
      </c>
      <c r="Y44" s="26">
        <f t="shared" si="10"/>
        <v>50.5</v>
      </c>
      <c r="Z44" s="8">
        <f>AY44+IF($F44="범선",IF($BE$1=TRUE,INDEX(Sheet2!$H$2:'Sheet2'!$H$45,MATCH(AY44,Sheet2!$G$2:'Sheet2'!$G$45,0),0)),IF($BF$1=TRUE,INDEX(Sheet2!$I$2:'Sheet2'!$I$45,MATCH(AY44,Sheet2!$G$2:'Sheet2'!$G$45,0)),IF($BG$1=TRUE,INDEX(Sheet2!$H$2:'Sheet2'!$H$45,MATCH(AY44,Sheet2!$G$2:'Sheet2'!$G$45,0)),0)))+IF($BC$1=TRUE,2,0)</f>
        <v>49</v>
      </c>
      <c r="AA44" s="8">
        <f t="shared" si="11"/>
        <v>52.5</v>
      </c>
      <c r="AB44" s="8">
        <f t="shared" si="12"/>
        <v>55.5</v>
      </c>
      <c r="AC44" s="26">
        <f t="shared" si="13"/>
        <v>58.5</v>
      </c>
      <c r="AD44" s="8">
        <f>AZ44+IF($F44="범선",IF($BE$1=TRUE,INDEX(Sheet2!$H$2:'Sheet2'!$H$45,MATCH(AZ44,Sheet2!$G$2:'Sheet2'!$G$45,0),0)),IF($BF$1=TRUE,INDEX(Sheet2!$I$2:'Sheet2'!$I$45,MATCH(AZ44,Sheet2!$G$2:'Sheet2'!$G$45,0)),IF($BG$1=TRUE,INDEX(Sheet2!$H$2:'Sheet2'!$H$45,MATCH(AZ44,Sheet2!$G$2:'Sheet2'!$G$45,0)),0)))+IF($BC$1=TRUE,2,0)</f>
        <v>55</v>
      </c>
      <c r="AE44" s="8">
        <f t="shared" si="14"/>
        <v>58.5</v>
      </c>
      <c r="AF44" s="8">
        <f t="shared" si="15"/>
        <v>61.5</v>
      </c>
      <c r="AG44" s="26">
        <f t="shared" si="16"/>
        <v>64.5</v>
      </c>
      <c r="AH44" s="8"/>
      <c r="AI44" s="6">
        <v>225</v>
      </c>
      <c r="AJ44" s="6">
        <v>110</v>
      </c>
      <c r="AK44" s="6">
        <v>12</v>
      </c>
      <c r="AL44" s="6">
        <v>1</v>
      </c>
      <c r="AM44" s="6">
        <v>24</v>
      </c>
      <c r="AN44" s="6">
        <v>156</v>
      </c>
      <c r="AO44" s="6">
        <v>92</v>
      </c>
      <c r="AP44" s="6">
        <v>76</v>
      </c>
      <c r="AQ44" s="6">
        <v>618</v>
      </c>
      <c r="AR44" s="6">
        <v>3</v>
      </c>
      <c r="AS44" s="6">
        <f t="shared" si="17"/>
        <v>850</v>
      </c>
      <c r="AT44" s="6">
        <f t="shared" si="18"/>
        <v>637</v>
      </c>
      <c r="AU44" s="6">
        <f t="shared" si="19"/>
        <v>1062</v>
      </c>
      <c r="AV44" s="6">
        <f t="shared" si="20"/>
        <v>4</v>
      </c>
      <c r="AW44" s="6">
        <f t="shared" si="21"/>
        <v>6</v>
      </c>
      <c r="AX44" s="6">
        <f t="shared" si="22"/>
        <v>9</v>
      </c>
      <c r="AY44" s="6">
        <f t="shared" si="23"/>
        <v>13</v>
      </c>
      <c r="AZ44" s="6">
        <f t="shared" si="24"/>
        <v>16</v>
      </c>
    </row>
    <row r="45" spans="1:52" s="6" customFormat="1" hidden="1" x14ac:dyDescent="0.3">
      <c r="A45" s="35">
        <v>41</v>
      </c>
      <c r="B45" s="7" t="s">
        <v>254</v>
      </c>
      <c r="C45" s="23" t="s">
        <v>251</v>
      </c>
      <c r="D45" s="8" t="s">
        <v>1</v>
      </c>
      <c r="E45" s="8" t="s">
        <v>0</v>
      </c>
      <c r="F45" s="9" t="s">
        <v>233</v>
      </c>
      <c r="G45" s="26" t="s">
        <v>12</v>
      </c>
      <c r="H45" s="6">
        <f>ROUNDDOWN(AI45*1.05,0)+INDEX(Sheet2!$B$2:'Sheet2'!$B$5,MATCH(G45,Sheet2!$A$2:'Sheet2'!$A$5,0),0)+34*AR45-ROUNDUP(IF($BA$1=TRUE,AT45,AU45)/10,0)</f>
        <v>393</v>
      </c>
      <c r="I45" s="6">
        <f>ROUNDDOWN(AJ45*1.05,0)+INDEX(Sheet2!$B$2:'Sheet2'!$B$5,MATCH(G45,Sheet2!$A$2:'Sheet2'!$A$5,0),0)+34*AR45-ROUNDUP(IF($BA$1=TRUE,AT45,AU45)/10,0)</f>
        <v>272</v>
      </c>
      <c r="J45" s="45">
        <f t="shared" si="0"/>
        <v>665</v>
      </c>
      <c r="K45" s="41">
        <f>AU45-ROUNDDOWN(AP45/2,0)-ROUNDDOWN(MAX(AO45*1.2,AN45*0.5),0)+INDEX(Sheet2!$C$2:'Sheet2'!$C$5,MATCH(G45,Sheet2!$A$2:'Sheet2'!$A$5,0),0)</f>
        <v>963</v>
      </c>
      <c r="L45" s="23">
        <f t="shared" si="1"/>
        <v>489</v>
      </c>
      <c r="N45" s="27">
        <f>AV45+IF($F45="범선",IF($BE$1=TRUE,INDEX(Sheet2!$H$2:'Sheet2'!$H$45,MATCH(AV45,Sheet2!$G$2:'Sheet2'!$G$45,0),0)),IF($BF$1=TRUE,INDEX(Sheet2!$I$2:'Sheet2'!$I$45,MATCH(AV45,Sheet2!$G$2:'Sheet2'!$G$45,0)),IF($BG$1=TRUE,INDEX(Sheet2!$H$2:'Sheet2'!$H$45,MATCH(AV45,Sheet2!$G$2:'Sheet2'!$G$45,0)),0)))+IF($BC$1=TRUE,2,0)</f>
        <v>31</v>
      </c>
      <c r="O45" s="8">
        <f t="shared" si="2"/>
        <v>34</v>
      </c>
      <c r="P45" s="8">
        <f t="shared" si="3"/>
        <v>37</v>
      </c>
      <c r="Q45" s="26">
        <f t="shared" si="4"/>
        <v>40</v>
      </c>
      <c r="R45" s="8">
        <f>AW45+IF($F45="범선",IF($BE$1=TRUE,INDEX(Sheet2!$H$2:'Sheet2'!$H$45,MATCH(AW45,Sheet2!$G$2:'Sheet2'!$G$45,0),0)),IF($BF$1=TRUE,INDEX(Sheet2!$I$2:'Sheet2'!$I$45,MATCH(AW45,Sheet2!$G$2:'Sheet2'!$G$45,0)),IF($BG$1=TRUE,INDEX(Sheet2!$H$2:'Sheet2'!$H$45,MATCH(AW45,Sheet2!$G$2:'Sheet2'!$G$45,0)),0)))+IF($BC$1=TRUE,2,0)</f>
        <v>33</v>
      </c>
      <c r="S45" s="8">
        <f t="shared" si="5"/>
        <v>36.5</v>
      </c>
      <c r="T45" s="8">
        <f t="shared" si="6"/>
        <v>39.5</v>
      </c>
      <c r="U45" s="26">
        <f t="shared" si="7"/>
        <v>42.5</v>
      </c>
      <c r="V45" s="8">
        <f>AX45+IF($F45="범선",IF($BE$1=TRUE,INDEX(Sheet2!$H$2:'Sheet2'!$H$45,MATCH(AX45,Sheet2!$G$2:'Sheet2'!$G$45,0),0)),IF($BF$1=TRUE,INDEX(Sheet2!$I$2:'Sheet2'!$I$45,MATCH(AX45,Sheet2!$G$2:'Sheet2'!$G$45,0)),IF($BG$1=TRUE,INDEX(Sheet2!$H$2:'Sheet2'!$H$45,MATCH(AX45,Sheet2!$G$2:'Sheet2'!$G$45,0)),0)))+IF($BC$1=TRUE,2,0)</f>
        <v>41</v>
      </c>
      <c r="W45" s="8">
        <f t="shared" si="8"/>
        <v>44.5</v>
      </c>
      <c r="X45" s="8">
        <f t="shared" si="9"/>
        <v>47.5</v>
      </c>
      <c r="Y45" s="26">
        <f t="shared" si="10"/>
        <v>50.5</v>
      </c>
      <c r="Z45" s="8">
        <f>AY45+IF($F45="범선",IF($BE$1=TRUE,INDEX(Sheet2!$H$2:'Sheet2'!$H$45,MATCH(AY45,Sheet2!$G$2:'Sheet2'!$G$45,0),0)),IF($BF$1=TRUE,INDEX(Sheet2!$I$2:'Sheet2'!$I$45,MATCH(AY45,Sheet2!$G$2:'Sheet2'!$G$45,0)),IF($BG$1=TRUE,INDEX(Sheet2!$H$2:'Sheet2'!$H$45,MATCH(AY45,Sheet2!$G$2:'Sheet2'!$G$45,0)),0)))+IF($BC$1=TRUE,2,0)</f>
        <v>47</v>
      </c>
      <c r="AA45" s="8">
        <f t="shared" si="11"/>
        <v>50.5</v>
      </c>
      <c r="AB45" s="8">
        <f t="shared" si="12"/>
        <v>53.5</v>
      </c>
      <c r="AC45" s="26">
        <f t="shared" si="13"/>
        <v>56.5</v>
      </c>
      <c r="AD45" s="8">
        <f>AZ45+IF($F45="범선",IF($BE$1=TRUE,INDEX(Sheet2!$H$2:'Sheet2'!$H$45,MATCH(AZ45,Sheet2!$G$2:'Sheet2'!$G$45,0),0)),IF($BF$1=TRUE,INDEX(Sheet2!$I$2:'Sheet2'!$I$45,MATCH(AZ45,Sheet2!$G$2:'Sheet2'!$G$45,0)),IF($BG$1=TRUE,INDEX(Sheet2!$H$2:'Sheet2'!$H$45,MATCH(AZ45,Sheet2!$G$2:'Sheet2'!$G$45,0)),0)))+IF($BC$1=TRUE,2,0)</f>
        <v>55</v>
      </c>
      <c r="AE45" s="8">
        <f t="shared" si="14"/>
        <v>58.5</v>
      </c>
      <c r="AF45" s="8">
        <f t="shared" si="15"/>
        <v>61.5</v>
      </c>
      <c r="AG45" s="26">
        <f t="shared" si="16"/>
        <v>64.5</v>
      </c>
      <c r="AH45" s="8"/>
      <c r="AI45" s="6">
        <v>205</v>
      </c>
      <c r="AJ45" s="6">
        <v>90</v>
      </c>
      <c r="AK45" s="6">
        <v>10</v>
      </c>
      <c r="AL45" s="6">
        <v>1</v>
      </c>
      <c r="AM45" s="6">
        <v>22</v>
      </c>
      <c r="AN45" s="6">
        <v>156</v>
      </c>
      <c r="AO45" s="6">
        <v>92</v>
      </c>
      <c r="AP45" s="6">
        <v>76</v>
      </c>
      <c r="AQ45" s="6">
        <v>618</v>
      </c>
      <c r="AR45" s="6">
        <v>3</v>
      </c>
      <c r="AS45" s="6">
        <f t="shared" si="17"/>
        <v>850</v>
      </c>
      <c r="AT45" s="6">
        <f t="shared" si="18"/>
        <v>637</v>
      </c>
      <c r="AU45" s="6">
        <f t="shared" si="19"/>
        <v>1062</v>
      </c>
      <c r="AV45" s="6">
        <f t="shared" si="20"/>
        <v>4</v>
      </c>
      <c r="AW45" s="6">
        <f t="shared" si="21"/>
        <v>5</v>
      </c>
      <c r="AX45" s="6">
        <f t="shared" si="22"/>
        <v>9</v>
      </c>
      <c r="AY45" s="6">
        <f t="shared" si="23"/>
        <v>12</v>
      </c>
      <c r="AZ45" s="6">
        <f t="shared" si="24"/>
        <v>16</v>
      </c>
    </row>
    <row r="46" spans="1:52" s="6" customFormat="1" x14ac:dyDescent="0.3">
      <c r="A46" s="35">
        <v>42</v>
      </c>
      <c r="B46" s="7" t="s">
        <v>73</v>
      </c>
      <c r="C46" s="23" t="s">
        <v>175</v>
      </c>
      <c r="D46" s="8" t="s">
        <v>1</v>
      </c>
      <c r="E46" s="8" t="s">
        <v>0</v>
      </c>
      <c r="F46" s="9" t="s">
        <v>69</v>
      </c>
      <c r="G46" s="26" t="s">
        <v>10</v>
      </c>
      <c r="H46" s="6">
        <f>ROUNDDOWN(AI46*1.05,0)+INDEX(Sheet2!$B$2:'Sheet2'!$B$5,MATCH(G46,Sheet2!$A$2:'Sheet2'!$A$5,0),0)+34*AR46-ROUNDUP(IF($BA$1=TRUE,AT46,AU46)/10,0)</f>
        <v>434</v>
      </c>
      <c r="I46" s="6">
        <f>ROUNDDOWN(AJ46*1.05,0)+INDEX(Sheet2!$B$2:'Sheet2'!$B$5,MATCH(G46,Sheet2!$A$2:'Sheet2'!$A$5,0),0)+34*AR46-ROUNDUP(IF($BA$1=TRUE,AT46,AU46)/10,0)</f>
        <v>550</v>
      </c>
      <c r="J46" s="45">
        <f>H46+I46</f>
        <v>984</v>
      </c>
      <c r="K46" s="41">
        <f>AU46-ROUNDDOWN(AP46/2,0)-ROUNDDOWN(MAX(AO46*1.2,AN46*0.5),0)+INDEX(Sheet2!$C$2:'Sheet2'!$C$5,MATCH(G46,Sheet2!$A$2:'Sheet2'!$A$5,0),0)</f>
        <v>1133</v>
      </c>
      <c r="L46" s="23">
        <f>AT46-ROUNDDOWN(AP46/2,0)-ROUNDDOWN(MAX(AO46*1.2,AN46*0.5),0)</f>
        <v>619</v>
      </c>
      <c r="N46" s="27">
        <f>AV46+IF($F46="범선",IF($BE$1=TRUE,INDEX(Sheet2!$H$2:'Sheet2'!$H$45,MATCH(AV46,Sheet2!$G$2:'Sheet2'!$G$45,0),0)),IF($BF$1=TRUE,INDEX(Sheet2!$I$2:'Sheet2'!$I$45,MATCH(AV46,Sheet2!$G$2:'Sheet2'!$G$45,0)),IF($BG$1=TRUE,INDEX(Sheet2!$H$2:'Sheet2'!$H$45,MATCH(AV46,Sheet2!$G$2:'Sheet2'!$G$45,0)),0)))+IF($BC$1=TRUE,2,0)</f>
        <v>18.5</v>
      </c>
      <c r="O46" s="8">
        <f>N46+3</f>
        <v>21.5</v>
      </c>
      <c r="P46" s="8">
        <f>N46+6</f>
        <v>24.5</v>
      </c>
      <c r="Q46" s="26">
        <f>N46+9</f>
        <v>27.5</v>
      </c>
      <c r="R46" s="8">
        <f>AW46+IF($F46="범선",IF($BE$1=TRUE,INDEX(Sheet2!$H$2:'Sheet2'!$H$45,MATCH(AW46,Sheet2!$G$2:'Sheet2'!$G$45,0),0)),IF($BF$1=TRUE,INDEX(Sheet2!$I$2:'Sheet2'!$I$45,MATCH(AW46,Sheet2!$G$2:'Sheet2'!$G$45,0)),IF($BG$1=TRUE,INDEX(Sheet2!$H$2:'Sheet2'!$H$45,MATCH(AW46,Sheet2!$G$2:'Sheet2'!$G$45,0)),0)))+IF($BC$1=TRUE,2,0)</f>
        <v>20</v>
      </c>
      <c r="S46" s="8">
        <f>R46+3.5</f>
        <v>23.5</v>
      </c>
      <c r="T46" s="8">
        <f>R46+6.5</f>
        <v>26.5</v>
      </c>
      <c r="U46" s="26">
        <f>R46+9.5</f>
        <v>29.5</v>
      </c>
      <c r="V46" s="8">
        <f>AX46+IF($F46="범선",IF($BE$1=TRUE,INDEX(Sheet2!$H$2:'Sheet2'!$H$45,MATCH(AX46,Sheet2!$G$2:'Sheet2'!$G$45,0),0)),IF($BF$1=TRUE,INDEX(Sheet2!$I$2:'Sheet2'!$I$45,MATCH(AX46,Sheet2!$G$2:'Sheet2'!$G$45,0)),IF($BG$1=TRUE,INDEX(Sheet2!$H$2:'Sheet2'!$H$45,MATCH(AX46,Sheet2!$G$2:'Sheet2'!$G$45,0)),0)))+IF($BC$1=TRUE,2,0)</f>
        <v>25</v>
      </c>
      <c r="W46" s="8">
        <f>V46+3.5</f>
        <v>28.5</v>
      </c>
      <c r="X46" s="8">
        <f>V46+6.5</f>
        <v>31.5</v>
      </c>
      <c r="Y46" s="26">
        <f>V46+9.5</f>
        <v>34.5</v>
      </c>
      <c r="Z46" s="8">
        <f>AY46+IF($F46="범선",IF($BE$1=TRUE,INDEX(Sheet2!$H$2:'Sheet2'!$H$45,MATCH(AY46,Sheet2!$G$2:'Sheet2'!$G$45,0),0)),IF($BF$1=TRUE,INDEX(Sheet2!$I$2:'Sheet2'!$I$45,MATCH(AY46,Sheet2!$G$2:'Sheet2'!$G$45,0)),IF($BG$1=TRUE,INDEX(Sheet2!$H$2:'Sheet2'!$H$45,MATCH(AY46,Sheet2!$G$2:'Sheet2'!$G$45,0)),0)))+IF($BC$1=TRUE,2,0)</f>
        <v>29</v>
      </c>
      <c r="AA46" s="8">
        <f>Z46+3.5</f>
        <v>32.5</v>
      </c>
      <c r="AB46" s="8">
        <f>Z46+6.5</f>
        <v>35.5</v>
      </c>
      <c r="AC46" s="26">
        <f>Z46+9.5</f>
        <v>38.5</v>
      </c>
      <c r="AD46" s="8">
        <f>AZ46+IF($F46="범선",IF($BE$1=TRUE,INDEX(Sheet2!$H$2:'Sheet2'!$H$45,MATCH(AZ46,Sheet2!$G$2:'Sheet2'!$G$45,0),0)),IF($BF$1=TRUE,INDEX(Sheet2!$I$2:'Sheet2'!$I$45,MATCH(AZ46,Sheet2!$G$2:'Sheet2'!$G$45,0)),IF($BG$1=TRUE,INDEX(Sheet2!$H$2:'Sheet2'!$H$45,MATCH(AZ46,Sheet2!$G$2:'Sheet2'!$G$45,0)),0)))+IF($BC$1=TRUE,2,0)</f>
        <v>34.5</v>
      </c>
      <c r="AE46" s="8">
        <f>AD46+3.5</f>
        <v>38</v>
      </c>
      <c r="AF46" s="8">
        <f>AD46+6.5</f>
        <v>41</v>
      </c>
      <c r="AG46" s="26">
        <f>AD46+9.5</f>
        <v>44</v>
      </c>
      <c r="AH46" s="8"/>
      <c r="AI46" s="6">
        <v>250</v>
      </c>
      <c r="AJ46" s="6">
        <v>360</v>
      </c>
      <c r="AK46" s="6">
        <v>9</v>
      </c>
      <c r="AL46" s="6">
        <v>12</v>
      </c>
      <c r="AM46" s="6">
        <v>36</v>
      </c>
      <c r="AN46" s="6">
        <v>70</v>
      </c>
      <c r="AO46" s="6">
        <v>45</v>
      </c>
      <c r="AP46" s="6">
        <v>40</v>
      </c>
      <c r="AQ46" s="6">
        <v>815</v>
      </c>
      <c r="AR46" s="6">
        <v>3</v>
      </c>
      <c r="AS46" s="6">
        <f>AN46+AP46+AQ46</f>
        <v>925</v>
      </c>
      <c r="AT46" s="6">
        <f>ROUNDDOWN(AS46*0.75,0)</f>
        <v>693</v>
      </c>
      <c r="AU46" s="6">
        <f>ROUNDDOWN(AS46*1.25,0)</f>
        <v>1156</v>
      </c>
      <c r="AV46" s="6">
        <f>ROUNDDOWN(($AM46-5)/5,0)-ROUNDDOWN(IF($BA$1=TRUE,$AT46,$AU46)/100,0)+IF($BB$1=TRUE,1,0)+IF($BD$1=TRUE,6,0)</f>
        <v>7</v>
      </c>
      <c r="AW46" s="6">
        <f>ROUNDDOWN(($AM46-5+3*$BA$5)/5,0)-ROUNDDOWN(IF($BA$1=TRUE,$AT46,$AU46)/100,0)+IF($BB$1=TRUE,1,0)+IF($BD$1=TRUE,6,0)</f>
        <v>8</v>
      </c>
      <c r="AX46" s="6">
        <f>ROUNDDOWN(($AM46-5+20*1+2*$BA$5)/5,0)-ROUNDDOWN(IF($BA$1=TRUE,$AT46,$AU46)/100,0)+IF($BB$1=TRUE,1,0)+IF($BD$1=TRUE,6,0)</f>
        <v>12</v>
      </c>
      <c r="AY46" s="6">
        <f>ROUNDDOWN(($AM46-5+20*2+1*$BA$5)/5,0)-ROUNDDOWN(IF($BA$1=TRUE,$AT46,$AU46)/100,0)+IF($BB$1=TRUE,1,0)+IF($BD$1=TRUE,6,0)</f>
        <v>15</v>
      </c>
      <c r="AZ46" s="6">
        <f>ROUNDDOWN(($AM46-5+60)/5,0)-ROUNDDOWN(IF($BA$1=TRUE,$AT46,$AU46)/100,0)+IF($BB$1=TRUE,1,0)+IF($BD$1=TRUE,6,0)</f>
        <v>19</v>
      </c>
    </row>
    <row r="47" spans="1:52" s="6" customFormat="1" x14ac:dyDescent="0.3">
      <c r="A47" s="35">
        <v>43</v>
      </c>
      <c r="B47" s="7"/>
      <c r="C47" s="23" t="s">
        <v>175</v>
      </c>
      <c r="D47" s="8" t="s">
        <v>43</v>
      </c>
      <c r="E47" s="8" t="s">
        <v>71</v>
      </c>
      <c r="F47" s="9" t="s">
        <v>69</v>
      </c>
      <c r="G47" s="26" t="s">
        <v>10</v>
      </c>
      <c r="H47" s="6">
        <f>ROUNDDOWN(AI47*1.05,0)+INDEX(Sheet2!$B$2:'Sheet2'!$B$5,MATCH(G47,Sheet2!$A$2:'Sheet2'!$A$5,0),0)+34*AR47-ROUNDUP(IF($BA$1=TRUE,AT47,AU47)/10,0)</f>
        <v>413</v>
      </c>
      <c r="I47" s="6">
        <f>ROUNDDOWN(AJ47*1.05,0)+INDEX(Sheet2!$B$2:'Sheet2'!$B$5,MATCH(G47,Sheet2!$A$2:'Sheet2'!$A$5,0),0)+34*AR47-ROUNDUP(IF($BA$1=TRUE,AT47,AU47)/10,0)</f>
        <v>550</v>
      </c>
      <c r="J47" s="45">
        <f>H47+I47</f>
        <v>963</v>
      </c>
      <c r="K47" s="41">
        <f>AU47-ROUNDDOWN(AP47/2,0)-ROUNDDOWN(MAX(AO47*1.2,AN47*0.5),0)+INDEX(Sheet2!$C$2:'Sheet2'!$C$5,MATCH(G47,Sheet2!$A$2:'Sheet2'!$A$5,0),0)</f>
        <v>1133</v>
      </c>
      <c r="L47" s="23">
        <f>AT47-ROUNDDOWN(AP47/2,0)-ROUNDDOWN(MAX(AO47*1.2,AN47*0.5),0)</f>
        <v>619</v>
      </c>
      <c r="N47" s="27">
        <f>AV47+IF($F47="범선",IF($BE$1=TRUE,INDEX(Sheet2!$H$2:'Sheet2'!$H$45,MATCH(AV47,Sheet2!$G$2:'Sheet2'!$G$45,0),0)),IF($BF$1=TRUE,INDEX(Sheet2!$I$2:'Sheet2'!$I$45,MATCH(AV47,Sheet2!$G$2:'Sheet2'!$G$45,0)),IF($BG$1=TRUE,INDEX(Sheet2!$H$2:'Sheet2'!$H$45,MATCH(AV47,Sheet2!$G$2:'Sheet2'!$G$45,0)),0)))+IF($BC$1=TRUE,2,0)</f>
        <v>18.5</v>
      </c>
      <c r="O47" s="8">
        <f>N47+3</f>
        <v>21.5</v>
      </c>
      <c r="P47" s="8">
        <f>N47+6</f>
        <v>24.5</v>
      </c>
      <c r="Q47" s="26">
        <f>N47+9</f>
        <v>27.5</v>
      </c>
      <c r="R47" s="8">
        <f>AW47+IF($F47="범선",IF($BE$1=TRUE,INDEX(Sheet2!$H$2:'Sheet2'!$H$45,MATCH(AW47,Sheet2!$G$2:'Sheet2'!$G$45,0),0)),IF($BF$1=TRUE,INDEX(Sheet2!$I$2:'Sheet2'!$I$45,MATCH(AW47,Sheet2!$G$2:'Sheet2'!$G$45,0)),IF($BG$1=TRUE,INDEX(Sheet2!$H$2:'Sheet2'!$H$45,MATCH(AW47,Sheet2!$G$2:'Sheet2'!$G$45,0)),0)))+IF($BC$1=TRUE,2,0)</f>
        <v>20</v>
      </c>
      <c r="S47" s="8">
        <f>R47+3.5</f>
        <v>23.5</v>
      </c>
      <c r="T47" s="8">
        <f>R47+6.5</f>
        <v>26.5</v>
      </c>
      <c r="U47" s="26">
        <f>R47+9.5</f>
        <v>29.5</v>
      </c>
      <c r="V47" s="8">
        <f>AX47+IF($F47="범선",IF($BE$1=TRUE,INDEX(Sheet2!$H$2:'Sheet2'!$H$45,MATCH(AX47,Sheet2!$G$2:'Sheet2'!$G$45,0),0)),IF($BF$1=TRUE,INDEX(Sheet2!$I$2:'Sheet2'!$I$45,MATCH(AX47,Sheet2!$G$2:'Sheet2'!$G$45,0)),IF($BG$1=TRUE,INDEX(Sheet2!$H$2:'Sheet2'!$H$45,MATCH(AX47,Sheet2!$G$2:'Sheet2'!$G$45,0)),0)))+IF($BC$1=TRUE,2,0)</f>
        <v>25</v>
      </c>
      <c r="W47" s="8">
        <f>V47+3.5</f>
        <v>28.5</v>
      </c>
      <c r="X47" s="8">
        <f>V47+6.5</f>
        <v>31.5</v>
      </c>
      <c r="Y47" s="26">
        <f>V47+9.5</f>
        <v>34.5</v>
      </c>
      <c r="Z47" s="8">
        <f>AY47+IF($F47="범선",IF($BE$1=TRUE,INDEX(Sheet2!$H$2:'Sheet2'!$H$45,MATCH(AY47,Sheet2!$G$2:'Sheet2'!$G$45,0),0)),IF($BF$1=TRUE,INDEX(Sheet2!$I$2:'Sheet2'!$I$45,MATCH(AY47,Sheet2!$G$2:'Sheet2'!$G$45,0)),IF($BG$1=TRUE,INDEX(Sheet2!$H$2:'Sheet2'!$H$45,MATCH(AY47,Sheet2!$G$2:'Sheet2'!$G$45,0)),0)))+IF($BC$1=TRUE,2,0)</f>
        <v>29</v>
      </c>
      <c r="AA47" s="8">
        <f>Z47+3.5</f>
        <v>32.5</v>
      </c>
      <c r="AB47" s="8">
        <f>Z47+6.5</f>
        <v>35.5</v>
      </c>
      <c r="AC47" s="26">
        <f>Z47+9.5</f>
        <v>38.5</v>
      </c>
      <c r="AD47" s="8">
        <f>AZ47+IF($F47="범선",IF($BE$1=TRUE,INDEX(Sheet2!$H$2:'Sheet2'!$H$45,MATCH(AZ47,Sheet2!$G$2:'Sheet2'!$G$45,0),0)),IF($BF$1=TRUE,INDEX(Sheet2!$I$2:'Sheet2'!$I$45,MATCH(AZ47,Sheet2!$G$2:'Sheet2'!$G$45,0)),IF($BG$1=TRUE,INDEX(Sheet2!$H$2:'Sheet2'!$H$45,MATCH(AZ47,Sheet2!$G$2:'Sheet2'!$G$45,0)),0)))+IF($BC$1=TRUE,2,0)</f>
        <v>34.5</v>
      </c>
      <c r="AE47" s="8">
        <f>AD47+3.5</f>
        <v>38</v>
      </c>
      <c r="AF47" s="8">
        <f>AD47+6.5</f>
        <v>41</v>
      </c>
      <c r="AG47" s="26">
        <f>AD47+9.5</f>
        <v>44</v>
      </c>
      <c r="AH47" s="8"/>
      <c r="AI47" s="6">
        <v>230</v>
      </c>
      <c r="AJ47" s="6">
        <v>360</v>
      </c>
      <c r="AK47" s="6">
        <v>8</v>
      </c>
      <c r="AL47" s="6">
        <v>10</v>
      </c>
      <c r="AM47" s="6">
        <v>36</v>
      </c>
      <c r="AN47" s="6">
        <v>70</v>
      </c>
      <c r="AO47" s="6">
        <v>45</v>
      </c>
      <c r="AP47" s="6">
        <v>40</v>
      </c>
      <c r="AQ47" s="6">
        <v>815</v>
      </c>
      <c r="AR47" s="6">
        <v>3</v>
      </c>
      <c r="AS47" s="6">
        <f>AN47+AP47+AQ47</f>
        <v>925</v>
      </c>
      <c r="AT47" s="6">
        <f>ROUNDDOWN(AS47*0.75,0)</f>
        <v>693</v>
      </c>
      <c r="AU47" s="6">
        <f>ROUNDDOWN(AS47*1.25,0)</f>
        <v>1156</v>
      </c>
      <c r="AV47" s="6">
        <f>ROUNDDOWN(($AM47-5)/5,0)-ROUNDDOWN(IF($BA$1=TRUE,$AT47,$AU47)/100,0)+IF($BB$1=TRUE,1,0)+IF($BD$1=TRUE,6,0)</f>
        <v>7</v>
      </c>
      <c r="AW47" s="6">
        <f>ROUNDDOWN(($AM47-5+3*$BA$5)/5,0)-ROUNDDOWN(IF($BA$1=TRUE,$AT47,$AU47)/100,0)+IF($BB$1=TRUE,1,0)+IF($BD$1=TRUE,6,0)</f>
        <v>8</v>
      </c>
      <c r="AX47" s="6">
        <f>ROUNDDOWN(($AM47-5+20*1+2*$BA$5)/5,0)-ROUNDDOWN(IF($BA$1=TRUE,$AT47,$AU47)/100,0)+IF($BB$1=TRUE,1,0)+IF($BD$1=TRUE,6,0)</f>
        <v>12</v>
      </c>
      <c r="AY47" s="6">
        <f>ROUNDDOWN(($AM47-5+20*2+1*$BA$5)/5,0)-ROUNDDOWN(IF($BA$1=TRUE,$AT47,$AU47)/100,0)+IF($BB$1=TRUE,1,0)+IF($BD$1=TRUE,6,0)</f>
        <v>15</v>
      </c>
      <c r="AZ47" s="6">
        <f>ROUNDDOWN(($AM47-5+60)/5,0)-ROUNDDOWN(IF($BA$1=TRUE,$AT47,$AU47)/100,0)+IF($BB$1=TRUE,1,0)+IF($BD$1=TRUE,6,0)</f>
        <v>19</v>
      </c>
    </row>
    <row r="48" spans="1:52" s="6" customFormat="1" x14ac:dyDescent="0.3">
      <c r="A48" s="35">
        <v>44</v>
      </c>
      <c r="B48" s="7" t="s">
        <v>177</v>
      </c>
      <c r="C48" s="23" t="s">
        <v>175</v>
      </c>
      <c r="D48" s="8" t="s">
        <v>1</v>
      </c>
      <c r="E48" s="8" t="s">
        <v>0</v>
      </c>
      <c r="F48" s="9" t="s">
        <v>69</v>
      </c>
      <c r="G48" s="26" t="s">
        <v>10</v>
      </c>
      <c r="H48" s="6">
        <f>ROUNDDOWN(AI48*1.05,0)+INDEX(Sheet2!$B$2:'Sheet2'!$B$5,MATCH(G48,Sheet2!$A$2:'Sheet2'!$A$5,0),0)+34*AR48-ROUNDUP(IF($BA$1=TRUE,AT48,AU48)/10,0)</f>
        <v>413</v>
      </c>
      <c r="I48" s="6">
        <f>ROUNDDOWN(AJ48*1.05,0)+INDEX(Sheet2!$B$2:'Sheet2'!$B$5,MATCH(G48,Sheet2!$A$2:'Sheet2'!$A$5,0),0)+34*AR48-ROUNDUP(IF($BA$1=TRUE,AT48,AU48)/10,0)</f>
        <v>550</v>
      </c>
      <c r="J48" s="45">
        <f>H48+I48</f>
        <v>963</v>
      </c>
      <c r="K48" s="41">
        <f>AU48-ROUNDDOWN(AP48/2,0)-ROUNDDOWN(MAX(AO48*1.2,AN48*0.5),0)+INDEX(Sheet2!$C$2:'Sheet2'!$C$5,MATCH(G48,Sheet2!$A$2:'Sheet2'!$A$5,0),0)</f>
        <v>1103</v>
      </c>
      <c r="L48" s="23">
        <f>AT48-ROUNDDOWN(AP48/2,0)-ROUNDDOWN(MAX(AO48*1.2,AN48*0.5),0)</f>
        <v>589</v>
      </c>
      <c r="N48" s="27">
        <f>AV48+IF($F48="범선",IF($BE$1=TRUE,INDEX(Sheet2!$H$2:'Sheet2'!$H$45,MATCH(AV48,Sheet2!$G$2:'Sheet2'!$G$45,0),0)),IF($BF$1=TRUE,INDEX(Sheet2!$I$2:'Sheet2'!$I$45,MATCH(AV48,Sheet2!$G$2:'Sheet2'!$G$45,0)),IF($BG$1=TRUE,INDEX(Sheet2!$H$2:'Sheet2'!$H$45,MATCH(AV48,Sheet2!$G$2:'Sheet2'!$G$45,0)),0)))+IF($BC$1=TRUE,2,0)</f>
        <v>18.5</v>
      </c>
      <c r="O48" s="8">
        <f>N48+3</f>
        <v>21.5</v>
      </c>
      <c r="P48" s="8">
        <f>N48+6</f>
        <v>24.5</v>
      </c>
      <c r="Q48" s="26">
        <f>N48+9</f>
        <v>27.5</v>
      </c>
      <c r="R48" s="8">
        <f>AW48+IF($F48="범선",IF($BE$1=TRUE,INDEX(Sheet2!$H$2:'Sheet2'!$H$45,MATCH(AW48,Sheet2!$G$2:'Sheet2'!$G$45,0),0)),IF($BF$1=TRUE,INDEX(Sheet2!$I$2:'Sheet2'!$I$45,MATCH(AW48,Sheet2!$G$2:'Sheet2'!$G$45,0)),IF($BG$1=TRUE,INDEX(Sheet2!$H$2:'Sheet2'!$H$45,MATCH(AW48,Sheet2!$G$2:'Sheet2'!$G$45,0)),0)))+IF($BC$1=TRUE,2,0)</f>
        <v>20</v>
      </c>
      <c r="S48" s="8">
        <f>R48+3.5</f>
        <v>23.5</v>
      </c>
      <c r="T48" s="8">
        <f>R48+6.5</f>
        <v>26.5</v>
      </c>
      <c r="U48" s="26">
        <f>R48+9.5</f>
        <v>29.5</v>
      </c>
      <c r="V48" s="8">
        <f>AX48+IF($F48="범선",IF($BE$1=TRUE,INDEX(Sheet2!$H$2:'Sheet2'!$H$45,MATCH(AX48,Sheet2!$G$2:'Sheet2'!$G$45,0),0)),IF($BF$1=TRUE,INDEX(Sheet2!$I$2:'Sheet2'!$I$45,MATCH(AX48,Sheet2!$G$2:'Sheet2'!$G$45,0)),IF($BG$1=TRUE,INDEX(Sheet2!$H$2:'Sheet2'!$H$45,MATCH(AX48,Sheet2!$G$2:'Sheet2'!$G$45,0)),0)))+IF($BC$1=TRUE,2,0)</f>
        <v>25</v>
      </c>
      <c r="W48" s="8">
        <f>V48+3.5</f>
        <v>28.5</v>
      </c>
      <c r="X48" s="8">
        <f>V48+6.5</f>
        <v>31.5</v>
      </c>
      <c r="Y48" s="26">
        <f>V48+9.5</f>
        <v>34.5</v>
      </c>
      <c r="Z48" s="8">
        <f>AY48+IF($F48="범선",IF($BE$1=TRUE,INDEX(Sheet2!$H$2:'Sheet2'!$H$45,MATCH(AY48,Sheet2!$G$2:'Sheet2'!$G$45,0),0)),IF($BF$1=TRUE,INDEX(Sheet2!$I$2:'Sheet2'!$I$45,MATCH(AY48,Sheet2!$G$2:'Sheet2'!$G$45,0)),IF($BG$1=TRUE,INDEX(Sheet2!$H$2:'Sheet2'!$H$45,MATCH(AY48,Sheet2!$G$2:'Sheet2'!$G$45,0)),0)))+IF($BC$1=TRUE,2,0)</f>
        <v>29</v>
      </c>
      <c r="AA48" s="8">
        <f>Z48+3.5</f>
        <v>32.5</v>
      </c>
      <c r="AB48" s="8">
        <f>Z48+6.5</f>
        <v>35.5</v>
      </c>
      <c r="AC48" s="26">
        <f>Z48+9.5</f>
        <v>38.5</v>
      </c>
      <c r="AD48" s="8">
        <f>AZ48+IF($F48="범선",IF($BE$1=TRUE,INDEX(Sheet2!$H$2:'Sheet2'!$H$45,MATCH(AZ48,Sheet2!$G$2:'Sheet2'!$G$45,0),0)),IF($BF$1=TRUE,INDEX(Sheet2!$I$2:'Sheet2'!$I$45,MATCH(AZ48,Sheet2!$G$2:'Sheet2'!$G$45,0)),IF($BG$1=TRUE,INDEX(Sheet2!$H$2:'Sheet2'!$H$45,MATCH(AZ48,Sheet2!$G$2:'Sheet2'!$G$45,0)),0)))+IF($BC$1=TRUE,2,0)</f>
        <v>34.5</v>
      </c>
      <c r="AE48" s="8">
        <f>AD48+3.5</f>
        <v>38</v>
      </c>
      <c r="AF48" s="8">
        <f>AD48+6.5</f>
        <v>41</v>
      </c>
      <c r="AG48" s="26">
        <f>AD48+9.5</f>
        <v>44</v>
      </c>
      <c r="AH48" s="8"/>
      <c r="AI48" s="6">
        <v>230</v>
      </c>
      <c r="AJ48" s="6">
        <v>360</v>
      </c>
      <c r="AK48" s="6">
        <v>8</v>
      </c>
      <c r="AL48" s="6">
        <v>10</v>
      </c>
      <c r="AM48" s="6">
        <v>36</v>
      </c>
      <c r="AN48" s="6">
        <v>70</v>
      </c>
      <c r="AO48" s="6">
        <v>70</v>
      </c>
      <c r="AP48" s="6">
        <v>40</v>
      </c>
      <c r="AQ48" s="6">
        <v>815</v>
      </c>
      <c r="AR48" s="6">
        <v>3</v>
      </c>
      <c r="AS48" s="6">
        <f>AN48+AP48+AQ48</f>
        <v>925</v>
      </c>
      <c r="AT48" s="6">
        <f>ROUNDDOWN(AS48*0.75,0)</f>
        <v>693</v>
      </c>
      <c r="AU48" s="6">
        <f>ROUNDDOWN(AS48*1.25,0)</f>
        <v>1156</v>
      </c>
      <c r="AV48" s="6">
        <f>ROUNDDOWN(($AM48-5)/5,0)-ROUNDDOWN(IF($BA$1=TRUE,$AT48,$AU48)/100,0)+IF($BB$1=TRUE,1,0)+IF($BD$1=TRUE,6,0)</f>
        <v>7</v>
      </c>
      <c r="AW48" s="6">
        <f>ROUNDDOWN(($AM48-5+3*$BA$5)/5,0)-ROUNDDOWN(IF($BA$1=TRUE,$AT48,$AU48)/100,0)+IF($BB$1=TRUE,1,0)+IF($BD$1=TRUE,6,0)</f>
        <v>8</v>
      </c>
      <c r="AX48" s="6">
        <f>ROUNDDOWN(($AM48-5+20*1+2*$BA$5)/5,0)-ROUNDDOWN(IF($BA$1=TRUE,$AT48,$AU48)/100,0)+IF($BB$1=TRUE,1,0)+IF($BD$1=TRUE,6,0)</f>
        <v>12</v>
      </c>
      <c r="AY48" s="6">
        <f>ROUNDDOWN(($AM48-5+20*2+1*$BA$5)/5,0)-ROUNDDOWN(IF($BA$1=TRUE,$AT48,$AU48)/100,0)+IF($BB$1=TRUE,1,0)+IF($BD$1=TRUE,6,0)</f>
        <v>15</v>
      </c>
      <c r="AZ48" s="6">
        <f>ROUNDDOWN(($AM48-5+60)/5,0)-ROUNDDOWN(IF($BA$1=TRUE,$AT48,$AU48)/100,0)+IF($BB$1=TRUE,1,0)+IF($BD$1=TRUE,6,0)</f>
        <v>19</v>
      </c>
    </row>
    <row r="49" spans="1:52" s="6" customFormat="1" x14ac:dyDescent="0.3">
      <c r="A49" s="35">
        <v>45</v>
      </c>
      <c r="B49" s="7" t="s">
        <v>176</v>
      </c>
      <c r="C49" s="23" t="s">
        <v>175</v>
      </c>
      <c r="D49" s="8" t="s">
        <v>1</v>
      </c>
      <c r="E49" s="8" t="s">
        <v>78</v>
      </c>
      <c r="F49" s="8" t="s">
        <v>153</v>
      </c>
      <c r="G49" s="26" t="s">
        <v>10</v>
      </c>
      <c r="H49" s="6">
        <f>ROUNDDOWN(AI49*1.05,0)+INDEX(Sheet2!$B$2:'Sheet2'!$B$5,MATCH(G49,Sheet2!$A$2:'Sheet2'!$A$5,0),0)+34*AR49-ROUNDUP(IF($BA$1=TRUE,AT49,AU49)/10,0)</f>
        <v>409</v>
      </c>
      <c r="I49" s="6">
        <f>ROUNDDOWN(AJ49*1.05,0)+INDEX(Sheet2!$B$2:'Sheet2'!$B$5,MATCH(G49,Sheet2!$A$2:'Sheet2'!$A$5,0),0)+34*AR49-ROUNDUP(IF($BA$1=TRUE,AT49,AU49)/10,0)</f>
        <v>546</v>
      </c>
      <c r="J49" s="45">
        <f>H49+I49</f>
        <v>955</v>
      </c>
      <c r="K49" s="41">
        <f>AU49-ROUNDDOWN(AP49/2,0)-ROUNDDOWN(MAX(AO49*1.2,AN49*0.5),0)+INDEX(Sheet2!$C$2:'Sheet2'!$C$5,MATCH(G49,Sheet2!$A$2:'Sheet2'!$A$5,0),0)</f>
        <v>1202</v>
      </c>
      <c r="L49" s="23">
        <f>AT49-ROUNDDOWN(AP49/2,0)-ROUNDDOWN(MAX(AO49*1.2,AN49*0.5),0)</f>
        <v>661</v>
      </c>
      <c r="N49" s="27">
        <f>AV49+IF($F49="범선",IF($BE$1=TRUE,INDEX(Sheet2!$H$2:'Sheet2'!$H$45,MATCH(AV49,Sheet2!$G$2:'Sheet2'!$G$45,0),0)),IF($BF$1=TRUE,INDEX(Sheet2!$I$2:'Sheet2'!$I$45,MATCH(AV49,Sheet2!$G$2:'Sheet2'!$G$45,0)),IF($BG$1=TRUE,INDEX(Sheet2!$H$2:'Sheet2'!$H$45,MATCH(AV49,Sheet2!$G$2:'Sheet2'!$G$45,0)),0)))+IF($BC$1=TRUE,2,0)</f>
        <v>17</v>
      </c>
      <c r="O49" s="8">
        <f>N49+3</f>
        <v>20</v>
      </c>
      <c r="P49" s="8">
        <f>N49+6</f>
        <v>23</v>
      </c>
      <c r="Q49" s="26">
        <f>N49+9</f>
        <v>26</v>
      </c>
      <c r="R49" s="8">
        <f>AW49+IF($F49="범선",IF($BE$1=TRUE,INDEX(Sheet2!$H$2:'Sheet2'!$H$45,MATCH(AW49,Sheet2!$G$2:'Sheet2'!$G$45,0),0)),IF($BF$1=TRUE,INDEX(Sheet2!$I$2:'Sheet2'!$I$45,MATCH(AW49,Sheet2!$G$2:'Sheet2'!$G$45,0)),IF($BG$1=TRUE,INDEX(Sheet2!$H$2:'Sheet2'!$H$45,MATCH(AW49,Sheet2!$G$2:'Sheet2'!$G$45,0)),0)))+IF($BC$1=TRUE,2,0)</f>
        <v>18.5</v>
      </c>
      <c r="S49" s="8">
        <f>R49+3.5</f>
        <v>22</v>
      </c>
      <c r="T49" s="8">
        <f>R49+6.5</f>
        <v>25</v>
      </c>
      <c r="U49" s="26">
        <f>R49+9.5</f>
        <v>28</v>
      </c>
      <c r="V49" s="8">
        <f>AX49+IF($F49="범선",IF($BE$1=TRUE,INDEX(Sheet2!$H$2:'Sheet2'!$H$45,MATCH(AX49,Sheet2!$G$2:'Sheet2'!$G$45,0),0)),IF($BF$1=TRUE,INDEX(Sheet2!$I$2:'Sheet2'!$I$45,MATCH(AX49,Sheet2!$G$2:'Sheet2'!$G$45,0)),IF($BG$1=TRUE,INDEX(Sheet2!$H$2:'Sheet2'!$H$45,MATCH(AX49,Sheet2!$G$2:'Sheet2'!$G$45,0)),0)))+IF($BC$1=TRUE,2,0)</f>
        <v>24</v>
      </c>
      <c r="W49" s="8">
        <f>V49+3.5</f>
        <v>27.5</v>
      </c>
      <c r="X49" s="8">
        <f>V49+6.5</f>
        <v>30.5</v>
      </c>
      <c r="Y49" s="26">
        <f>V49+9.5</f>
        <v>33.5</v>
      </c>
      <c r="Z49" s="8">
        <f>AY49+IF($F49="범선",IF($BE$1=TRUE,INDEX(Sheet2!$H$2:'Sheet2'!$H$45,MATCH(AY49,Sheet2!$G$2:'Sheet2'!$G$45,0),0)),IF($BF$1=TRUE,INDEX(Sheet2!$I$2:'Sheet2'!$I$45,MATCH(AY49,Sheet2!$G$2:'Sheet2'!$G$45,0)),IF($BG$1=TRUE,INDEX(Sheet2!$H$2:'Sheet2'!$H$45,MATCH(AY49,Sheet2!$G$2:'Sheet2'!$G$45,0)),0)))+IF($BC$1=TRUE,2,0)</f>
        <v>28</v>
      </c>
      <c r="AA49" s="8">
        <f>Z49+3.5</f>
        <v>31.5</v>
      </c>
      <c r="AB49" s="8">
        <f>Z49+6.5</f>
        <v>34.5</v>
      </c>
      <c r="AC49" s="26">
        <f>Z49+9.5</f>
        <v>37.5</v>
      </c>
      <c r="AD49" s="8">
        <f>AZ49+IF($F49="범선",IF($BE$1=TRUE,INDEX(Sheet2!$H$2:'Sheet2'!$H$45,MATCH(AZ49,Sheet2!$G$2:'Sheet2'!$G$45,0),0)),IF($BF$1=TRUE,INDEX(Sheet2!$I$2:'Sheet2'!$I$45,MATCH(AZ49,Sheet2!$G$2:'Sheet2'!$G$45,0)),IF($BG$1=TRUE,INDEX(Sheet2!$H$2:'Sheet2'!$H$45,MATCH(AZ49,Sheet2!$G$2:'Sheet2'!$G$45,0)),0)))+IF($BC$1=TRUE,2,0)</f>
        <v>33</v>
      </c>
      <c r="AE49" s="8">
        <f>AD49+3.5</f>
        <v>36.5</v>
      </c>
      <c r="AF49" s="8">
        <f>AD49+6.5</f>
        <v>39.5</v>
      </c>
      <c r="AG49" s="26">
        <f>AD49+9.5</f>
        <v>42.5</v>
      </c>
      <c r="AH49" s="8"/>
      <c r="AI49" s="6">
        <v>230</v>
      </c>
      <c r="AJ49" s="6">
        <v>360</v>
      </c>
      <c r="AK49" s="6">
        <v>8</v>
      </c>
      <c r="AL49" s="6">
        <v>10</v>
      </c>
      <c r="AM49" s="6">
        <v>36</v>
      </c>
      <c r="AN49" s="6">
        <v>70</v>
      </c>
      <c r="AO49" s="6">
        <v>45</v>
      </c>
      <c r="AP49" s="6">
        <v>40</v>
      </c>
      <c r="AQ49" s="6">
        <v>870</v>
      </c>
      <c r="AR49" s="6">
        <v>3</v>
      </c>
      <c r="AS49" s="6">
        <f>AN49+AP49+AQ49</f>
        <v>980</v>
      </c>
      <c r="AT49" s="6">
        <f>ROUNDDOWN(AS49*0.75,0)</f>
        <v>735</v>
      </c>
      <c r="AU49" s="6">
        <f>ROUNDDOWN(AS49*1.25,0)</f>
        <v>1225</v>
      </c>
      <c r="AV49" s="6">
        <f>ROUNDDOWN(($AM49-5)/5,0)-ROUNDDOWN(IF($BA$1=TRUE,$AT49,$AU49)/100,0)+IF($BB$1=TRUE,1,0)+IF($BD$1=TRUE,6,0)</f>
        <v>6</v>
      </c>
      <c r="AW49" s="6">
        <f>ROUNDDOWN(($AM49-5+3*$BA$5)/5,0)-ROUNDDOWN(IF($BA$1=TRUE,$AT49,$AU49)/100,0)+IF($BB$1=TRUE,1,0)+IF($BD$1=TRUE,6,0)</f>
        <v>7</v>
      </c>
      <c r="AX49" s="6">
        <f>ROUNDDOWN(($AM49-5+20*1+2*$BA$5)/5,0)-ROUNDDOWN(IF($BA$1=TRUE,$AT49,$AU49)/100,0)+IF($BB$1=TRUE,1,0)+IF($BD$1=TRUE,6,0)</f>
        <v>11</v>
      </c>
      <c r="AY49" s="6">
        <f>ROUNDDOWN(($AM49-5+20*2+1*$BA$5)/5,0)-ROUNDDOWN(IF($BA$1=TRUE,$AT49,$AU49)/100,0)+IF($BB$1=TRUE,1,0)+IF($BD$1=TRUE,6,0)</f>
        <v>14</v>
      </c>
      <c r="AZ49" s="6">
        <f>ROUNDDOWN(($AM49-5+60)/5,0)-ROUNDDOWN(IF($BA$1=TRUE,$AT49,$AU49)/100,0)+IF($BB$1=TRUE,1,0)+IF($BD$1=TRUE,6,0)</f>
        <v>18</v>
      </c>
    </row>
    <row r="50" spans="1:52" s="6" customFormat="1" x14ac:dyDescent="0.3">
      <c r="A50" s="35">
        <v>46</v>
      </c>
      <c r="B50" s="2" t="s">
        <v>332</v>
      </c>
      <c r="C50" s="23" t="s">
        <v>333</v>
      </c>
      <c r="D50" s="8" t="s">
        <v>1</v>
      </c>
      <c r="E50" s="3" t="s">
        <v>322</v>
      </c>
      <c r="F50" s="8" t="s">
        <v>323</v>
      </c>
      <c r="G50" s="26" t="s">
        <v>12</v>
      </c>
      <c r="H50" s="6">
        <f>ROUNDDOWN(AI50*1.05,0)+INDEX(Sheet2!$B$2:'Sheet2'!$B$5,MATCH(G50,Sheet2!$A$2:'Sheet2'!$A$5,0),0)+34*AR50-ROUNDUP(IF($BA$1=TRUE,AT50,AU50)/10,0)</f>
        <v>273</v>
      </c>
      <c r="I50" s="6">
        <f>ROUNDDOWN(AJ50*1.05,0)+INDEX(Sheet2!$B$2:'Sheet2'!$B$5,MATCH(G50,Sheet2!$A$2:'Sheet2'!$A$5,0),0)+34*AR50-ROUNDUP(IF($BA$1=TRUE,AT50,AU50)/10,0)</f>
        <v>326</v>
      </c>
      <c r="J50" s="45">
        <f>H50+I50</f>
        <v>599</v>
      </c>
      <c r="K50" s="42">
        <f>AU50-ROUNDDOWN(AP50/2,0)-ROUNDDOWN(MAX(AO50*1.2,AN50*0.5),0)+INDEX(Sheet2!$C$2:'Sheet2'!$C$5,MATCH(G50,Sheet2!$A$2:'Sheet2'!$A$5,0),0)</f>
        <v>831</v>
      </c>
      <c r="L50" s="28">
        <f>AT50-ROUNDDOWN(AP50/2,0)-ROUNDDOWN(MAX(AO50*1.2,AN50*0.5),0)</f>
        <v>397</v>
      </c>
      <c r="N50" s="27">
        <f>AV50+IF($F50="범선",IF($BE$1=TRUE,INDEX(Sheet2!$H$2:'Sheet2'!$H$45,MATCH(AV50,Sheet2!$G$2:'Sheet2'!$G$45,0),0)),IF($BF$1=TRUE,INDEX(Sheet2!$I$2:'Sheet2'!$I$45,MATCH(AV50,Sheet2!$G$2:'Sheet2'!$G$45,0)),IF($BG$1=TRUE,INDEX(Sheet2!$H$2:'Sheet2'!$H$45,MATCH(AV50,Sheet2!$G$2:'Sheet2'!$G$45,0)),0)))+IF($BC$1=TRUE,2,0)</f>
        <v>26.5</v>
      </c>
      <c r="O50" s="8">
        <f>N50+3</f>
        <v>29.5</v>
      </c>
      <c r="P50" s="8">
        <f>N50+6</f>
        <v>32.5</v>
      </c>
      <c r="Q50" s="26">
        <f>N50+9</f>
        <v>35.5</v>
      </c>
      <c r="R50" s="8">
        <f>AW50+IF($F50="범선",IF($BE$1=TRUE,INDEX(Sheet2!$H$2:'Sheet2'!$H$45,MATCH(AW50,Sheet2!$G$2:'Sheet2'!$G$45,0),0)),IF($BF$1=TRUE,INDEX(Sheet2!$I$2:'Sheet2'!$I$45,MATCH(AW50,Sheet2!$G$2:'Sheet2'!$G$45,0)),IF($BG$1=TRUE,INDEX(Sheet2!$H$2:'Sheet2'!$H$45,MATCH(AW50,Sheet2!$G$2:'Sheet2'!$G$45,0)),0)))+IF($BC$1=TRUE,2,0)</f>
        <v>28</v>
      </c>
      <c r="S50" s="8">
        <f>R50+3.5</f>
        <v>31.5</v>
      </c>
      <c r="T50" s="8">
        <f>R50+6.5</f>
        <v>34.5</v>
      </c>
      <c r="U50" s="26">
        <f>R50+9.5</f>
        <v>37.5</v>
      </c>
      <c r="V50" s="8">
        <f>AX50+IF($F50="범선",IF($BE$1=TRUE,INDEX(Sheet2!$H$2:'Sheet2'!$H$45,MATCH(AX50,Sheet2!$G$2:'Sheet2'!$G$45,0),0)),IF($BF$1=TRUE,INDEX(Sheet2!$I$2:'Sheet2'!$I$45,MATCH(AX50,Sheet2!$G$2:'Sheet2'!$G$45,0)),IF($BG$1=TRUE,INDEX(Sheet2!$H$2:'Sheet2'!$H$45,MATCH(AX50,Sheet2!$G$2:'Sheet2'!$G$45,0)),0)))+IF($BC$1=TRUE,2,0)</f>
        <v>32</v>
      </c>
      <c r="W50" s="8">
        <f>V50+3.5</f>
        <v>35.5</v>
      </c>
      <c r="X50" s="8">
        <f>V50+6.5</f>
        <v>38.5</v>
      </c>
      <c r="Y50" s="26">
        <f>V50+9.5</f>
        <v>41.5</v>
      </c>
      <c r="Z50" s="8">
        <f>AY50+IF($F50="범선",IF($BE$1=TRUE,INDEX(Sheet2!$H$2:'Sheet2'!$H$45,MATCH(AY50,Sheet2!$G$2:'Sheet2'!$G$45,0),0)),IF($BF$1=TRUE,INDEX(Sheet2!$I$2:'Sheet2'!$I$45,MATCH(AY50,Sheet2!$G$2:'Sheet2'!$G$45,0)),IF($BG$1=TRUE,INDEX(Sheet2!$H$2:'Sheet2'!$H$45,MATCH(AY50,Sheet2!$G$2:'Sheet2'!$G$45,0)),0)))+IF($BC$1=TRUE,2,0)</f>
        <v>37</v>
      </c>
      <c r="AA50" s="8">
        <f>Z50+3.5</f>
        <v>40.5</v>
      </c>
      <c r="AB50" s="8">
        <f>Z50+6.5</f>
        <v>43.5</v>
      </c>
      <c r="AC50" s="26">
        <f>Z50+9.5</f>
        <v>46.5</v>
      </c>
      <c r="AD50" s="8">
        <f>AZ50+IF($F50="범선",IF($BE$1=TRUE,INDEX(Sheet2!$H$2:'Sheet2'!$H$45,MATCH(AZ50,Sheet2!$G$2:'Sheet2'!$G$45,0),0)),IF($BF$1=TRUE,INDEX(Sheet2!$I$2:'Sheet2'!$I$45,MATCH(AZ50,Sheet2!$G$2:'Sheet2'!$G$45,0)),IF($BG$1=TRUE,INDEX(Sheet2!$H$2:'Sheet2'!$H$45,MATCH(AZ50,Sheet2!$G$2:'Sheet2'!$G$45,0)),0)))+IF($BC$1=TRUE,2,0)</f>
        <v>42.5</v>
      </c>
      <c r="AE50" s="8">
        <f>AD50+3.5</f>
        <v>46</v>
      </c>
      <c r="AF50" s="8">
        <f>AD50+6.5</f>
        <v>49</v>
      </c>
      <c r="AG50" s="26">
        <f>AD50+9.5</f>
        <v>52</v>
      </c>
      <c r="AH50" s="3"/>
      <c r="AI50">
        <v>150</v>
      </c>
      <c r="AJ50">
        <v>200</v>
      </c>
      <c r="AK50">
        <v>10</v>
      </c>
      <c r="AL50">
        <v>11</v>
      </c>
      <c r="AM50">
        <v>60</v>
      </c>
      <c r="AN50">
        <v>250</v>
      </c>
      <c r="AO50" s="46">
        <v>98</v>
      </c>
      <c r="AP50">
        <v>110</v>
      </c>
      <c r="AQ50">
        <v>410</v>
      </c>
      <c r="AR50">
        <v>1</v>
      </c>
      <c r="AS50" s="40">
        <f>AN50+AP50+AQ50</f>
        <v>770</v>
      </c>
      <c r="AT50" s="40">
        <f>ROUNDDOWN(AS50*0.75,0)</f>
        <v>577</v>
      </c>
      <c r="AU50" s="40">
        <f>ROUNDDOWN(AS50*1.25,0)</f>
        <v>962</v>
      </c>
      <c r="AV50" s="6">
        <f>ROUNDDOWN(($AM50-5)/5,0)-ROUNDDOWN(IF($BA$1=TRUE,$AT50,$AU50)/100,0)+IF($BB$1=TRUE,1,0)+IF($BD$1=TRUE,6,0)</f>
        <v>13</v>
      </c>
      <c r="AW50" s="6">
        <f>ROUNDDOWN(($AM50-5+3*$BA$5)/5,0)-ROUNDDOWN(IF($BA$1=TRUE,$AT50,$AU50)/100,0)+IF($BB$1=TRUE,1,0)+IF($BD$1=TRUE,6,0)</f>
        <v>14</v>
      </c>
      <c r="AX50" s="6">
        <f>ROUNDDOWN(($AM50-5+20*1+2*$BA$5)/5,0)-ROUNDDOWN(IF($BA$1=TRUE,$AT50,$AU50)/100,0)+IF($BB$1=TRUE,1,0)+IF($BD$1=TRUE,6,0)</f>
        <v>17</v>
      </c>
      <c r="AY50" s="6">
        <f>ROUNDDOWN(($AM50-5+20*2+1*$BA$5)/5,0)-ROUNDDOWN(IF($BA$1=TRUE,$AT50,$AU50)/100,0)+IF($BB$1=TRUE,1,0)+IF($BD$1=TRUE,6,0)</f>
        <v>21</v>
      </c>
      <c r="AZ50" s="6">
        <f>ROUNDDOWN(($AM50-5+60)/5,0)-ROUNDDOWN(IF($BA$1=TRUE,$AT50,$AU50)/100,0)+IF($BB$1=TRUE,1,0)+IF($BD$1=TRUE,6,0)</f>
        <v>25</v>
      </c>
    </row>
    <row r="51" spans="1:52" s="6" customFormat="1" x14ac:dyDescent="0.3">
      <c r="A51" s="35">
        <v>47</v>
      </c>
      <c r="B51" s="7" t="s">
        <v>287</v>
      </c>
      <c r="C51" s="23" t="s">
        <v>278</v>
      </c>
      <c r="D51" s="8" t="s">
        <v>1</v>
      </c>
      <c r="E51" s="8" t="s">
        <v>155</v>
      </c>
      <c r="F51" s="9" t="s">
        <v>69</v>
      </c>
      <c r="G51" s="26" t="s">
        <v>8</v>
      </c>
      <c r="H51" s="6">
        <f>ROUNDDOWN(AI51*1.05,0)+INDEX(Sheet2!$B$2:'Sheet2'!$B$5,MATCH(G51,Sheet2!$A$2:'Sheet2'!$A$5,0),0)+34*AR51-ROUNDUP(IF($BA$1=TRUE,AT51,AU51)/10,0)</f>
        <v>455</v>
      </c>
      <c r="I51" s="6">
        <f>ROUNDDOWN(AJ51*1.05,0)+INDEX(Sheet2!$B$2:'Sheet2'!$B$5,MATCH(G51,Sheet2!$A$2:'Sheet2'!$A$5,0),0)+34*AR51-ROUNDUP(IF($BA$1=TRUE,AT51,AU51)/10,0)</f>
        <v>544</v>
      </c>
      <c r="J51" s="45">
        <f>H51+I51</f>
        <v>999</v>
      </c>
      <c r="K51" s="41">
        <f>AU51-ROUNDDOWN(AP51/2,0)-ROUNDDOWN(MAX(AO51*1.2,AN51*0.5),0)+INDEX(Sheet2!$C$2:'Sheet2'!$C$5,MATCH(G51,Sheet2!$A$2:'Sheet2'!$A$5,0),0)</f>
        <v>815</v>
      </c>
      <c r="L51" s="23">
        <f>AT51-ROUNDDOWN(AP51/2,0)-ROUNDDOWN(MAX(AO51*1.2,AN51*0.5),0)</f>
        <v>446</v>
      </c>
      <c r="N51" s="27">
        <f>AV51+IF($F51="범선",IF($BE$1=TRUE,INDEX(Sheet2!$H$2:'Sheet2'!$H$45,MATCH(AV51,Sheet2!$G$2:'Sheet2'!$G$45,0),0)),IF($BF$1=TRUE,INDEX(Sheet2!$I$2:'Sheet2'!$I$45,MATCH(AV51,Sheet2!$G$2:'Sheet2'!$G$45,0)),IF($BG$1=TRUE,INDEX(Sheet2!$H$2:'Sheet2'!$H$45,MATCH(AV51,Sheet2!$G$2:'Sheet2'!$G$45,0)),0)))+IF($BC$1=TRUE,2,0)</f>
        <v>16</v>
      </c>
      <c r="O51" s="8">
        <f>N51+3</f>
        <v>19</v>
      </c>
      <c r="P51" s="8">
        <f>N51+6</f>
        <v>22</v>
      </c>
      <c r="Q51" s="26">
        <f>N51+9</f>
        <v>25</v>
      </c>
      <c r="R51" s="8">
        <f>AW51+IF($F51="범선",IF($BE$1=TRUE,INDEX(Sheet2!$H$2:'Sheet2'!$H$45,MATCH(AW51,Sheet2!$G$2:'Sheet2'!$G$45,0),0)),IF($BF$1=TRUE,INDEX(Sheet2!$I$2:'Sheet2'!$I$45,MATCH(AW51,Sheet2!$G$2:'Sheet2'!$G$45,0)),IF($BG$1=TRUE,INDEX(Sheet2!$H$2:'Sheet2'!$H$45,MATCH(AW51,Sheet2!$G$2:'Sheet2'!$G$45,0)),0)))+IF($BC$1=TRUE,2,0)</f>
        <v>17</v>
      </c>
      <c r="S51" s="8">
        <f>R51+3.5</f>
        <v>20.5</v>
      </c>
      <c r="T51" s="8">
        <f>R51+6.5</f>
        <v>23.5</v>
      </c>
      <c r="U51" s="26">
        <f>R51+9.5</f>
        <v>26.5</v>
      </c>
      <c r="V51" s="8">
        <f>AX51+IF($F51="범선",IF($BE$1=TRUE,INDEX(Sheet2!$H$2:'Sheet2'!$H$45,MATCH(AX51,Sheet2!$G$2:'Sheet2'!$G$45,0),0)),IF($BF$1=TRUE,INDEX(Sheet2!$I$2:'Sheet2'!$I$45,MATCH(AX51,Sheet2!$G$2:'Sheet2'!$G$45,0)),IF($BG$1=TRUE,INDEX(Sheet2!$H$2:'Sheet2'!$H$45,MATCH(AX51,Sheet2!$G$2:'Sheet2'!$G$45,0)),0)))+IF($BC$1=TRUE,2,0)</f>
        <v>22.5</v>
      </c>
      <c r="W51" s="8">
        <f>V51+3.5</f>
        <v>26</v>
      </c>
      <c r="X51" s="8">
        <f>V51+6.5</f>
        <v>29</v>
      </c>
      <c r="Y51" s="26">
        <f>V51+9.5</f>
        <v>32</v>
      </c>
      <c r="Z51" s="8">
        <f>AY51+IF($F51="범선",IF($BE$1=TRUE,INDEX(Sheet2!$H$2:'Sheet2'!$H$45,MATCH(AY51,Sheet2!$G$2:'Sheet2'!$G$45,0),0)),IF($BF$1=TRUE,INDEX(Sheet2!$I$2:'Sheet2'!$I$45,MATCH(AY51,Sheet2!$G$2:'Sheet2'!$G$45,0)),IF($BG$1=TRUE,INDEX(Sheet2!$H$2:'Sheet2'!$H$45,MATCH(AY51,Sheet2!$G$2:'Sheet2'!$G$45,0)),0)))+IF($BC$1=TRUE,2,0)</f>
        <v>26.5</v>
      </c>
      <c r="AA51" s="8">
        <f>Z51+3.5</f>
        <v>30</v>
      </c>
      <c r="AB51" s="8">
        <f>Z51+6.5</f>
        <v>33</v>
      </c>
      <c r="AC51" s="26">
        <f>Z51+9.5</f>
        <v>36</v>
      </c>
      <c r="AD51" s="8">
        <f>AZ51+IF($F51="범선",IF($BE$1=TRUE,INDEX(Sheet2!$H$2:'Sheet2'!$H$45,MATCH(AZ51,Sheet2!$G$2:'Sheet2'!$G$45,0),0)),IF($BF$1=TRUE,INDEX(Sheet2!$I$2:'Sheet2'!$I$45,MATCH(AZ51,Sheet2!$G$2:'Sheet2'!$G$45,0)),IF($BG$1=TRUE,INDEX(Sheet2!$H$2:'Sheet2'!$H$45,MATCH(AZ51,Sheet2!$G$2:'Sheet2'!$G$45,0)),0)))+IF($BC$1=TRUE,2,0)</f>
        <v>32</v>
      </c>
      <c r="AE51" s="8">
        <f>AD51+3.5</f>
        <v>35.5</v>
      </c>
      <c r="AF51" s="8">
        <f>AD51+6.5</f>
        <v>38.5</v>
      </c>
      <c r="AG51" s="26">
        <f>AD51+9.5</f>
        <v>41.5</v>
      </c>
      <c r="AH51" s="8"/>
      <c r="AI51" s="6">
        <v>230</v>
      </c>
      <c r="AJ51" s="6">
        <v>315</v>
      </c>
      <c r="AK51" s="6">
        <v>12</v>
      </c>
      <c r="AL51" s="6">
        <v>11</v>
      </c>
      <c r="AM51" s="6">
        <v>16</v>
      </c>
      <c r="AN51" s="6">
        <v>44</v>
      </c>
      <c r="AO51" s="6">
        <v>20</v>
      </c>
      <c r="AP51" s="6">
        <v>20</v>
      </c>
      <c r="AQ51" s="6">
        <v>576</v>
      </c>
      <c r="AR51" s="6">
        <v>3</v>
      </c>
      <c r="AS51" s="6">
        <f>AN51+AP51+AQ51</f>
        <v>640</v>
      </c>
      <c r="AT51" s="6">
        <f>ROUNDDOWN(AS51*0.75,0)</f>
        <v>480</v>
      </c>
      <c r="AU51" s="6">
        <f>ROUNDDOWN(AS51*1.25,0)</f>
        <v>800</v>
      </c>
      <c r="AV51" s="6">
        <f>ROUNDDOWN(($AM51-5)/5,0)-ROUNDDOWN(IF($BA$1=TRUE,$AT51,$AU51)/100,0)+IF($BB$1=TRUE,1,0)+IF($BD$1=TRUE,6,0)</f>
        <v>5</v>
      </c>
      <c r="AW51" s="6">
        <f>ROUNDDOWN(($AM51-5+3*$BA$5)/5,0)-ROUNDDOWN(IF($BA$1=TRUE,$AT51,$AU51)/100,0)+IF($BB$1=TRUE,1,0)+IF($BD$1=TRUE,6,0)</f>
        <v>6</v>
      </c>
      <c r="AX51" s="6">
        <f>ROUNDDOWN(($AM51-5+20*1+2*$BA$5)/5,0)-ROUNDDOWN(IF($BA$1=TRUE,$AT51,$AU51)/100,0)+IF($BB$1=TRUE,1,0)+IF($BD$1=TRUE,6,0)</f>
        <v>10</v>
      </c>
      <c r="AY51" s="6">
        <f>ROUNDDOWN(($AM51-5+20*2+1*$BA$5)/5,0)-ROUNDDOWN(IF($BA$1=TRUE,$AT51,$AU51)/100,0)+IF($BB$1=TRUE,1,0)+IF($BD$1=TRUE,6,0)</f>
        <v>13</v>
      </c>
      <c r="AZ51" s="6">
        <f>ROUNDDOWN(($AM51-5+60)/5,0)-ROUNDDOWN(IF($BA$1=TRUE,$AT51,$AU51)/100,0)+IF($BB$1=TRUE,1,0)+IF($BD$1=TRUE,6,0)</f>
        <v>17</v>
      </c>
    </row>
    <row r="52" spans="1:52" s="6" customFormat="1" x14ac:dyDescent="0.3">
      <c r="A52" s="35">
        <v>48</v>
      </c>
      <c r="B52" s="7" t="s">
        <v>156</v>
      </c>
      <c r="C52" s="23" t="s">
        <v>278</v>
      </c>
      <c r="D52" s="8" t="s">
        <v>43</v>
      </c>
      <c r="E52" s="8" t="s">
        <v>0</v>
      </c>
      <c r="F52" s="9" t="s">
        <v>69</v>
      </c>
      <c r="G52" s="26" t="s">
        <v>8</v>
      </c>
      <c r="H52" s="6">
        <f>ROUNDDOWN(AI52*1.05,0)+INDEX(Sheet2!$B$2:'Sheet2'!$B$5,MATCH(G52,Sheet2!$A$2:'Sheet2'!$A$5,0),0)+34*AR52-ROUNDUP(IF($BA$1=TRUE,AT52,AU52)/10,0)</f>
        <v>450</v>
      </c>
      <c r="I52" s="6">
        <f>ROUNDDOWN(AJ52*1.05,0)+INDEX(Sheet2!$B$2:'Sheet2'!$B$5,MATCH(G52,Sheet2!$A$2:'Sheet2'!$A$5,0),0)+34*AR52-ROUNDUP(IF($BA$1=TRUE,AT52,AU52)/10,0)</f>
        <v>539</v>
      </c>
      <c r="J52" s="45">
        <f>H52+I52</f>
        <v>989</v>
      </c>
      <c r="K52" s="41">
        <f>AU52-ROUNDDOWN(AP52/2,0)-ROUNDDOWN(MAX(AO52*1.2,AN52*0.5),0)+INDEX(Sheet2!$C$2:'Sheet2'!$C$5,MATCH(G52,Sheet2!$A$2:'Sheet2'!$A$5,0),0)</f>
        <v>811</v>
      </c>
      <c r="L52" s="23">
        <f>AT52-ROUNDDOWN(AP52/2,0)-ROUNDDOWN(MAX(AO52*1.2,AN52*0.5),0)</f>
        <v>442</v>
      </c>
      <c r="N52" s="27">
        <f>AV52+IF($F52="범선",IF($BE$1=TRUE,INDEX(Sheet2!$H$2:'Sheet2'!$H$45,MATCH(AV52,Sheet2!$G$2:'Sheet2'!$G$45,0),0)),IF($BF$1=TRUE,INDEX(Sheet2!$I$2:'Sheet2'!$I$45,MATCH(AV52,Sheet2!$G$2:'Sheet2'!$G$45,0)),IF($BG$1=TRUE,INDEX(Sheet2!$H$2:'Sheet2'!$H$45,MATCH(AV52,Sheet2!$G$2:'Sheet2'!$G$45,0)),0)))+IF($BC$1=TRUE,2,0)</f>
        <v>16</v>
      </c>
      <c r="O52" s="8">
        <f>N52+3</f>
        <v>19</v>
      </c>
      <c r="P52" s="8">
        <f>N52+6</f>
        <v>22</v>
      </c>
      <c r="Q52" s="26">
        <f>N52+9</f>
        <v>25</v>
      </c>
      <c r="R52" s="8">
        <f>AW52+IF($F52="범선",IF($BE$1=TRUE,INDEX(Sheet2!$H$2:'Sheet2'!$H$45,MATCH(AW52,Sheet2!$G$2:'Sheet2'!$G$45,0),0)),IF($BF$1=TRUE,INDEX(Sheet2!$I$2:'Sheet2'!$I$45,MATCH(AW52,Sheet2!$G$2:'Sheet2'!$G$45,0)),IF($BG$1=TRUE,INDEX(Sheet2!$H$2:'Sheet2'!$H$45,MATCH(AW52,Sheet2!$G$2:'Sheet2'!$G$45,0)),0)))+IF($BC$1=TRUE,2,0)</f>
        <v>17</v>
      </c>
      <c r="S52" s="8">
        <f>R52+3.5</f>
        <v>20.5</v>
      </c>
      <c r="T52" s="8">
        <f>R52+6.5</f>
        <v>23.5</v>
      </c>
      <c r="U52" s="26">
        <f>R52+9.5</f>
        <v>26.5</v>
      </c>
      <c r="V52" s="8">
        <f>AX52+IF($F52="범선",IF($BE$1=TRUE,INDEX(Sheet2!$H$2:'Sheet2'!$H$45,MATCH(AX52,Sheet2!$G$2:'Sheet2'!$G$45,0),0)),IF($BF$1=TRUE,INDEX(Sheet2!$I$2:'Sheet2'!$I$45,MATCH(AX52,Sheet2!$G$2:'Sheet2'!$G$45,0)),IF($BG$1=TRUE,INDEX(Sheet2!$H$2:'Sheet2'!$H$45,MATCH(AX52,Sheet2!$G$2:'Sheet2'!$G$45,0)),0)))+IF($BC$1=TRUE,2,0)</f>
        <v>22.5</v>
      </c>
      <c r="W52" s="8">
        <f>V52+3.5</f>
        <v>26</v>
      </c>
      <c r="X52" s="8">
        <f>V52+6.5</f>
        <v>29</v>
      </c>
      <c r="Y52" s="26">
        <f>V52+9.5</f>
        <v>32</v>
      </c>
      <c r="Z52" s="8">
        <f>AY52+IF($F52="범선",IF($BE$1=TRUE,INDEX(Sheet2!$H$2:'Sheet2'!$H$45,MATCH(AY52,Sheet2!$G$2:'Sheet2'!$G$45,0),0)),IF($BF$1=TRUE,INDEX(Sheet2!$I$2:'Sheet2'!$I$45,MATCH(AY52,Sheet2!$G$2:'Sheet2'!$G$45,0)),IF($BG$1=TRUE,INDEX(Sheet2!$H$2:'Sheet2'!$H$45,MATCH(AY52,Sheet2!$G$2:'Sheet2'!$G$45,0)),0)))+IF($BC$1=TRUE,2,0)</f>
        <v>26.5</v>
      </c>
      <c r="AA52" s="8">
        <f>Z52+3.5</f>
        <v>30</v>
      </c>
      <c r="AB52" s="8">
        <f>Z52+6.5</f>
        <v>33</v>
      </c>
      <c r="AC52" s="26">
        <f>Z52+9.5</f>
        <v>36</v>
      </c>
      <c r="AD52" s="8">
        <f>AZ52+IF($F52="범선",IF($BE$1=TRUE,INDEX(Sheet2!$H$2:'Sheet2'!$H$45,MATCH(AZ52,Sheet2!$G$2:'Sheet2'!$G$45,0),0)),IF($BF$1=TRUE,INDEX(Sheet2!$I$2:'Sheet2'!$I$45,MATCH(AZ52,Sheet2!$G$2:'Sheet2'!$G$45,0)),IF($BG$1=TRUE,INDEX(Sheet2!$H$2:'Sheet2'!$H$45,MATCH(AZ52,Sheet2!$G$2:'Sheet2'!$G$45,0)),0)))+IF($BC$1=TRUE,2,0)</f>
        <v>32</v>
      </c>
      <c r="AE52" s="8">
        <f>AD52+3.5</f>
        <v>35.5</v>
      </c>
      <c r="AF52" s="8">
        <f>AD52+6.5</f>
        <v>38.5</v>
      </c>
      <c r="AG52" s="26">
        <f>AD52+9.5</f>
        <v>41.5</v>
      </c>
      <c r="AH52" s="8"/>
      <c r="AI52" s="6">
        <v>225</v>
      </c>
      <c r="AJ52" s="6">
        <v>310</v>
      </c>
      <c r="AK52" s="6">
        <v>10</v>
      </c>
      <c r="AL52" s="6">
        <v>10</v>
      </c>
      <c r="AM52" s="6">
        <v>16</v>
      </c>
      <c r="AN52" s="6">
        <v>44</v>
      </c>
      <c r="AO52" s="6">
        <v>24</v>
      </c>
      <c r="AP52" s="6">
        <v>20</v>
      </c>
      <c r="AQ52" s="6">
        <v>576</v>
      </c>
      <c r="AR52" s="6">
        <v>3</v>
      </c>
      <c r="AS52" s="6">
        <f>AN52+AP52+AQ52</f>
        <v>640</v>
      </c>
      <c r="AT52" s="6">
        <f>ROUNDDOWN(AS52*0.75,0)</f>
        <v>480</v>
      </c>
      <c r="AU52" s="6">
        <f>ROUNDDOWN(AS52*1.25,0)</f>
        <v>800</v>
      </c>
      <c r="AV52" s="6">
        <f>ROUNDDOWN(($AM52-5)/5,0)-ROUNDDOWN(IF($BA$1=TRUE,$AT52,$AU52)/100,0)+IF($BB$1=TRUE,1,0)+IF($BD$1=TRUE,6,0)</f>
        <v>5</v>
      </c>
      <c r="AW52" s="6">
        <f>ROUNDDOWN(($AM52-5+3*$BA$5)/5,0)-ROUNDDOWN(IF($BA$1=TRUE,$AT52,$AU52)/100,0)+IF($BB$1=TRUE,1,0)+IF($BD$1=TRUE,6,0)</f>
        <v>6</v>
      </c>
      <c r="AX52" s="6">
        <f>ROUNDDOWN(($AM52-5+20*1+2*$BA$5)/5,0)-ROUNDDOWN(IF($BA$1=TRUE,$AT52,$AU52)/100,0)+IF($BB$1=TRUE,1,0)+IF($BD$1=TRUE,6,0)</f>
        <v>10</v>
      </c>
      <c r="AY52" s="6">
        <f>ROUNDDOWN(($AM52-5+20*2+1*$BA$5)/5,0)-ROUNDDOWN(IF($BA$1=TRUE,$AT52,$AU52)/100,0)+IF($BB$1=TRUE,1,0)+IF($BD$1=TRUE,6,0)</f>
        <v>13</v>
      </c>
      <c r="AZ52" s="6">
        <f>ROUNDDOWN(($AM52-5+60)/5,0)-ROUNDDOWN(IF($BA$1=TRUE,$AT52,$AU52)/100,0)+IF($BB$1=TRUE,1,0)+IF($BD$1=TRUE,6,0)</f>
        <v>17</v>
      </c>
    </row>
    <row r="53" spans="1:52" s="6" customFormat="1" x14ac:dyDescent="0.3">
      <c r="A53" s="35">
        <v>49</v>
      </c>
      <c r="B53" s="7" t="s">
        <v>281</v>
      </c>
      <c r="C53" s="23" t="s">
        <v>278</v>
      </c>
      <c r="D53" s="8" t="s">
        <v>1</v>
      </c>
      <c r="E53" s="8" t="s">
        <v>0</v>
      </c>
      <c r="F53" s="9" t="s">
        <v>69</v>
      </c>
      <c r="G53" s="26" t="s">
        <v>8</v>
      </c>
      <c r="H53" s="6">
        <f>ROUNDDOWN(AI53*1.05,0)+INDEX(Sheet2!$B$2:'Sheet2'!$B$5,MATCH(G53,Sheet2!$A$2:'Sheet2'!$A$5,0),0)+34*AR53-ROUNDUP(IF($BA$1=TRUE,AT53,AU53)/10,0)</f>
        <v>521</v>
      </c>
      <c r="I53" s="6">
        <f>ROUNDDOWN(AJ53*1.05,0)+INDEX(Sheet2!$B$2:'Sheet2'!$B$5,MATCH(G53,Sheet2!$A$2:'Sheet2'!$A$5,0),0)+34*AR53-ROUNDUP(IF($BA$1=TRUE,AT53,AU53)/10,0)</f>
        <v>605</v>
      </c>
      <c r="J53" s="45">
        <f>H53+I53</f>
        <v>1126</v>
      </c>
      <c r="K53" s="41">
        <f>AU53-ROUNDDOWN(AP53/2,0)-ROUNDDOWN(MAX(AO53*1.2,AN53*0.5),0)+INDEX(Sheet2!$C$2:'Sheet2'!$C$5,MATCH(G53,Sheet2!$A$2:'Sheet2'!$A$5,0),0)</f>
        <v>914</v>
      </c>
      <c r="L53" s="23">
        <f>AT53-ROUNDDOWN(AP53/2,0)-ROUNDDOWN(MAX(AO53*1.2,AN53*0.5),0)</f>
        <v>500</v>
      </c>
      <c r="N53" s="27">
        <f>AV53+IF($F53="범선",IF($BE$1=TRUE,INDEX(Sheet2!$H$2:'Sheet2'!$H$45,MATCH(AV53,Sheet2!$G$2:'Sheet2'!$G$45,0),0)),IF($BF$1=TRUE,INDEX(Sheet2!$I$2:'Sheet2'!$I$45,MATCH(AV53,Sheet2!$G$2:'Sheet2'!$G$45,0)),IF($BG$1=TRUE,INDEX(Sheet2!$H$2:'Sheet2'!$H$45,MATCH(AV53,Sheet2!$G$2:'Sheet2'!$G$45,0)),0)))+IF($BC$1=TRUE,2,0)</f>
        <v>14.5</v>
      </c>
      <c r="O53" s="8">
        <f>N53+3</f>
        <v>17.5</v>
      </c>
      <c r="P53" s="8">
        <f>N53+6</f>
        <v>20.5</v>
      </c>
      <c r="Q53" s="26">
        <f>N53+9</f>
        <v>23.5</v>
      </c>
      <c r="R53" s="8">
        <f>AW53+IF($F53="범선",IF($BE$1=TRUE,INDEX(Sheet2!$H$2:'Sheet2'!$H$45,MATCH(AW53,Sheet2!$G$2:'Sheet2'!$G$45,0),0)),IF($BF$1=TRUE,INDEX(Sheet2!$I$2:'Sheet2'!$I$45,MATCH(AW53,Sheet2!$G$2:'Sheet2'!$G$45,0)),IF($BG$1=TRUE,INDEX(Sheet2!$H$2:'Sheet2'!$H$45,MATCH(AW53,Sheet2!$G$2:'Sheet2'!$G$45,0)),0)))+IF($BC$1=TRUE,2,0)</f>
        <v>16</v>
      </c>
      <c r="S53" s="8">
        <f>R53+3.5</f>
        <v>19.5</v>
      </c>
      <c r="T53" s="8">
        <f>R53+6.5</f>
        <v>22.5</v>
      </c>
      <c r="U53" s="26">
        <f>R53+9.5</f>
        <v>25.5</v>
      </c>
      <c r="V53" s="8">
        <f>AX53+IF($F53="범선",IF($BE$1=TRUE,INDEX(Sheet2!$H$2:'Sheet2'!$H$45,MATCH(AX53,Sheet2!$G$2:'Sheet2'!$G$45,0),0)),IF($BF$1=TRUE,INDEX(Sheet2!$I$2:'Sheet2'!$I$45,MATCH(AX53,Sheet2!$G$2:'Sheet2'!$G$45,0)),IF($BG$1=TRUE,INDEX(Sheet2!$H$2:'Sheet2'!$H$45,MATCH(AX53,Sheet2!$G$2:'Sheet2'!$G$45,0)),0)))+IF($BC$1=TRUE,2,0)</f>
        <v>21</v>
      </c>
      <c r="W53" s="8">
        <f>V53+3.5</f>
        <v>24.5</v>
      </c>
      <c r="X53" s="8">
        <f>V53+6.5</f>
        <v>27.5</v>
      </c>
      <c r="Y53" s="26">
        <f>V53+9.5</f>
        <v>30.5</v>
      </c>
      <c r="Z53" s="8">
        <f>AY53+IF($F53="범선",IF($BE$1=TRUE,INDEX(Sheet2!$H$2:'Sheet2'!$H$45,MATCH(AY53,Sheet2!$G$2:'Sheet2'!$G$45,0),0)),IF($BF$1=TRUE,INDEX(Sheet2!$I$2:'Sheet2'!$I$45,MATCH(AY53,Sheet2!$G$2:'Sheet2'!$G$45,0)),IF($BG$1=TRUE,INDEX(Sheet2!$H$2:'Sheet2'!$H$45,MATCH(AY53,Sheet2!$G$2:'Sheet2'!$G$45,0)),0)))+IF($BC$1=TRUE,2,0)</f>
        <v>26.5</v>
      </c>
      <c r="AA53" s="8">
        <f>Z53+3.5</f>
        <v>30</v>
      </c>
      <c r="AB53" s="8">
        <f>Z53+6.5</f>
        <v>33</v>
      </c>
      <c r="AC53" s="26">
        <f>Z53+9.5</f>
        <v>36</v>
      </c>
      <c r="AD53" s="8">
        <f>AZ53+IF($F53="범선",IF($BE$1=TRUE,INDEX(Sheet2!$H$2:'Sheet2'!$H$45,MATCH(AZ53,Sheet2!$G$2:'Sheet2'!$G$45,0),0)),IF($BF$1=TRUE,INDEX(Sheet2!$I$2:'Sheet2'!$I$45,MATCH(AZ53,Sheet2!$G$2:'Sheet2'!$G$45,0)),IF($BG$1=TRUE,INDEX(Sheet2!$H$2:'Sheet2'!$H$45,MATCH(AZ53,Sheet2!$G$2:'Sheet2'!$G$45,0)),0)))+IF($BC$1=TRUE,2,0)</f>
        <v>30.5</v>
      </c>
      <c r="AE53" s="8">
        <f>AD53+3.5</f>
        <v>34</v>
      </c>
      <c r="AF53" s="8">
        <f>AD53+6.5</f>
        <v>37</v>
      </c>
      <c r="AG53" s="26">
        <f>AD53+9.5</f>
        <v>40</v>
      </c>
      <c r="AH53" s="8"/>
      <c r="AI53" s="6">
        <v>235</v>
      </c>
      <c r="AJ53" s="6">
        <v>315</v>
      </c>
      <c r="AK53" s="6">
        <v>11</v>
      </c>
      <c r="AL53" s="6">
        <v>12</v>
      </c>
      <c r="AM53" s="6">
        <v>18</v>
      </c>
      <c r="AN53" s="6">
        <v>56</v>
      </c>
      <c r="AO53" s="6">
        <v>30</v>
      </c>
      <c r="AP53" s="6">
        <v>22</v>
      </c>
      <c r="AQ53" s="6">
        <v>652</v>
      </c>
      <c r="AR53" s="6">
        <v>5</v>
      </c>
      <c r="AS53" s="6">
        <f>AN53+AP53+AQ53</f>
        <v>730</v>
      </c>
      <c r="AT53" s="6">
        <f>ROUNDDOWN(AS53*0.75,0)</f>
        <v>547</v>
      </c>
      <c r="AU53" s="6">
        <f>ROUNDDOWN(AS53*1.25,0)</f>
        <v>912</v>
      </c>
      <c r="AV53" s="6">
        <f>ROUNDDOWN(($AM53-5)/5,0)-ROUNDDOWN(IF($BA$1=TRUE,$AT53,$AU53)/100,0)+IF($BB$1=TRUE,1,0)+IF($BD$1=TRUE,6,0)</f>
        <v>4</v>
      </c>
      <c r="AW53" s="6">
        <f>ROUNDDOWN(($AM53-5+3*$BA$5)/5,0)-ROUNDDOWN(IF($BA$1=TRUE,$AT53,$AU53)/100,0)+IF($BB$1=TRUE,1,0)+IF($BD$1=TRUE,6,0)</f>
        <v>5</v>
      </c>
      <c r="AX53" s="6">
        <f>ROUNDDOWN(($AM53-5+20*1+2*$BA$5)/5,0)-ROUNDDOWN(IF($BA$1=TRUE,$AT53,$AU53)/100,0)+IF($BB$1=TRUE,1,0)+IF($BD$1=TRUE,6,0)</f>
        <v>9</v>
      </c>
      <c r="AY53" s="6">
        <f>ROUNDDOWN(($AM53-5+20*2+1*$BA$5)/5,0)-ROUNDDOWN(IF($BA$1=TRUE,$AT53,$AU53)/100,0)+IF($BB$1=TRUE,1,0)+IF($BD$1=TRUE,6,0)</f>
        <v>13</v>
      </c>
      <c r="AZ53" s="6">
        <f>ROUNDDOWN(($AM53-5+60)/5,0)-ROUNDDOWN(IF($BA$1=TRUE,$AT53,$AU53)/100,0)+IF($BB$1=TRUE,1,0)+IF($BD$1=TRUE,6,0)</f>
        <v>16</v>
      </c>
    </row>
    <row r="54" spans="1:52" s="6" customFormat="1" x14ac:dyDescent="0.3">
      <c r="A54" s="35">
        <v>50</v>
      </c>
      <c r="B54" s="7" t="s">
        <v>270</v>
      </c>
      <c r="C54" s="23" t="s">
        <v>278</v>
      </c>
      <c r="D54" s="8" t="s">
        <v>43</v>
      </c>
      <c r="E54" s="8" t="s">
        <v>71</v>
      </c>
      <c r="F54" s="9" t="s">
        <v>69</v>
      </c>
      <c r="G54" s="26" t="s">
        <v>8</v>
      </c>
      <c r="H54" s="6">
        <f>ROUNDDOWN(AI54*1.05,0)+INDEX(Sheet2!$B$2:'Sheet2'!$B$5,MATCH(G54,Sheet2!$A$2:'Sheet2'!$A$5,0),0)+34*AR54-ROUNDUP(IF($BA$1=TRUE,AT54,AU54)/10,0)</f>
        <v>521</v>
      </c>
      <c r="I54" s="6">
        <f>ROUNDDOWN(AJ54*1.05,0)+INDEX(Sheet2!$B$2:'Sheet2'!$B$5,MATCH(G54,Sheet2!$A$2:'Sheet2'!$A$5,0),0)+34*AR54-ROUNDUP(IF($BA$1=TRUE,AT54,AU54)/10,0)</f>
        <v>605</v>
      </c>
      <c r="J54" s="45">
        <f>H54+I54</f>
        <v>1126</v>
      </c>
      <c r="K54" s="41">
        <f>AU54-ROUNDDOWN(AP54/2,0)-ROUNDDOWN(MAX(AO54*1.2,AN54*0.5),0)+INDEX(Sheet2!$C$2:'Sheet2'!$C$5,MATCH(G54,Sheet2!$A$2:'Sheet2'!$A$5,0),0)</f>
        <v>914</v>
      </c>
      <c r="L54" s="23">
        <f>AT54-ROUNDDOWN(AP54/2,0)-ROUNDDOWN(MAX(AO54*1.2,AN54*0.5),0)</f>
        <v>500</v>
      </c>
      <c r="N54" s="27">
        <f>AV54+IF($F54="범선",IF($BE$1=TRUE,INDEX(Sheet2!$H$2:'Sheet2'!$H$45,MATCH(AV54,Sheet2!$G$2:'Sheet2'!$G$45,0),0)),IF($BF$1=TRUE,INDEX(Sheet2!$I$2:'Sheet2'!$I$45,MATCH(AV54,Sheet2!$G$2:'Sheet2'!$G$45,0)),IF($BG$1=TRUE,INDEX(Sheet2!$H$2:'Sheet2'!$H$45,MATCH(AV54,Sheet2!$G$2:'Sheet2'!$G$45,0)),0)))+IF($BC$1=TRUE,2,0)</f>
        <v>14.5</v>
      </c>
      <c r="O54" s="8">
        <f>N54+3</f>
        <v>17.5</v>
      </c>
      <c r="P54" s="8">
        <f>N54+6</f>
        <v>20.5</v>
      </c>
      <c r="Q54" s="26">
        <f>N54+9</f>
        <v>23.5</v>
      </c>
      <c r="R54" s="8">
        <f>AW54+IF($F54="범선",IF($BE$1=TRUE,INDEX(Sheet2!$H$2:'Sheet2'!$H$45,MATCH(AW54,Sheet2!$G$2:'Sheet2'!$G$45,0),0)),IF($BF$1=TRUE,INDEX(Sheet2!$I$2:'Sheet2'!$I$45,MATCH(AW54,Sheet2!$G$2:'Sheet2'!$G$45,0)),IF($BG$1=TRUE,INDEX(Sheet2!$H$2:'Sheet2'!$H$45,MATCH(AW54,Sheet2!$G$2:'Sheet2'!$G$45,0)),0)))+IF($BC$1=TRUE,2,0)</f>
        <v>16</v>
      </c>
      <c r="S54" s="8">
        <f>R54+3.5</f>
        <v>19.5</v>
      </c>
      <c r="T54" s="8">
        <f>R54+6.5</f>
        <v>22.5</v>
      </c>
      <c r="U54" s="26">
        <f>R54+9.5</f>
        <v>25.5</v>
      </c>
      <c r="V54" s="8">
        <f>AX54+IF($F54="범선",IF($BE$1=TRUE,INDEX(Sheet2!$H$2:'Sheet2'!$H$45,MATCH(AX54,Sheet2!$G$2:'Sheet2'!$G$45,0),0)),IF($BF$1=TRUE,INDEX(Sheet2!$I$2:'Sheet2'!$I$45,MATCH(AX54,Sheet2!$G$2:'Sheet2'!$G$45,0)),IF($BG$1=TRUE,INDEX(Sheet2!$H$2:'Sheet2'!$H$45,MATCH(AX54,Sheet2!$G$2:'Sheet2'!$G$45,0)),0)))+IF($BC$1=TRUE,2,0)</f>
        <v>21</v>
      </c>
      <c r="W54" s="8">
        <f>V54+3.5</f>
        <v>24.5</v>
      </c>
      <c r="X54" s="8">
        <f>V54+6.5</f>
        <v>27.5</v>
      </c>
      <c r="Y54" s="26">
        <f>V54+9.5</f>
        <v>30.5</v>
      </c>
      <c r="Z54" s="8">
        <f>AY54+IF($F54="범선",IF($BE$1=TRUE,INDEX(Sheet2!$H$2:'Sheet2'!$H$45,MATCH(AY54,Sheet2!$G$2:'Sheet2'!$G$45,0),0)),IF($BF$1=TRUE,INDEX(Sheet2!$I$2:'Sheet2'!$I$45,MATCH(AY54,Sheet2!$G$2:'Sheet2'!$G$45,0)),IF($BG$1=TRUE,INDEX(Sheet2!$H$2:'Sheet2'!$H$45,MATCH(AY54,Sheet2!$G$2:'Sheet2'!$G$45,0)),0)))+IF($BC$1=TRUE,2,0)</f>
        <v>26.5</v>
      </c>
      <c r="AA54" s="8">
        <f>Z54+3.5</f>
        <v>30</v>
      </c>
      <c r="AB54" s="8">
        <f>Z54+6.5</f>
        <v>33</v>
      </c>
      <c r="AC54" s="26">
        <f>Z54+9.5</f>
        <v>36</v>
      </c>
      <c r="AD54" s="8">
        <f>AZ54+IF($F54="범선",IF($BE$1=TRUE,INDEX(Sheet2!$H$2:'Sheet2'!$H$45,MATCH(AZ54,Sheet2!$G$2:'Sheet2'!$G$45,0),0)),IF($BF$1=TRUE,INDEX(Sheet2!$I$2:'Sheet2'!$I$45,MATCH(AZ54,Sheet2!$G$2:'Sheet2'!$G$45,0)),IF($BG$1=TRUE,INDEX(Sheet2!$H$2:'Sheet2'!$H$45,MATCH(AZ54,Sheet2!$G$2:'Sheet2'!$G$45,0)),0)))+IF($BC$1=TRUE,2,0)</f>
        <v>30.5</v>
      </c>
      <c r="AE54" s="8">
        <f>AD54+3.5</f>
        <v>34</v>
      </c>
      <c r="AF54" s="8">
        <f>AD54+6.5</f>
        <v>37</v>
      </c>
      <c r="AG54" s="26">
        <f>AD54+9.5</f>
        <v>40</v>
      </c>
      <c r="AH54" s="8"/>
      <c r="AI54" s="6">
        <v>235</v>
      </c>
      <c r="AJ54" s="6">
        <v>315</v>
      </c>
      <c r="AK54" s="6">
        <v>10</v>
      </c>
      <c r="AL54" s="6">
        <v>10</v>
      </c>
      <c r="AM54" s="6">
        <v>18</v>
      </c>
      <c r="AN54" s="6">
        <v>56</v>
      </c>
      <c r="AO54" s="6">
        <v>30</v>
      </c>
      <c r="AP54" s="6">
        <v>22</v>
      </c>
      <c r="AQ54" s="6">
        <v>652</v>
      </c>
      <c r="AR54" s="6">
        <v>5</v>
      </c>
      <c r="AS54" s="6">
        <f>AN54+AP54+AQ54</f>
        <v>730</v>
      </c>
      <c r="AT54" s="6">
        <f>ROUNDDOWN(AS54*0.75,0)</f>
        <v>547</v>
      </c>
      <c r="AU54" s="6">
        <f>ROUNDDOWN(AS54*1.25,0)</f>
        <v>912</v>
      </c>
      <c r="AV54" s="6">
        <f>ROUNDDOWN(($AM54-5)/5,0)-ROUNDDOWN(IF($BA$1=TRUE,$AT54,$AU54)/100,0)+IF($BB$1=TRUE,1,0)+IF($BD$1=TRUE,6,0)</f>
        <v>4</v>
      </c>
      <c r="AW54" s="6">
        <f>ROUNDDOWN(($AM54-5+3*$BA$5)/5,0)-ROUNDDOWN(IF($BA$1=TRUE,$AT54,$AU54)/100,0)+IF($BB$1=TRUE,1,0)+IF($BD$1=TRUE,6,0)</f>
        <v>5</v>
      </c>
      <c r="AX54" s="6">
        <f>ROUNDDOWN(($AM54-5+20*1+2*$BA$5)/5,0)-ROUNDDOWN(IF($BA$1=TRUE,$AT54,$AU54)/100,0)+IF($BB$1=TRUE,1,0)+IF($BD$1=TRUE,6,0)</f>
        <v>9</v>
      </c>
      <c r="AY54" s="6">
        <f>ROUNDDOWN(($AM54-5+20*2+1*$BA$5)/5,0)-ROUNDDOWN(IF($BA$1=TRUE,$AT54,$AU54)/100,0)+IF($BB$1=TRUE,1,0)+IF($BD$1=TRUE,6,0)</f>
        <v>13</v>
      </c>
      <c r="AZ54" s="6">
        <f>ROUNDDOWN(($AM54-5+60)/5,0)-ROUNDDOWN(IF($BA$1=TRUE,$AT54,$AU54)/100,0)+IF($BB$1=TRUE,1,0)+IF($BD$1=TRUE,6,0)</f>
        <v>16</v>
      </c>
    </row>
    <row r="55" spans="1:52" s="6" customFormat="1" x14ac:dyDescent="0.3">
      <c r="A55" s="35">
        <v>51</v>
      </c>
      <c r="B55" s="7"/>
      <c r="C55" s="23" t="s">
        <v>278</v>
      </c>
      <c r="D55" s="8" t="s">
        <v>1</v>
      </c>
      <c r="E55" s="8" t="s">
        <v>0</v>
      </c>
      <c r="F55" s="9" t="s">
        <v>69</v>
      </c>
      <c r="G55" s="26" t="s">
        <v>8</v>
      </c>
      <c r="H55" s="6">
        <f>ROUNDDOWN(AI55*1.05,0)+INDEX(Sheet2!$B$2:'Sheet2'!$B$5,MATCH(G55,Sheet2!$A$2:'Sheet2'!$A$5,0),0)+34*AR55-ROUNDUP(IF($BA$1=TRUE,AT55,AU55)/10,0)</f>
        <v>521</v>
      </c>
      <c r="I55" s="6">
        <f>ROUNDDOWN(AJ55*1.05,0)+INDEX(Sheet2!$B$2:'Sheet2'!$B$5,MATCH(G55,Sheet2!$A$2:'Sheet2'!$A$5,0),0)+34*AR55-ROUNDUP(IF($BA$1=TRUE,AT55,AU55)/10,0)</f>
        <v>605</v>
      </c>
      <c r="J55" s="45">
        <f>H55+I55</f>
        <v>1126</v>
      </c>
      <c r="K55" s="41">
        <f>AU55-ROUNDDOWN(AP55/2,0)-ROUNDDOWN(MAX(AO55*1.2,AN55*0.5),0)+INDEX(Sheet2!$C$2:'Sheet2'!$C$5,MATCH(G55,Sheet2!$A$2:'Sheet2'!$A$5,0),0)</f>
        <v>914</v>
      </c>
      <c r="L55" s="23">
        <f>AT55-ROUNDDOWN(AP55/2,0)-ROUNDDOWN(MAX(AO55*1.2,AN55*0.5),0)</f>
        <v>500</v>
      </c>
      <c r="N55" s="27">
        <f>AV55+IF($F55="범선",IF($BE$1=TRUE,INDEX(Sheet2!$H$2:'Sheet2'!$H$45,MATCH(AV55,Sheet2!$G$2:'Sheet2'!$G$45,0),0)),IF($BF$1=TRUE,INDEX(Sheet2!$I$2:'Sheet2'!$I$45,MATCH(AV55,Sheet2!$G$2:'Sheet2'!$G$45,0)),IF($BG$1=TRUE,INDEX(Sheet2!$H$2:'Sheet2'!$H$45,MATCH(AV55,Sheet2!$G$2:'Sheet2'!$G$45,0)),0)))+IF($BC$1=TRUE,2,0)</f>
        <v>14.5</v>
      </c>
      <c r="O55" s="8">
        <f>N55+3</f>
        <v>17.5</v>
      </c>
      <c r="P55" s="8">
        <f>N55+6</f>
        <v>20.5</v>
      </c>
      <c r="Q55" s="26">
        <f>N55+9</f>
        <v>23.5</v>
      </c>
      <c r="R55" s="8">
        <f>AW55+IF($F55="범선",IF($BE$1=TRUE,INDEX(Sheet2!$H$2:'Sheet2'!$H$45,MATCH(AW55,Sheet2!$G$2:'Sheet2'!$G$45,0),0)),IF($BF$1=TRUE,INDEX(Sheet2!$I$2:'Sheet2'!$I$45,MATCH(AW55,Sheet2!$G$2:'Sheet2'!$G$45,0)),IF($BG$1=TRUE,INDEX(Sheet2!$H$2:'Sheet2'!$H$45,MATCH(AW55,Sheet2!$G$2:'Sheet2'!$G$45,0)),0)))+IF($BC$1=TRUE,2,0)</f>
        <v>16</v>
      </c>
      <c r="S55" s="8">
        <f>R55+3.5</f>
        <v>19.5</v>
      </c>
      <c r="T55" s="8">
        <f>R55+6.5</f>
        <v>22.5</v>
      </c>
      <c r="U55" s="26">
        <f>R55+9.5</f>
        <v>25.5</v>
      </c>
      <c r="V55" s="8">
        <f>AX55+IF($F55="범선",IF($BE$1=TRUE,INDEX(Sheet2!$H$2:'Sheet2'!$H$45,MATCH(AX55,Sheet2!$G$2:'Sheet2'!$G$45,0),0)),IF($BF$1=TRUE,INDEX(Sheet2!$I$2:'Sheet2'!$I$45,MATCH(AX55,Sheet2!$G$2:'Sheet2'!$G$45,0)),IF($BG$1=TRUE,INDEX(Sheet2!$H$2:'Sheet2'!$H$45,MATCH(AX55,Sheet2!$G$2:'Sheet2'!$G$45,0)),0)))+IF($BC$1=TRUE,2,0)</f>
        <v>21</v>
      </c>
      <c r="W55" s="8">
        <f>V55+3.5</f>
        <v>24.5</v>
      </c>
      <c r="X55" s="8">
        <f>V55+6.5</f>
        <v>27.5</v>
      </c>
      <c r="Y55" s="26">
        <f>V55+9.5</f>
        <v>30.5</v>
      </c>
      <c r="Z55" s="8">
        <f>AY55+IF($F55="범선",IF($BE$1=TRUE,INDEX(Sheet2!$H$2:'Sheet2'!$H$45,MATCH(AY55,Sheet2!$G$2:'Sheet2'!$G$45,0),0)),IF($BF$1=TRUE,INDEX(Sheet2!$I$2:'Sheet2'!$I$45,MATCH(AY55,Sheet2!$G$2:'Sheet2'!$G$45,0)),IF($BG$1=TRUE,INDEX(Sheet2!$H$2:'Sheet2'!$H$45,MATCH(AY55,Sheet2!$G$2:'Sheet2'!$G$45,0)),0)))+IF($BC$1=TRUE,2,0)</f>
        <v>26.5</v>
      </c>
      <c r="AA55" s="8">
        <f>Z55+3.5</f>
        <v>30</v>
      </c>
      <c r="AB55" s="8">
        <f>Z55+6.5</f>
        <v>33</v>
      </c>
      <c r="AC55" s="26">
        <f>Z55+9.5</f>
        <v>36</v>
      </c>
      <c r="AD55" s="8">
        <f>AZ55+IF($F55="범선",IF($BE$1=TRUE,INDEX(Sheet2!$H$2:'Sheet2'!$H$45,MATCH(AZ55,Sheet2!$G$2:'Sheet2'!$G$45,0),0)),IF($BF$1=TRUE,INDEX(Sheet2!$I$2:'Sheet2'!$I$45,MATCH(AZ55,Sheet2!$G$2:'Sheet2'!$G$45,0)),IF($BG$1=TRUE,INDEX(Sheet2!$H$2:'Sheet2'!$H$45,MATCH(AZ55,Sheet2!$G$2:'Sheet2'!$G$45,0)),0)))+IF($BC$1=TRUE,2,0)</f>
        <v>30.5</v>
      </c>
      <c r="AE55" s="8">
        <f>AD55+3.5</f>
        <v>34</v>
      </c>
      <c r="AF55" s="8">
        <f>AD55+6.5</f>
        <v>37</v>
      </c>
      <c r="AG55" s="26">
        <f>AD55+9.5</f>
        <v>40</v>
      </c>
      <c r="AH55" s="8"/>
      <c r="AI55" s="6">
        <v>235</v>
      </c>
      <c r="AJ55" s="6">
        <v>315</v>
      </c>
      <c r="AK55" s="6">
        <v>9</v>
      </c>
      <c r="AL55" s="6">
        <v>10</v>
      </c>
      <c r="AM55" s="6">
        <v>18</v>
      </c>
      <c r="AN55" s="6">
        <v>56</v>
      </c>
      <c r="AO55" s="6">
        <v>30</v>
      </c>
      <c r="AP55" s="6">
        <v>22</v>
      </c>
      <c r="AQ55" s="6">
        <v>652</v>
      </c>
      <c r="AR55" s="6">
        <v>5</v>
      </c>
      <c r="AS55" s="6">
        <f>AN55+AP55+AQ55</f>
        <v>730</v>
      </c>
      <c r="AT55" s="6">
        <f>ROUNDDOWN(AS55*0.75,0)</f>
        <v>547</v>
      </c>
      <c r="AU55" s="6">
        <f>ROUNDDOWN(AS55*1.25,0)</f>
        <v>912</v>
      </c>
      <c r="AV55" s="6">
        <f>ROUNDDOWN(($AM55-5)/5,0)-ROUNDDOWN(IF($BA$1=TRUE,$AT55,$AU55)/100,0)+IF($BB$1=TRUE,1,0)+IF($BD$1=TRUE,6,0)</f>
        <v>4</v>
      </c>
      <c r="AW55" s="6">
        <f>ROUNDDOWN(($AM55-5+3*$BA$5)/5,0)-ROUNDDOWN(IF($BA$1=TRUE,$AT55,$AU55)/100,0)+IF($BB$1=TRUE,1,0)+IF($BD$1=TRUE,6,0)</f>
        <v>5</v>
      </c>
      <c r="AX55" s="6">
        <f>ROUNDDOWN(($AM55-5+20*1+2*$BA$5)/5,0)-ROUNDDOWN(IF($BA$1=TRUE,$AT55,$AU55)/100,0)+IF($BB$1=TRUE,1,0)+IF($BD$1=TRUE,6,0)</f>
        <v>9</v>
      </c>
      <c r="AY55" s="6">
        <f>ROUNDDOWN(($AM55-5+20*2+1*$BA$5)/5,0)-ROUNDDOWN(IF($BA$1=TRUE,$AT55,$AU55)/100,0)+IF($BB$1=TRUE,1,0)+IF($BD$1=TRUE,6,0)</f>
        <v>13</v>
      </c>
      <c r="AZ55" s="6">
        <f>ROUNDDOWN(($AM55-5+60)/5,0)-ROUNDDOWN(IF($BA$1=TRUE,$AT55,$AU55)/100,0)+IF($BB$1=TRUE,1,0)+IF($BD$1=TRUE,6,0)</f>
        <v>16</v>
      </c>
    </row>
    <row r="56" spans="1:52" s="6" customFormat="1" x14ac:dyDescent="0.3">
      <c r="A56" s="35">
        <v>52</v>
      </c>
      <c r="B56" s="7" t="s">
        <v>280</v>
      </c>
      <c r="C56" s="23" t="s">
        <v>278</v>
      </c>
      <c r="D56" s="8" t="s">
        <v>43</v>
      </c>
      <c r="E56" s="8" t="s">
        <v>154</v>
      </c>
      <c r="F56" s="9" t="s">
        <v>69</v>
      </c>
      <c r="G56" s="26" t="s">
        <v>10</v>
      </c>
      <c r="H56" s="6">
        <f>ROUNDDOWN(AI56*1.05,0)+INDEX(Sheet2!$B$2:'Sheet2'!$B$5,MATCH(G56,Sheet2!$A$2:'Sheet2'!$A$5,0),0)+34*AR56-ROUNDUP(IF($BA$1=TRUE,AT56,AU56)/10,0)</f>
        <v>484</v>
      </c>
      <c r="I56" s="6">
        <f>ROUNDDOWN(AJ56*1.05,0)+INDEX(Sheet2!$B$2:'Sheet2'!$B$5,MATCH(G56,Sheet2!$A$2:'Sheet2'!$A$5,0),0)+34*AR56-ROUNDUP(IF($BA$1=TRUE,AT56,AU56)/10,0)</f>
        <v>568</v>
      </c>
      <c r="J56" s="45">
        <f>H56+I56</f>
        <v>1052</v>
      </c>
      <c r="K56" s="41">
        <f>AU56-ROUNDDOWN(AP56/2,0)-ROUNDDOWN(MAX(AO56*1.2,AN56*0.5),0)+INDEX(Sheet2!$C$2:'Sheet2'!$C$5,MATCH(G56,Sheet2!$A$2:'Sheet2'!$A$5,0),0)</f>
        <v>1303</v>
      </c>
      <c r="L56" s="23">
        <f>AT56-ROUNDDOWN(AP56/2,0)-ROUNDDOWN(MAX(AO56*1.2,AN56*0.5),0)</f>
        <v>732</v>
      </c>
      <c r="N56" s="27">
        <f>AV56+IF($F56="범선",IF($BE$1=TRUE,INDEX(Sheet2!$H$2:'Sheet2'!$H$45,MATCH(AV56,Sheet2!$G$2:'Sheet2'!$G$45,0),0)),IF($BF$1=TRUE,INDEX(Sheet2!$I$2:'Sheet2'!$I$45,MATCH(AV56,Sheet2!$G$2:'Sheet2'!$G$45,0)),IF($BG$1=TRUE,INDEX(Sheet2!$H$2:'Sheet2'!$H$45,MATCH(AV56,Sheet2!$G$2:'Sheet2'!$G$45,0)),0)))+IF($BC$1=TRUE,2,0)</f>
        <v>14.5</v>
      </c>
      <c r="O56" s="8">
        <f>N56+3</f>
        <v>17.5</v>
      </c>
      <c r="P56" s="8">
        <f>N56+6</f>
        <v>20.5</v>
      </c>
      <c r="Q56" s="26">
        <f>N56+9</f>
        <v>23.5</v>
      </c>
      <c r="R56" s="8">
        <f>AW56+IF($F56="범선",IF($BE$1=TRUE,INDEX(Sheet2!$H$2:'Sheet2'!$H$45,MATCH(AW56,Sheet2!$G$2:'Sheet2'!$G$45,0),0)),IF($BF$1=TRUE,INDEX(Sheet2!$I$2:'Sheet2'!$I$45,MATCH(AW56,Sheet2!$G$2:'Sheet2'!$G$45,0)),IF($BG$1=TRUE,INDEX(Sheet2!$H$2:'Sheet2'!$H$45,MATCH(AW56,Sheet2!$G$2:'Sheet2'!$G$45,0)),0)))+IF($BC$1=TRUE,2,0)</f>
        <v>16</v>
      </c>
      <c r="S56" s="8">
        <f>R56+3.5</f>
        <v>19.5</v>
      </c>
      <c r="T56" s="8">
        <f>R56+6.5</f>
        <v>22.5</v>
      </c>
      <c r="U56" s="26">
        <f>R56+9.5</f>
        <v>25.5</v>
      </c>
      <c r="V56" s="8">
        <f>AX56+IF($F56="범선",IF($BE$1=TRUE,INDEX(Sheet2!$H$2:'Sheet2'!$H$45,MATCH(AX56,Sheet2!$G$2:'Sheet2'!$G$45,0),0)),IF($BF$1=TRUE,INDEX(Sheet2!$I$2:'Sheet2'!$I$45,MATCH(AX56,Sheet2!$G$2:'Sheet2'!$G$45,0)),IF($BG$1=TRUE,INDEX(Sheet2!$H$2:'Sheet2'!$H$45,MATCH(AX56,Sheet2!$G$2:'Sheet2'!$G$45,0)),0)))+IF($BC$1=TRUE,2,0)</f>
        <v>20</v>
      </c>
      <c r="W56" s="8">
        <f>V56+3.5</f>
        <v>23.5</v>
      </c>
      <c r="X56" s="8">
        <f>V56+6.5</f>
        <v>26.5</v>
      </c>
      <c r="Y56" s="26">
        <f>V56+9.5</f>
        <v>29.5</v>
      </c>
      <c r="Z56" s="8">
        <f>AY56+IF($F56="범선",IF($BE$1=TRUE,INDEX(Sheet2!$H$2:'Sheet2'!$H$45,MATCH(AY56,Sheet2!$G$2:'Sheet2'!$G$45,0),0)),IF($BF$1=TRUE,INDEX(Sheet2!$I$2:'Sheet2'!$I$45,MATCH(AY56,Sheet2!$G$2:'Sheet2'!$G$45,0)),IF($BG$1=TRUE,INDEX(Sheet2!$H$2:'Sheet2'!$H$45,MATCH(AY56,Sheet2!$G$2:'Sheet2'!$G$45,0)),0)))+IF($BC$1=TRUE,2,0)</f>
        <v>25</v>
      </c>
      <c r="AA56" s="8">
        <f>Z56+3.5</f>
        <v>28.5</v>
      </c>
      <c r="AB56" s="8">
        <f>Z56+6.5</f>
        <v>31.5</v>
      </c>
      <c r="AC56" s="26">
        <f>Z56+9.5</f>
        <v>34.5</v>
      </c>
      <c r="AD56" s="8">
        <f>AZ56+IF($F56="범선",IF($BE$1=TRUE,INDEX(Sheet2!$H$2:'Sheet2'!$H$45,MATCH(AZ56,Sheet2!$G$2:'Sheet2'!$G$45,0),0)),IF($BF$1=TRUE,INDEX(Sheet2!$I$2:'Sheet2'!$I$45,MATCH(AZ56,Sheet2!$G$2:'Sheet2'!$G$45,0)),IF($BG$1=TRUE,INDEX(Sheet2!$H$2:'Sheet2'!$H$45,MATCH(AZ56,Sheet2!$G$2:'Sheet2'!$G$45,0)),0)))+IF($BC$1=TRUE,2,0)</f>
        <v>30.5</v>
      </c>
      <c r="AE56" s="8">
        <f>AD56+3.5</f>
        <v>34</v>
      </c>
      <c r="AF56" s="8">
        <f>AD56+6.5</f>
        <v>37</v>
      </c>
      <c r="AG56" s="26">
        <f>AD56+9.5</f>
        <v>40</v>
      </c>
      <c r="AH56" s="8"/>
      <c r="AI56" s="6">
        <v>240</v>
      </c>
      <c r="AJ56" s="6">
        <v>320</v>
      </c>
      <c r="AK56" s="6">
        <v>12</v>
      </c>
      <c r="AL56" s="6">
        <v>11</v>
      </c>
      <c r="AM56" s="6">
        <v>25</v>
      </c>
      <c r="AN56" s="6">
        <v>60</v>
      </c>
      <c r="AO56" s="6">
        <v>28</v>
      </c>
      <c r="AP56" s="6">
        <v>30</v>
      </c>
      <c r="AQ56" s="6">
        <v>950</v>
      </c>
      <c r="AR56" s="6">
        <v>5</v>
      </c>
      <c r="AS56" s="6">
        <f>AN56+AP56+AQ56</f>
        <v>1040</v>
      </c>
      <c r="AT56" s="6">
        <f>ROUNDDOWN(AS56*0.75,0)</f>
        <v>780</v>
      </c>
      <c r="AU56" s="6">
        <f>ROUNDDOWN(AS56*1.25,0)</f>
        <v>1300</v>
      </c>
      <c r="AV56" s="6">
        <f>ROUNDDOWN(($AM56-5)/5,0)-ROUNDDOWN(IF($BA$1=TRUE,$AT56,$AU56)/100,0)+IF($BB$1=TRUE,1,0)+IF($BD$1=TRUE,6,0)</f>
        <v>4</v>
      </c>
      <c r="AW56" s="6">
        <f>ROUNDDOWN(($AM56-5+3*$BA$5)/5,0)-ROUNDDOWN(IF($BA$1=TRUE,$AT56,$AU56)/100,0)+IF($BB$1=TRUE,1,0)+IF($BD$1=TRUE,6,0)</f>
        <v>5</v>
      </c>
      <c r="AX56" s="6">
        <f>ROUNDDOWN(($AM56-5+20*1+2*$BA$5)/5,0)-ROUNDDOWN(IF($BA$1=TRUE,$AT56,$AU56)/100,0)+IF($BB$1=TRUE,1,0)+IF($BD$1=TRUE,6,0)</f>
        <v>8</v>
      </c>
      <c r="AY56" s="6">
        <f>ROUNDDOWN(($AM56-5+20*2+1*$BA$5)/5,0)-ROUNDDOWN(IF($BA$1=TRUE,$AT56,$AU56)/100,0)+IF($BB$1=TRUE,1,0)+IF($BD$1=TRUE,6,0)</f>
        <v>12</v>
      </c>
      <c r="AZ56" s="6">
        <f>ROUNDDOWN(($AM56-5+60)/5,0)-ROUNDDOWN(IF($BA$1=TRUE,$AT56,$AU56)/100,0)+IF($BB$1=TRUE,1,0)+IF($BD$1=TRUE,6,0)</f>
        <v>16</v>
      </c>
    </row>
    <row r="57" spans="1:52" s="6" customFormat="1" x14ac:dyDescent="0.3">
      <c r="A57" s="35">
        <v>53</v>
      </c>
      <c r="B57" s="7" t="s">
        <v>286</v>
      </c>
      <c r="C57" s="23" t="s">
        <v>278</v>
      </c>
      <c r="D57" s="8" t="s">
        <v>43</v>
      </c>
      <c r="E57" s="8" t="s">
        <v>118</v>
      </c>
      <c r="F57" s="9" t="s">
        <v>69</v>
      </c>
      <c r="G57" s="26" t="s">
        <v>10</v>
      </c>
      <c r="H57" s="6">
        <f>ROUNDDOWN(AI57*1.05,0)+INDEX(Sheet2!$B$2:'Sheet2'!$B$5,MATCH(G57,Sheet2!$A$2:'Sheet2'!$A$5,0),0)+34*AR57-ROUNDUP(IF($BA$1=TRUE,AT57,AU57)/10,0)</f>
        <v>408</v>
      </c>
      <c r="I57" s="6">
        <f>ROUNDDOWN(AJ57*1.05,0)+INDEX(Sheet2!$B$2:'Sheet2'!$B$5,MATCH(G57,Sheet2!$A$2:'Sheet2'!$A$5,0),0)+34*AR57-ROUNDUP(IF($BA$1=TRUE,AT57,AU57)/10,0)</f>
        <v>492</v>
      </c>
      <c r="J57" s="45">
        <f>H57+I57</f>
        <v>900</v>
      </c>
      <c r="K57" s="41">
        <f>AU57-ROUNDDOWN(AP57/2,0)-ROUNDDOWN(MAX(AO57*1.2,AN57*0.5),0)+INDEX(Sheet2!$C$2:'Sheet2'!$C$5,MATCH(G57,Sheet2!$A$2:'Sheet2'!$A$5,0),0)</f>
        <v>915</v>
      </c>
      <c r="L57" s="23">
        <f>AT57-ROUNDDOWN(AP57/2,0)-ROUNDDOWN(MAX(AO57*1.2,AN57*0.5),0)</f>
        <v>504</v>
      </c>
      <c r="N57" s="27">
        <f>AV57+IF($F57="범선",IF($BE$1=TRUE,INDEX(Sheet2!$H$2:'Sheet2'!$H$45,MATCH(AV57,Sheet2!$G$2:'Sheet2'!$G$45,0),0)),IF($BF$1=TRUE,INDEX(Sheet2!$I$2:'Sheet2'!$I$45,MATCH(AV57,Sheet2!$G$2:'Sheet2'!$G$45,0)),IF($BG$1=TRUE,INDEX(Sheet2!$H$2:'Sheet2'!$H$45,MATCH(AV57,Sheet2!$G$2:'Sheet2'!$G$45,0)),0)))+IF($BC$1=TRUE,2,0)</f>
        <v>14.5</v>
      </c>
      <c r="O57" s="8">
        <f>N57+3</f>
        <v>17.5</v>
      </c>
      <c r="P57" s="8">
        <f>N57+6</f>
        <v>20.5</v>
      </c>
      <c r="Q57" s="26">
        <f>N57+9</f>
        <v>23.5</v>
      </c>
      <c r="R57" s="8">
        <f>AW57+IF($F57="범선",IF($BE$1=TRUE,INDEX(Sheet2!$H$2:'Sheet2'!$H$45,MATCH(AW57,Sheet2!$G$2:'Sheet2'!$G$45,0),0)),IF($BF$1=TRUE,INDEX(Sheet2!$I$2:'Sheet2'!$I$45,MATCH(AW57,Sheet2!$G$2:'Sheet2'!$G$45,0)),IF($BG$1=TRUE,INDEX(Sheet2!$H$2:'Sheet2'!$H$45,MATCH(AW57,Sheet2!$G$2:'Sheet2'!$G$45,0)),0)))+IF($BC$1=TRUE,2,0)</f>
        <v>16</v>
      </c>
      <c r="S57" s="8">
        <f>R57+3.5</f>
        <v>19.5</v>
      </c>
      <c r="T57" s="8">
        <f>R57+6.5</f>
        <v>22.5</v>
      </c>
      <c r="U57" s="26">
        <f>R57+9.5</f>
        <v>25.5</v>
      </c>
      <c r="V57" s="8">
        <f>AX57+IF($F57="범선",IF($BE$1=TRUE,INDEX(Sheet2!$H$2:'Sheet2'!$H$45,MATCH(AX57,Sheet2!$G$2:'Sheet2'!$G$45,0),0)),IF($BF$1=TRUE,INDEX(Sheet2!$I$2:'Sheet2'!$I$45,MATCH(AX57,Sheet2!$G$2:'Sheet2'!$G$45,0)),IF($BG$1=TRUE,INDEX(Sheet2!$H$2:'Sheet2'!$H$45,MATCH(AX57,Sheet2!$G$2:'Sheet2'!$G$45,0)),0)))+IF($BC$1=TRUE,2,0)</f>
        <v>20</v>
      </c>
      <c r="W57" s="8">
        <f>V57+3.5</f>
        <v>23.5</v>
      </c>
      <c r="X57" s="8">
        <f>V57+6.5</f>
        <v>26.5</v>
      </c>
      <c r="Y57" s="26">
        <f>V57+9.5</f>
        <v>29.5</v>
      </c>
      <c r="Z57" s="8">
        <f>AY57+IF($F57="범선",IF($BE$1=TRUE,INDEX(Sheet2!$H$2:'Sheet2'!$H$45,MATCH(AY57,Sheet2!$G$2:'Sheet2'!$G$45,0),0)),IF($BF$1=TRUE,INDEX(Sheet2!$I$2:'Sheet2'!$I$45,MATCH(AY57,Sheet2!$G$2:'Sheet2'!$G$45,0)),IF($BG$1=TRUE,INDEX(Sheet2!$H$2:'Sheet2'!$H$45,MATCH(AY57,Sheet2!$G$2:'Sheet2'!$G$45,0)),0)))+IF($BC$1=TRUE,2,0)</f>
        <v>25</v>
      </c>
      <c r="AA57" s="8">
        <f>Z57+3.5</f>
        <v>28.5</v>
      </c>
      <c r="AB57" s="8">
        <f>Z57+6.5</f>
        <v>31.5</v>
      </c>
      <c r="AC57" s="26">
        <f>Z57+9.5</f>
        <v>34.5</v>
      </c>
      <c r="AD57" s="8">
        <f>AZ57+IF($F57="범선",IF($BE$1=TRUE,INDEX(Sheet2!$H$2:'Sheet2'!$H$45,MATCH(AZ57,Sheet2!$G$2:'Sheet2'!$G$45,0),0)),IF($BF$1=TRUE,INDEX(Sheet2!$I$2:'Sheet2'!$I$45,MATCH(AZ57,Sheet2!$G$2:'Sheet2'!$G$45,0)),IF($BG$1=TRUE,INDEX(Sheet2!$H$2:'Sheet2'!$H$45,MATCH(AZ57,Sheet2!$G$2:'Sheet2'!$G$45,0)),0)))+IF($BC$1=TRUE,2,0)</f>
        <v>30.5</v>
      </c>
      <c r="AE57" s="8">
        <f>AD57+3.5</f>
        <v>34</v>
      </c>
      <c r="AF57" s="8">
        <f>AD57+6.5</f>
        <v>37</v>
      </c>
      <c r="AG57" s="26">
        <f>AD57+9.5</f>
        <v>40</v>
      </c>
      <c r="AH57" s="8"/>
      <c r="AI57" s="6">
        <v>210</v>
      </c>
      <c r="AJ57" s="6">
        <v>290</v>
      </c>
      <c r="AK57" s="6">
        <v>9</v>
      </c>
      <c r="AL57" s="6">
        <v>9</v>
      </c>
      <c r="AM57" s="6">
        <v>15</v>
      </c>
      <c r="AN57" s="6">
        <v>50</v>
      </c>
      <c r="AO57" s="6">
        <v>23</v>
      </c>
      <c r="AP57" s="6">
        <v>18</v>
      </c>
      <c r="AQ57" s="6">
        <v>652</v>
      </c>
      <c r="AR57" s="6">
        <v>3</v>
      </c>
      <c r="AS57" s="6">
        <f>AN57+AP57+AQ57</f>
        <v>720</v>
      </c>
      <c r="AT57" s="6">
        <f>ROUNDDOWN(AS57*0.75,0)</f>
        <v>540</v>
      </c>
      <c r="AU57" s="6">
        <f>ROUNDDOWN(AS57*1.25,0)</f>
        <v>900</v>
      </c>
      <c r="AV57" s="6">
        <f>ROUNDDOWN(($AM57-5)/5,0)-ROUNDDOWN(IF($BA$1=TRUE,$AT57,$AU57)/100,0)+IF($BB$1=TRUE,1,0)+IF($BD$1=TRUE,6,0)</f>
        <v>4</v>
      </c>
      <c r="AW57" s="6">
        <f>ROUNDDOWN(($AM57-5+3*$BA$5)/5,0)-ROUNDDOWN(IF($BA$1=TRUE,$AT57,$AU57)/100,0)+IF($BB$1=TRUE,1,0)+IF($BD$1=TRUE,6,0)</f>
        <v>5</v>
      </c>
      <c r="AX57" s="6">
        <f>ROUNDDOWN(($AM57-5+20*1+2*$BA$5)/5,0)-ROUNDDOWN(IF($BA$1=TRUE,$AT57,$AU57)/100,0)+IF($BB$1=TRUE,1,0)+IF($BD$1=TRUE,6,0)</f>
        <v>8</v>
      </c>
      <c r="AY57" s="6">
        <f>ROUNDDOWN(($AM57-5+20*2+1*$BA$5)/5,0)-ROUNDDOWN(IF($BA$1=TRUE,$AT57,$AU57)/100,0)+IF($BB$1=TRUE,1,0)+IF($BD$1=TRUE,6,0)</f>
        <v>12</v>
      </c>
      <c r="AZ57" s="6">
        <f>ROUNDDOWN(($AM57-5+60)/5,0)-ROUNDDOWN(IF($BA$1=TRUE,$AT57,$AU57)/100,0)+IF($BB$1=TRUE,1,0)+IF($BD$1=TRUE,6,0)</f>
        <v>16</v>
      </c>
    </row>
    <row r="58" spans="1:52" s="6" customFormat="1" x14ac:dyDescent="0.3">
      <c r="A58" s="35">
        <v>54</v>
      </c>
      <c r="B58" s="7" t="s">
        <v>284</v>
      </c>
      <c r="C58" s="23" t="s">
        <v>278</v>
      </c>
      <c r="D58" s="8" t="s">
        <v>43</v>
      </c>
      <c r="E58" s="8" t="s">
        <v>70</v>
      </c>
      <c r="F58" s="9" t="s">
        <v>69</v>
      </c>
      <c r="G58" s="26" t="s">
        <v>10</v>
      </c>
      <c r="H58" s="6">
        <f>ROUNDDOWN(AI58*1.05,0)+INDEX(Sheet2!$B$2:'Sheet2'!$B$5,MATCH(G58,Sheet2!$A$2:'Sheet2'!$A$5,0),0)+34*AR58-ROUNDUP(IF($BA$1=TRUE,AT58,AU58)/10,0)</f>
        <v>475</v>
      </c>
      <c r="I58" s="6">
        <f>ROUNDDOWN(AJ58*1.05,0)+INDEX(Sheet2!$B$2:'Sheet2'!$B$5,MATCH(G58,Sheet2!$A$2:'Sheet2'!$A$5,0),0)+34*AR58-ROUNDUP(IF($BA$1=TRUE,AT58,AU58)/10,0)</f>
        <v>565</v>
      </c>
      <c r="J58" s="45">
        <f>H58+I58</f>
        <v>1040</v>
      </c>
      <c r="K58" s="41">
        <f>AU58-ROUNDDOWN(AP58/2,0)-ROUNDDOWN(MAX(AO58*1.2,AN58*0.5),0)+INDEX(Sheet2!$C$2:'Sheet2'!$C$5,MATCH(G58,Sheet2!$A$2:'Sheet2'!$A$5,0),0)</f>
        <v>1008</v>
      </c>
      <c r="L58" s="23">
        <f>AT58-ROUNDDOWN(AP58/2,0)-ROUNDDOWN(MAX(AO58*1.2,AN58*0.5),0)</f>
        <v>557</v>
      </c>
      <c r="N58" s="27">
        <f>AV58+IF($F58="범선",IF($BE$1=TRUE,INDEX(Sheet2!$H$2:'Sheet2'!$H$45,MATCH(AV58,Sheet2!$G$2:'Sheet2'!$G$45,0),0)),IF($BF$1=TRUE,INDEX(Sheet2!$I$2:'Sheet2'!$I$45,MATCH(AV58,Sheet2!$G$2:'Sheet2'!$G$45,0)),IF($BG$1=TRUE,INDEX(Sheet2!$H$2:'Sheet2'!$H$45,MATCH(AV58,Sheet2!$G$2:'Sheet2'!$G$45,0)),0)))+IF($BC$1=TRUE,2,0)</f>
        <v>13</v>
      </c>
      <c r="O58" s="8">
        <f>N58+3</f>
        <v>16</v>
      </c>
      <c r="P58" s="8">
        <f>N58+6</f>
        <v>19</v>
      </c>
      <c r="Q58" s="26">
        <f>N58+9</f>
        <v>22</v>
      </c>
      <c r="R58" s="8">
        <f>AW58+IF($F58="범선",IF($BE$1=TRUE,INDEX(Sheet2!$H$2:'Sheet2'!$H$45,MATCH(AW58,Sheet2!$G$2:'Sheet2'!$G$45,0),0)),IF($BF$1=TRUE,INDEX(Sheet2!$I$2:'Sheet2'!$I$45,MATCH(AW58,Sheet2!$G$2:'Sheet2'!$G$45,0)),IF($BG$1=TRUE,INDEX(Sheet2!$H$2:'Sheet2'!$H$45,MATCH(AW58,Sheet2!$G$2:'Sheet2'!$G$45,0)),0)))+IF($BC$1=TRUE,2,0)</f>
        <v>14.5</v>
      </c>
      <c r="S58" s="8">
        <f>R58+3.5</f>
        <v>18</v>
      </c>
      <c r="T58" s="8">
        <f>R58+6.5</f>
        <v>21</v>
      </c>
      <c r="U58" s="26">
        <f>R58+9.5</f>
        <v>24</v>
      </c>
      <c r="V58" s="8">
        <f>AX58+IF($F58="범선",IF($BE$1=TRUE,INDEX(Sheet2!$H$2:'Sheet2'!$H$45,MATCH(AX58,Sheet2!$G$2:'Sheet2'!$G$45,0),0)),IF($BF$1=TRUE,INDEX(Sheet2!$I$2:'Sheet2'!$I$45,MATCH(AX58,Sheet2!$G$2:'Sheet2'!$G$45,0)),IF($BG$1=TRUE,INDEX(Sheet2!$H$2:'Sheet2'!$H$45,MATCH(AX58,Sheet2!$G$2:'Sheet2'!$G$45,0)),0)))+IF($BC$1=TRUE,2,0)</f>
        <v>20</v>
      </c>
      <c r="W58" s="8">
        <f>V58+3.5</f>
        <v>23.5</v>
      </c>
      <c r="X58" s="8">
        <f>V58+6.5</f>
        <v>26.5</v>
      </c>
      <c r="Y58" s="26">
        <f>V58+9.5</f>
        <v>29.5</v>
      </c>
      <c r="Z58" s="8">
        <f>AY58+IF($F58="범선",IF($BE$1=TRUE,INDEX(Sheet2!$H$2:'Sheet2'!$H$45,MATCH(AY58,Sheet2!$G$2:'Sheet2'!$G$45,0),0)),IF($BF$1=TRUE,INDEX(Sheet2!$I$2:'Sheet2'!$I$45,MATCH(AY58,Sheet2!$G$2:'Sheet2'!$G$45,0)),IF($BG$1=TRUE,INDEX(Sheet2!$H$2:'Sheet2'!$H$45,MATCH(AY58,Sheet2!$G$2:'Sheet2'!$G$45,0)),0)))+IF($BC$1=TRUE,2,0)</f>
        <v>24</v>
      </c>
      <c r="AA58" s="8">
        <f>Z58+3.5</f>
        <v>27.5</v>
      </c>
      <c r="AB58" s="8">
        <f>Z58+6.5</f>
        <v>30.5</v>
      </c>
      <c r="AC58" s="26">
        <f>Z58+9.5</f>
        <v>33.5</v>
      </c>
      <c r="AD58" s="8">
        <f>AZ58+IF($F58="범선",IF($BE$1=TRUE,INDEX(Sheet2!$H$2:'Sheet2'!$H$45,MATCH(AZ58,Sheet2!$G$2:'Sheet2'!$G$45,0),0)),IF($BF$1=TRUE,INDEX(Sheet2!$I$2:'Sheet2'!$I$45,MATCH(AZ58,Sheet2!$G$2:'Sheet2'!$G$45,0)),IF($BG$1=TRUE,INDEX(Sheet2!$H$2:'Sheet2'!$H$45,MATCH(AZ58,Sheet2!$G$2:'Sheet2'!$G$45,0)),0)))+IF($BC$1=TRUE,2,0)</f>
        <v>29</v>
      </c>
      <c r="AE58" s="8">
        <f>AD58+3.5</f>
        <v>32.5</v>
      </c>
      <c r="AF58" s="8">
        <f>AD58+6.5</f>
        <v>35.5</v>
      </c>
      <c r="AG58" s="26">
        <f>AD58+9.5</f>
        <v>38.5</v>
      </c>
      <c r="AH58" s="8"/>
      <c r="AI58" s="6">
        <v>215</v>
      </c>
      <c r="AJ58" s="6">
        <v>300</v>
      </c>
      <c r="AK58" s="6">
        <v>9</v>
      </c>
      <c r="AL58" s="6">
        <v>9</v>
      </c>
      <c r="AM58" s="6">
        <v>16</v>
      </c>
      <c r="AN58" s="6">
        <v>60</v>
      </c>
      <c r="AO58" s="6">
        <v>28</v>
      </c>
      <c r="AP58" s="6">
        <v>20</v>
      </c>
      <c r="AQ58" s="6">
        <v>720</v>
      </c>
      <c r="AR58" s="6">
        <v>5</v>
      </c>
      <c r="AS58" s="6">
        <f>AN58+AP58+AQ58</f>
        <v>800</v>
      </c>
      <c r="AT58" s="6">
        <f>ROUNDDOWN(AS58*0.75,0)</f>
        <v>600</v>
      </c>
      <c r="AU58" s="6">
        <f>ROUNDDOWN(AS58*1.25,0)</f>
        <v>1000</v>
      </c>
      <c r="AV58" s="6">
        <f>ROUNDDOWN(($AM58-5)/5,0)-ROUNDDOWN(IF($BA$1=TRUE,$AT58,$AU58)/100,0)+IF($BB$1=TRUE,1,0)+IF($BD$1=TRUE,6,0)</f>
        <v>3</v>
      </c>
      <c r="AW58" s="6">
        <f>ROUNDDOWN(($AM58-5+3*$BA$5)/5,0)-ROUNDDOWN(IF($BA$1=TRUE,$AT58,$AU58)/100,0)+IF($BB$1=TRUE,1,0)+IF($BD$1=TRUE,6,0)</f>
        <v>4</v>
      </c>
      <c r="AX58" s="6">
        <f>ROUNDDOWN(($AM58-5+20*1+2*$BA$5)/5,0)-ROUNDDOWN(IF($BA$1=TRUE,$AT58,$AU58)/100,0)+IF($BB$1=TRUE,1,0)+IF($BD$1=TRUE,6,0)</f>
        <v>8</v>
      </c>
      <c r="AY58" s="6">
        <f>ROUNDDOWN(($AM58-5+20*2+1*$BA$5)/5,0)-ROUNDDOWN(IF($BA$1=TRUE,$AT58,$AU58)/100,0)+IF($BB$1=TRUE,1,0)+IF($BD$1=TRUE,6,0)</f>
        <v>11</v>
      </c>
      <c r="AZ58" s="6">
        <f>ROUNDDOWN(($AM58-5+60)/5,0)-ROUNDDOWN(IF($BA$1=TRUE,$AT58,$AU58)/100,0)+IF($BB$1=TRUE,1,0)+IF($BD$1=TRUE,6,0)</f>
        <v>15</v>
      </c>
    </row>
    <row r="59" spans="1:52" s="6" customFormat="1" x14ac:dyDescent="0.3">
      <c r="A59" s="35">
        <v>55</v>
      </c>
      <c r="B59" s="7" t="s">
        <v>42</v>
      </c>
      <c r="C59" s="23" t="s">
        <v>278</v>
      </c>
      <c r="D59" s="8" t="s">
        <v>1</v>
      </c>
      <c r="E59" s="8" t="s">
        <v>70</v>
      </c>
      <c r="F59" s="8" t="s">
        <v>153</v>
      </c>
      <c r="G59" s="26" t="s">
        <v>10</v>
      </c>
      <c r="H59" s="6">
        <f>ROUNDDOWN(AI59*1.05,0)+INDEX(Sheet2!$B$2:'Sheet2'!$B$5,MATCH(G59,Sheet2!$A$2:'Sheet2'!$A$5,0),0)+34*AR59-ROUNDUP(IF($BA$1=TRUE,AT59,AU59)/10,0)</f>
        <v>467</v>
      </c>
      <c r="I59" s="6">
        <f>ROUNDDOWN(AJ59*1.05,0)+INDEX(Sheet2!$B$2:'Sheet2'!$B$5,MATCH(G59,Sheet2!$A$2:'Sheet2'!$A$5,0),0)+34*AR59-ROUNDUP(IF($BA$1=TRUE,AT59,AU59)/10,0)</f>
        <v>557</v>
      </c>
      <c r="J59" s="45">
        <f>H59+I59</f>
        <v>1024</v>
      </c>
      <c r="K59" s="41">
        <f>AU59-ROUNDDOWN(AP59/2,0)-ROUNDDOWN(MAX(AO59*1.2,AN59*0.5),0)+INDEX(Sheet2!$C$2:'Sheet2'!$C$5,MATCH(G59,Sheet2!$A$2:'Sheet2'!$A$5,0),0)</f>
        <v>1133</v>
      </c>
      <c r="L59" s="23">
        <f>AT59-ROUNDDOWN(AP59/2,0)-ROUNDDOWN(MAX(AO59*1.2,AN59*0.5),0)</f>
        <v>632</v>
      </c>
      <c r="N59" s="27">
        <f>AV59+IF($F59="범선",IF($BE$1=TRUE,INDEX(Sheet2!$H$2:'Sheet2'!$H$45,MATCH(AV59,Sheet2!$G$2:'Sheet2'!$G$45,0),0)),IF($BF$1=TRUE,INDEX(Sheet2!$I$2:'Sheet2'!$I$45,MATCH(AV59,Sheet2!$G$2:'Sheet2'!$G$45,0)),IF($BG$1=TRUE,INDEX(Sheet2!$H$2:'Sheet2'!$H$45,MATCH(AV59,Sheet2!$G$2:'Sheet2'!$G$45,0)),0)))+IF($BC$1=TRUE,2,0)</f>
        <v>13</v>
      </c>
      <c r="O59" s="8">
        <f>N59+3</f>
        <v>16</v>
      </c>
      <c r="P59" s="8">
        <f>N59+6</f>
        <v>19</v>
      </c>
      <c r="Q59" s="26">
        <f>N59+9</f>
        <v>22</v>
      </c>
      <c r="R59" s="8">
        <f>AW59+IF($F59="범선",IF($BE$1=TRUE,INDEX(Sheet2!$H$2:'Sheet2'!$H$45,MATCH(AW59,Sheet2!$G$2:'Sheet2'!$G$45,0),0)),IF($BF$1=TRUE,INDEX(Sheet2!$I$2:'Sheet2'!$I$45,MATCH(AW59,Sheet2!$G$2:'Sheet2'!$G$45,0)),IF($BG$1=TRUE,INDEX(Sheet2!$H$2:'Sheet2'!$H$45,MATCH(AW59,Sheet2!$G$2:'Sheet2'!$G$45,0)),0)))+IF($BC$1=TRUE,2,0)</f>
        <v>14.5</v>
      </c>
      <c r="S59" s="8">
        <f>R59+3.5</f>
        <v>18</v>
      </c>
      <c r="T59" s="8">
        <f>R59+6.5</f>
        <v>21</v>
      </c>
      <c r="U59" s="26">
        <f>R59+9.5</f>
        <v>24</v>
      </c>
      <c r="V59" s="8">
        <f>AX59+IF($F59="범선",IF($BE$1=TRUE,INDEX(Sheet2!$H$2:'Sheet2'!$H$45,MATCH(AX59,Sheet2!$G$2:'Sheet2'!$G$45,0),0)),IF($BF$1=TRUE,INDEX(Sheet2!$I$2:'Sheet2'!$I$45,MATCH(AX59,Sheet2!$G$2:'Sheet2'!$G$45,0)),IF($BG$1=TRUE,INDEX(Sheet2!$H$2:'Sheet2'!$H$45,MATCH(AX59,Sheet2!$G$2:'Sheet2'!$G$45,0)),0)))+IF($BC$1=TRUE,2,0)</f>
        <v>20</v>
      </c>
      <c r="W59" s="8">
        <f>V59+3.5</f>
        <v>23.5</v>
      </c>
      <c r="X59" s="8">
        <f>V59+6.5</f>
        <v>26.5</v>
      </c>
      <c r="Y59" s="26">
        <f>V59+9.5</f>
        <v>29.5</v>
      </c>
      <c r="Z59" s="8">
        <f>AY59+IF($F59="범선",IF($BE$1=TRUE,INDEX(Sheet2!$H$2:'Sheet2'!$H$45,MATCH(AY59,Sheet2!$G$2:'Sheet2'!$G$45,0),0)),IF($BF$1=TRUE,INDEX(Sheet2!$I$2:'Sheet2'!$I$45,MATCH(AY59,Sheet2!$G$2:'Sheet2'!$G$45,0)),IF($BG$1=TRUE,INDEX(Sheet2!$H$2:'Sheet2'!$H$45,MATCH(AY59,Sheet2!$G$2:'Sheet2'!$G$45,0)),0)))+IF($BC$1=TRUE,2,0)</f>
        <v>24</v>
      </c>
      <c r="AA59" s="8">
        <f>Z59+3.5</f>
        <v>27.5</v>
      </c>
      <c r="AB59" s="8">
        <f>Z59+6.5</f>
        <v>30.5</v>
      </c>
      <c r="AC59" s="26">
        <f>Z59+9.5</f>
        <v>33.5</v>
      </c>
      <c r="AD59" s="8">
        <f>AZ59+IF($F59="범선",IF($BE$1=TRUE,INDEX(Sheet2!$H$2:'Sheet2'!$H$45,MATCH(AZ59,Sheet2!$G$2:'Sheet2'!$G$45,0),0)),IF($BF$1=TRUE,INDEX(Sheet2!$I$2:'Sheet2'!$I$45,MATCH(AZ59,Sheet2!$G$2:'Sheet2'!$G$45,0)),IF($BG$1=TRUE,INDEX(Sheet2!$H$2:'Sheet2'!$H$45,MATCH(AZ59,Sheet2!$G$2:'Sheet2'!$G$45,0)),0)))+IF($BC$1=TRUE,2,0)</f>
        <v>29</v>
      </c>
      <c r="AE59" s="8">
        <f>AD59+3.5</f>
        <v>32.5</v>
      </c>
      <c r="AF59" s="8">
        <f>AD59+6.5</f>
        <v>35.5</v>
      </c>
      <c r="AG59" s="26">
        <f>AD59+9.5</f>
        <v>38.5</v>
      </c>
      <c r="AH59" s="8"/>
      <c r="AI59" s="6">
        <v>215</v>
      </c>
      <c r="AJ59" s="6">
        <v>300</v>
      </c>
      <c r="AK59" s="6">
        <v>9</v>
      </c>
      <c r="AL59" s="6">
        <v>11</v>
      </c>
      <c r="AM59" s="6">
        <v>16</v>
      </c>
      <c r="AN59" s="6">
        <v>60</v>
      </c>
      <c r="AO59" s="6">
        <v>28</v>
      </c>
      <c r="AP59" s="6">
        <v>20</v>
      </c>
      <c r="AQ59" s="6">
        <v>820</v>
      </c>
      <c r="AR59" s="6">
        <v>5</v>
      </c>
      <c r="AS59" s="6">
        <f>AN59+AP59+AQ59</f>
        <v>900</v>
      </c>
      <c r="AT59" s="6">
        <f>ROUNDDOWN(AS59*0.75,0)</f>
        <v>675</v>
      </c>
      <c r="AU59" s="6">
        <f>ROUNDDOWN(AS59*1.25,0)</f>
        <v>1125</v>
      </c>
      <c r="AV59" s="6">
        <f>ROUNDDOWN(($AM59-5)/5,0)-ROUNDDOWN(IF($BA$1=TRUE,$AT59,$AU59)/100,0)+IF($BB$1=TRUE,1,0)+IF($BD$1=TRUE,6,0)</f>
        <v>3</v>
      </c>
      <c r="AW59" s="6">
        <f>ROUNDDOWN(($AM59-5+3*$BA$5)/5,0)-ROUNDDOWN(IF($BA$1=TRUE,$AT59,$AU59)/100,0)+IF($BB$1=TRUE,1,0)+IF($BD$1=TRUE,6,0)</f>
        <v>4</v>
      </c>
      <c r="AX59" s="6">
        <f>ROUNDDOWN(($AM59-5+20*1+2*$BA$5)/5,0)-ROUNDDOWN(IF($BA$1=TRUE,$AT59,$AU59)/100,0)+IF($BB$1=TRUE,1,0)+IF($BD$1=TRUE,6,0)</f>
        <v>8</v>
      </c>
      <c r="AY59" s="6">
        <f>ROUNDDOWN(($AM59-5+20*2+1*$BA$5)/5,0)-ROUNDDOWN(IF($BA$1=TRUE,$AT59,$AU59)/100,0)+IF($BB$1=TRUE,1,0)+IF($BD$1=TRUE,6,0)</f>
        <v>11</v>
      </c>
      <c r="AZ59" s="6">
        <f>ROUNDDOWN(($AM59-5+60)/5,0)-ROUNDDOWN(IF($BA$1=TRUE,$AT59,$AU59)/100,0)+IF($BB$1=TRUE,1,0)+IF($BD$1=TRUE,6,0)</f>
        <v>15</v>
      </c>
    </row>
    <row r="60" spans="1:52" s="6" customFormat="1" x14ac:dyDescent="0.3">
      <c r="A60" s="35">
        <v>56</v>
      </c>
      <c r="B60" s="7" t="s">
        <v>282</v>
      </c>
      <c r="C60" s="23" t="s">
        <v>278</v>
      </c>
      <c r="D60" s="8" t="s">
        <v>43</v>
      </c>
      <c r="E60" s="8" t="s">
        <v>0</v>
      </c>
      <c r="F60" s="9" t="s">
        <v>69</v>
      </c>
      <c r="G60" s="26" t="s">
        <v>10</v>
      </c>
      <c r="H60" s="6">
        <f>ROUNDDOWN(AI60*1.05,0)+INDEX(Sheet2!$B$2:'Sheet2'!$B$5,MATCH(G60,Sheet2!$A$2:'Sheet2'!$A$5,0),0)+34*AR60-ROUNDUP(IF($BA$1=TRUE,AT60,AU60)/10,0)</f>
        <v>465</v>
      </c>
      <c r="I60" s="6">
        <f>ROUNDDOWN(AJ60*1.05,0)+INDEX(Sheet2!$B$2:'Sheet2'!$B$5,MATCH(G60,Sheet2!$A$2:'Sheet2'!$A$5,0),0)+34*AR60-ROUNDUP(IF($BA$1=TRUE,AT60,AU60)/10,0)</f>
        <v>560</v>
      </c>
      <c r="J60" s="45">
        <f>H60+I60</f>
        <v>1025</v>
      </c>
      <c r="K60" s="41">
        <f>AU60-ROUNDDOWN(AP60/2,0)-ROUNDDOWN(MAX(AO60*1.2,AN60*0.5),0)+INDEX(Sheet2!$C$2:'Sheet2'!$C$5,MATCH(G60,Sheet2!$A$2:'Sheet2'!$A$5,0),0)</f>
        <v>1173</v>
      </c>
      <c r="L60" s="23">
        <f>AT60-ROUNDDOWN(AP60/2,0)-ROUNDDOWN(MAX(AO60*1.2,AN60*0.5),0)</f>
        <v>657</v>
      </c>
      <c r="N60" s="27">
        <f>AV60+IF($F60="범선",IF($BE$1=TRUE,INDEX(Sheet2!$H$2:'Sheet2'!$H$45,MATCH(AV60,Sheet2!$G$2:'Sheet2'!$G$45,0),0)),IF($BF$1=TRUE,INDEX(Sheet2!$I$2:'Sheet2'!$I$45,MATCH(AV60,Sheet2!$G$2:'Sheet2'!$G$45,0)),IF($BG$1=TRUE,INDEX(Sheet2!$H$2:'Sheet2'!$H$45,MATCH(AV60,Sheet2!$G$2:'Sheet2'!$G$45,0)),0)))+IF($BC$1=TRUE,2,0)</f>
        <v>13</v>
      </c>
      <c r="O60" s="8">
        <f>N60+3</f>
        <v>16</v>
      </c>
      <c r="P60" s="8">
        <f>N60+6</f>
        <v>19</v>
      </c>
      <c r="Q60" s="26">
        <f>N60+9</f>
        <v>22</v>
      </c>
      <c r="R60" s="8">
        <f>AW60+IF($F60="범선",IF($BE$1=TRUE,INDEX(Sheet2!$H$2:'Sheet2'!$H$45,MATCH(AW60,Sheet2!$G$2:'Sheet2'!$G$45,0),0)),IF($BF$1=TRUE,INDEX(Sheet2!$I$2:'Sheet2'!$I$45,MATCH(AW60,Sheet2!$G$2:'Sheet2'!$G$45,0)),IF($BG$1=TRUE,INDEX(Sheet2!$H$2:'Sheet2'!$H$45,MATCH(AW60,Sheet2!$G$2:'Sheet2'!$G$45,0)),0)))+IF($BC$1=TRUE,2,0)</f>
        <v>14.5</v>
      </c>
      <c r="S60" s="8">
        <f>R60+3.5</f>
        <v>18</v>
      </c>
      <c r="T60" s="8">
        <f>R60+6.5</f>
        <v>21</v>
      </c>
      <c r="U60" s="26">
        <f>R60+9.5</f>
        <v>24</v>
      </c>
      <c r="V60" s="8">
        <f>AX60+IF($F60="범선",IF($BE$1=TRUE,INDEX(Sheet2!$H$2:'Sheet2'!$H$45,MATCH(AX60,Sheet2!$G$2:'Sheet2'!$G$45,0),0)),IF($BF$1=TRUE,INDEX(Sheet2!$I$2:'Sheet2'!$I$45,MATCH(AX60,Sheet2!$G$2:'Sheet2'!$G$45,0)),IF($BG$1=TRUE,INDEX(Sheet2!$H$2:'Sheet2'!$H$45,MATCH(AX60,Sheet2!$G$2:'Sheet2'!$G$45,0)),0)))+IF($BC$1=TRUE,2,0)</f>
        <v>20</v>
      </c>
      <c r="W60" s="8">
        <f>V60+3.5</f>
        <v>23.5</v>
      </c>
      <c r="X60" s="8">
        <f>V60+6.5</f>
        <v>26.5</v>
      </c>
      <c r="Y60" s="26">
        <f>V60+9.5</f>
        <v>29.5</v>
      </c>
      <c r="Z60" s="8">
        <f>AY60+IF($F60="범선",IF($BE$1=TRUE,INDEX(Sheet2!$H$2:'Sheet2'!$H$45,MATCH(AY60,Sheet2!$G$2:'Sheet2'!$G$45,0),0)),IF($BF$1=TRUE,INDEX(Sheet2!$I$2:'Sheet2'!$I$45,MATCH(AY60,Sheet2!$G$2:'Sheet2'!$G$45,0)),IF($BG$1=TRUE,INDEX(Sheet2!$H$2:'Sheet2'!$H$45,MATCH(AY60,Sheet2!$G$2:'Sheet2'!$G$45,0)),0)))+IF($BC$1=TRUE,2,0)</f>
        <v>24</v>
      </c>
      <c r="AA60" s="8">
        <f>Z60+3.5</f>
        <v>27.5</v>
      </c>
      <c r="AB60" s="8">
        <f>Z60+6.5</f>
        <v>30.5</v>
      </c>
      <c r="AC60" s="26">
        <f>Z60+9.5</f>
        <v>33.5</v>
      </c>
      <c r="AD60" s="8">
        <f>AZ60+IF($F60="범선",IF($BE$1=TRUE,INDEX(Sheet2!$H$2:'Sheet2'!$H$45,MATCH(AZ60,Sheet2!$G$2:'Sheet2'!$G$45,0),0)),IF($BF$1=TRUE,INDEX(Sheet2!$I$2:'Sheet2'!$I$45,MATCH(AZ60,Sheet2!$G$2:'Sheet2'!$G$45,0)),IF($BG$1=TRUE,INDEX(Sheet2!$H$2:'Sheet2'!$H$45,MATCH(AZ60,Sheet2!$G$2:'Sheet2'!$G$45,0)),0)))+IF($BC$1=TRUE,2,0)</f>
        <v>29</v>
      </c>
      <c r="AE60" s="8">
        <f>AD60+3.5</f>
        <v>32.5</v>
      </c>
      <c r="AF60" s="8">
        <f>AD60+6.5</f>
        <v>35.5</v>
      </c>
      <c r="AG60" s="26">
        <f>AD60+9.5</f>
        <v>38.5</v>
      </c>
      <c r="AH60" s="8"/>
      <c r="AI60" s="6">
        <v>215</v>
      </c>
      <c r="AJ60" s="6">
        <v>305</v>
      </c>
      <c r="AK60" s="6">
        <v>10</v>
      </c>
      <c r="AL60" s="6">
        <v>11</v>
      </c>
      <c r="AM60" s="6">
        <v>16</v>
      </c>
      <c r="AN60" s="6">
        <v>60</v>
      </c>
      <c r="AO60" s="6">
        <v>21</v>
      </c>
      <c r="AP60" s="6">
        <v>20</v>
      </c>
      <c r="AQ60" s="6">
        <v>850</v>
      </c>
      <c r="AR60" s="6">
        <v>5</v>
      </c>
      <c r="AS60" s="6">
        <f>AN60+AP60+AQ60</f>
        <v>930</v>
      </c>
      <c r="AT60" s="6">
        <f>ROUNDDOWN(AS60*0.75,0)</f>
        <v>697</v>
      </c>
      <c r="AU60" s="6">
        <f>ROUNDDOWN(AS60*1.25,0)</f>
        <v>1162</v>
      </c>
      <c r="AV60" s="6">
        <f>ROUNDDOWN(($AM60-5)/5,0)-ROUNDDOWN(IF($BA$1=TRUE,$AT60,$AU60)/100,0)+IF($BB$1=TRUE,1,0)+IF($BD$1=TRUE,6,0)</f>
        <v>3</v>
      </c>
      <c r="AW60" s="6">
        <f>ROUNDDOWN(($AM60-5+3*$BA$5)/5,0)-ROUNDDOWN(IF($BA$1=TRUE,$AT60,$AU60)/100,0)+IF($BB$1=TRUE,1,0)+IF($BD$1=TRUE,6,0)</f>
        <v>4</v>
      </c>
      <c r="AX60" s="6">
        <f>ROUNDDOWN(($AM60-5+20*1+2*$BA$5)/5,0)-ROUNDDOWN(IF($BA$1=TRUE,$AT60,$AU60)/100,0)+IF($BB$1=TRUE,1,0)+IF($BD$1=TRUE,6,0)</f>
        <v>8</v>
      </c>
      <c r="AY60" s="6">
        <f>ROUNDDOWN(($AM60-5+20*2+1*$BA$5)/5,0)-ROUNDDOWN(IF($BA$1=TRUE,$AT60,$AU60)/100,0)+IF($BB$1=TRUE,1,0)+IF($BD$1=TRUE,6,0)</f>
        <v>11</v>
      </c>
      <c r="AZ60" s="6">
        <f>ROUNDDOWN(($AM60-5+60)/5,0)-ROUNDDOWN(IF($BA$1=TRUE,$AT60,$AU60)/100,0)+IF($BB$1=TRUE,1,0)+IF($BD$1=TRUE,6,0)</f>
        <v>15</v>
      </c>
    </row>
    <row r="61" spans="1:52" s="6" customFormat="1" x14ac:dyDescent="0.3">
      <c r="A61" s="35">
        <v>57</v>
      </c>
      <c r="B61" s="7" t="s">
        <v>288</v>
      </c>
      <c r="C61" s="23" t="s">
        <v>278</v>
      </c>
      <c r="D61" s="8" t="s">
        <v>1</v>
      </c>
      <c r="E61" s="8" t="s">
        <v>71</v>
      </c>
      <c r="F61" s="9" t="s">
        <v>69</v>
      </c>
      <c r="G61" s="26" t="s">
        <v>10</v>
      </c>
      <c r="H61" s="6">
        <f>ROUNDDOWN(AI61*1.05,0)+INDEX(Sheet2!$B$2:'Sheet2'!$B$5,MATCH(G61,Sheet2!$A$2:'Sheet2'!$A$5,0),0)+34*AR61-ROUNDUP(IF($BA$1=TRUE,AT61,AU61)/10,0)</f>
        <v>405</v>
      </c>
      <c r="I61" s="6">
        <f>ROUNDDOWN(AJ61*1.05,0)+INDEX(Sheet2!$B$2:'Sheet2'!$B$5,MATCH(G61,Sheet2!$A$2:'Sheet2'!$A$5,0),0)+34*AR61-ROUNDUP(IF($BA$1=TRUE,AT61,AU61)/10,0)</f>
        <v>489</v>
      </c>
      <c r="J61" s="45">
        <f>H61+I61</f>
        <v>894</v>
      </c>
      <c r="K61" s="41">
        <f>AU61-ROUNDDOWN(AP61/2,0)-ROUNDDOWN(MAX(AO61*1.2,AN61*0.5),0)+INDEX(Sheet2!$C$2:'Sheet2'!$C$5,MATCH(G61,Sheet2!$A$2:'Sheet2'!$A$5,0),0)</f>
        <v>1040</v>
      </c>
      <c r="L61" s="23">
        <f>AT61-ROUNDDOWN(AP61/2,0)-ROUNDDOWN(MAX(AO61*1.2,AN61*0.5),0)</f>
        <v>579</v>
      </c>
      <c r="N61" s="27">
        <f>AV61+IF($F61="범선",IF($BE$1=TRUE,INDEX(Sheet2!$H$2:'Sheet2'!$H$45,MATCH(AV61,Sheet2!$G$2:'Sheet2'!$G$45,0),0)),IF($BF$1=TRUE,INDEX(Sheet2!$I$2:'Sheet2'!$I$45,MATCH(AV61,Sheet2!$G$2:'Sheet2'!$G$45,0)),IF($BG$1=TRUE,INDEX(Sheet2!$H$2:'Sheet2'!$H$45,MATCH(AV61,Sheet2!$G$2:'Sheet2'!$G$45,0)),0)))+IF($BC$1=TRUE,2,0)</f>
        <v>13</v>
      </c>
      <c r="O61" s="8">
        <f>N61+3</f>
        <v>16</v>
      </c>
      <c r="P61" s="8">
        <f>N61+6</f>
        <v>19</v>
      </c>
      <c r="Q61" s="26">
        <f>N61+9</f>
        <v>22</v>
      </c>
      <c r="R61" s="8">
        <f>AW61+IF($F61="범선",IF($BE$1=TRUE,INDEX(Sheet2!$H$2:'Sheet2'!$H$45,MATCH(AW61,Sheet2!$G$2:'Sheet2'!$G$45,0),0)),IF($BF$1=TRUE,INDEX(Sheet2!$I$2:'Sheet2'!$I$45,MATCH(AW61,Sheet2!$G$2:'Sheet2'!$G$45,0)),IF($BG$1=TRUE,INDEX(Sheet2!$H$2:'Sheet2'!$H$45,MATCH(AW61,Sheet2!$G$2:'Sheet2'!$G$45,0)),0)))+IF($BC$1=TRUE,2,0)</f>
        <v>14.5</v>
      </c>
      <c r="S61" s="8">
        <f>R61+3.5</f>
        <v>18</v>
      </c>
      <c r="T61" s="8">
        <f>R61+6.5</f>
        <v>21</v>
      </c>
      <c r="U61" s="26">
        <f>R61+9.5</f>
        <v>24</v>
      </c>
      <c r="V61" s="8">
        <f>AX61+IF($F61="범선",IF($BE$1=TRUE,INDEX(Sheet2!$H$2:'Sheet2'!$H$45,MATCH(AX61,Sheet2!$G$2:'Sheet2'!$G$45,0),0)),IF($BF$1=TRUE,INDEX(Sheet2!$I$2:'Sheet2'!$I$45,MATCH(AX61,Sheet2!$G$2:'Sheet2'!$G$45,0)),IF($BG$1=TRUE,INDEX(Sheet2!$H$2:'Sheet2'!$H$45,MATCH(AX61,Sheet2!$G$2:'Sheet2'!$G$45,0)),0)))+IF($BC$1=TRUE,2,0)</f>
        <v>18.5</v>
      </c>
      <c r="W61" s="8">
        <f>V61+3.5</f>
        <v>22</v>
      </c>
      <c r="X61" s="8">
        <f>V61+6.5</f>
        <v>25</v>
      </c>
      <c r="Y61" s="26">
        <f>V61+9.5</f>
        <v>28</v>
      </c>
      <c r="Z61" s="8">
        <f>AY61+IF($F61="범선",IF($BE$1=TRUE,INDEX(Sheet2!$H$2:'Sheet2'!$H$45,MATCH(AY61,Sheet2!$G$2:'Sheet2'!$G$45,0),0)),IF($BF$1=TRUE,INDEX(Sheet2!$I$2:'Sheet2'!$I$45,MATCH(AY61,Sheet2!$G$2:'Sheet2'!$G$45,0)),IF($BG$1=TRUE,INDEX(Sheet2!$H$2:'Sheet2'!$H$45,MATCH(AY61,Sheet2!$G$2:'Sheet2'!$G$45,0)),0)))+IF($BC$1=TRUE,2,0)</f>
        <v>24</v>
      </c>
      <c r="AA61" s="8">
        <f>Z61+3.5</f>
        <v>27.5</v>
      </c>
      <c r="AB61" s="8">
        <f>Z61+6.5</f>
        <v>30.5</v>
      </c>
      <c r="AC61" s="26">
        <f>Z61+9.5</f>
        <v>33.5</v>
      </c>
      <c r="AD61" s="8">
        <f>AZ61+IF($F61="범선",IF($BE$1=TRUE,INDEX(Sheet2!$H$2:'Sheet2'!$H$45,MATCH(AZ61,Sheet2!$G$2:'Sheet2'!$G$45,0),0)),IF($BF$1=TRUE,INDEX(Sheet2!$I$2:'Sheet2'!$I$45,MATCH(AZ61,Sheet2!$G$2:'Sheet2'!$G$45,0)),IF($BG$1=TRUE,INDEX(Sheet2!$H$2:'Sheet2'!$H$45,MATCH(AZ61,Sheet2!$G$2:'Sheet2'!$G$45,0)),0)))+IF($BC$1=TRUE,2,0)</f>
        <v>29</v>
      </c>
      <c r="AE61" s="8">
        <f>AD61+3.5</f>
        <v>32.5</v>
      </c>
      <c r="AF61" s="8">
        <f>AD61+6.5</f>
        <v>35.5</v>
      </c>
      <c r="AG61" s="26">
        <f>AD61+9.5</f>
        <v>38.5</v>
      </c>
      <c r="AH61" s="8"/>
      <c r="AI61" s="6">
        <v>215</v>
      </c>
      <c r="AJ61" s="6">
        <v>295</v>
      </c>
      <c r="AK61" s="6">
        <v>9</v>
      </c>
      <c r="AL61" s="6">
        <v>9</v>
      </c>
      <c r="AM61" s="6">
        <v>15</v>
      </c>
      <c r="AN61" s="6">
        <v>50</v>
      </c>
      <c r="AO61" s="6">
        <v>23</v>
      </c>
      <c r="AP61" s="6">
        <v>18</v>
      </c>
      <c r="AQ61" s="6">
        <v>752</v>
      </c>
      <c r="AR61" s="6">
        <v>3</v>
      </c>
      <c r="AS61" s="6">
        <f>AN61+AP61+AQ61</f>
        <v>820</v>
      </c>
      <c r="AT61" s="6">
        <f>ROUNDDOWN(AS61*0.75,0)</f>
        <v>615</v>
      </c>
      <c r="AU61" s="6">
        <f>ROUNDDOWN(AS61*1.25,0)</f>
        <v>1025</v>
      </c>
      <c r="AV61" s="6">
        <f>ROUNDDOWN(($AM61-5)/5,0)-ROUNDDOWN(IF($BA$1=TRUE,$AT61,$AU61)/100,0)+IF($BB$1=TRUE,1,0)+IF($BD$1=TRUE,6,0)</f>
        <v>3</v>
      </c>
      <c r="AW61" s="6">
        <f>ROUNDDOWN(($AM61-5+3*$BA$5)/5,0)-ROUNDDOWN(IF($BA$1=TRUE,$AT61,$AU61)/100,0)+IF($BB$1=TRUE,1,0)+IF($BD$1=TRUE,6,0)</f>
        <v>4</v>
      </c>
      <c r="AX61" s="6">
        <f>ROUNDDOWN(($AM61-5+20*1+2*$BA$5)/5,0)-ROUNDDOWN(IF($BA$1=TRUE,$AT61,$AU61)/100,0)+IF($BB$1=TRUE,1,0)+IF($BD$1=TRUE,6,0)</f>
        <v>7</v>
      </c>
      <c r="AY61" s="6">
        <f>ROUNDDOWN(($AM61-5+20*2+1*$BA$5)/5,0)-ROUNDDOWN(IF($BA$1=TRUE,$AT61,$AU61)/100,0)+IF($BB$1=TRUE,1,0)+IF($BD$1=TRUE,6,0)</f>
        <v>11</v>
      </c>
      <c r="AZ61" s="6">
        <f>ROUNDDOWN(($AM61-5+60)/5,0)-ROUNDDOWN(IF($BA$1=TRUE,$AT61,$AU61)/100,0)+IF($BB$1=TRUE,1,0)+IF($BD$1=TRUE,6,0)</f>
        <v>15</v>
      </c>
    </row>
    <row r="62" spans="1:52" s="6" customFormat="1" x14ac:dyDescent="0.3">
      <c r="A62" s="35">
        <v>58</v>
      </c>
      <c r="B62" s="7" t="s">
        <v>279</v>
      </c>
      <c r="C62" s="23" t="s">
        <v>278</v>
      </c>
      <c r="D62" s="8" t="s">
        <v>43</v>
      </c>
      <c r="E62" s="8" t="s">
        <v>70</v>
      </c>
      <c r="F62" s="8" t="s">
        <v>153</v>
      </c>
      <c r="G62" s="26" t="s">
        <v>10</v>
      </c>
      <c r="H62" s="6">
        <f>ROUNDDOWN(AI62*1.05,0)+INDEX(Sheet2!$B$2:'Sheet2'!$B$5,MATCH(G62,Sheet2!$A$2:'Sheet2'!$A$5,0),0)+34*AR62-ROUNDUP(IF($BA$1=TRUE,AT62,AU62)/10,0)</f>
        <v>467</v>
      </c>
      <c r="I62" s="6">
        <f>ROUNDDOWN(AJ62*1.05,0)+INDEX(Sheet2!$B$2:'Sheet2'!$B$5,MATCH(G62,Sheet2!$A$2:'Sheet2'!$A$5,0),0)+34*AR62-ROUNDUP(IF($BA$1=TRUE,AT62,AU62)/10,0)</f>
        <v>567</v>
      </c>
      <c r="J62" s="45">
        <f>H62+I62</f>
        <v>1034</v>
      </c>
      <c r="K62" s="41">
        <f>AU62-ROUNDDOWN(AP62/2,0)-ROUNDDOWN(MAX(AO62*1.2,AN62*0.5),0)+INDEX(Sheet2!$C$2:'Sheet2'!$C$5,MATCH(G62,Sheet2!$A$2:'Sheet2'!$A$5,0),0)</f>
        <v>1322</v>
      </c>
      <c r="L62" s="23">
        <f>AT62-ROUNDDOWN(AP62/2,0)-ROUNDDOWN(MAX(AO62*1.2,AN62*0.5),0)</f>
        <v>746</v>
      </c>
      <c r="N62" s="27">
        <f>AV62+IF($F62="범선",IF($BE$1=TRUE,INDEX(Sheet2!$H$2:'Sheet2'!$H$45,MATCH(AV62,Sheet2!$G$2:'Sheet2'!$G$45,0),0)),IF($BF$1=TRUE,INDEX(Sheet2!$I$2:'Sheet2'!$I$45,MATCH(AV62,Sheet2!$G$2:'Sheet2'!$G$45,0)),IF($BG$1=TRUE,INDEX(Sheet2!$H$2:'Sheet2'!$H$45,MATCH(AV62,Sheet2!$G$2:'Sheet2'!$G$45,0)),0)))+IF($BC$1=TRUE,2,0)</f>
        <v>12</v>
      </c>
      <c r="O62" s="8">
        <f>N62+3</f>
        <v>15</v>
      </c>
      <c r="P62" s="8">
        <f>N62+6</f>
        <v>18</v>
      </c>
      <c r="Q62" s="26">
        <f>N62+9</f>
        <v>21</v>
      </c>
      <c r="R62" s="8">
        <f>AW62+IF($F62="범선",IF($BE$1=TRUE,INDEX(Sheet2!$H$2:'Sheet2'!$H$45,MATCH(AW62,Sheet2!$G$2:'Sheet2'!$G$45,0),0)),IF($BF$1=TRUE,INDEX(Sheet2!$I$2:'Sheet2'!$I$45,MATCH(AW62,Sheet2!$G$2:'Sheet2'!$G$45,0)),IF($BG$1=TRUE,INDEX(Sheet2!$H$2:'Sheet2'!$H$45,MATCH(AW62,Sheet2!$G$2:'Sheet2'!$G$45,0)),0)))+IF($BC$1=TRUE,2,0)</f>
        <v>13</v>
      </c>
      <c r="S62" s="8">
        <f>R62+3.5</f>
        <v>16.5</v>
      </c>
      <c r="T62" s="8">
        <f>R62+6.5</f>
        <v>19.5</v>
      </c>
      <c r="U62" s="26">
        <f>R62+9.5</f>
        <v>22.5</v>
      </c>
      <c r="V62" s="8">
        <f>AX62+IF($F62="범선",IF($BE$1=TRUE,INDEX(Sheet2!$H$2:'Sheet2'!$H$45,MATCH(AX62,Sheet2!$G$2:'Sheet2'!$G$45,0),0)),IF($BF$1=TRUE,INDEX(Sheet2!$I$2:'Sheet2'!$I$45,MATCH(AX62,Sheet2!$G$2:'Sheet2'!$G$45,0)),IF($BG$1=TRUE,INDEX(Sheet2!$H$2:'Sheet2'!$H$45,MATCH(AX62,Sheet2!$G$2:'Sheet2'!$G$45,0)),0)))+IF($BC$1=TRUE,2,0)</f>
        <v>18.5</v>
      </c>
      <c r="W62" s="8">
        <f>V62+3.5</f>
        <v>22</v>
      </c>
      <c r="X62" s="8">
        <f>V62+6.5</f>
        <v>25</v>
      </c>
      <c r="Y62" s="26">
        <f>V62+9.5</f>
        <v>28</v>
      </c>
      <c r="Z62" s="8">
        <f>AY62+IF($F62="범선",IF($BE$1=TRUE,INDEX(Sheet2!$H$2:'Sheet2'!$H$45,MATCH(AY62,Sheet2!$G$2:'Sheet2'!$G$45,0),0)),IF($BF$1=TRUE,INDEX(Sheet2!$I$2:'Sheet2'!$I$45,MATCH(AY62,Sheet2!$G$2:'Sheet2'!$G$45,0)),IF($BG$1=TRUE,INDEX(Sheet2!$H$2:'Sheet2'!$H$45,MATCH(AY62,Sheet2!$G$2:'Sheet2'!$G$45,0)),0)))+IF($BC$1=TRUE,2,0)</f>
        <v>22.5</v>
      </c>
      <c r="AA62" s="8">
        <f>Z62+3.5</f>
        <v>26</v>
      </c>
      <c r="AB62" s="8">
        <f>Z62+6.5</f>
        <v>29</v>
      </c>
      <c r="AC62" s="26">
        <f>Z62+9.5</f>
        <v>32</v>
      </c>
      <c r="AD62" s="8">
        <f>AZ62+IF($F62="범선",IF($BE$1=TRUE,INDEX(Sheet2!$H$2:'Sheet2'!$H$45,MATCH(AZ62,Sheet2!$G$2:'Sheet2'!$G$45,0),0)),IF($BF$1=TRUE,INDEX(Sheet2!$I$2:'Sheet2'!$I$45,MATCH(AZ62,Sheet2!$G$2:'Sheet2'!$G$45,0)),IF($BG$1=TRUE,INDEX(Sheet2!$H$2:'Sheet2'!$H$45,MATCH(AZ62,Sheet2!$G$2:'Sheet2'!$G$45,0)),0)))+IF($BC$1=TRUE,2,0)</f>
        <v>28</v>
      </c>
      <c r="AE62" s="8">
        <f>AD62+3.5</f>
        <v>31.5</v>
      </c>
      <c r="AF62" s="8">
        <f>AD62+6.5</f>
        <v>34.5</v>
      </c>
      <c r="AG62" s="26">
        <f>AD62+9.5</f>
        <v>37.5</v>
      </c>
      <c r="AH62" s="8"/>
      <c r="AI62" s="6">
        <v>225</v>
      </c>
      <c r="AJ62" s="6">
        <v>320</v>
      </c>
      <c r="AK62" s="6">
        <v>10</v>
      </c>
      <c r="AL62" s="6">
        <v>11</v>
      </c>
      <c r="AM62" s="6">
        <v>16</v>
      </c>
      <c r="AN62" s="6">
        <v>58</v>
      </c>
      <c r="AO62" s="6">
        <v>26</v>
      </c>
      <c r="AP62" s="6">
        <v>20</v>
      </c>
      <c r="AQ62" s="6">
        <v>972</v>
      </c>
      <c r="AR62" s="6">
        <v>5</v>
      </c>
      <c r="AS62" s="6">
        <f>AN62+AP62+AQ62</f>
        <v>1050</v>
      </c>
      <c r="AT62" s="6">
        <f>ROUNDDOWN(AS62*0.75,0)</f>
        <v>787</v>
      </c>
      <c r="AU62" s="6">
        <f>ROUNDDOWN(AS62*1.25,0)</f>
        <v>1312</v>
      </c>
      <c r="AV62" s="6">
        <f>ROUNDDOWN(($AM62-5)/5,0)-ROUNDDOWN(IF($BA$1=TRUE,$AT62,$AU62)/100,0)+IF($BB$1=TRUE,1,0)+IF($BD$1=TRUE,6,0)</f>
        <v>2</v>
      </c>
      <c r="AW62" s="6">
        <f>ROUNDDOWN(($AM62-5+3*$BA$5)/5,0)-ROUNDDOWN(IF($BA$1=TRUE,$AT62,$AU62)/100,0)+IF($BB$1=TRUE,1,0)+IF($BD$1=TRUE,6,0)</f>
        <v>3</v>
      </c>
      <c r="AX62" s="6">
        <f>ROUNDDOWN(($AM62-5+20*1+2*$BA$5)/5,0)-ROUNDDOWN(IF($BA$1=TRUE,$AT62,$AU62)/100,0)+IF($BB$1=TRUE,1,0)+IF($BD$1=TRUE,6,0)</f>
        <v>7</v>
      </c>
      <c r="AY62" s="6">
        <f>ROUNDDOWN(($AM62-5+20*2+1*$BA$5)/5,0)-ROUNDDOWN(IF($BA$1=TRUE,$AT62,$AU62)/100,0)+IF($BB$1=TRUE,1,0)+IF($BD$1=TRUE,6,0)</f>
        <v>10</v>
      </c>
      <c r="AZ62" s="6">
        <f>ROUNDDOWN(($AM62-5+60)/5,0)-ROUNDDOWN(IF($BA$1=TRUE,$AT62,$AU62)/100,0)+IF($BB$1=TRUE,1,0)+IF($BD$1=TRUE,6,0)</f>
        <v>14</v>
      </c>
    </row>
    <row r="63" spans="1:52" s="6" customFormat="1" x14ac:dyDescent="0.3">
      <c r="A63" s="35">
        <v>59</v>
      </c>
      <c r="B63" s="7" t="s">
        <v>285</v>
      </c>
      <c r="C63" s="23" t="s">
        <v>278</v>
      </c>
      <c r="D63" s="8" t="s">
        <v>1</v>
      </c>
      <c r="E63" s="8" t="s">
        <v>99</v>
      </c>
      <c r="F63" s="9" t="s">
        <v>69</v>
      </c>
      <c r="G63" s="26" t="s">
        <v>10</v>
      </c>
      <c r="H63" s="6">
        <f>ROUNDDOWN(AI63*1.05,0)+INDEX(Sheet2!$B$2:'Sheet2'!$B$5,MATCH(G63,Sheet2!$A$2:'Sheet2'!$A$5,0),0)+34*AR63-ROUNDUP(IF($BA$1=TRUE,AT63,AU63)/10,0)</f>
        <v>461</v>
      </c>
      <c r="I63" s="6">
        <f>ROUNDDOWN(AJ63*1.05,0)+INDEX(Sheet2!$B$2:'Sheet2'!$B$5,MATCH(G63,Sheet2!$A$2:'Sheet2'!$A$5,0),0)+34*AR63-ROUNDUP(IF($BA$1=TRUE,AT63,AU63)/10,0)</f>
        <v>551</v>
      </c>
      <c r="J63" s="45">
        <f>H63+I63</f>
        <v>1012</v>
      </c>
      <c r="K63" s="41">
        <f>AU63-ROUNDDOWN(AP63/2,0)-ROUNDDOWN(MAX(AO63*1.2,AN63*0.5),0)+INDEX(Sheet2!$C$2:'Sheet2'!$C$5,MATCH(G63,Sheet2!$A$2:'Sheet2'!$A$5,0),0)</f>
        <v>1233</v>
      </c>
      <c r="L63" s="23">
        <f>AT63-ROUNDDOWN(AP63/2,0)-ROUNDDOWN(MAX(AO63*1.2,AN63*0.5),0)</f>
        <v>692</v>
      </c>
      <c r="N63" s="27">
        <f>AV63+IF($F63="범선",IF($BE$1=TRUE,INDEX(Sheet2!$H$2:'Sheet2'!$H$45,MATCH(AV63,Sheet2!$G$2:'Sheet2'!$G$45,0),0)),IF($BF$1=TRUE,INDEX(Sheet2!$I$2:'Sheet2'!$I$45,MATCH(AV63,Sheet2!$G$2:'Sheet2'!$G$45,0)),IF($BG$1=TRUE,INDEX(Sheet2!$H$2:'Sheet2'!$H$45,MATCH(AV63,Sheet2!$G$2:'Sheet2'!$G$45,0)),0)))+IF($BC$1=TRUE,2,0)</f>
        <v>12</v>
      </c>
      <c r="O63" s="8">
        <f>N63+3</f>
        <v>15</v>
      </c>
      <c r="P63" s="8">
        <f>N63+6</f>
        <v>18</v>
      </c>
      <c r="Q63" s="26">
        <f>N63+9</f>
        <v>21</v>
      </c>
      <c r="R63" s="8">
        <f>AW63+IF($F63="범선",IF($BE$1=TRUE,INDEX(Sheet2!$H$2:'Sheet2'!$H$45,MATCH(AW63,Sheet2!$G$2:'Sheet2'!$G$45,0),0)),IF($BF$1=TRUE,INDEX(Sheet2!$I$2:'Sheet2'!$I$45,MATCH(AW63,Sheet2!$G$2:'Sheet2'!$G$45,0)),IF($BG$1=TRUE,INDEX(Sheet2!$H$2:'Sheet2'!$H$45,MATCH(AW63,Sheet2!$G$2:'Sheet2'!$G$45,0)),0)))+IF($BC$1=TRUE,2,0)</f>
        <v>13</v>
      </c>
      <c r="S63" s="8">
        <f>R63+3.5</f>
        <v>16.5</v>
      </c>
      <c r="T63" s="8">
        <f>R63+6.5</f>
        <v>19.5</v>
      </c>
      <c r="U63" s="26">
        <f>R63+9.5</f>
        <v>22.5</v>
      </c>
      <c r="V63" s="8">
        <f>AX63+IF($F63="범선",IF($BE$1=TRUE,INDEX(Sheet2!$H$2:'Sheet2'!$H$45,MATCH(AX63,Sheet2!$G$2:'Sheet2'!$G$45,0),0)),IF($BF$1=TRUE,INDEX(Sheet2!$I$2:'Sheet2'!$I$45,MATCH(AX63,Sheet2!$G$2:'Sheet2'!$G$45,0)),IF($BG$1=TRUE,INDEX(Sheet2!$H$2:'Sheet2'!$H$45,MATCH(AX63,Sheet2!$G$2:'Sheet2'!$G$45,0)),0)))+IF($BC$1=TRUE,2,0)</f>
        <v>18.5</v>
      </c>
      <c r="W63" s="8">
        <f>V63+3.5</f>
        <v>22</v>
      </c>
      <c r="X63" s="8">
        <f>V63+6.5</f>
        <v>25</v>
      </c>
      <c r="Y63" s="26">
        <f>V63+9.5</f>
        <v>28</v>
      </c>
      <c r="Z63" s="8">
        <f>AY63+IF($F63="범선",IF($BE$1=TRUE,INDEX(Sheet2!$H$2:'Sheet2'!$H$45,MATCH(AY63,Sheet2!$G$2:'Sheet2'!$G$45,0),0)),IF($BF$1=TRUE,INDEX(Sheet2!$I$2:'Sheet2'!$I$45,MATCH(AY63,Sheet2!$G$2:'Sheet2'!$G$45,0)),IF($BG$1=TRUE,INDEX(Sheet2!$H$2:'Sheet2'!$H$45,MATCH(AY63,Sheet2!$G$2:'Sheet2'!$G$45,0)),0)))+IF($BC$1=TRUE,2,0)</f>
        <v>22.5</v>
      </c>
      <c r="AA63" s="8">
        <f>Z63+3.5</f>
        <v>26</v>
      </c>
      <c r="AB63" s="8">
        <f>Z63+6.5</f>
        <v>29</v>
      </c>
      <c r="AC63" s="26">
        <f>Z63+9.5</f>
        <v>32</v>
      </c>
      <c r="AD63" s="8">
        <f>AZ63+IF($F63="범선",IF($BE$1=TRUE,INDEX(Sheet2!$H$2:'Sheet2'!$H$45,MATCH(AZ63,Sheet2!$G$2:'Sheet2'!$G$45,0),0)),IF($BF$1=TRUE,INDEX(Sheet2!$I$2:'Sheet2'!$I$45,MATCH(AZ63,Sheet2!$G$2:'Sheet2'!$G$45,0)),IF($BG$1=TRUE,INDEX(Sheet2!$H$2:'Sheet2'!$H$45,MATCH(AZ63,Sheet2!$G$2:'Sheet2'!$G$45,0)),0)))+IF($BC$1=TRUE,2,0)</f>
        <v>28</v>
      </c>
      <c r="AE63" s="8">
        <f>AD63+3.5</f>
        <v>31.5</v>
      </c>
      <c r="AF63" s="8">
        <f>AD63+6.5</f>
        <v>34.5</v>
      </c>
      <c r="AG63" s="26">
        <f>AD63+9.5</f>
        <v>37.5</v>
      </c>
      <c r="AH63" s="8"/>
      <c r="AI63" s="6">
        <v>215</v>
      </c>
      <c r="AJ63" s="6">
        <v>300</v>
      </c>
      <c r="AK63" s="6">
        <v>10</v>
      </c>
      <c r="AL63" s="6">
        <v>9</v>
      </c>
      <c r="AM63" s="6">
        <v>16</v>
      </c>
      <c r="AN63" s="6">
        <v>60</v>
      </c>
      <c r="AO63" s="6">
        <v>28</v>
      </c>
      <c r="AP63" s="6">
        <v>20</v>
      </c>
      <c r="AQ63" s="6">
        <v>900</v>
      </c>
      <c r="AR63" s="6">
        <v>5</v>
      </c>
      <c r="AS63" s="6">
        <f>AN63+AP63+AQ63</f>
        <v>980</v>
      </c>
      <c r="AT63" s="6">
        <f>ROUNDDOWN(AS63*0.75,0)</f>
        <v>735</v>
      </c>
      <c r="AU63" s="6">
        <f>ROUNDDOWN(AS63*1.25,0)</f>
        <v>1225</v>
      </c>
      <c r="AV63" s="6">
        <f>ROUNDDOWN(($AM63-5)/5,0)-ROUNDDOWN(IF($BA$1=TRUE,$AT63,$AU63)/100,0)+IF($BB$1=TRUE,1,0)+IF($BD$1=TRUE,6,0)</f>
        <v>2</v>
      </c>
      <c r="AW63" s="6">
        <f>ROUNDDOWN(($AM63-5+3*$BA$5)/5,0)-ROUNDDOWN(IF($BA$1=TRUE,$AT63,$AU63)/100,0)+IF($BB$1=TRUE,1,0)+IF($BD$1=TRUE,6,0)</f>
        <v>3</v>
      </c>
      <c r="AX63" s="6">
        <f>ROUNDDOWN(($AM63-5+20*1+2*$BA$5)/5,0)-ROUNDDOWN(IF($BA$1=TRUE,$AT63,$AU63)/100,0)+IF($BB$1=TRUE,1,0)+IF($BD$1=TRUE,6,0)</f>
        <v>7</v>
      </c>
      <c r="AY63" s="6">
        <f>ROUNDDOWN(($AM63-5+20*2+1*$BA$5)/5,0)-ROUNDDOWN(IF($BA$1=TRUE,$AT63,$AU63)/100,0)+IF($BB$1=TRUE,1,0)+IF($BD$1=TRUE,6,0)</f>
        <v>10</v>
      </c>
      <c r="AZ63" s="6">
        <f>ROUNDDOWN(($AM63-5+60)/5,0)-ROUNDDOWN(IF($BA$1=TRUE,$AT63,$AU63)/100,0)+IF($BB$1=TRUE,1,0)+IF($BD$1=TRUE,6,0)</f>
        <v>14</v>
      </c>
    </row>
    <row r="64" spans="1:52" s="6" customFormat="1" x14ac:dyDescent="0.3">
      <c r="A64" s="35">
        <v>60</v>
      </c>
      <c r="B64" s="7" t="s">
        <v>283</v>
      </c>
      <c r="C64" s="23" t="s">
        <v>278</v>
      </c>
      <c r="D64" s="8" t="s">
        <v>1</v>
      </c>
      <c r="E64" s="8" t="s">
        <v>70</v>
      </c>
      <c r="F64" s="9" t="s">
        <v>69</v>
      </c>
      <c r="G64" s="26" t="s">
        <v>10</v>
      </c>
      <c r="H64" s="6">
        <f>ROUNDDOWN(AI64*1.05,0)+INDEX(Sheet2!$B$2:'Sheet2'!$B$5,MATCH(G64,Sheet2!$A$2:'Sheet2'!$A$5,0),0)+34*AR64-ROUNDUP(IF($BA$1=TRUE,AT64,AU64)/10,0)</f>
        <v>460</v>
      </c>
      <c r="I64" s="6">
        <f>ROUNDDOWN(AJ64*1.05,0)+INDEX(Sheet2!$B$2:'Sheet2'!$B$5,MATCH(G64,Sheet2!$A$2:'Sheet2'!$A$5,0),0)+34*AR64-ROUNDUP(IF($BA$1=TRUE,AT64,AU64)/10,0)</f>
        <v>550</v>
      </c>
      <c r="J64" s="45">
        <f>H64+I64</f>
        <v>1010</v>
      </c>
      <c r="K64" s="41">
        <f>AU64-ROUNDDOWN(AP64/2,0)-ROUNDDOWN(MAX(AO64*1.2,AN64*0.5),0)+INDEX(Sheet2!$C$2:'Sheet2'!$C$5,MATCH(G64,Sheet2!$A$2:'Sheet2'!$A$5,0),0)</f>
        <v>1261</v>
      </c>
      <c r="L64" s="23">
        <f>AT64-ROUNDDOWN(AP64/2,0)-ROUNDDOWN(MAX(AO64*1.2,AN64*0.5),0)</f>
        <v>710</v>
      </c>
      <c r="N64" s="27">
        <f>AV64+IF($F64="범선",IF($BE$1=TRUE,INDEX(Sheet2!$H$2:'Sheet2'!$H$45,MATCH(AV64,Sheet2!$G$2:'Sheet2'!$G$45,0),0)),IF($BF$1=TRUE,INDEX(Sheet2!$I$2:'Sheet2'!$I$45,MATCH(AV64,Sheet2!$G$2:'Sheet2'!$G$45,0)),IF($BG$1=TRUE,INDEX(Sheet2!$H$2:'Sheet2'!$H$45,MATCH(AV64,Sheet2!$G$2:'Sheet2'!$G$45,0)),0)))+IF($BC$1=TRUE,2,0)</f>
        <v>12</v>
      </c>
      <c r="O64" s="8">
        <f>N64+3</f>
        <v>15</v>
      </c>
      <c r="P64" s="8">
        <f>N64+6</f>
        <v>18</v>
      </c>
      <c r="Q64" s="26">
        <f>N64+9</f>
        <v>21</v>
      </c>
      <c r="R64" s="8">
        <f>AW64+IF($F64="범선",IF($BE$1=TRUE,INDEX(Sheet2!$H$2:'Sheet2'!$H$45,MATCH(AW64,Sheet2!$G$2:'Sheet2'!$G$45,0),0)),IF($BF$1=TRUE,INDEX(Sheet2!$I$2:'Sheet2'!$I$45,MATCH(AW64,Sheet2!$G$2:'Sheet2'!$G$45,0)),IF($BG$1=TRUE,INDEX(Sheet2!$H$2:'Sheet2'!$H$45,MATCH(AW64,Sheet2!$G$2:'Sheet2'!$G$45,0)),0)))+IF($BC$1=TRUE,2,0)</f>
        <v>13</v>
      </c>
      <c r="S64" s="8">
        <f>R64+3.5</f>
        <v>16.5</v>
      </c>
      <c r="T64" s="8">
        <f>R64+6.5</f>
        <v>19.5</v>
      </c>
      <c r="U64" s="26">
        <f>R64+9.5</f>
        <v>22.5</v>
      </c>
      <c r="V64" s="8">
        <f>AX64+IF($F64="범선",IF($BE$1=TRUE,INDEX(Sheet2!$H$2:'Sheet2'!$H$45,MATCH(AX64,Sheet2!$G$2:'Sheet2'!$G$45,0),0)),IF($BF$1=TRUE,INDEX(Sheet2!$I$2:'Sheet2'!$I$45,MATCH(AX64,Sheet2!$G$2:'Sheet2'!$G$45,0)),IF($BG$1=TRUE,INDEX(Sheet2!$H$2:'Sheet2'!$H$45,MATCH(AX64,Sheet2!$G$2:'Sheet2'!$G$45,0)),0)))+IF($BC$1=TRUE,2,0)</f>
        <v>18.5</v>
      </c>
      <c r="W64" s="8">
        <f>V64+3.5</f>
        <v>22</v>
      </c>
      <c r="X64" s="8">
        <f>V64+6.5</f>
        <v>25</v>
      </c>
      <c r="Y64" s="26">
        <f>V64+9.5</f>
        <v>28</v>
      </c>
      <c r="Z64" s="8">
        <f>AY64+IF($F64="범선",IF($BE$1=TRUE,INDEX(Sheet2!$H$2:'Sheet2'!$H$45,MATCH(AY64,Sheet2!$G$2:'Sheet2'!$G$45,0),0)),IF($BF$1=TRUE,INDEX(Sheet2!$I$2:'Sheet2'!$I$45,MATCH(AY64,Sheet2!$G$2:'Sheet2'!$G$45,0)),IF($BG$1=TRUE,INDEX(Sheet2!$H$2:'Sheet2'!$H$45,MATCH(AY64,Sheet2!$G$2:'Sheet2'!$G$45,0)),0)))+IF($BC$1=TRUE,2,0)</f>
        <v>22.5</v>
      </c>
      <c r="AA64" s="8">
        <f>Z64+3.5</f>
        <v>26</v>
      </c>
      <c r="AB64" s="8">
        <f>Z64+6.5</f>
        <v>29</v>
      </c>
      <c r="AC64" s="26">
        <f>Z64+9.5</f>
        <v>32</v>
      </c>
      <c r="AD64" s="8">
        <f>AZ64+IF($F64="범선",IF($BE$1=TRUE,INDEX(Sheet2!$H$2:'Sheet2'!$H$45,MATCH(AZ64,Sheet2!$G$2:'Sheet2'!$G$45,0),0)),IF($BF$1=TRUE,INDEX(Sheet2!$I$2:'Sheet2'!$I$45,MATCH(AZ64,Sheet2!$G$2:'Sheet2'!$G$45,0)),IF($BG$1=TRUE,INDEX(Sheet2!$H$2:'Sheet2'!$H$45,MATCH(AZ64,Sheet2!$G$2:'Sheet2'!$G$45,0)),0)))+IF($BC$1=TRUE,2,0)</f>
        <v>28</v>
      </c>
      <c r="AE64" s="8">
        <f>AD64+3.5</f>
        <v>31.5</v>
      </c>
      <c r="AF64" s="8">
        <f>AD64+6.5</f>
        <v>34.5</v>
      </c>
      <c r="AG64" s="26">
        <f>AD64+9.5</f>
        <v>37.5</v>
      </c>
      <c r="AH64" s="8"/>
      <c r="AI64" s="6">
        <v>215</v>
      </c>
      <c r="AJ64" s="6">
        <v>300</v>
      </c>
      <c r="AK64" s="6">
        <v>10</v>
      </c>
      <c r="AL64" s="6">
        <v>10</v>
      </c>
      <c r="AM64" s="6">
        <v>16</v>
      </c>
      <c r="AN64" s="6">
        <v>60</v>
      </c>
      <c r="AO64" s="6">
        <v>25</v>
      </c>
      <c r="AP64" s="6">
        <v>20</v>
      </c>
      <c r="AQ64" s="6">
        <v>920</v>
      </c>
      <c r="AR64" s="6">
        <v>5</v>
      </c>
      <c r="AS64" s="6">
        <f>AN64+AP64+AQ64</f>
        <v>1000</v>
      </c>
      <c r="AT64" s="6">
        <f>ROUNDDOWN(AS64*0.75,0)</f>
        <v>750</v>
      </c>
      <c r="AU64" s="6">
        <f>ROUNDDOWN(AS64*1.25,0)</f>
        <v>1250</v>
      </c>
      <c r="AV64" s="6">
        <f>ROUNDDOWN(($AM64-5)/5,0)-ROUNDDOWN(IF($BA$1=TRUE,$AT64,$AU64)/100,0)+IF($BB$1=TRUE,1,0)+IF($BD$1=TRUE,6,0)</f>
        <v>2</v>
      </c>
      <c r="AW64" s="6">
        <f>ROUNDDOWN(($AM64-5+3*$BA$5)/5,0)-ROUNDDOWN(IF($BA$1=TRUE,$AT64,$AU64)/100,0)+IF($BB$1=TRUE,1,0)+IF($BD$1=TRUE,6,0)</f>
        <v>3</v>
      </c>
      <c r="AX64" s="6">
        <f>ROUNDDOWN(($AM64-5+20*1+2*$BA$5)/5,0)-ROUNDDOWN(IF($BA$1=TRUE,$AT64,$AU64)/100,0)+IF($BB$1=TRUE,1,0)+IF($BD$1=TRUE,6,0)</f>
        <v>7</v>
      </c>
      <c r="AY64" s="6">
        <f>ROUNDDOWN(($AM64-5+20*2+1*$BA$5)/5,0)-ROUNDDOWN(IF($BA$1=TRUE,$AT64,$AU64)/100,0)+IF($BB$1=TRUE,1,0)+IF($BD$1=TRUE,6,0)</f>
        <v>10</v>
      </c>
      <c r="AZ64" s="6">
        <f>ROUNDDOWN(($AM64-5+60)/5,0)-ROUNDDOWN(IF($BA$1=TRUE,$AT64,$AU64)/100,0)+IF($BB$1=TRUE,1,0)+IF($BD$1=TRUE,6,0)</f>
        <v>14</v>
      </c>
    </row>
    <row r="65" spans="1:52" s="6" customFormat="1" x14ac:dyDescent="0.3">
      <c r="A65" s="35">
        <v>61</v>
      </c>
      <c r="B65" s="2"/>
      <c r="C65" s="23" t="s">
        <v>403</v>
      </c>
      <c r="D65" s="8" t="s">
        <v>43</v>
      </c>
      <c r="E65" s="3" t="s">
        <v>405</v>
      </c>
      <c r="F65" s="8" t="s">
        <v>323</v>
      </c>
      <c r="G65" s="26" t="s">
        <v>12</v>
      </c>
      <c r="H65" s="6">
        <f>ROUNDDOWN(AI65*1.05,0)+INDEX(Sheet2!$B$2:'Sheet2'!$B$5,MATCH(G65,Sheet2!$A$2:'Sheet2'!$A$5,0),0)+34*AR65-ROUNDUP(IF($BA$1=TRUE,AT65,AU65)/10,0)</f>
        <v>415</v>
      </c>
      <c r="I65" s="6">
        <f>ROUNDDOWN(AJ65*1.05,0)+INDEX(Sheet2!$B$2:'Sheet2'!$B$5,MATCH(G65,Sheet2!$A$2:'Sheet2'!$A$5,0),0)+34*AR65-ROUNDUP(IF($BA$1=TRUE,AT65,AU65)/10,0)</f>
        <v>415</v>
      </c>
      <c r="J65" s="45">
        <f>H65+I65</f>
        <v>830</v>
      </c>
      <c r="K65" s="41">
        <f>AU65-ROUNDDOWN(AP65/2,0)-ROUNDDOWN(MAX(AO65*1.2,AN65*0.5),0)+INDEX(Sheet2!$C$2:'Sheet2'!$C$5,MATCH(G65,Sheet2!$A$2:'Sheet2'!$A$5,0),0)</f>
        <v>707</v>
      </c>
      <c r="L65" s="23">
        <f>AT65-ROUNDDOWN(AP65/2,0)-ROUNDDOWN(MAX(AO65*1.2,AN65*0.5),0)</f>
        <v>348</v>
      </c>
      <c r="N65" s="27">
        <f>AV65+IF($F65="범선",IF($BE$1=TRUE,INDEX(Sheet2!$H$2:'Sheet2'!$H$45,MATCH(AV65,Sheet2!$G$2:'Sheet2'!$G$45,0),0)),IF($BF$1=TRUE,INDEX(Sheet2!$I$2:'Sheet2'!$I$45,MATCH(AV65,Sheet2!$G$2:'Sheet2'!$G$45,0)),IF($BG$1=TRUE,INDEX(Sheet2!$H$2:'Sheet2'!$H$45,MATCH(AV65,Sheet2!$G$2:'Sheet2'!$G$45,0)),0)))+IF($BC$1=TRUE,2,0)</f>
        <v>22.5</v>
      </c>
      <c r="O65" s="8">
        <f>N65+3</f>
        <v>25.5</v>
      </c>
      <c r="P65" s="8">
        <f>N65+6</f>
        <v>28.5</v>
      </c>
      <c r="Q65" s="26">
        <f>N65+9</f>
        <v>31.5</v>
      </c>
      <c r="R65" s="8">
        <f>AW65+IF($F65="범선",IF($BE$1=TRUE,INDEX(Sheet2!$H$2:'Sheet2'!$H$45,MATCH(AW65,Sheet2!$G$2:'Sheet2'!$G$45,0),0)),IF($BF$1=TRUE,INDEX(Sheet2!$I$2:'Sheet2'!$I$45,MATCH(AW65,Sheet2!$G$2:'Sheet2'!$G$45,0)),IF($BG$1=TRUE,INDEX(Sheet2!$H$2:'Sheet2'!$H$45,MATCH(AW65,Sheet2!$G$2:'Sheet2'!$G$45,0)),0)))+IF($BC$1=TRUE,2,0)</f>
        <v>24</v>
      </c>
      <c r="S65" s="8">
        <f>R65+3.5</f>
        <v>27.5</v>
      </c>
      <c r="T65" s="8">
        <f>R65+6.5</f>
        <v>30.5</v>
      </c>
      <c r="U65" s="26">
        <f>R65+9.5</f>
        <v>33.5</v>
      </c>
      <c r="V65" s="8">
        <f>AX65+IF($F65="범선",IF($BE$1=TRUE,INDEX(Sheet2!$H$2:'Sheet2'!$H$45,MATCH(AX65,Sheet2!$G$2:'Sheet2'!$G$45,0),0)),IF($BF$1=TRUE,INDEX(Sheet2!$I$2:'Sheet2'!$I$45,MATCH(AX65,Sheet2!$G$2:'Sheet2'!$G$45,0)),IF($BG$1=TRUE,INDEX(Sheet2!$H$2:'Sheet2'!$H$45,MATCH(AX65,Sheet2!$G$2:'Sheet2'!$G$45,0)),0)))+IF($BC$1=TRUE,2,0)</f>
        <v>28</v>
      </c>
      <c r="W65" s="8">
        <f>V65+3.5</f>
        <v>31.5</v>
      </c>
      <c r="X65" s="8">
        <f>V65+6.5</f>
        <v>34.5</v>
      </c>
      <c r="Y65" s="26">
        <f>V65+9.5</f>
        <v>37.5</v>
      </c>
      <c r="Z65" s="8">
        <f>AY65+IF($F65="범선",IF($BE$1=TRUE,INDEX(Sheet2!$H$2:'Sheet2'!$H$45,MATCH(AY65,Sheet2!$G$2:'Sheet2'!$G$45,0),0)),IF($BF$1=TRUE,INDEX(Sheet2!$I$2:'Sheet2'!$I$45,MATCH(AY65,Sheet2!$G$2:'Sheet2'!$G$45,0)),IF($BG$1=TRUE,INDEX(Sheet2!$H$2:'Sheet2'!$H$45,MATCH(AY65,Sheet2!$G$2:'Sheet2'!$G$45,0)),0)))+IF($BC$1=TRUE,2,0)</f>
        <v>33</v>
      </c>
      <c r="AA65" s="8">
        <f>Z65+3.5</f>
        <v>36.5</v>
      </c>
      <c r="AB65" s="8">
        <f>Z65+6.5</f>
        <v>39.5</v>
      </c>
      <c r="AC65" s="26">
        <f>Z65+9.5</f>
        <v>42.5</v>
      </c>
      <c r="AD65" s="8">
        <f>AZ65+IF($F65="범선",IF($BE$1=TRUE,INDEX(Sheet2!$H$2:'Sheet2'!$H$45,MATCH(AZ65,Sheet2!$G$2:'Sheet2'!$G$45,0),0)),IF($BF$1=TRUE,INDEX(Sheet2!$I$2:'Sheet2'!$I$45,MATCH(AZ65,Sheet2!$G$2:'Sheet2'!$G$45,0)),IF($BG$1=TRUE,INDEX(Sheet2!$H$2:'Sheet2'!$H$45,MATCH(AZ65,Sheet2!$G$2:'Sheet2'!$G$45,0)),0)))+IF($BC$1=TRUE,2,0)</f>
        <v>38.5</v>
      </c>
      <c r="AE65" s="8">
        <f>AD65+3.5</f>
        <v>42</v>
      </c>
      <c r="AF65" s="8">
        <f>AD65+6.5</f>
        <v>45</v>
      </c>
      <c r="AG65" s="26">
        <f>AD65+9.5</f>
        <v>48</v>
      </c>
      <c r="AH65" s="3"/>
      <c r="AI65">
        <v>210</v>
      </c>
      <c r="AJ65">
        <v>210</v>
      </c>
      <c r="AK65">
        <v>9</v>
      </c>
      <c r="AL65">
        <v>12</v>
      </c>
      <c r="AM65">
        <v>40</v>
      </c>
      <c r="AN65">
        <v>135</v>
      </c>
      <c r="AO65">
        <v>55</v>
      </c>
      <c r="AP65">
        <v>100</v>
      </c>
      <c r="AQ65">
        <v>385</v>
      </c>
      <c r="AR65">
        <v>3</v>
      </c>
      <c r="AS65" s="40">
        <f>AN65+AP65+AQ65</f>
        <v>620</v>
      </c>
      <c r="AT65" s="40">
        <f>ROUNDDOWN(AS65*0.75,0)</f>
        <v>465</v>
      </c>
      <c r="AU65" s="40">
        <f>ROUNDDOWN(AS65*1.25,0)</f>
        <v>775</v>
      </c>
      <c r="AV65" s="6">
        <f>ROUNDDOWN(($AM65-5)/5,0)-ROUNDDOWN(IF($BA$1=TRUE,$AT65,$AU65)/100,0)+IF($BB$1=TRUE,1,0)+IF($BD$1=TRUE,6,0)</f>
        <v>10</v>
      </c>
      <c r="AW65" s="6">
        <f>ROUNDDOWN(($AM65-5+3*$BA$5)/5,0)-ROUNDDOWN(IF($BA$1=TRUE,$AT65,$AU65)/100,0)+IF($BB$1=TRUE,1,0)+IF($BD$1=TRUE,6,0)</f>
        <v>11</v>
      </c>
      <c r="AX65" s="6">
        <f>ROUNDDOWN(($AM65-5+20*1+2*$BA$5)/5,0)-ROUNDDOWN(IF($BA$1=TRUE,$AT65,$AU65)/100,0)+IF($BB$1=TRUE,1,0)+IF($BD$1=TRUE,6,0)</f>
        <v>14</v>
      </c>
      <c r="AY65" s="6">
        <f>ROUNDDOWN(($AM65-5+20*2+1*$BA$5)/5,0)-ROUNDDOWN(IF($BA$1=TRUE,$AT65,$AU65)/100,0)+IF($BB$1=TRUE,1,0)+IF($BD$1=TRUE,6,0)</f>
        <v>18</v>
      </c>
      <c r="AZ65" s="6">
        <f>ROUNDDOWN(($AM65-5+60)/5,0)-ROUNDDOWN(IF($BA$1=TRUE,$AT65,$AU65)/100,0)+IF($BB$1=TRUE,1,0)+IF($BD$1=TRUE,6,0)</f>
        <v>22</v>
      </c>
    </row>
    <row r="66" spans="1:52" s="6" customFormat="1" x14ac:dyDescent="0.3">
      <c r="A66" s="35">
        <v>64</v>
      </c>
      <c r="B66" s="2" t="s">
        <v>381</v>
      </c>
      <c r="C66" s="23" t="s">
        <v>403</v>
      </c>
      <c r="D66" s="8" t="s">
        <v>1</v>
      </c>
      <c r="E66" s="3" t="s">
        <v>388</v>
      </c>
      <c r="F66" s="8" t="s">
        <v>323</v>
      </c>
      <c r="G66" s="26" t="s">
        <v>12</v>
      </c>
      <c r="H66" s="6">
        <f>ROUNDDOWN(AI66*1.05,0)+INDEX(Sheet2!$B$2:'Sheet2'!$B$5,MATCH(G66,Sheet2!$A$2:'Sheet2'!$A$5,0),0)+34*AR66-ROUNDUP(IF($BA$1=TRUE,AT66,AU66)/10,0)</f>
        <v>416</v>
      </c>
      <c r="I66" s="6">
        <f>ROUNDDOWN(AJ66*1.05,0)+INDEX(Sheet2!$B$2:'Sheet2'!$B$5,MATCH(G66,Sheet2!$A$2:'Sheet2'!$A$5,0),0)+34*AR66-ROUNDUP(IF($BA$1=TRUE,AT66,AU66)/10,0)</f>
        <v>416</v>
      </c>
      <c r="J66" s="45">
        <f>H66+I66</f>
        <v>832</v>
      </c>
      <c r="K66" s="41">
        <f>AU66-ROUNDDOWN(AP66/2,0)-ROUNDDOWN(MAX(AO66*1.2,AN66*0.5),0)+INDEX(Sheet2!$C$2:'Sheet2'!$C$5,MATCH(G66,Sheet2!$A$2:'Sheet2'!$A$5,0),0)</f>
        <v>802</v>
      </c>
      <c r="L66" s="23">
        <f>AT66-ROUNDDOWN(AP66/2,0)-ROUNDDOWN(MAX(AO66*1.2,AN66*0.5),0)</f>
        <v>403</v>
      </c>
      <c r="N66" s="27">
        <f>AV66+IF($F66="범선",IF($BE$1=TRUE,INDEX(Sheet2!$H$2:'Sheet2'!$H$45,MATCH(AV66,Sheet2!$G$2:'Sheet2'!$G$45,0),0)),IF($BF$1=TRUE,INDEX(Sheet2!$I$2:'Sheet2'!$I$45,MATCH(AV66,Sheet2!$G$2:'Sheet2'!$G$45,0)),IF($BG$1=TRUE,INDEX(Sheet2!$H$2:'Sheet2'!$H$45,MATCH(AV66,Sheet2!$G$2:'Sheet2'!$G$45,0)),0)))+IF($BC$1=TRUE,2,0)</f>
        <v>22.5</v>
      </c>
      <c r="O66" s="8">
        <f>N66+3</f>
        <v>25.5</v>
      </c>
      <c r="P66" s="8">
        <f>N66+6</f>
        <v>28.5</v>
      </c>
      <c r="Q66" s="26">
        <f>N66+9</f>
        <v>31.5</v>
      </c>
      <c r="R66" s="8">
        <f>AW66+IF($F66="범선",IF($BE$1=TRUE,INDEX(Sheet2!$H$2:'Sheet2'!$H$45,MATCH(AW66,Sheet2!$G$2:'Sheet2'!$G$45,0),0)),IF($BF$1=TRUE,INDEX(Sheet2!$I$2:'Sheet2'!$I$45,MATCH(AW66,Sheet2!$G$2:'Sheet2'!$G$45,0)),IF($BG$1=TRUE,INDEX(Sheet2!$H$2:'Sheet2'!$H$45,MATCH(AW66,Sheet2!$G$2:'Sheet2'!$G$45,0)),0)))+IF($BC$1=TRUE,2,0)</f>
        <v>24</v>
      </c>
      <c r="S66" s="8">
        <f>R66+3.5</f>
        <v>27.5</v>
      </c>
      <c r="T66" s="8">
        <f>R66+6.5</f>
        <v>30.5</v>
      </c>
      <c r="U66" s="26">
        <f>R66+9.5</f>
        <v>33.5</v>
      </c>
      <c r="V66" s="8">
        <f>AX66+IF($F66="범선",IF($BE$1=TRUE,INDEX(Sheet2!$H$2:'Sheet2'!$H$45,MATCH(AX66,Sheet2!$G$2:'Sheet2'!$G$45,0),0)),IF($BF$1=TRUE,INDEX(Sheet2!$I$2:'Sheet2'!$I$45,MATCH(AX66,Sheet2!$G$2:'Sheet2'!$G$45,0)),IF($BG$1=TRUE,INDEX(Sheet2!$H$2:'Sheet2'!$H$45,MATCH(AX66,Sheet2!$G$2:'Sheet2'!$G$45,0)),0)))+IF($BC$1=TRUE,2,0)</f>
        <v>28</v>
      </c>
      <c r="W66" s="8">
        <f>V66+3.5</f>
        <v>31.5</v>
      </c>
      <c r="X66" s="8">
        <f>V66+6.5</f>
        <v>34.5</v>
      </c>
      <c r="Y66" s="26">
        <f>V66+9.5</f>
        <v>37.5</v>
      </c>
      <c r="Z66" s="8">
        <f>AY66+IF($F66="범선",IF($BE$1=TRUE,INDEX(Sheet2!$H$2:'Sheet2'!$H$45,MATCH(AY66,Sheet2!$G$2:'Sheet2'!$G$45,0),0)),IF($BF$1=TRUE,INDEX(Sheet2!$I$2:'Sheet2'!$I$45,MATCH(AY66,Sheet2!$G$2:'Sheet2'!$G$45,0)),IF($BG$1=TRUE,INDEX(Sheet2!$H$2:'Sheet2'!$H$45,MATCH(AY66,Sheet2!$G$2:'Sheet2'!$G$45,0)),0)))+IF($BC$1=TRUE,2,0)</f>
        <v>33</v>
      </c>
      <c r="AA66" s="8">
        <f>Z66+3.5</f>
        <v>36.5</v>
      </c>
      <c r="AB66" s="8">
        <f>Z66+6.5</f>
        <v>39.5</v>
      </c>
      <c r="AC66" s="26">
        <f>Z66+9.5</f>
        <v>42.5</v>
      </c>
      <c r="AD66" s="8">
        <f>AZ66+IF($F66="범선",IF($BE$1=TRUE,INDEX(Sheet2!$H$2:'Sheet2'!$H$45,MATCH(AZ66,Sheet2!$G$2:'Sheet2'!$G$45,0),0)),IF($BF$1=TRUE,INDEX(Sheet2!$I$2:'Sheet2'!$I$45,MATCH(AZ66,Sheet2!$G$2:'Sheet2'!$G$45,0)),IF($BG$1=TRUE,INDEX(Sheet2!$H$2:'Sheet2'!$H$45,MATCH(AZ66,Sheet2!$G$2:'Sheet2'!$G$45,0)),0)))+IF($BC$1=TRUE,2,0)</f>
        <v>38.5</v>
      </c>
      <c r="AE66" s="8">
        <f>AD66+3.5</f>
        <v>42</v>
      </c>
      <c r="AF66" s="8">
        <f>AD66+6.5</f>
        <v>45</v>
      </c>
      <c r="AG66" s="26">
        <f>AD66+9.5</f>
        <v>48</v>
      </c>
      <c r="AH66" s="3"/>
      <c r="AI66">
        <v>217</v>
      </c>
      <c r="AJ66">
        <v>217</v>
      </c>
      <c r="AK66">
        <v>10</v>
      </c>
      <c r="AL66">
        <v>13</v>
      </c>
      <c r="AM66">
        <v>45</v>
      </c>
      <c r="AN66">
        <v>135</v>
      </c>
      <c r="AO66">
        <v>55</v>
      </c>
      <c r="AP66">
        <v>110</v>
      </c>
      <c r="AQ66">
        <v>455</v>
      </c>
      <c r="AR66">
        <v>3</v>
      </c>
      <c r="AS66" s="6">
        <f>AN66+AP66+AQ66</f>
        <v>700</v>
      </c>
      <c r="AT66" s="6">
        <f>ROUNDDOWN(AS66*0.75,0)</f>
        <v>525</v>
      </c>
      <c r="AU66" s="6">
        <f>ROUNDDOWN(AS66*1.25,0)</f>
        <v>875</v>
      </c>
      <c r="AV66" s="6">
        <f>ROUNDDOWN(($AM66-5)/5,0)-ROUNDDOWN(IF($BA$1=TRUE,$AT66,$AU66)/100,0)+IF($BB$1=TRUE,1,0)+IF($BD$1=TRUE,6,0)</f>
        <v>10</v>
      </c>
      <c r="AW66" s="6">
        <f>ROUNDDOWN(($AM66-5+3*$BA$5)/5,0)-ROUNDDOWN(IF($BA$1=TRUE,$AT66,$AU66)/100,0)+IF($BB$1=TRUE,1,0)+IF($BD$1=TRUE,6,0)</f>
        <v>11</v>
      </c>
      <c r="AX66" s="6">
        <f>ROUNDDOWN(($AM66-5+20*1+2*$BA$5)/5,0)-ROUNDDOWN(IF($BA$1=TRUE,$AT66,$AU66)/100,0)+IF($BB$1=TRUE,1,0)+IF($BD$1=TRUE,6,0)</f>
        <v>14</v>
      </c>
      <c r="AY66" s="6">
        <f>ROUNDDOWN(($AM66-5+20*2+1*$BA$5)/5,0)-ROUNDDOWN(IF($BA$1=TRUE,$AT66,$AU66)/100,0)+IF($BB$1=TRUE,1,0)+IF($BD$1=TRUE,6,0)</f>
        <v>18</v>
      </c>
      <c r="AZ66" s="6">
        <f>ROUNDDOWN(($AM66-5+60)/5,0)-ROUNDDOWN(IF($BA$1=TRUE,$AT66,$AU66)/100,0)+IF($BB$1=TRUE,1,0)+IF($BD$1=TRUE,6,0)</f>
        <v>22</v>
      </c>
    </row>
    <row r="67" spans="1:52" s="6" customFormat="1" x14ac:dyDescent="0.3">
      <c r="A67" s="35">
        <v>65</v>
      </c>
      <c r="B67" s="2" t="s">
        <v>404</v>
      </c>
      <c r="C67" s="23" t="s">
        <v>403</v>
      </c>
      <c r="D67" s="8" t="s">
        <v>1</v>
      </c>
      <c r="E67" s="3" t="s">
        <v>70</v>
      </c>
      <c r="F67" s="8" t="s">
        <v>323</v>
      </c>
      <c r="G67" s="26" t="s">
        <v>12</v>
      </c>
      <c r="H67" s="6">
        <f>ROUNDDOWN(AI67*1.05,0)+INDEX(Sheet2!$B$2:'Sheet2'!$B$5,MATCH(G67,Sheet2!$A$2:'Sheet2'!$A$5,0),0)+34*AR67-ROUNDUP(IF($BA$1=TRUE,AT67,AU67)/10,0)</f>
        <v>437</v>
      </c>
      <c r="I67" s="6">
        <f>ROUNDDOWN(AJ67*1.05,0)+INDEX(Sheet2!$B$2:'Sheet2'!$B$5,MATCH(G67,Sheet2!$A$2:'Sheet2'!$A$5,0),0)+34*AR67-ROUNDUP(IF($BA$1=TRUE,AT67,AU67)/10,0)</f>
        <v>422</v>
      </c>
      <c r="J67" s="45">
        <f>H67+I67</f>
        <v>859</v>
      </c>
      <c r="K67" s="41">
        <f>AU67-ROUNDDOWN(AP67/2,0)-ROUNDDOWN(MAX(AO67*1.2,AN67*0.5),0)+INDEX(Sheet2!$C$2:'Sheet2'!$C$5,MATCH(G67,Sheet2!$A$2:'Sheet2'!$A$5,0),0)</f>
        <v>799</v>
      </c>
      <c r="L67" s="23">
        <f>AT67-ROUNDDOWN(AP67/2,0)-ROUNDDOWN(MAX(AO67*1.2,AN67*0.5),0)</f>
        <v>400</v>
      </c>
      <c r="N67" s="27">
        <f>AV67+IF($F67="범선",IF($BE$1=TRUE,INDEX(Sheet2!$H$2:'Sheet2'!$H$45,MATCH(AV67,Sheet2!$G$2:'Sheet2'!$G$45,0),0)),IF($BF$1=TRUE,INDEX(Sheet2!$I$2:'Sheet2'!$I$45,MATCH(AV67,Sheet2!$G$2:'Sheet2'!$G$45,0)),IF($BG$1=TRUE,INDEX(Sheet2!$H$2:'Sheet2'!$H$45,MATCH(AV67,Sheet2!$G$2:'Sheet2'!$G$45,0)),0)))+IF($BC$1=TRUE,2,0)</f>
        <v>21</v>
      </c>
      <c r="O67" s="8">
        <f>N67+3</f>
        <v>24</v>
      </c>
      <c r="P67" s="8">
        <f>N67+6</f>
        <v>27</v>
      </c>
      <c r="Q67" s="26">
        <f>N67+9</f>
        <v>30</v>
      </c>
      <c r="R67" s="8">
        <f>AW67+IF($F67="범선",IF($BE$1=TRUE,INDEX(Sheet2!$H$2:'Sheet2'!$H$45,MATCH(AW67,Sheet2!$G$2:'Sheet2'!$G$45,0),0)),IF($BF$1=TRUE,INDEX(Sheet2!$I$2:'Sheet2'!$I$45,MATCH(AW67,Sheet2!$G$2:'Sheet2'!$G$45,0)),IF($BG$1=TRUE,INDEX(Sheet2!$H$2:'Sheet2'!$H$45,MATCH(AW67,Sheet2!$G$2:'Sheet2'!$G$45,0)),0)))+IF($BC$1=TRUE,2,0)</f>
        <v>22.5</v>
      </c>
      <c r="S67" s="8">
        <f>R67+3.5</f>
        <v>26</v>
      </c>
      <c r="T67" s="8">
        <f>R67+6.5</f>
        <v>29</v>
      </c>
      <c r="U67" s="26">
        <f>R67+9.5</f>
        <v>32</v>
      </c>
      <c r="V67" s="8">
        <f>AX67+IF($F67="범선",IF($BE$1=TRUE,INDEX(Sheet2!$H$2:'Sheet2'!$H$45,MATCH(AX67,Sheet2!$G$2:'Sheet2'!$G$45,0),0)),IF($BF$1=TRUE,INDEX(Sheet2!$I$2:'Sheet2'!$I$45,MATCH(AX67,Sheet2!$G$2:'Sheet2'!$G$45,0)),IF($BG$1=TRUE,INDEX(Sheet2!$H$2:'Sheet2'!$H$45,MATCH(AX67,Sheet2!$G$2:'Sheet2'!$G$45,0)),0)))+IF($BC$1=TRUE,2,0)</f>
        <v>26.5</v>
      </c>
      <c r="W67" s="8">
        <f>V67+3.5</f>
        <v>30</v>
      </c>
      <c r="X67" s="8">
        <f>V67+6.5</f>
        <v>33</v>
      </c>
      <c r="Y67" s="26">
        <f>V67+9.5</f>
        <v>36</v>
      </c>
      <c r="Z67" s="8">
        <f>AY67+IF($F67="범선",IF($BE$1=TRUE,INDEX(Sheet2!$H$2:'Sheet2'!$H$45,MATCH(AY67,Sheet2!$G$2:'Sheet2'!$G$45,0),0)),IF($BF$1=TRUE,INDEX(Sheet2!$I$2:'Sheet2'!$I$45,MATCH(AY67,Sheet2!$G$2:'Sheet2'!$G$45,0)),IF($BG$1=TRUE,INDEX(Sheet2!$H$2:'Sheet2'!$H$45,MATCH(AY67,Sheet2!$G$2:'Sheet2'!$G$45,0)),0)))+IF($BC$1=TRUE,2,0)</f>
        <v>32</v>
      </c>
      <c r="AA67" s="8">
        <f>Z67+3.5</f>
        <v>35.5</v>
      </c>
      <c r="AB67" s="8">
        <f>Z67+6.5</f>
        <v>38.5</v>
      </c>
      <c r="AC67" s="26">
        <f>Z67+9.5</f>
        <v>41.5</v>
      </c>
      <c r="AD67" s="8">
        <f>AZ67+IF($F67="범선",IF($BE$1=TRUE,INDEX(Sheet2!$H$2:'Sheet2'!$H$45,MATCH(AZ67,Sheet2!$G$2:'Sheet2'!$G$45,0),0)),IF($BF$1=TRUE,INDEX(Sheet2!$I$2:'Sheet2'!$I$45,MATCH(AZ67,Sheet2!$G$2:'Sheet2'!$G$45,0)),IF($BG$1=TRUE,INDEX(Sheet2!$H$2:'Sheet2'!$H$45,MATCH(AZ67,Sheet2!$G$2:'Sheet2'!$G$45,0)),0)))+IF($BC$1=TRUE,2,0)</f>
        <v>37</v>
      </c>
      <c r="AE67" s="8">
        <f>AD67+3.5</f>
        <v>40.5</v>
      </c>
      <c r="AF67" s="8">
        <f>AD67+6.5</f>
        <v>43.5</v>
      </c>
      <c r="AG67" s="26">
        <f>AD67+9.5</f>
        <v>46.5</v>
      </c>
      <c r="AH67" s="3"/>
      <c r="AI67">
        <v>237</v>
      </c>
      <c r="AJ67">
        <v>222</v>
      </c>
      <c r="AK67">
        <v>10</v>
      </c>
      <c r="AL67">
        <v>14</v>
      </c>
      <c r="AM67">
        <v>40</v>
      </c>
      <c r="AN67">
        <v>150</v>
      </c>
      <c r="AO67">
        <v>50</v>
      </c>
      <c r="AP67">
        <v>100</v>
      </c>
      <c r="AQ67">
        <v>450</v>
      </c>
      <c r="AR67">
        <v>3</v>
      </c>
      <c r="AS67" s="6">
        <f>AN67+AP67+AQ67</f>
        <v>700</v>
      </c>
      <c r="AT67" s="6">
        <f>ROUNDDOWN(AS67*0.75,0)</f>
        <v>525</v>
      </c>
      <c r="AU67" s="6">
        <f>ROUNDDOWN(AS67*1.25,0)</f>
        <v>875</v>
      </c>
      <c r="AV67" s="6">
        <f>ROUNDDOWN(($AM67-5)/5,0)-ROUNDDOWN(IF($BA$1=TRUE,$AT67,$AU67)/100,0)+IF($BB$1=TRUE,1,0)+IF($BD$1=TRUE,6,0)</f>
        <v>9</v>
      </c>
      <c r="AW67" s="6">
        <f>ROUNDDOWN(($AM67-5+3*$BA$5)/5,0)-ROUNDDOWN(IF($BA$1=TRUE,$AT67,$AU67)/100,0)+IF($BB$1=TRUE,1,0)+IF($BD$1=TRUE,6,0)</f>
        <v>10</v>
      </c>
      <c r="AX67" s="6">
        <f>ROUNDDOWN(($AM67-5+20*1+2*$BA$5)/5,0)-ROUNDDOWN(IF($BA$1=TRUE,$AT67,$AU67)/100,0)+IF($BB$1=TRUE,1,0)+IF($BD$1=TRUE,6,0)</f>
        <v>13</v>
      </c>
      <c r="AY67" s="6">
        <f>ROUNDDOWN(($AM67-5+20*2+1*$BA$5)/5,0)-ROUNDDOWN(IF($BA$1=TRUE,$AT67,$AU67)/100,0)+IF($BB$1=TRUE,1,0)+IF($BD$1=TRUE,6,0)</f>
        <v>17</v>
      </c>
      <c r="AZ67" s="6">
        <f>ROUNDDOWN(($AM67-5+60)/5,0)-ROUNDDOWN(IF($BA$1=TRUE,$AT67,$AU67)/100,0)+IF($BB$1=TRUE,1,0)+IF($BD$1=TRUE,6,0)</f>
        <v>21</v>
      </c>
    </row>
    <row r="68" spans="1:52" s="6" customFormat="1" x14ac:dyDescent="0.3">
      <c r="A68" s="35">
        <v>66</v>
      </c>
      <c r="B68" s="7"/>
      <c r="C68" s="23" t="s">
        <v>329</v>
      </c>
      <c r="D68" s="8" t="s">
        <v>1</v>
      </c>
      <c r="E68" s="8" t="s">
        <v>0</v>
      </c>
      <c r="F68" s="8" t="s">
        <v>323</v>
      </c>
      <c r="G68" s="26" t="s">
        <v>8</v>
      </c>
      <c r="H68" s="6">
        <f>ROUNDDOWN(AI68*1.05,0)+INDEX(Sheet2!$B$2:'Sheet2'!$B$5,MATCH(G68,Sheet2!$A$2:'Sheet2'!$A$5,0),0)+34*AR68-ROUNDUP(IF($BA$1=TRUE,AT68,AU68)/10,0)</f>
        <v>448</v>
      </c>
      <c r="I68" s="6">
        <f>ROUNDDOWN(AJ68*1.05,0)+INDEX(Sheet2!$B$2:'Sheet2'!$B$5,MATCH(G68,Sheet2!$A$2:'Sheet2'!$A$5,0),0)+34*AR68-ROUNDUP(IF($BA$1=TRUE,AT68,AU68)/10,0)</f>
        <v>469</v>
      </c>
      <c r="J68" s="45">
        <f>H68+I68</f>
        <v>917</v>
      </c>
      <c r="K68" s="41">
        <f>AU68-ROUNDDOWN(AP68/2,0)-ROUNDDOWN(MAX(AO68*1.2,AN68*0.5),0)+INDEX(Sheet2!$C$2:'Sheet2'!$C$5,MATCH(G68,Sheet2!$A$2:'Sheet2'!$A$5,0),0)</f>
        <v>1410</v>
      </c>
      <c r="L68" s="23">
        <f>AT68-ROUNDDOWN(AP68/2,0)-ROUNDDOWN(MAX(AO68*1.2,AN68*0.5),0)</f>
        <v>786</v>
      </c>
      <c r="N68" s="27">
        <f>AV68+IF($F68="범선",IF($BE$1=TRUE,INDEX(Sheet2!$H$2:'Sheet2'!$H$45,MATCH(AV68,Sheet2!$G$2:'Sheet2'!$G$45,0),0)),IF($BF$1=TRUE,INDEX(Sheet2!$I$2:'Sheet2'!$I$45,MATCH(AV68,Sheet2!$G$2:'Sheet2'!$G$45,0)),IF($BG$1=TRUE,INDEX(Sheet2!$H$2:'Sheet2'!$H$45,MATCH(AV68,Sheet2!$G$2:'Sheet2'!$G$45,0)),0)))+IF($BC$1=TRUE,2,0)</f>
        <v>18.5</v>
      </c>
      <c r="O68" s="8">
        <f>N68+3</f>
        <v>21.5</v>
      </c>
      <c r="P68" s="8">
        <f>N68+6</f>
        <v>24.5</v>
      </c>
      <c r="Q68" s="26">
        <f>N68+9</f>
        <v>27.5</v>
      </c>
      <c r="R68" s="8">
        <f>AW68+IF($F68="범선",IF($BE$1=TRUE,INDEX(Sheet2!$H$2:'Sheet2'!$H$45,MATCH(AW68,Sheet2!$G$2:'Sheet2'!$G$45,0),0)),IF($BF$1=TRUE,INDEX(Sheet2!$I$2:'Sheet2'!$I$45,MATCH(AW68,Sheet2!$G$2:'Sheet2'!$G$45,0)),IF($BG$1=TRUE,INDEX(Sheet2!$H$2:'Sheet2'!$H$45,MATCH(AW68,Sheet2!$G$2:'Sheet2'!$G$45,0)),0)))+IF($BC$1=TRUE,2,0)</f>
        <v>20</v>
      </c>
      <c r="S68" s="8">
        <f>R68+3.5</f>
        <v>23.5</v>
      </c>
      <c r="T68" s="8">
        <f>R68+6.5</f>
        <v>26.5</v>
      </c>
      <c r="U68" s="26">
        <f>R68+9.5</f>
        <v>29.5</v>
      </c>
      <c r="V68" s="8">
        <f>AX68+IF($F68="범선",IF($BE$1=TRUE,INDEX(Sheet2!$H$2:'Sheet2'!$H$45,MATCH(AX68,Sheet2!$G$2:'Sheet2'!$G$45,0),0)),IF($BF$1=TRUE,INDEX(Sheet2!$I$2:'Sheet2'!$I$45,MATCH(AX68,Sheet2!$G$2:'Sheet2'!$G$45,0)),IF($BG$1=TRUE,INDEX(Sheet2!$H$2:'Sheet2'!$H$45,MATCH(AX68,Sheet2!$G$2:'Sheet2'!$G$45,0)),0)))+IF($BC$1=TRUE,2,0)</f>
        <v>24</v>
      </c>
      <c r="W68" s="8">
        <f>V68+3.5</f>
        <v>27.5</v>
      </c>
      <c r="X68" s="8">
        <f>V68+6.5</f>
        <v>30.5</v>
      </c>
      <c r="Y68" s="26">
        <f>V68+9.5</f>
        <v>33.5</v>
      </c>
      <c r="Z68" s="8">
        <f>AY68+IF($F68="범선",IF($BE$1=TRUE,INDEX(Sheet2!$H$2:'Sheet2'!$H$45,MATCH(AY68,Sheet2!$G$2:'Sheet2'!$G$45,0),0)),IF($BF$1=TRUE,INDEX(Sheet2!$I$2:'Sheet2'!$I$45,MATCH(AY68,Sheet2!$G$2:'Sheet2'!$G$45,0)),IF($BG$1=TRUE,INDEX(Sheet2!$H$2:'Sheet2'!$H$45,MATCH(AY68,Sheet2!$G$2:'Sheet2'!$G$45,0)),0)))+IF($BC$1=TRUE,2,0)</f>
        <v>29</v>
      </c>
      <c r="AA68" s="8">
        <f>Z68+3.5</f>
        <v>32.5</v>
      </c>
      <c r="AB68" s="8">
        <f>Z68+6.5</f>
        <v>35.5</v>
      </c>
      <c r="AC68" s="26">
        <f>Z68+9.5</f>
        <v>38.5</v>
      </c>
      <c r="AD68" s="8">
        <f>AZ68+IF($F68="범선",IF($BE$1=TRUE,INDEX(Sheet2!$H$2:'Sheet2'!$H$45,MATCH(AZ68,Sheet2!$G$2:'Sheet2'!$G$45,0),0)),IF($BF$1=TRUE,INDEX(Sheet2!$I$2:'Sheet2'!$I$45,MATCH(AZ68,Sheet2!$G$2:'Sheet2'!$G$45,0)),IF($BG$1=TRUE,INDEX(Sheet2!$H$2:'Sheet2'!$H$45,MATCH(AZ68,Sheet2!$G$2:'Sheet2'!$G$45,0)),0)))+IF($BC$1=TRUE,2,0)</f>
        <v>34.5</v>
      </c>
      <c r="AE68" s="8">
        <f>AD68+3.5</f>
        <v>38</v>
      </c>
      <c r="AF68" s="8">
        <f>AD68+6.5</f>
        <v>41</v>
      </c>
      <c r="AG68" s="26">
        <f>AD68+9.5</f>
        <v>44</v>
      </c>
      <c r="AH68" s="3"/>
      <c r="AI68">
        <v>260</v>
      </c>
      <c r="AJ68">
        <v>280</v>
      </c>
      <c r="AK68">
        <v>11</v>
      </c>
      <c r="AL68">
        <v>13</v>
      </c>
      <c r="AM68">
        <v>45</v>
      </c>
      <c r="AN68">
        <v>80</v>
      </c>
      <c r="AO68">
        <v>30</v>
      </c>
      <c r="AP68">
        <v>72</v>
      </c>
      <c r="AQ68">
        <v>998</v>
      </c>
      <c r="AR68" s="40">
        <v>3</v>
      </c>
      <c r="AS68" s="6">
        <f>AN68+AP68+AQ68</f>
        <v>1150</v>
      </c>
      <c r="AT68" s="6">
        <f>ROUNDDOWN(AS68*0.75,0)</f>
        <v>862</v>
      </c>
      <c r="AU68" s="6">
        <f>ROUNDDOWN(AS68*1.25,0)</f>
        <v>1437</v>
      </c>
      <c r="AV68" s="6">
        <f>ROUNDDOWN(($AM68-5)/5,0)-ROUNDDOWN(IF($BA$1=TRUE,$AT68,$AU68)/100,0)+IF($BB$1=TRUE,1,0)+IF($BD$1=TRUE,6,0)</f>
        <v>7</v>
      </c>
      <c r="AW68" s="6">
        <f>ROUNDDOWN(($AM68-5+3*$BA$5)/5,0)-ROUNDDOWN(IF($BA$1=TRUE,$AT68,$AU68)/100,0)+IF($BB$1=TRUE,1,0)+IF($BD$1=TRUE,6,0)</f>
        <v>8</v>
      </c>
      <c r="AX68" s="6">
        <f>ROUNDDOWN(($AM68-5+20*1+2*$BA$5)/5,0)-ROUNDDOWN(IF($BA$1=TRUE,$AT68,$AU68)/100,0)+IF($BB$1=TRUE,1,0)+IF($BD$1=TRUE,6,0)</f>
        <v>11</v>
      </c>
      <c r="AY68" s="6">
        <f>ROUNDDOWN(($AM68-5+20*2+1*$BA$5)/5,0)-ROUNDDOWN(IF($BA$1=TRUE,$AT68,$AU68)/100,0)+IF($BB$1=TRUE,1,0)+IF($BD$1=TRUE,6,0)</f>
        <v>15</v>
      </c>
      <c r="AZ68" s="6">
        <f>ROUNDDOWN(($AM68-5+60)/5,0)-ROUNDDOWN(IF($BA$1=TRUE,$AT68,$AU68)/100,0)+IF($BB$1=TRUE,1,0)+IF($BD$1=TRUE,6,0)</f>
        <v>19</v>
      </c>
    </row>
    <row r="69" spans="1:52" s="6" customFormat="1" x14ac:dyDescent="0.3">
      <c r="A69" s="35">
        <v>67</v>
      </c>
      <c r="B69" s="2"/>
      <c r="C69" s="23" t="s">
        <v>330</v>
      </c>
      <c r="D69" s="8" t="s">
        <v>43</v>
      </c>
      <c r="E69" s="8" t="s">
        <v>0</v>
      </c>
      <c r="F69" s="8" t="s">
        <v>323</v>
      </c>
      <c r="G69" s="26" t="s">
        <v>12</v>
      </c>
      <c r="H69" s="6">
        <f>ROUNDDOWN(AI69*1.05,0)+INDEX(Sheet2!$B$2:'Sheet2'!$B$5,MATCH(G69,Sheet2!$A$2:'Sheet2'!$A$5,0),0)+34*AR69-ROUNDUP(IF($BA$1=TRUE,AT69,AU69)/10,0)</f>
        <v>493</v>
      </c>
      <c r="I69" s="6">
        <f>ROUNDDOWN(AJ69*1.05,0)+INDEX(Sheet2!$B$2:'Sheet2'!$B$5,MATCH(G69,Sheet2!$A$2:'Sheet2'!$A$5,0),0)+34*AR69-ROUNDUP(IF($BA$1=TRUE,AT69,AU69)/10,0)</f>
        <v>493</v>
      </c>
      <c r="J69" s="45">
        <f>H69+I69</f>
        <v>986</v>
      </c>
      <c r="K69" s="41">
        <f>AU69-ROUNDDOWN(AP69/2,0)-ROUNDDOWN(MAX(AO69*1.2,AN69*0.5),0)+INDEX(Sheet2!$C$2:'Sheet2'!$C$5,MATCH(G69,Sheet2!$A$2:'Sheet2'!$A$5,0),0)</f>
        <v>473</v>
      </c>
      <c r="L69" s="23">
        <f>AT69-ROUNDDOWN(AP69/2,0)-ROUNDDOWN(MAX(AO69*1.2,AN69*0.5),0)</f>
        <v>224</v>
      </c>
      <c r="N69" s="27">
        <f>AV69+IF($F69="범선",IF($BE$1=TRUE,INDEX(Sheet2!$H$2:'Sheet2'!$H$45,MATCH(AV69,Sheet2!$G$2:'Sheet2'!$G$45,0),0)),IF($BF$1=TRUE,INDEX(Sheet2!$I$2:'Sheet2'!$I$45,MATCH(AV69,Sheet2!$G$2:'Sheet2'!$G$45,0)),IF($BG$1=TRUE,INDEX(Sheet2!$H$2:'Sheet2'!$H$45,MATCH(AV69,Sheet2!$G$2:'Sheet2'!$G$45,0)),0)))+IF($BC$1=TRUE,2,0)</f>
        <v>24</v>
      </c>
      <c r="O69" s="8">
        <f>N69+3</f>
        <v>27</v>
      </c>
      <c r="P69" s="8">
        <f>N69+6</f>
        <v>30</v>
      </c>
      <c r="Q69" s="26">
        <f>N69+9</f>
        <v>33</v>
      </c>
      <c r="R69" s="8">
        <f>AW69+IF($F69="범선",IF($BE$1=TRUE,INDEX(Sheet2!$H$2:'Sheet2'!$H$45,MATCH(AW69,Sheet2!$G$2:'Sheet2'!$G$45,0),0)),IF($BF$1=TRUE,INDEX(Sheet2!$I$2:'Sheet2'!$I$45,MATCH(AW69,Sheet2!$G$2:'Sheet2'!$G$45,0)),IF($BG$1=TRUE,INDEX(Sheet2!$H$2:'Sheet2'!$H$45,MATCH(AW69,Sheet2!$G$2:'Sheet2'!$G$45,0)),0)))+IF($BC$1=TRUE,2,0)</f>
        <v>25</v>
      </c>
      <c r="S69" s="8">
        <f>R69+3.5</f>
        <v>28.5</v>
      </c>
      <c r="T69" s="8">
        <f>R69+6.5</f>
        <v>31.5</v>
      </c>
      <c r="U69" s="26">
        <f>R69+9.5</f>
        <v>34.5</v>
      </c>
      <c r="V69" s="8">
        <f>AX69+IF($F69="범선",IF($BE$1=TRUE,INDEX(Sheet2!$H$2:'Sheet2'!$H$45,MATCH(AX69,Sheet2!$G$2:'Sheet2'!$G$45,0),0)),IF($BF$1=TRUE,INDEX(Sheet2!$I$2:'Sheet2'!$I$45,MATCH(AX69,Sheet2!$G$2:'Sheet2'!$G$45,0)),IF($BG$1=TRUE,INDEX(Sheet2!$H$2:'Sheet2'!$H$45,MATCH(AX69,Sheet2!$G$2:'Sheet2'!$G$45,0)),0)))+IF($BC$1=TRUE,2,0)</f>
        <v>29</v>
      </c>
      <c r="W69" s="8">
        <f>V69+3.5</f>
        <v>32.5</v>
      </c>
      <c r="X69" s="8">
        <f>V69+6.5</f>
        <v>35.5</v>
      </c>
      <c r="Y69" s="26">
        <f>V69+9.5</f>
        <v>38.5</v>
      </c>
      <c r="Z69" s="8">
        <f>AY69+IF($F69="범선",IF($BE$1=TRUE,INDEX(Sheet2!$H$2:'Sheet2'!$H$45,MATCH(AY69,Sheet2!$G$2:'Sheet2'!$G$45,0),0)),IF($BF$1=TRUE,INDEX(Sheet2!$I$2:'Sheet2'!$I$45,MATCH(AY69,Sheet2!$G$2:'Sheet2'!$G$45,0)),IF($BG$1=TRUE,INDEX(Sheet2!$H$2:'Sheet2'!$H$45,MATCH(AY69,Sheet2!$G$2:'Sheet2'!$G$45,0)),0)))+IF($BC$1=TRUE,2,0)</f>
        <v>34.5</v>
      </c>
      <c r="AA69" s="8">
        <f>Z69+3.5</f>
        <v>38</v>
      </c>
      <c r="AB69" s="8">
        <f>Z69+6.5</f>
        <v>41</v>
      </c>
      <c r="AC69" s="26">
        <f>Z69+9.5</f>
        <v>44</v>
      </c>
      <c r="AD69" s="8">
        <f>AZ69+IF($F69="범선",IF($BE$1=TRUE,INDEX(Sheet2!$H$2:'Sheet2'!$H$45,MATCH(AZ69,Sheet2!$G$2:'Sheet2'!$G$45,0),0)),IF($BF$1=TRUE,INDEX(Sheet2!$I$2:'Sheet2'!$I$45,MATCH(AZ69,Sheet2!$G$2:'Sheet2'!$G$45,0)),IF($BG$1=TRUE,INDEX(Sheet2!$H$2:'Sheet2'!$H$45,MATCH(AZ69,Sheet2!$G$2:'Sheet2'!$G$45,0)),0)))+IF($BC$1=TRUE,2,0)</f>
        <v>40</v>
      </c>
      <c r="AE69" s="8">
        <f>AD69+3.5</f>
        <v>43.5</v>
      </c>
      <c r="AF69" s="8">
        <f>AD69+6.5</f>
        <v>46.5</v>
      </c>
      <c r="AG69" s="26">
        <f>AD69+9.5</f>
        <v>49.5</v>
      </c>
      <c r="AH69" s="3"/>
      <c r="AI69">
        <v>300</v>
      </c>
      <c r="AJ69">
        <v>300</v>
      </c>
      <c r="AK69">
        <v>15</v>
      </c>
      <c r="AL69">
        <v>14</v>
      </c>
      <c r="AM69">
        <v>40</v>
      </c>
      <c r="AN69">
        <v>80</v>
      </c>
      <c r="AO69">
        <v>28</v>
      </c>
      <c r="AP69">
        <v>72</v>
      </c>
      <c r="AQ69">
        <v>248</v>
      </c>
      <c r="AR69">
        <v>2</v>
      </c>
      <c r="AS69" s="40">
        <f>AN69+AP69+AQ69</f>
        <v>400</v>
      </c>
      <c r="AT69" s="40">
        <f>ROUNDDOWN(AS69*0.75,0)</f>
        <v>300</v>
      </c>
      <c r="AU69" s="40">
        <f>ROUNDDOWN(AS69*1.25,0)</f>
        <v>500</v>
      </c>
      <c r="AV69" s="6">
        <f>ROUNDDOWN(($AM69-5)/5,0)-ROUNDDOWN(IF($BA$1=TRUE,$AT69,$AU69)/100,0)+IF($BB$1=TRUE,1,0)+IF($BD$1=TRUE,6,0)</f>
        <v>11</v>
      </c>
      <c r="AW69" s="6">
        <f>ROUNDDOWN(($AM69-5+3*$BA$5)/5,0)-ROUNDDOWN(IF($BA$1=TRUE,$AT69,$AU69)/100,0)+IF($BB$1=TRUE,1,0)+IF($BD$1=TRUE,6,0)</f>
        <v>12</v>
      </c>
      <c r="AX69" s="6">
        <f>ROUNDDOWN(($AM69-5+20*1+2*$BA$5)/5,0)-ROUNDDOWN(IF($BA$1=TRUE,$AT69,$AU69)/100,0)+IF($BB$1=TRUE,1,0)+IF($BD$1=TRUE,6,0)</f>
        <v>15</v>
      </c>
      <c r="AY69" s="6">
        <f>ROUNDDOWN(($AM69-5+20*2+1*$BA$5)/5,0)-ROUNDDOWN(IF($BA$1=TRUE,$AT69,$AU69)/100,0)+IF($BB$1=TRUE,1,0)+IF($BD$1=TRUE,6,0)</f>
        <v>19</v>
      </c>
      <c r="AZ69" s="6">
        <f>ROUNDDOWN(($AM69-5+60)/5,0)-ROUNDDOWN(IF($BA$1=TRUE,$AT69,$AU69)/100,0)+IF($BB$1=TRUE,1,0)+IF($BD$1=TRUE,6,0)</f>
        <v>23</v>
      </c>
    </row>
    <row r="70" spans="1:52" s="6" customFormat="1" x14ac:dyDescent="0.3">
      <c r="A70" s="35">
        <v>68</v>
      </c>
      <c r="B70" s="2"/>
      <c r="C70" s="23" t="s">
        <v>331</v>
      </c>
      <c r="D70" s="8" t="s">
        <v>1</v>
      </c>
      <c r="E70" s="8" t="s">
        <v>70</v>
      </c>
      <c r="F70" s="8" t="s">
        <v>323</v>
      </c>
      <c r="G70" s="26" t="s">
        <v>12</v>
      </c>
      <c r="H70" s="6">
        <f>ROUNDDOWN(AI70*1.05,0)+INDEX(Sheet2!$B$2:'Sheet2'!$B$5,MATCH(G70,Sheet2!$A$2:'Sheet2'!$A$5,0),0)+34*AR70-ROUNDUP(IF($BA$1=TRUE,AT70,AU70)/10,0)</f>
        <v>458</v>
      </c>
      <c r="I70" s="6">
        <f>ROUNDDOWN(AJ70*1.05,0)+INDEX(Sheet2!$B$2:'Sheet2'!$B$5,MATCH(G70,Sheet2!$A$2:'Sheet2'!$A$5,0),0)+34*AR70-ROUNDUP(IF($BA$1=TRUE,AT70,AU70)/10,0)</f>
        <v>395</v>
      </c>
      <c r="J70" s="45">
        <f>H70+I70</f>
        <v>853</v>
      </c>
      <c r="K70" s="41">
        <f>AU70-ROUNDDOWN(AP70/2,0)-ROUNDDOWN(MAX(AO70*1.2,AN70*0.5),0)+INDEX(Sheet2!$C$2:'Sheet2'!$C$5,MATCH(G70,Sheet2!$A$2:'Sheet2'!$A$5,0),0)</f>
        <v>852</v>
      </c>
      <c r="L70" s="23">
        <f>AT70-ROUNDDOWN(AP70/2,0)-ROUNDDOWN(MAX(AO70*1.2,AN70*0.5),0)</f>
        <v>428</v>
      </c>
      <c r="N70" s="27">
        <f>AV70+IF($F70="범선",IF($BE$1=TRUE,INDEX(Sheet2!$H$2:'Sheet2'!$H$45,MATCH(AV70,Sheet2!$G$2:'Sheet2'!$G$45,0),0)),IF($BF$1=TRUE,INDEX(Sheet2!$I$2:'Sheet2'!$I$45,MATCH(AV70,Sheet2!$G$2:'Sheet2'!$G$45,0)),IF($BG$1=TRUE,INDEX(Sheet2!$H$2:'Sheet2'!$H$45,MATCH(AV70,Sheet2!$G$2:'Sheet2'!$G$45,0)),0)))+IF($BC$1=TRUE,2,0)</f>
        <v>25</v>
      </c>
      <c r="O70" s="8">
        <f>N70+3</f>
        <v>28</v>
      </c>
      <c r="P70" s="8">
        <f>N70+6</f>
        <v>31</v>
      </c>
      <c r="Q70" s="26">
        <f>N70+9</f>
        <v>34</v>
      </c>
      <c r="R70" s="8">
        <f>AW70+IF($F70="범선",IF($BE$1=TRUE,INDEX(Sheet2!$H$2:'Sheet2'!$H$45,MATCH(AW70,Sheet2!$G$2:'Sheet2'!$G$45,0),0)),IF($BF$1=TRUE,INDEX(Sheet2!$I$2:'Sheet2'!$I$45,MATCH(AW70,Sheet2!$G$2:'Sheet2'!$G$45,0)),IF($BG$1=TRUE,INDEX(Sheet2!$H$2:'Sheet2'!$H$45,MATCH(AW70,Sheet2!$G$2:'Sheet2'!$G$45,0)),0)))+IF($BC$1=TRUE,2,0)</f>
        <v>26.5</v>
      </c>
      <c r="S70" s="8">
        <f>R70+3.5</f>
        <v>30</v>
      </c>
      <c r="T70" s="8">
        <f>R70+6.5</f>
        <v>33</v>
      </c>
      <c r="U70" s="26">
        <f>R70+9.5</f>
        <v>36</v>
      </c>
      <c r="V70" s="8">
        <f>AX70+IF($F70="범선",IF($BE$1=TRUE,INDEX(Sheet2!$H$2:'Sheet2'!$H$45,MATCH(AX70,Sheet2!$G$2:'Sheet2'!$G$45,0),0)),IF($BF$1=TRUE,INDEX(Sheet2!$I$2:'Sheet2'!$I$45,MATCH(AX70,Sheet2!$G$2:'Sheet2'!$G$45,0)),IF($BG$1=TRUE,INDEX(Sheet2!$H$2:'Sheet2'!$H$45,MATCH(AX70,Sheet2!$G$2:'Sheet2'!$G$45,0)),0)))+IF($BC$1=TRUE,2,0)</f>
        <v>30.5</v>
      </c>
      <c r="W70" s="8">
        <f>V70+3.5</f>
        <v>34</v>
      </c>
      <c r="X70" s="8">
        <f>V70+6.5</f>
        <v>37</v>
      </c>
      <c r="Y70" s="26">
        <f>V70+9.5</f>
        <v>40</v>
      </c>
      <c r="Z70" s="8">
        <f>AY70+IF($F70="범선",IF($BE$1=TRUE,INDEX(Sheet2!$H$2:'Sheet2'!$H$45,MATCH(AY70,Sheet2!$G$2:'Sheet2'!$G$45,0),0)),IF($BF$1=TRUE,INDEX(Sheet2!$I$2:'Sheet2'!$I$45,MATCH(AY70,Sheet2!$G$2:'Sheet2'!$G$45,0)),IF($BG$1=TRUE,INDEX(Sheet2!$H$2:'Sheet2'!$H$45,MATCH(AY70,Sheet2!$G$2:'Sheet2'!$G$45,0)),0)))+IF($BC$1=TRUE,2,0)</f>
        <v>36</v>
      </c>
      <c r="AA70" s="8">
        <f>Z70+3.5</f>
        <v>39.5</v>
      </c>
      <c r="AB70" s="8">
        <f>Z70+6.5</f>
        <v>42.5</v>
      </c>
      <c r="AC70" s="26">
        <f>Z70+9.5</f>
        <v>45.5</v>
      </c>
      <c r="AD70" s="8">
        <f>AZ70+IF($F70="범선",IF($BE$1=TRUE,INDEX(Sheet2!$H$2:'Sheet2'!$H$45,MATCH(AZ70,Sheet2!$G$2:'Sheet2'!$G$45,0),0)),IF($BF$1=TRUE,INDEX(Sheet2!$I$2:'Sheet2'!$I$45,MATCH(AZ70,Sheet2!$G$2:'Sheet2'!$G$45,0)),IF($BG$1=TRUE,INDEX(Sheet2!$H$2:'Sheet2'!$H$45,MATCH(AZ70,Sheet2!$G$2:'Sheet2'!$G$45,0)),0)))+IF($BC$1=TRUE,2,0)</f>
        <v>41</v>
      </c>
      <c r="AE70" s="8">
        <f>AD70+3.5</f>
        <v>44.5</v>
      </c>
      <c r="AF70" s="8">
        <f>AD70+6.5</f>
        <v>47.5</v>
      </c>
      <c r="AG70" s="26">
        <f>AD70+9.5</f>
        <v>50.5</v>
      </c>
      <c r="AH70" s="3"/>
      <c r="AI70">
        <v>260</v>
      </c>
      <c r="AJ70">
        <v>200</v>
      </c>
      <c r="AK70">
        <v>13</v>
      </c>
      <c r="AL70">
        <v>11</v>
      </c>
      <c r="AM70">
        <v>55</v>
      </c>
      <c r="AN70">
        <v>160</v>
      </c>
      <c r="AO70">
        <v>60</v>
      </c>
      <c r="AP70">
        <v>108</v>
      </c>
      <c r="AQ70">
        <v>482</v>
      </c>
      <c r="AR70">
        <v>3</v>
      </c>
      <c r="AS70" s="6">
        <f>AN70+AP70+AQ70</f>
        <v>750</v>
      </c>
      <c r="AT70" s="6">
        <f>ROUNDDOWN(AS70*0.75,0)</f>
        <v>562</v>
      </c>
      <c r="AU70" s="6">
        <f>ROUNDDOWN(AS70*1.25,0)</f>
        <v>937</v>
      </c>
      <c r="AV70" s="6">
        <f>ROUNDDOWN(($AM70-5)/5,0)-ROUNDDOWN(IF($BA$1=TRUE,$AT70,$AU70)/100,0)+IF($BB$1=TRUE,1,0)+IF($BD$1=TRUE,6,0)</f>
        <v>12</v>
      </c>
      <c r="AW70" s="6">
        <f>ROUNDDOWN(($AM70-5+3*$BA$5)/5,0)-ROUNDDOWN(IF($BA$1=TRUE,$AT70,$AU70)/100,0)+IF($BB$1=TRUE,1,0)+IF($BD$1=TRUE,6,0)</f>
        <v>13</v>
      </c>
      <c r="AX70" s="6">
        <f>ROUNDDOWN(($AM70-5+20*1+2*$BA$5)/5,0)-ROUNDDOWN(IF($BA$1=TRUE,$AT70,$AU70)/100,0)+IF($BB$1=TRUE,1,0)+IF($BD$1=TRUE,6,0)</f>
        <v>16</v>
      </c>
      <c r="AY70" s="6">
        <f>ROUNDDOWN(($AM70-5+20*2+1*$BA$5)/5,0)-ROUNDDOWN(IF($BA$1=TRUE,$AT70,$AU70)/100,0)+IF($BB$1=TRUE,1,0)+IF($BD$1=TRUE,6,0)</f>
        <v>20</v>
      </c>
      <c r="AZ70" s="6">
        <f>ROUNDDOWN(($AM70-5+60)/5,0)-ROUNDDOWN(IF($BA$1=TRUE,$AT70,$AU70)/100,0)+IF($BB$1=TRUE,1,0)+IF($BD$1=TRUE,6,0)</f>
        <v>24</v>
      </c>
    </row>
    <row r="71" spans="1:52" s="6" customFormat="1" x14ac:dyDescent="0.3">
      <c r="A71" s="35">
        <v>69</v>
      </c>
      <c r="B71" s="2" t="s">
        <v>387</v>
      </c>
      <c r="C71" s="23" t="s">
        <v>384</v>
      </c>
      <c r="D71" s="8" t="s">
        <v>1</v>
      </c>
      <c r="E71" s="3" t="s">
        <v>388</v>
      </c>
      <c r="F71" s="8" t="s">
        <v>323</v>
      </c>
      <c r="G71" s="26" t="s">
        <v>12</v>
      </c>
      <c r="H71" s="6">
        <f>ROUNDDOWN(AI71*1.05,0)+INDEX(Sheet2!$B$2:'Sheet2'!$B$5,MATCH(G71,Sheet2!$A$2:'Sheet2'!$A$5,0),0)+34*AR71-ROUNDUP(IF($BA$1=TRUE,AT71,AU71)/10,0)</f>
        <v>378</v>
      </c>
      <c r="I71" s="6">
        <f>ROUNDDOWN(AJ71*1.05,0)+INDEX(Sheet2!$B$2:'Sheet2'!$B$5,MATCH(G71,Sheet2!$A$2:'Sheet2'!$A$5,0),0)+34*AR71-ROUNDUP(IF($BA$1=TRUE,AT71,AU71)/10,0)</f>
        <v>546</v>
      </c>
      <c r="J71" s="45">
        <f>H71+I71</f>
        <v>924</v>
      </c>
      <c r="K71" s="41">
        <f>AU71-ROUNDDOWN(AP71/2,0)-ROUNDDOWN(MAX(AO71*1.2,AN71*0.5),0)+INDEX(Sheet2!$C$2:'Sheet2'!$C$5,MATCH(G71,Sheet2!$A$2:'Sheet2'!$A$5,0),0)</f>
        <v>761</v>
      </c>
      <c r="L71" s="23">
        <f>AT71-ROUNDDOWN(AP71/2,0)-ROUNDDOWN(MAX(AO71*1.2,AN71*0.5),0)</f>
        <v>362</v>
      </c>
      <c r="N71" s="27">
        <f>AV71+IF($F71="범선",IF($BE$1=TRUE,INDEX(Sheet2!$H$2:'Sheet2'!$H$45,MATCH(AV71,Sheet2!$G$2:'Sheet2'!$G$45,0),0)),IF($BF$1=TRUE,INDEX(Sheet2!$I$2:'Sheet2'!$I$45,MATCH(AV71,Sheet2!$G$2:'Sheet2'!$G$45,0)),IF($BG$1=TRUE,INDEX(Sheet2!$H$2:'Sheet2'!$H$45,MATCH(AV71,Sheet2!$G$2:'Sheet2'!$G$45,0)),0)))+IF($BC$1=TRUE,2,0)</f>
        <v>24</v>
      </c>
      <c r="O71" s="8">
        <f>N71+3</f>
        <v>27</v>
      </c>
      <c r="P71" s="8">
        <f>N71+6</f>
        <v>30</v>
      </c>
      <c r="Q71" s="26">
        <f>N71+9</f>
        <v>33</v>
      </c>
      <c r="R71" s="8">
        <f>AW71+IF($F71="범선",IF($BE$1=TRUE,INDEX(Sheet2!$H$2:'Sheet2'!$H$45,MATCH(AW71,Sheet2!$G$2:'Sheet2'!$G$45,0),0)),IF($BF$1=TRUE,INDEX(Sheet2!$I$2:'Sheet2'!$I$45,MATCH(AW71,Sheet2!$G$2:'Sheet2'!$G$45,0)),IF($BG$1=TRUE,INDEX(Sheet2!$H$2:'Sheet2'!$H$45,MATCH(AW71,Sheet2!$G$2:'Sheet2'!$G$45,0)),0)))+IF($BC$1=TRUE,2,0)</f>
        <v>25</v>
      </c>
      <c r="S71" s="8">
        <f>R71+3.5</f>
        <v>28.5</v>
      </c>
      <c r="T71" s="8">
        <f>R71+6.5</f>
        <v>31.5</v>
      </c>
      <c r="U71" s="26">
        <f>R71+9.5</f>
        <v>34.5</v>
      </c>
      <c r="V71" s="8">
        <f>AX71+IF($F71="범선",IF($BE$1=TRUE,INDEX(Sheet2!$H$2:'Sheet2'!$H$45,MATCH(AX71,Sheet2!$G$2:'Sheet2'!$G$45,0),0)),IF($BF$1=TRUE,INDEX(Sheet2!$I$2:'Sheet2'!$I$45,MATCH(AX71,Sheet2!$G$2:'Sheet2'!$G$45,0)),IF($BG$1=TRUE,INDEX(Sheet2!$H$2:'Sheet2'!$H$45,MATCH(AX71,Sheet2!$G$2:'Sheet2'!$G$45,0)),0)))+IF($BC$1=TRUE,2,0)</f>
        <v>30.5</v>
      </c>
      <c r="W71" s="8">
        <f>V71+3.5</f>
        <v>34</v>
      </c>
      <c r="X71" s="8">
        <f>V71+6.5</f>
        <v>37</v>
      </c>
      <c r="Y71" s="26">
        <f>V71+9.5</f>
        <v>40</v>
      </c>
      <c r="Z71" s="8">
        <f>AY71+IF($F71="범선",IF($BE$1=TRUE,INDEX(Sheet2!$H$2:'Sheet2'!$H$45,MATCH(AY71,Sheet2!$G$2:'Sheet2'!$G$45,0),0)),IF($BF$1=TRUE,INDEX(Sheet2!$I$2:'Sheet2'!$I$45,MATCH(AY71,Sheet2!$G$2:'Sheet2'!$G$45,0)),IF($BG$1=TRUE,INDEX(Sheet2!$H$2:'Sheet2'!$H$45,MATCH(AY71,Sheet2!$G$2:'Sheet2'!$G$45,0)),0)))+IF($BC$1=TRUE,2,0)</f>
        <v>36</v>
      </c>
      <c r="AA71" s="8">
        <f>Z71+3.5</f>
        <v>39.5</v>
      </c>
      <c r="AB71" s="8">
        <f>Z71+6.5</f>
        <v>42.5</v>
      </c>
      <c r="AC71" s="26">
        <f>Z71+9.5</f>
        <v>45.5</v>
      </c>
      <c r="AD71" s="8">
        <f>AZ71+IF($F71="범선",IF($BE$1=TRUE,INDEX(Sheet2!$H$2:'Sheet2'!$H$45,MATCH(AZ71,Sheet2!$G$2:'Sheet2'!$G$45,0),0)),IF($BF$1=TRUE,INDEX(Sheet2!$I$2:'Sheet2'!$I$45,MATCH(AZ71,Sheet2!$G$2:'Sheet2'!$G$45,0)),IF($BG$1=TRUE,INDEX(Sheet2!$H$2:'Sheet2'!$H$45,MATCH(AZ71,Sheet2!$G$2:'Sheet2'!$G$45,0)),0)))+IF($BC$1=TRUE,2,0)</f>
        <v>40</v>
      </c>
      <c r="AE71" s="8">
        <f>AD71+3.5</f>
        <v>43.5</v>
      </c>
      <c r="AF71" s="8">
        <f>AD71+6.5</f>
        <v>46.5</v>
      </c>
      <c r="AG71" s="26">
        <f>AD71+9.5</f>
        <v>49.5</v>
      </c>
      <c r="AH71" s="3"/>
      <c r="AI71" s="40">
        <v>180</v>
      </c>
      <c r="AJ71" s="40">
        <v>340</v>
      </c>
      <c r="AK71" s="40">
        <v>12</v>
      </c>
      <c r="AL71" s="40">
        <v>14</v>
      </c>
      <c r="AM71" s="40">
        <v>53</v>
      </c>
      <c r="AN71" s="40">
        <v>200</v>
      </c>
      <c r="AO71" s="40">
        <v>90</v>
      </c>
      <c r="AP71" s="40">
        <v>110</v>
      </c>
      <c r="AQ71" s="40">
        <v>390</v>
      </c>
      <c r="AR71" s="40">
        <v>3</v>
      </c>
      <c r="AS71" s="6">
        <f>AN71+AP71+AQ71</f>
        <v>700</v>
      </c>
      <c r="AT71" s="6">
        <f>ROUNDDOWN(AS71*0.75,0)</f>
        <v>525</v>
      </c>
      <c r="AU71" s="6">
        <f>ROUNDDOWN(AS71*1.25,0)</f>
        <v>875</v>
      </c>
      <c r="AV71" s="6">
        <f>ROUNDDOWN(($AM71-5)/5,0)-ROUNDDOWN(IF($BA$1=TRUE,$AT71,$AU71)/100,0)+IF($BB$1=TRUE,1,0)+IF($BD$1=TRUE,6,0)</f>
        <v>11</v>
      </c>
      <c r="AW71" s="6">
        <f>ROUNDDOWN(($AM71-5+3*$BA$5)/5,0)-ROUNDDOWN(IF($BA$1=TRUE,$AT71,$AU71)/100,0)+IF($BB$1=TRUE,1,0)+IF($BD$1=TRUE,6,0)</f>
        <v>12</v>
      </c>
      <c r="AX71" s="6">
        <f>ROUNDDOWN(($AM71-5+20*1+2*$BA$5)/5,0)-ROUNDDOWN(IF($BA$1=TRUE,$AT71,$AU71)/100,0)+IF($BB$1=TRUE,1,0)+IF($BD$1=TRUE,6,0)</f>
        <v>16</v>
      </c>
      <c r="AY71" s="6">
        <f>ROUNDDOWN(($AM71-5+20*2+1*$BA$5)/5,0)-ROUNDDOWN(IF($BA$1=TRUE,$AT71,$AU71)/100,0)+IF($BB$1=TRUE,1,0)+IF($BD$1=TRUE,6,0)</f>
        <v>20</v>
      </c>
      <c r="AZ71" s="6">
        <f>ROUNDDOWN(($AM71-5+60)/5,0)-ROUNDDOWN(IF($BA$1=TRUE,$AT71,$AU71)/100,0)+IF($BB$1=TRUE,1,0)+IF($BD$1=TRUE,6,0)</f>
        <v>23</v>
      </c>
    </row>
    <row r="72" spans="1:52" s="6" customFormat="1" x14ac:dyDescent="0.3">
      <c r="A72" s="35">
        <v>70</v>
      </c>
      <c r="B72" s="2" t="s">
        <v>385</v>
      </c>
      <c r="C72" s="23" t="s">
        <v>384</v>
      </c>
      <c r="D72" s="8" t="s">
        <v>1</v>
      </c>
      <c r="E72" s="3" t="s">
        <v>70</v>
      </c>
      <c r="F72" s="8" t="s">
        <v>323</v>
      </c>
      <c r="G72" s="26" t="s">
        <v>12</v>
      </c>
      <c r="H72" s="6">
        <f>ROUNDDOWN(AI72*1.05,0)+INDEX(Sheet2!$B$2:'Sheet2'!$B$5,MATCH(G72,Sheet2!$A$2:'Sheet2'!$A$5,0),0)+34*AR72-ROUNDUP(IF($BA$1=TRUE,AT72,AU72)/10,0)</f>
        <v>309</v>
      </c>
      <c r="I72" s="6">
        <f>ROUNDDOWN(AJ72*1.05,0)+INDEX(Sheet2!$B$2:'Sheet2'!$B$5,MATCH(G72,Sheet2!$A$2:'Sheet2'!$A$5,0),0)+34*AR72-ROUNDUP(IF($BA$1=TRUE,AT72,AU72)/10,0)</f>
        <v>445</v>
      </c>
      <c r="J72" s="45">
        <f>H72+I72</f>
        <v>754</v>
      </c>
      <c r="K72" s="41">
        <f>AU72-ROUNDDOWN(AP72/2,0)-ROUNDDOWN(MAX(AO72*1.2,AN72*0.5),0)+INDEX(Sheet2!$C$2:'Sheet2'!$C$5,MATCH(G72,Sheet2!$A$2:'Sheet2'!$A$5,0),0)</f>
        <v>850</v>
      </c>
      <c r="L72" s="23">
        <f>AT72-ROUNDDOWN(AP72/2,0)-ROUNDDOWN(MAX(AO72*1.2,AN72*0.5),0)</f>
        <v>431</v>
      </c>
      <c r="N72" s="27">
        <f>AV72+IF($F72="범선",IF($BE$1=TRUE,INDEX(Sheet2!$H$2:'Sheet2'!$H$45,MATCH(AV72,Sheet2!$G$2:'Sheet2'!$G$45,0),0)),IF($BF$1=TRUE,INDEX(Sheet2!$I$2:'Sheet2'!$I$45,MATCH(AV72,Sheet2!$G$2:'Sheet2'!$G$45,0)),IF($BG$1=TRUE,INDEX(Sheet2!$H$2:'Sheet2'!$H$45,MATCH(AV72,Sheet2!$G$2:'Sheet2'!$G$45,0)),0)))+IF($BC$1=TRUE,2,0)</f>
        <v>22.5</v>
      </c>
      <c r="O72" s="8">
        <f>N72+3</f>
        <v>25.5</v>
      </c>
      <c r="P72" s="8">
        <f>N72+6</f>
        <v>28.5</v>
      </c>
      <c r="Q72" s="26">
        <f>N72+9</f>
        <v>31.5</v>
      </c>
      <c r="R72" s="8">
        <f>AW72+IF($F72="범선",IF($BE$1=TRUE,INDEX(Sheet2!$H$2:'Sheet2'!$H$45,MATCH(AW72,Sheet2!$G$2:'Sheet2'!$G$45,0),0)),IF($BF$1=TRUE,INDEX(Sheet2!$I$2:'Sheet2'!$I$45,MATCH(AW72,Sheet2!$G$2:'Sheet2'!$G$45,0)),IF($BG$1=TRUE,INDEX(Sheet2!$H$2:'Sheet2'!$H$45,MATCH(AW72,Sheet2!$G$2:'Sheet2'!$G$45,0)),0)))+IF($BC$1=TRUE,2,0)</f>
        <v>24</v>
      </c>
      <c r="S72" s="8">
        <f>R72+3.5</f>
        <v>27.5</v>
      </c>
      <c r="T72" s="8">
        <f>R72+6.5</f>
        <v>30.5</v>
      </c>
      <c r="U72" s="26">
        <f>R72+9.5</f>
        <v>33.5</v>
      </c>
      <c r="V72" s="8">
        <f>AX72+IF($F72="범선",IF($BE$1=TRUE,INDEX(Sheet2!$H$2:'Sheet2'!$H$45,MATCH(AX72,Sheet2!$G$2:'Sheet2'!$G$45,0),0)),IF($BF$1=TRUE,INDEX(Sheet2!$I$2:'Sheet2'!$I$45,MATCH(AX72,Sheet2!$G$2:'Sheet2'!$G$45,0)),IF($BG$1=TRUE,INDEX(Sheet2!$H$2:'Sheet2'!$H$45,MATCH(AX72,Sheet2!$G$2:'Sheet2'!$G$45,0)),0)))+IF($BC$1=TRUE,2,0)</f>
        <v>28</v>
      </c>
      <c r="W72" s="8">
        <f>V72+3.5</f>
        <v>31.5</v>
      </c>
      <c r="X72" s="8">
        <f>V72+6.5</f>
        <v>34.5</v>
      </c>
      <c r="Y72" s="26">
        <f>V72+9.5</f>
        <v>37.5</v>
      </c>
      <c r="Z72" s="8">
        <f>AY72+IF($F72="범선",IF($BE$1=TRUE,INDEX(Sheet2!$H$2:'Sheet2'!$H$45,MATCH(AY72,Sheet2!$G$2:'Sheet2'!$G$45,0),0)),IF($BF$1=TRUE,INDEX(Sheet2!$I$2:'Sheet2'!$I$45,MATCH(AY72,Sheet2!$G$2:'Sheet2'!$G$45,0)),IF($BG$1=TRUE,INDEX(Sheet2!$H$2:'Sheet2'!$H$45,MATCH(AY72,Sheet2!$G$2:'Sheet2'!$G$45,0)),0)))+IF($BC$1=TRUE,2,0)</f>
        <v>33</v>
      </c>
      <c r="AA72" s="8">
        <f>Z72+3.5</f>
        <v>36.5</v>
      </c>
      <c r="AB72" s="8">
        <f>Z72+6.5</f>
        <v>39.5</v>
      </c>
      <c r="AC72" s="26">
        <f>Z72+9.5</f>
        <v>42.5</v>
      </c>
      <c r="AD72" s="8">
        <f>AZ72+IF($F72="범선",IF($BE$1=TRUE,INDEX(Sheet2!$H$2:'Sheet2'!$H$45,MATCH(AZ72,Sheet2!$G$2:'Sheet2'!$G$45,0),0)),IF($BF$1=TRUE,INDEX(Sheet2!$I$2:'Sheet2'!$I$45,MATCH(AZ72,Sheet2!$G$2:'Sheet2'!$G$45,0)),IF($BG$1=TRUE,INDEX(Sheet2!$H$2:'Sheet2'!$H$45,MATCH(AZ72,Sheet2!$G$2:'Sheet2'!$G$45,0)),0)))+IF($BC$1=TRUE,2,0)</f>
        <v>38.5</v>
      </c>
      <c r="AE72" s="8">
        <f>AD72+3.5</f>
        <v>42</v>
      </c>
      <c r="AF72" s="8">
        <f>AD72+6.5</f>
        <v>45</v>
      </c>
      <c r="AG72" s="26">
        <f>AD72+9.5</f>
        <v>48</v>
      </c>
      <c r="AH72" s="3"/>
      <c r="AI72" s="40">
        <v>118</v>
      </c>
      <c r="AJ72" s="40">
        <v>247</v>
      </c>
      <c r="AK72" s="40">
        <v>9</v>
      </c>
      <c r="AL72" s="40">
        <v>8</v>
      </c>
      <c r="AM72" s="40">
        <v>45</v>
      </c>
      <c r="AN72" s="40">
        <v>136</v>
      </c>
      <c r="AO72" s="40">
        <v>62</v>
      </c>
      <c r="AP72" s="40">
        <v>100</v>
      </c>
      <c r="AQ72" s="40">
        <v>504</v>
      </c>
      <c r="AR72" s="40">
        <v>3</v>
      </c>
      <c r="AS72" s="6">
        <f>AN72+AP72+AQ72</f>
        <v>740</v>
      </c>
      <c r="AT72" s="6">
        <f>ROUNDDOWN(AS72*0.75,0)</f>
        <v>555</v>
      </c>
      <c r="AU72" s="6">
        <f>ROUNDDOWN(AS72*1.25,0)</f>
        <v>925</v>
      </c>
      <c r="AV72" s="6">
        <f>ROUNDDOWN(($AM72-5)/5,0)-ROUNDDOWN(IF($BA$1=TRUE,$AT72,$AU72)/100,0)+IF($BB$1=TRUE,1,0)+IF($BD$1=TRUE,6,0)</f>
        <v>10</v>
      </c>
      <c r="AW72" s="6">
        <f>ROUNDDOWN(($AM72-5+3*$BA$5)/5,0)-ROUNDDOWN(IF($BA$1=TRUE,$AT72,$AU72)/100,0)+IF($BB$1=TRUE,1,0)+IF($BD$1=TRUE,6,0)</f>
        <v>11</v>
      </c>
      <c r="AX72" s="6">
        <f>ROUNDDOWN(($AM72-5+20*1+2*$BA$5)/5,0)-ROUNDDOWN(IF($BA$1=TRUE,$AT72,$AU72)/100,0)+IF($BB$1=TRUE,1,0)+IF($BD$1=TRUE,6,0)</f>
        <v>14</v>
      </c>
      <c r="AY72" s="6">
        <f>ROUNDDOWN(($AM72-5+20*2+1*$BA$5)/5,0)-ROUNDDOWN(IF($BA$1=TRUE,$AT72,$AU72)/100,0)+IF($BB$1=TRUE,1,0)+IF($BD$1=TRUE,6,0)</f>
        <v>18</v>
      </c>
      <c r="AZ72" s="6">
        <f>ROUNDDOWN(($AM72-5+60)/5,0)-ROUNDDOWN(IF($BA$1=TRUE,$AT72,$AU72)/100,0)+IF($BB$1=TRUE,1,0)+IF($BD$1=TRUE,6,0)</f>
        <v>22</v>
      </c>
    </row>
    <row r="73" spans="1:52" s="6" customFormat="1" x14ac:dyDescent="0.3">
      <c r="A73" s="35">
        <v>71</v>
      </c>
      <c r="B73" s="2"/>
      <c r="C73" s="23" t="s">
        <v>384</v>
      </c>
      <c r="D73" s="8" t="s">
        <v>43</v>
      </c>
      <c r="E73" s="3" t="s">
        <v>70</v>
      </c>
      <c r="F73" s="8" t="s">
        <v>323</v>
      </c>
      <c r="G73" s="26" t="s">
        <v>12</v>
      </c>
      <c r="H73" s="6">
        <f>ROUNDDOWN(AI73*1.05,0)+INDEX(Sheet2!$B$2:'Sheet2'!$B$5,MATCH(G73,Sheet2!$A$2:'Sheet2'!$A$5,0),0)+34*AR73-ROUNDUP(IF($BA$1=TRUE,AT73,AU73)/10,0)</f>
        <v>301</v>
      </c>
      <c r="I73" s="6">
        <f>ROUNDDOWN(AJ73*1.05,0)+INDEX(Sheet2!$B$2:'Sheet2'!$B$5,MATCH(G73,Sheet2!$A$2:'Sheet2'!$A$5,0),0)+34*AR73-ROUNDUP(IF($BA$1=TRUE,AT73,AU73)/10,0)</f>
        <v>453</v>
      </c>
      <c r="J73" s="45">
        <f>H73+I73</f>
        <v>754</v>
      </c>
      <c r="K73" s="41">
        <f>AU73-ROUNDDOWN(AP73/2,0)-ROUNDDOWN(MAX(AO73*1.2,AN73*0.5),0)+INDEX(Sheet2!$C$2:'Sheet2'!$C$5,MATCH(G73,Sheet2!$A$2:'Sheet2'!$A$5,0),0)</f>
        <v>850</v>
      </c>
      <c r="L73" s="23">
        <f>AT73-ROUNDDOWN(AP73/2,0)-ROUNDDOWN(MAX(AO73*1.2,AN73*0.5),0)</f>
        <v>431</v>
      </c>
      <c r="N73" s="27">
        <f>AV73+IF($F73="범선",IF($BE$1=TRUE,INDEX(Sheet2!$H$2:'Sheet2'!$H$45,MATCH(AV73,Sheet2!$G$2:'Sheet2'!$G$45,0),0)),IF($BF$1=TRUE,INDEX(Sheet2!$I$2:'Sheet2'!$I$45,MATCH(AV73,Sheet2!$G$2:'Sheet2'!$G$45,0)),IF($BG$1=TRUE,INDEX(Sheet2!$H$2:'Sheet2'!$H$45,MATCH(AV73,Sheet2!$G$2:'Sheet2'!$G$45,0)),0)))+IF($BC$1=TRUE,2,0)</f>
        <v>21</v>
      </c>
      <c r="O73" s="8">
        <f>N73+3</f>
        <v>24</v>
      </c>
      <c r="P73" s="8">
        <f>N73+6</f>
        <v>27</v>
      </c>
      <c r="Q73" s="26">
        <f>N73+9</f>
        <v>30</v>
      </c>
      <c r="R73" s="8">
        <f>AW73+IF($F73="범선",IF($BE$1=TRUE,INDEX(Sheet2!$H$2:'Sheet2'!$H$45,MATCH(AW73,Sheet2!$G$2:'Sheet2'!$G$45,0),0)),IF($BF$1=TRUE,INDEX(Sheet2!$I$2:'Sheet2'!$I$45,MATCH(AW73,Sheet2!$G$2:'Sheet2'!$G$45,0)),IF($BG$1=TRUE,INDEX(Sheet2!$H$2:'Sheet2'!$H$45,MATCH(AW73,Sheet2!$G$2:'Sheet2'!$G$45,0)),0)))+IF($BC$1=TRUE,2,0)</f>
        <v>22.5</v>
      </c>
      <c r="S73" s="8">
        <f>R73+3.5</f>
        <v>26</v>
      </c>
      <c r="T73" s="8">
        <f>R73+6.5</f>
        <v>29</v>
      </c>
      <c r="U73" s="26">
        <f>R73+9.5</f>
        <v>32</v>
      </c>
      <c r="V73" s="8">
        <f>AX73+IF($F73="범선",IF($BE$1=TRUE,INDEX(Sheet2!$H$2:'Sheet2'!$H$45,MATCH(AX73,Sheet2!$G$2:'Sheet2'!$G$45,0),0)),IF($BF$1=TRUE,INDEX(Sheet2!$I$2:'Sheet2'!$I$45,MATCH(AX73,Sheet2!$G$2:'Sheet2'!$G$45,0)),IF($BG$1=TRUE,INDEX(Sheet2!$H$2:'Sheet2'!$H$45,MATCH(AX73,Sheet2!$G$2:'Sheet2'!$G$45,0)),0)))+IF($BC$1=TRUE,2,0)</f>
        <v>28</v>
      </c>
      <c r="W73" s="8">
        <f>V73+3.5</f>
        <v>31.5</v>
      </c>
      <c r="X73" s="8">
        <f>V73+6.5</f>
        <v>34.5</v>
      </c>
      <c r="Y73" s="26">
        <f>V73+9.5</f>
        <v>37.5</v>
      </c>
      <c r="Z73" s="8">
        <f>AY73+IF($F73="범선",IF($BE$1=TRUE,INDEX(Sheet2!$H$2:'Sheet2'!$H$45,MATCH(AY73,Sheet2!$G$2:'Sheet2'!$G$45,0),0)),IF($BF$1=TRUE,INDEX(Sheet2!$I$2:'Sheet2'!$I$45,MATCH(AY73,Sheet2!$G$2:'Sheet2'!$G$45,0)),IF($BG$1=TRUE,INDEX(Sheet2!$H$2:'Sheet2'!$H$45,MATCH(AY73,Sheet2!$G$2:'Sheet2'!$G$45,0)),0)))+IF($BC$1=TRUE,2,0)</f>
        <v>32</v>
      </c>
      <c r="AA73" s="8">
        <f>Z73+3.5</f>
        <v>35.5</v>
      </c>
      <c r="AB73" s="8">
        <f>Z73+6.5</f>
        <v>38.5</v>
      </c>
      <c r="AC73" s="26">
        <f>Z73+9.5</f>
        <v>41.5</v>
      </c>
      <c r="AD73" s="8">
        <f>AZ73+IF($F73="범선",IF($BE$1=TRUE,INDEX(Sheet2!$H$2:'Sheet2'!$H$45,MATCH(AZ73,Sheet2!$G$2:'Sheet2'!$G$45,0),0)),IF($BF$1=TRUE,INDEX(Sheet2!$I$2:'Sheet2'!$I$45,MATCH(AZ73,Sheet2!$G$2:'Sheet2'!$G$45,0)),IF($BG$1=TRUE,INDEX(Sheet2!$H$2:'Sheet2'!$H$45,MATCH(AZ73,Sheet2!$G$2:'Sheet2'!$G$45,0)),0)))+IF($BC$1=TRUE,2,0)</f>
        <v>37</v>
      </c>
      <c r="AE73" s="8">
        <f>AD73+3.5</f>
        <v>40.5</v>
      </c>
      <c r="AF73" s="8">
        <f>AD73+6.5</f>
        <v>43.5</v>
      </c>
      <c r="AG73" s="26">
        <f>AD73+9.5</f>
        <v>46.5</v>
      </c>
      <c r="AH73" s="3"/>
      <c r="AI73" s="40">
        <v>110</v>
      </c>
      <c r="AJ73" s="40">
        <v>255</v>
      </c>
      <c r="AK73" s="40">
        <v>8</v>
      </c>
      <c r="AL73" s="40">
        <v>7</v>
      </c>
      <c r="AM73" s="40">
        <v>42</v>
      </c>
      <c r="AN73" s="40">
        <v>136</v>
      </c>
      <c r="AO73" s="40">
        <v>62</v>
      </c>
      <c r="AP73" s="40">
        <v>100</v>
      </c>
      <c r="AQ73" s="40">
        <v>504</v>
      </c>
      <c r="AR73" s="40">
        <v>3</v>
      </c>
      <c r="AS73" s="40">
        <f>AN73+AP73+AQ73</f>
        <v>740</v>
      </c>
      <c r="AT73" s="40">
        <f>ROUNDDOWN(AS73*0.75,0)</f>
        <v>555</v>
      </c>
      <c r="AU73" s="40">
        <f>ROUNDDOWN(AS73*1.25,0)</f>
        <v>925</v>
      </c>
      <c r="AV73" s="6">
        <f>ROUNDDOWN(($AM73-5)/5,0)-ROUNDDOWN(IF($BA$1=TRUE,$AT73,$AU73)/100,0)+IF($BB$1=TRUE,1,0)+IF($BD$1=TRUE,6,0)</f>
        <v>9</v>
      </c>
      <c r="AW73" s="6">
        <f>ROUNDDOWN(($AM73-5+3*$BA$5)/5,0)-ROUNDDOWN(IF($BA$1=TRUE,$AT73,$AU73)/100,0)+IF($BB$1=TRUE,1,0)+IF($BD$1=TRUE,6,0)</f>
        <v>10</v>
      </c>
      <c r="AX73" s="6">
        <f>ROUNDDOWN(($AM73-5+20*1+2*$BA$5)/5,0)-ROUNDDOWN(IF($BA$1=TRUE,$AT73,$AU73)/100,0)+IF($BB$1=TRUE,1,0)+IF($BD$1=TRUE,6,0)</f>
        <v>14</v>
      </c>
      <c r="AY73" s="6">
        <f>ROUNDDOWN(($AM73-5+20*2+1*$BA$5)/5,0)-ROUNDDOWN(IF($BA$1=TRUE,$AT73,$AU73)/100,0)+IF($BB$1=TRUE,1,0)+IF($BD$1=TRUE,6,0)</f>
        <v>17</v>
      </c>
      <c r="AZ73" s="6">
        <f>ROUNDDOWN(($AM73-5+60)/5,0)-ROUNDDOWN(IF($BA$1=TRUE,$AT73,$AU73)/100,0)+IF($BB$1=TRUE,1,0)+IF($BD$1=TRUE,6,0)</f>
        <v>21</v>
      </c>
    </row>
    <row r="74" spans="1:52" s="6" customFormat="1" x14ac:dyDescent="0.3">
      <c r="A74" s="35">
        <v>72</v>
      </c>
      <c r="B74" s="2" t="s">
        <v>377</v>
      </c>
      <c r="C74" s="23" t="s">
        <v>384</v>
      </c>
      <c r="D74" s="8" t="s">
        <v>1</v>
      </c>
      <c r="E74" s="3" t="s">
        <v>70</v>
      </c>
      <c r="F74" s="8" t="s">
        <v>323</v>
      </c>
      <c r="G74" s="26" t="s">
        <v>12</v>
      </c>
      <c r="H74" s="6">
        <f>ROUNDDOWN(AI74*1.05,0)+INDEX(Sheet2!$B$2:'Sheet2'!$B$5,MATCH(G74,Sheet2!$A$2:'Sheet2'!$A$5,0),0)+34*AR74-ROUNDUP(IF($BA$1=TRUE,AT74,AU74)/10,0)</f>
        <v>310</v>
      </c>
      <c r="I74" s="6">
        <f>ROUNDDOWN(AJ74*1.05,0)+INDEX(Sheet2!$B$2:'Sheet2'!$B$5,MATCH(G74,Sheet2!$A$2:'Sheet2'!$A$5,0),0)+34*AR74-ROUNDUP(IF($BA$1=TRUE,AT74,AU74)/10,0)</f>
        <v>450</v>
      </c>
      <c r="J74" s="45">
        <f>H74+I74</f>
        <v>760</v>
      </c>
      <c r="K74" s="41">
        <f>AU74-ROUNDDOWN(AP74/2,0)-ROUNDDOWN(MAX(AO74*1.2,AN74*0.5),0)+INDEX(Sheet2!$C$2:'Sheet2'!$C$5,MATCH(G74,Sheet2!$A$2:'Sheet2'!$A$5,0),0)</f>
        <v>842</v>
      </c>
      <c r="L74" s="23">
        <f>AT74-ROUNDDOWN(AP74/2,0)-ROUNDDOWN(MAX(AO74*1.2,AN74*0.5),0)</f>
        <v>426</v>
      </c>
      <c r="N74" s="27">
        <f>AV74+IF($F74="범선",IF($BE$1=TRUE,INDEX(Sheet2!$H$2:'Sheet2'!$H$45,MATCH(AV74,Sheet2!$G$2:'Sheet2'!$G$45,0),0)),IF($BF$1=TRUE,INDEX(Sheet2!$I$2:'Sheet2'!$I$45,MATCH(AV74,Sheet2!$G$2:'Sheet2'!$G$45,0)),IF($BG$1=TRUE,INDEX(Sheet2!$H$2:'Sheet2'!$H$45,MATCH(AV74,Sheet2!$G$2:'Sheet2'!$G$45,0)),0)))+IF($BC$1=TRUE,2,0)</f>
        <v>21</v>
      </c>
      <c r="O74" s="8">
        <f>N74+3</f>
        <v>24</v>
      </c>
      <c r="P74" s="8">
        <f>N74+6</f>
        <v>27</v>
      </c>
      <c r="Q74" s="26">
        <f>N74+9</f>
        <v>30</v>
      </c>
      <c r="R74" s="8">
        <f>AW74+IF($F74="범선",IF($BE$1=TRUE,INDEX(Sheet2!$H$2:'Sheet2'!$H$45,MATCH(AW74,Sheet2!$G$2:'Sheet2'!$G$45,0),0)),IF($BF$1=TRUE,INDEX(Sheet2!$I$2:'Sheet2'!$I$45,MATCH(AW74,Sheet2!$G$2:'Sheet2'!$G$45,0)),IF($BG$1=TRUE,INDEX(Sheet2!$H$2:'Sheet2'!$H$45,MATCH(AW74,Sheet2!$G$2:'Sheet2'!$G$45,0)),0)))+IF($BC$1=TRUE,2,0)</f>
        <v>22.5</v>
      </c>
      <c r="S74" s="8">
        <f>R74+3.5</f>
        <v>26</v>
      </c>
      <c r="T74" s="8">
        <f>R74+6.5</f>
        <v>29</v>
      </c>
      <c r="U74" s="26">
        <f>R74+9.5</f>
        <v>32</v>
      </c>
      <c r="V74" s="8">
        <f>AX74+IF($F74="범선",IF($BE$1=TRUE,INDEX(Sheet2!$H$2:'Sheet2'!$H$45,MATCH(AX74,Sheet2!$G$2:'Sheet2'!$G$45,0),0)),IF($BF$1=TRUE,INDEX(Sheet2!$I$2:'Sheet2'!$I$45,MATCH(AX74,Sheet2!$G$2:'Sheet2'!$G$45,0)),IF($BG$1=TRUE,INDEX(Sheet2!$H$2:'Sheet2'!$H$45,MATCH(AX74,Sheet2!$G$2:'Sheet2'!$G$45,0)),0)))+IF($BC$1=TRUE,2,0)</f>
        <v>28</v>
      </c>
      <c r="W74" s="8">
        <f>V74+3.5</f>
        <v>31.5</v>
      </c>
      <c r="X74" s="8">
        <f>V74+6.5</f>
        <v>34.5</v>
      </c>
      <c r="Y74" s="26">
        <f>V74+9.5</f>
        <v>37.5</v>
      </c>
      <c r="Z74" s="8">
        <f>AY74+IF($F74="범선",IF($BE$1=TRUE,INDEX(Sheet2!$H$2:'Sheet2'!$H$45,MATCH(AY74,Sheet2!$G$2:'Sheet2'!$G$45,0),0)),IF($BF$1=TRUE,INDEX(Sheet2!$I$2:'Sheet2'!$I$45,MATCH(AY74,Sheet2!$G$2:'Sheet2'!$G$45,0)),IF($BG$1=TRUE,INDEX(Sheet2!$H$2:'Sheet2'!$H$45,MATCH(AY74,Sheet2!$G$2:'Sheet2'!$G$45,0)),0)))+IF($BC$1=TRUE,2,0)</f>
        <v>33</v>
      </c>
      <c r="AA74" s="8">
        <f>Z74+3.5</f>
        <v>36.5</v>
      </c>
      <c r="AB74" s="8">
        <f>Z74+6.5</f>
        <v>39.5</v>
      </c>
      <c r="AC74" s="26">
        <f>Z74+9.5</f>
        <v>42.5</v>
      </c>
      <c r="AD74" s="8">
        <f>AZ74+IF($F74="범선",IF($BE$1=TRUE,INDEX(Sheet2!$H$2:'Sheet2'!$H$45,MATCH(AZ74,Sheet2!$G$2:'Sheet2'!$G$45,0),0)),IF($BF$1=TRUE,INDEX(Sheet2!$I$2:'Sheet2'!$I$45,MATCH(AZ74,Sheet2!$G$2:'Sheet2'!$G$45,0)),IF($BG$1=TRUE,INDEX(Sheet2!$H$2:'Sheet2'!$H$45,MATCH(AZ74,Sheet2!$G$2:'Sheet2'!$G$45,0)),0)))+IF($BC$1=TRUE,2,0)</f>
        <v>37</v>
      </c>
      <c r="AE74" s="8">
        <f>AD74+3.5</f>
        <v>40.5</v>
      </c>
      <c r="AF74" s="8">
        <f>AD74+6.5</f>
        <v>43.5</v>
      </c>
      <c r="AG74" s="26">
        <f>AD74+9.5</f>
        <v>46.5</v>
      </c>
      <c r="AH74" s="3"/>
      <c r="AI74" s="40">
        <v>118</v>
      </c>
      <c r="AJ74" s="40">
        <v>251</v>
      </c>
      <c r="AK74" s="40">
        <v>10</v>
      </c>
      <c r="AL74" s="40">
        <v>8</v>
      </c>
      <c r="AM74" s="40">
        <v>43</v>
      </c>
      <c r="AN74" s="40">
        <v>130</v>
      </c>
      <c r="AO74" s="40">
        <v>62</v>
      </c>
      <c r="AP74" s="40">
        <v>100</v>
      </c>
      <c r="AQ74" s="40">
        <v>504</v>
      </c>
      <c r="AR74" s="40">
        <v>3</v>
      </c>
      <c r="AS74" s="6">
        <f>AN74+AP74+AQ74</f>
        <v>734</v>
      </c>
      <c r="AT74" s="6">
        <f>ROUNDDOWN(AS74*0.75,0)</f>
        <v>550</v>
      </c>
      <c r="AU74" s="6">
        <f>ROUNDDOWN(AS74*1.25,0)</f>
        <v>917</v>
      </c>
      <c r="AV74" s="6">
        <f>ROUNDDOWN(($AM74-5)/5,0)-ROUNDDOWN(IF($BA$1=TRUE,$AT74,$AU74)/100,0)+IF($BB$1=TRUE,1,0)+IF($BD$1=TRUE,6,0)</f>
        <v>9</v>
      </c>
      <c r="AW74" s="6">
        <f>ROUNDDOWN(($AM74-5+3*$BA$5)/5,0)-ROUNDDOWN(IF($BA$1=TRUE,$AT74,$AU74)/100,0)+IF($BB$1=TRUE,1,0)+IF($BD$1=TRUE,6,0)</f>
        <v>10</v>
      </c>
      <c r="AX74" s="6">
        <f>ROUNDDOWN(($AM74-5+20*1+2*$BA$5)/5,0)-ROUNDDOWN(IF($BA$1=TRUE,$AT74,$AU74)/100,0)+IF($BB$1=TRUE,1,0)+IF($BD$1=TRUE,6,0)</f>
        <v>14</v>
      </c>
      <c r="AY74" s="6">
        <f>ROUNDDOWN(($AM74-5+20*2+1*$BA$5)/5,0)-ROUNDDOWN(IF($BA$1=TRUE,$AT74,$AU74)/100,0)+IF($BB$1=TRUE,1,0)+IF($BD$1=TRUE,6,0)</f>
        <v>18</v>
      </c>
      <c r="AZ74" s="6">
        <f>ROUNDDOWN(($AM74-5+60)/5,0)-ROUNDDOWN(IF($BA$1=TRUE,$AT74,$AU74)/100,0)+IF($BB$1=TRUE,1,0)+IF($BD$1=TRUE,6,0)</f>
        <v>21</v>
      </c>
    </row>
    <row r="75" spans="1:52" s="6" customFormat="1" x14ac:dyDescent="0.3">
      <c r="A75" s="35">
        <v>73</v>
      </c>
      <c r="B75" s="2" t="s">
        <v>386</v>
      </c>
      <c r="C75" s="23" t="s">
        <v>384</v>
      </c>
      <c r="D75" s="8" t="s">
        <v>1</v>
      </c>
      <c r="E75" s="3" t="s">
        <v>70</v>
      </c>
      <c r="F75" s="8" t="s">
        <v>323</v>
      </c>
      <c r="G75" s="26" t="s">
        <v>12</v>
      </c>
      <c r="H75" s="6">
        <f>ROUNDDOWN(AI75*1.05,0)+INDEX(Sheet2!$B$2:'Sheet2'!$B$5,MATCH(G75,Sheet2!$A$2:'Sheet2'!$A$5,0),0)+34*AR75-ROUNDUP(IF($BA$1=TRUE,AT75,AU75)/10,0)</f>
        <v>320</v>
      </c>
      <c r="I75" s="6">
        <f>ROUNDDOWN(AJ75*1.05,0)+INDEX(Sheet2!$B$2:'Sheet2'!$B$5,MATCH(G75,Sheet2!$A$2:'Sheet2'!$A$5,0),0)+34*AR75-ROUNDUP(IF($BA$1=TRUE,AT75,AU75)/10,0)</f>
        <v>454</v>
      </c>
      <c r="J75" s="45">
        <f>H75+I75</f>
        <v>774</v>
      </c>
      <c r="K75" s="41">
        <f>AU75-ROUNDDOWN(AP75/2,0)-ROUNDDOWN(MAX(AO75*1.2,AN75*0.5),0)+INDEX(Sheet2!$C$2:'Sheet2'!$C$5,MATCH(G75,Sheet2!$A$2:'Sheet2'!$A$5,0),0)</f>
        <v>850</v>
      </c>
      <c r="L75" s="23">
        <f>AT75-ROUNDDOWN(AP75/2,0)-ROUNDDOWN(MAX(AO75*1.2,AN75*0.5),0)</f>
        <v>431</v>
      </c>
      <c r="N75" s="27">
        <f>AV75+IF($F75="범선",IF($BE$1=TRUE,INDEX(Sheet2!$H$2:'Sheet2'!$H$45,MATCH(AV75,Sheet2!$G$2:'Sheet2'!$G$45,0),0)),IF($BF$1=TRUE,INDEX(Sheet2!$I$2:'Sheet2'!$I$45,MATCH(AV75,Sheet2!$G$2:'Sheet2'!$G$45,0)),IF($BG$1=TRUE,INDEX(Sheet2!$H$2:'Sheet2'!$H$45,MATCH(AV75,Sheet2!$G$2:'Sheet2'!$G$45,0)),0)))+IF($BC$1=TRUE,2,0)</f>
        <v>21</v>
      </c>
      <c r="O75" s="8">
        <f>N75+3</f>
        <v>24</v>
      </c>
      <c r="P75" s="8">
        <f>N75+6</f>
        <v>27</v>
      </c>
      <c r="Q75" s="26">
        <f>N75+9</f>
        <v>30</v>
      </c>
      <c r="R75" s="8">
        <f>AW75+IF($F75="범선",IF($BE$1=TRUE,INDEX(Sheet2!$H$2:'Sheet2'!$H$45,MATCH(AW75,Sheet2!$G$2:'Sheet2'!$G$45,0),0)),IF($BF$1=TRUE,INDEX(Sheet2!$I$2:'Sheet2'!$I$45,MATCH(AW75,Sheet2!$G$2:'Sheet2'!$G$45,0)),IF($BG$1=TRUE,INDEX(Sheet2!$H$2:'Sheet2'!$H$45,MATCH(AW75,Sheet2!$G$2:'Sheet2'!$G$45,0)),0)))+IF($BC$1=TRUE,2,0)</f>
        <v>24</v>
      </c>
      <c r="S75" s="8">
        <f>R75+3.5</f>
        <v>27.5</v>
      </c>
      <c r="T75" s="8">
        <f>R75+6.5</f>
        <v>30.5</v>
      </c>
      <c r="U75" s="26">
        <f>R75+9.5</f>
        <v>33.5</v>
      </c>
      <c r="V75" s="8">
        <f>AX75+IF($F75="범선",IF($BE$1=TRUE,INDEX(Sheet2!$H$2:'Sheet2'!$H$45,MATCH(AX75,Sheet2!$G$2:'Sheet2'!$G$45,0),0)),IF($BF$1=TRUE,INDEX(Sheet2!$I$2:'Sheet2'!$I$45,MATCH(AX75,Sheet2!$G$2:'Sheet2'!$G$45,0)),IF($BG$1=TRUE,INDEX(Sheet2!$H$2:'Sheet2'!$H$45,MATCH(AX75,Sheet2!$G$2:'Sheet2'!$G$45,0)),0)))+IF($BC$1=TRUE,2,0)</f>
        <v>28</v>
      </c>
      <c r="W75" s="8">
        <f>V75+3.5</f>
        <v>31.5</v>
      </c>
      <c r="X75" s="8">
        <f>V75+6.5</f>
        <v>34.5</v>
      </c>
      <c r="Y75" s="26">
        <f>V75+9.5</f>
        <v>37.5</v>
      </c>
      <c r="Z75" s="8">
        <f>AY75+IF($F75="범선",IF($BE$1=TRUE,INDEX(Sheet2!$H$2:'Sheet2'!$H$45,MATCH(AY75,Sheet2!$G$2:'Sheet2'!$G$45,0),0)),IF($BF$1=TRUE,INDEX(Sheet2!$I$2:'Sheet2'!$I$45,MATCH(AY75,Sheet2!$G$2:'Sheet2'!$G$45,0)),IF($BG$1=TRUE,INDEX(Sheet2!$H$2:'Sheet2'!$H$45,MATCH(AY75,Sheet2!$G$2:'Sheet2'!$G$45,0)),0)))+IF($BC$1=TRUE,2,0)</f>
        <v>33</v>
      </c>
      <c r="AA75" s="8">
        <f>Z75+3.5</f>
        <v>36.5</v>
      </c>
      <c r="AB75" s="8">
        <f>Z75+6.5</f>
        <v>39.5</v>
      </c>
      <c r="AC75" s="26">
        <f>Z75+9.5</f>
        <v>42.5</v>
      </c>
      <c r="AD75" s="8">
        <f>AZ75+IF($F75="범선",IF($BE$1=TRUE,INDEX(Sheet2!$H$2:'Sheet2'!$H$45,MATCH(AZ75,Sheet2!$G$2:'Sheet2'!$G$45,0),0)),IF($BF$1=TRUE,INDEX(Sheet2!$I$2:'Sheet2'!$I$45,MATCH(AZ75,Sheet2!$G$2:'Sheet2'!$G$45,0)),IF($BG$1=TRUE,INDEX(Sheet2!$H$2:'Sheet2'!$H$45,MATCH(AZ75,Sheet2!$G$2:'Sheet2'!$G$45,0)),0)))+IF($BC$1=TRUE,2,0)</f>
        <v>37</v>
      </c>
      <c r="AE75" s="8">
        <f>AD75+3.5</f>
        <v>40.5</v>
      </c>
      <c r="AF75" s="8">
        <f>AD75+6.5</f>
        <v>43.5</v>
      </c>
      <c r="AG75" s="26">
        <f>AD75+9.5</f>
        <v>46.5</v>
      </c>
      <c r="AH75" s="3"/>
      <c r="AI75" s="40">
        <v>128</v>
      </c>
      <c r="AJ75" s="40">
        <v>256</v>
      </c>
      <c r="AK75" s="40">
        <v>9</v>
      </c>
      <c r="AL75" s="40">
        <v>9</v>
      </c>
      <c r="AM75" s="40">
        <v>44</v>
      </c>
      <c r="AN75" s="40">
        <v>136</v>
      </c>
      <c r="AO75" s="40">
        <v>62</v>
      </c>
      <c r="AP75" s="40">
        <v>100</v>
      </c>
      <c r="AQ75" s="40">
        <v>504</v>
      </c>
      <c r="AR75" s="40">
        <v>3</v>
      </c>
      <c r="AS75" s="40">
        <f>AN75+AP75+AQ75</f>
        <v>740</v>
      </c>
      <c r="AT75" s="40">
        <f>ROUNDDOWN(AS75*0.75,0)</f>
        <v>555</v>
      </c>
      <c r="AU75" s="40">
        <f>ROUNDDOWN(AS75*1.25,0)</f>
        <v>925</v>
      </c>
      <c r="AV75" s="6">
        <f>ROUNDDOWN(($AM75-5)/5,0)-ROUNDDOWN(IF($BA$1=TRUE,$AT75,$AU75)/100,0)+IF($BB$1=TRUE,1,0)+IF($BD$1=TRUE,6,0)</f>
        <v>9</v>
      </c>
      <c r="AW75" s="6">
        <f>ROUNDDOWN(($AM75-5+3*$BA$5)/5,0)-ROUNDDOWN(IF($BA$1=TRUE,$AT75,$AU75)/100,0)+IF($BB$1=TRUE,1,0)+IF($BD$1=TRUE,6,0)</f>
        <v>11</v>
      </c>
      <c r="AX75" s="6">
        <f>ROUNDDOWN(($AM75-5+20*1+2*$BA$5)/5,0)-ROUNDDOWN(IF($BA$1=TRUE,$AT75,$AU75)/100,0)+IF($BB$1=TRUE,1,0)+IF($BD$1=TRUE,6,0)</f>
        <v>14</v>
      </c>
      <c r="AY75" s="6">
        <f>ROUNDDOWN(($AM75-5+20*2+1*$BA$5)/5,0)-ROUNDDOWN(IF($BA$1=TRUE,$AT75,$AU75)/100,0)+IF($BB$1=TRUE,1,0)+IF($BD$1=TRUE,6,0)</f>
        <v>18</v>
      </c>
      <c r="AZ75" s="6">
        <f>ROUNDDOWN(($AM75-5+60)/5,0)-ROUNDDOWN(IF($BA$1=TRUE,$AT75,$AU75)/100,0)+IF($BB$1=TRUE,1,0)+IF($BD$1=TRUE,6,0)</f>
        <v>21</v>
      </c>
    </row>
    <row r="76" spans="1:52" s="6" customFormat="1" x14ac:dyDescent="0.3">
      <c r="A76" s="35">
        <v>74</v>
      </c>
      <c r="B76" s="7" t="s">
        <v>273</v>
      </c>
      <c r="C76" s="23" t="s">
        <v>272</v>
      </c>
      <c r="D76" s="8" t="s">
        <v>2</v>
      </c>
      <c r="E76" s="8" t="s">
        <v>0</v>
      </c>
      <c r="F76" s="9" t="s">
        <v>69</v>
      </c>
      <c r="G76" s="26" t="s">
        <v>8</v>
      </c>
      <c r="H76" s="6">
        <f>ROUNDDOWN(AI76*1.05,0)+INDEX(Sheet2!$B$2:'Sheet2'!$B$5,MATCH(G76,Sheet2!$A$2:'Sheet2'!$A$5,0),0)+34*AR76-ROUNDUP(IF($BA$1=TRUE,AT76,AU76)/10,0)</f>
        <v>736</v>
      </c>
      <c r="I76" s="6">
        <f>ROUNDDOWN(AJ76*1.05,0)+INDEX(Sheet2!$B$2:'Sheet2'!$B$5,MATCH(G76,Sheet2!$A$2:'Sheet2'!$A$5,0),0)+34*AR76-ROUNDUP(IF($BA$1=TRUE,AT76,AU76)/10,0)</f>
        <v>499</v>
      </c>
      <c r="J76" s="45">
        <f>H76+I76</f>
        <v>1235</v>
      </c>
      <c r="K76" s="41">
        <f>AU76-ROUNDDOWN(AP76/2,0)-ROUNDDOWN(MAX(AO76*1.2,AN76*0.5),0)+INDEX(Sheet2!$C$2:'Sheet2'!$C$5,MATCH(G76,Sheet2!$A$2:'Sheet2'!$A$5,0),0)</f>
        <v>801</v>
      </c>
      <c r="L76" s="23">
        <f>AT76-ROUNDDOWN(AP76/2,0)-ROUNDDOWN(MAX(AO76*1.2,AN76*0.5),0)</f>
        <v>437</v>
      </c>
      <c r="N76" s="27">
        <f>AV76+IF($F76="범선",IF($BE$1=TRUE,INDEX(Sheet2!$H$2:'Sheet2'!$H$45,MATCH(AV76,Sheet2!$G$2:'Sheet2'!$G$45,0),0)),IF($BF$1=TRUE,INDEX(Sheet2!$I$2:'Sheet2'!$I$45,MATCH(AV76,Sheet2!$G$2:'Sheet2'!$G$45,0)),IF($BG$1=TRUE,INDEX(Sheet2!$H$2:'Sheet2'!$H$45,MATCH(AV76,Sheet2!$G$2:'Sheet2'!$G$45,0)),0)))+IF($BC$1=TRUE,2,0)</f>
        <v>16</v>
      </c>
      <c r="O76" s="8">
        <f>N76+3</f>
        <v>19</v>
      </c>
      <c r="P76" s="8">
        <f>N76+6</f>
        <v>22</v>
      </c>
      <c r="Q76" s="26">
        <f>N76+9</f>
        <v>25</v>
      </c>
      <c r="R76" s="8">
        <f>AW76+IF($F76="범선",IF($BE$1=TRUE,INDEX(Sheet2!$H$2:'Sheet2'!$H$45,MATCH(AW76,Sheet2!$G$2:'Sheet2'!$G$45,0),0)),IF($BF$1=TRUE,INDEX(Sheet2!$I$2:'Sheet2'!$I$45,MATCH(AW76,Sheet2!$G$2:'Sheet2'!$G$45,0)),IF($BG$1=TRUE,INDEX(Sheet2!$H$2:'Sheet2'!$H$45,MATCH(AW76,Sheet2!$G$2:'Sheet2'!$G$45,0)),0)))+IF($BC$1=TRUE,2,0)</f>
        <v>17</v>
      </c>
      <c r="S76" s="8">
        <f>R76+3.5</f>
        <v>20.5</v>
      </c>
      <c r="T76" s="8">
        <f>R76+6.5</f>
        <v>23.5</v>
      </c>
      <c r="U76" s="26">
        <f>R76+9.5</f>
        <v>26.5</v>
      </c>
      <c r="V76" s="8">
        <f>AX76+IF($F76="범선",IF($BE$1=TRUE,INDEX(Sheet2!$H$2:'Sheet2'!$H$45,MATCH(AX76,Sheet2!$G$2:'Sheet2'!$G$45,0),0)),IF($BF$1=TRUE,INDEX(Sheet2!$I$2:'Sheet2'!$I$45,MATCH(AX76,Sheet2!$G$2:'Sheet2'!$G$45,0)),IF($BG$1=TRUE,INDEX(Sheet2!$H$2:'Sheet2'!$H$45,MATCH(AX76,Sheet2!$G$2:'Sheet2'!$G$45,0)),0)))+IF($BC$1=TRUE,2,0)</f>
        <v>21</v>
      </c>
      <c r="W76" s="8">
        <f>V76+3.5</f>
        <v>24.5</v>
      </c>
      <c r="X76" s="8">
        <f>V76+6.5</f>
        <v>27.5</v>
      </c>
      <c r="Y76" s="26">
        <f>V76+9.5</f>
        <v>30.5</v>
      </c>
      <c r="Z76" s="8">
        <f>AY76+IF($F76="범선",IF($BE$1=TRUE,INDEX(Sheet2!$H$2:'Sheet2'!$H$45,MATCH(AY76,Sheet2!$G$2:'Sheet2'!$G$45,0),0)),IF($BF$1=TRUE,INDEX(Sheet2!$I$2:'Sheet2'!$I$45,MATCH(AY76,Sheet2!$G$2:'Sheet2'!$G$45,0)),IF($BG$1=TRUE,INDEX(Sheet2!$H$2:'Sheet2'!$H$45,MATCH(AY76,Sheet2!$G$2:'Sheet2'!$G$45,0)),0)))+IF($BC$1=TRUE,2,0)</f>
        <v>26.5</v>
      </c>
      <c r="AA76" s="8">
        <f>Z76+3.5</f>
        <v>30</v>
      </c>
      <c r="AB76" s="8">
        <f>Z76+6.5</f>
        <v>33</v>
      </c>
      <c r="AC76" s="26">
        <f>Z76+9.5</f>
        <v>36</v>
      </c>
      <c r="AD76" s="8">
        <f>AZ76+IF($F76="범선",IF($BE$1=TRUE,INDEX(Sheet2!$H$2:'Sheet2'!$H$45,MATCH(AZ76,Sheet2!$G$2:'Sheet2'!$G$45,0),0)),IF($BF$1=TRUE,INDEX(Sheet2!$I$2:'Sheet2'!$I$45,MATCH(AZ76,Sheet2!$G$2:'Sheet2'!$G$45,0)),IF($BG$1=TRUE,INDEX(Sheet2!$H$2:'Sheet2'!$H$45,MATCH(AZ76,Sheet2!$G$2:'Sheet2'!$G$45,0)),0)))+IF($BC$1=TRUE,2,0)</f>
        <v>32</v>
      </c>
      <c r="AE76" s="8">
        <f>AD76+3.5</f>
        <v>35.5</v>
      </c>
      <c r="AF76" s="8">
        <f>AD76+6.5</f>
        <v>38.5</v>
      </c>
      <c r="AG76" s="26">
        <f>AD76+9.5</f>
        <v>41.5</v>
      </c>
      <c r="AH76" s="8"/>
      <c r="AI76" s="6">
        <v>400</v>
      </c>
      <c r="AJ76" s="6">
        <v>175</v>
      </c>
      <c r="AK76" s="6">
        <v>5</v>
      </c>
      <c r="AL76" s="6">
        <v>10</v>
      </c>
      <c r="AM76" s="6">
        <v>15</v>
      </c>
      <c r="AN76" s="6">
        <v>46</v>
      </c>
      <c r="AO76" s="6">
        <v>20</v>
      </c>
      <c r="AP76" s="6">
        <v>22</v>
      </c>
      <c r="AQ76" s="6">
        <v>562</v>
      </c>
      <c r="AR76" s="6">
        <v>6</v>
      </c>
      <c r="AS76" s="6">
        <f>AN76+AP76+AQ76</f>
        <v>630</v>
      </c>
      <c r="AT76" s="6">
        <f>ROUNDDOWN(AS76*0.75,0)</f>
        <v>472</v>
      </c>
      <c r="AU76" s="6">
        <f>ROUNDDOWN(AS76*1.25,0)</f>
        <v>787</v>
      </c>
      <c r="AV76" s="6">
        <f>ROUNDDOWN(($AM76-5)/5,0)-ROUNDDOWN(IF($BA$1=TRUE,$AT76,$AU76)/100,0)+IF($BB$1=TRUE,1,0)+IF($BD$1=TRUE,6,0)</f>
        <v>5</v>
      </c>
      <c r="AW76" s="6">
        <f>ROUNDDOWN(($AM76-5+3*$BA$5)/5,0)-ROUNDDOWN(IF($BA$1=TRUE,$AT76,$AU76)/100,0)+IF($BB$1=TRUE,1,0)+IF($BD$1=TRUE,6,0)</f>
        <v>6</v>
      </c>
      <c r="AX76" s="6">
        <f>ROUNDDOWN(($AM76-5+20*1+2*$BA$5)/5,0)-ROUNDDOWN(IF($BA$1=TRUE,$AT76,$AU76)/100,0)+IF($BB$1=TRUE,1,0)+IF($BD$1=TRUE,6,0)</f>
        <v>9</v>
      </c>
      <c r="AY76" s="6">
        <f>ROUNDDOWN(($AM76-5+20*2+1*$BA$5)/5,0)-ROUNDDOWN(IF($BA$1=TRUE,$AT76,$AU76)/100,0)+IF($BB$1=TRUE,1,0)+IF($BD$1=TRUE,6,0)</f>
        <v>13</v>
      </c>
      <c r="AZ76" s="6">
        <f>ROUNDDOWN(($AM76-5+60)/5,0)-ROUNDDOWN(IF($BA$1=TRUE,$AT76,$AU76)/100,0)+IF($BB$1=TRUE,1,0)+IF($BD$1=TRUE,6,0)</f>
        <v>17</v>
      </c>
    </row>
    <row r="77" spans="1:52" s="6" customFormat="1" x14ac:dyDescent="0.3">
      <c r="A77" s="35">
        <v>75</v>
      </c>
      <c r="B77" s="7" t="s">
        <v>241</v>
      </c>
      <c r="C77" s="23" t="s">
        <v>272</v>
      </c>
      <c r="D77" s="8" t="s">
        <v>1</v>
      </c>
      <c r="E77" s="8" t="s">
        <v>0</v>
      </c>
      <c r="F77" s="9" t="s">
        <v>69</v>
      </c>
      <c r="G77" s="26" t="s">
        <v>8</v>
      </c>
      <c r="H77" s="6">
        <f>ROUNDDOWN(AI77*1.05,0)+INDEX(Sheet2!$B$2:'Sheet2'!$B$5,MATCH(G77,Sheet2!$A$2:'Sheet2'!$A$5,0),0)+34*AR77-ROUNDUP(IF($BA$1=TRUE,AT77,AU77)/10,0)</f>
        <v>728</v>
      </c>
      <c r="I77" s="6">
        <f>ROUNDDOWN(AJ77*1.05,0)+INDEX(Sheet2!$B$2:'Sheet2'!$B$5,MATCH(G77,Sheet2!$A$2:'Sheet2'!$A$5,0),0)+34*AR77-ROUNDUP(IF($BA$1=TRUE,AT77,AU77)/10,0)</f>
        <v>450</v>
      </c>
      <c r="J77" s="45">
        <f>H77+I77</f>
        <v>1178</v>
      </c>
      <c r="K77" s="41">
        <f>AU77-ROUNDDOWN(AP77/2,0)-ROUNDDOWN(MAX(AO77*1.2,AN77*0.5),0)+INDEX(Sheet2!$C$2:'Sheet2'!$C$5,MATCH(G77,Sheet2!$A$2:'Sheet2'!$A$5,0),0)</f>
        <v>830</v>
      </c>
      <c r="L77" s="23">
        <f>AT77-ROUNDDOWN(AP77/2,0)-ROUNDDOWN(MAX(AO77*1.2,AN77*0.5),0)</f>
        <v>451</v>
      </c>
      <c r="N77" s="27">
        <f>AV77+IF($F77="범선",IF($BE$1=TRUE,INDEX(Sheet2!$H$2:'Sheet2'!$H$45,MATCH(AV77,Sheet2!$G$2:'Sheet2'!$G$45,0),0)),IF($BF$1=TRUE,INDEX(Sheet2!$I$2:'Sheet2'!$I$45,MATCH(AV77,Sheet2!$G$2:'Sheet2'!$G$45,0)),IF($BG$1=TRUE,INDEX(Sheet2!$H$2:'Sheet2'!$H$45,MATCH(AV77,Sheet2!$G$2:'Sheet2'!$G$45,0)),0)))+IF($BC$1=TRUE,2,0)</f>
        <v>16</v>
      </c>
      <c r="O77" s="8">
        <f>N77+3</f>
        <v>19</v>
      </c>
      <c r="P77" s="8">
        <f>N77+6</f>
        <v>22</v>
      </c>
      <c r="Q77" s="26">
        <f>N77+9</f>
        <v>25</v>
      </c>
      <c r="R77" s="8">
        <f>AW77+IF($F77="범선",IF($BE$1=TRUE,INDEX(Sheet2!$H$2:'Sheet2'!$H$45,MATCH(AW77,Sheet2!$G$2:'Sheet2'!$G$45,0),0)),IF($BF$1=TRUE,INDEX(Sheet2!$I$2:'Sheet2'!$I$45,MATCH(AW77,Sheet2!$G$2:'Sheet2'!$G$45,0)),IF($BG$1=TRUE,INDEX(Sheet2!$H$2:'Sheet2'!$H$45,MATCH(AW77,Sheet2!$G$2:'Sheet2'!$G$45,0)),0)))+IF($BC$1=TRUE,2,0)</f>
        <v>17</v>
      </c>
      <c r="S77" s="8">
        <f>R77+3.5</f>
        <v>20.5</v>
      </c>
      <c r="T77" s="8">
        <f>R77+6.5</f>
        <v>23.5</v>
      </c>
      <c r="U77" s="26">
        <f>R77+9.5</f>
        <v>26.5</v>
      </c>
      <c r="V77" s="8">
        <f>AX77+IF($F77="범선",IF($BE$1=TRUE,INDEX(Sheet2!$H$2:'Sheet2'!$H$45,MATCH(AX77,Sheet2!$G$2:'Sheet2'!$G$45,0),0)),IF($BF$1=TRUE,INDEX(Sheet2!$I$2:'Sheet2'!$I$45,MATCH(AX77,Sheet2!$G$2:'Sheet2'!$G$45,0)),IF($BG$1=TRUE,INDEX(Sheet2!$H$2:'Sheet2'!$H$45,MATCH(AX77,Sheet2!$G$2:'Sheet2'!$G$45,0)),0)))+IF($BC$1=TRUE,2,0)</f>
        <v>21</v>
      </c>
      <c r="W77" s="8">
        <f>V77+3.5</f>
        <v>24.5</v>
      </c>
      <c r="X77" s="8">
        <f>V77+6.5</f>
        <v>27.5</v>
      </c>
      <c r="Y77" s="26">
        <f>V77+9.5</f>
        <v>30.5</v>
      </c>
      <c r="Z77" s="8">
        <f>AY77+IF($F77="범선",IF($BE$1=TRUE,INDEX(Sheet2!$H$2:'Sheet2'!$H$45,MATCH(AY77,Sheet2!$G$2:'Sheet2'!$G$45,0),0)),IF($BF$1=TRUE,INDEX(Sheet2!$I$2:'Sheet2'!$I$45,MATCH(AY77,Sheet2!$G$2:'Sheet2'!$G$45,0)),IF($BG$1=TRUE,INDEX(Sheet2!$H$2:'Sheet2'!$H$45,MATCH(AY77,Sheet2!$G$2:'Sheet2'!$G$45,0)),0)))+IF($BC$1=TRUE,2,0)</f>
        <v>26.5</v>
      </c>
      <c r="AA77" s="8">
        <f>Z77+3.5</f>
        <v>30</v>
      </c>
      <c r="AB77" s="8">
        <f>Z77+6.5</f>
        <v>33</v>
      </c>
      <c r="AC77" s="26">
        <f>Z77+9.5</f>
        <v>36</v>
      </c>
      <c r="AD77" s="8">
        <f>AZ77+IF($F77="범선",IF($BE$1=TRUE,INDEX(Sheet2!$H$2:'Sheet2'!$H$45,MATCH(AZ77,Sheet2!$G$2:'Sheet2'!$G$45,0),0)),IF($BF$1=TRUE,INDEX(Sheet2!$I$2:'Sheet2'!$I$45,MATCH(AZ77,Sheet2!$G$2:'Sheet2'!$G$45,0)),IF($BG$1=TRUE,INDEX(Sheet2!$H$2:'Sheet2'!$H$45,MATCH(AZ77,Sheet2!$G$2:'Sheet2'!$G$45,0)),0)))+IF($BC$1=TRUE,2,0)</f>
        <v>32</v>
      </c>
      <c r="AE77" s="8">
        <f>AD77+3.5</f>
        <v>35.5</v>
      </c>
      <c r="AF77" s="8">
        <f>AD77+6.5</f>
        <v>38.5</v>
      </c>
      <c r="AG77" s="26">
        <f>AD77+9.5</f>
        <v>41.5</v>
      </c>
      <c r="AH77" s="8"/>
      <c r="AI77" s="6">
        <v>395</v>
      </c>
      <c r="AJ77" s="6">
        <v>130</v>
      </c>
      <c r="AK77" s="6">
        <v>6</v>
      </c>
      <c r="AL77" s="6">
        <v>11</v>
      </c>
      <c r="AM77" s="6">
        <v>15</v>
      </c>
      <c r="AN77" s="6">
        <v>46</v>
      </c>
      <c r="AO77" s="6">
        <v>28</v>
      </c>
      <c r="AP77" s="6">
        <v>22</v>
      </c>
      <c r="AQ77" s="6">
        <v>592</v>
      </c>
      <c r="AR77" s="6">
        <v>6</v>
      </c>
      <c r="AS77" s="6">
        <f>AN77+AP77+AQ77</f>
        <v>660</v>
      </c>
      <c r="AT77" s="6">
        <f>ROUNDDOWN(AS77*0.75,0)</f>
        <v>495</v>
      </c>
      <c r="AU77" s="6">
        <f>ROUNDDOWN(AS77*1.25,0)</f>
        <v>825</v>
      </c>
      <c r="AV77" s="6">
        <f>ROUNDDOWN(($AM77-5)/5,0)-ROUNDDOWN(IF($BA$1=TRUE,$AT77,$AU77)/100,0)+IF($BB$1=TRUE,1,0)+IF($BD$1=TRUE,6,0)</f>
        <v>5</v>
      </c>
      <c r="AW77" s="6">
        <f>ROUNDDOWN(($AM77-5+3*$BA$5)/5,0)-ROUNDDOWN(IF($BA$1=TRUE,$AT77,$AU77)/100,0)+IF($BB$1=TRUE,1,0)+IF($BD$1=TRUE,6,0)</f>
        <v>6</v>
      </c>
      <c r="AX77" s="6">
        <f>ROUNDDOWN(($AM77-5+20*1+2*$BA$5)/5,0)-ROUNDDOWN(IF($BA$1=TRUE,$AT77,$AU77)/100,0)+IF($BB$1=TRUE,1,0)+IF($BD$1=TRUE,6,0)</f>
        <v>9</v>
      </c>
      <c r="AY77" s="6">
        <f>ROUNDDOWN(($AM77-5+20*2+1*$BA$5)/5,0)-ROUNDDOWN(IF($BA$1=TRUE,$AT77,$AU77)/100,0)+IF($BB$1=TRUE,1,0)+IF($BD$1=TRUE,6,0)</f>
        <v>13</v>
      </c>
      <c r="AZ77" s="6">
        <f>ROUNDDOWN(($AM77-5+60)/5,0)-ROUNDDOWN(IF($BA$1=TRUE,$AT77,$AU77)/100,0)+IF($BB$1=TRUE,1,0)+IF($BD$1=TRUE,6,0)</f>
        <v>17</v>
      </c>
    </row>
    <row r="78" spans="1:52" s="6" customFormat="1" x14ac:dyDescent="0.3">
      <c r="A78" s="35">
        <v>76</v>
      </c>
      <c r="B78" s="7" t="s">
        <v>65</v>
      </c>
      <c r="C78" s="23" t="s">
        <v>272</v>
      </c>
      <c r="D78" s="8" t="s">
        <v>1</v>
      </c>
      <c r="E78" s="8" t="s">
        <v>0</v>
      </c>
      <c r="F78" s="9" t="s">
        <v>69</v>
      </c>
      <c r="G78" s="26" t="s">
        <v>8</v>
      </c>
      <c r="H78" s="6">
        <f>ROUNDDOWN(AI78*1.05,0)+INDEX(Sheet2!$B$2:'Sheet2'!$B$5,MATCH(G78,Sheet2!$A$2:'Sheet2'!$A$5,0),0)+34*AR78-ROUNDUP(IF($BA$1=TRUE,AT78,AU78)/10,0)</f>
        <v>734</v>
      </c>
      <c r="I78" s="6">
        <f>ROUNDDOWN(AJ78*1.05,0)+INDEX(Sheet2!$B$2:'Sheet2'!$B$5,MATCH(G78,Sheet2!$A$2:'Sheet2'!$A$5,0),0)+34*AR78-ROUNDUP(IF($BA$1=TRUE,AT78,AU78)/10,0)</f>
        <v>476</v>
      </c>
      <c r="J78" s="45">
        <f>H78+I78</f>
        <v>1210</v>
      </c>
      <c r="K78" s="41">
        <f>AU78-ROUNDDOWN(AP78/2,0)-ROUNDDOWN(MAX(AO78*1.2,AN78*0.5),0)+INDEX(Sheet2!$C$2:'Sheet2'!$C$5,MATCH(G78,Sheet2!$A$2:'Sheet2'!$A$5,0),0)</f>
        <v>839</v>
      </c>
      <c r="L78" s="23">
        <f>AT78-ROUNDDOWN(AP78/2,0)-ROUNDDOWN(MAX(AO78*1.2,AN78*0.5),0)</f>
        <v>460</v>
      </c>
      <c r="N78" s="27">
        <f>AV78+IF($F78="범선",IF($BE$1=TRUE,INDEX(Sheet2!$H$2:'Sheet2'!$H$45,MATCH(AV78,Sheet2!$G$2:'Sheet2'!$G$45,0),0)),IF($BF$1=TRUE,INDEX(Sheet2!$I$2:'Sheet2'!$I$45,MATCH(AV78,Sheet2!$G$2:'Sheet2'!$G$45,0)),IF($BG$1=TRUE,INDEX(Sheet2!$H$2:'Sheet2'!$H$45,MATCH(AV78,Sheet2!$G$2:'Sheet2'!$G$45,0)),0)))+IF($BC$1=TRUE,2,0)</f>
        <v>14.5</v>
      </c>
      <c r="O78" s="8">
        <f>N78+3</f>
        <v>17.5</v>
      </c>
      <c r="P78" s="8">
        <f>N78+6</f>
        <v>20.5</v>
      </c>
      <c r="Q78" s="26">
        <f>N78+9</f>
        <v>23.5</v>
      </c>
      <c r="R78" s="8">
        <f>AW78+IF($F78="범선",IF($BE$1=TRUE,INDEX(Sheet2!$H$2:'Sheet2'!$H$45,MATCH(AW78,Sheet2!$G$2:'Sheet2'!$G$45,0),0)),IF($BF$1=TRUE,INDEX(Sheet2!$I$2:'Sheet2'!$I$45,MATCH(AW78,Sheet2!$G$2:'Sheet2'!$G$45,0)),IF($BG$1=TRUE,INDEX(Sheet2!$H$2:'Sheet2'!$H$45,MATCH(AW78,Sheet2!$G$2:'Sheet2'!$G$45,0)),0)))+IF($BC$1=TRUE,2,0)</f>
        <v>17</v>
      </c>
      <c r="S78" s="8">
        <f>R78+3.5</f>
        <v>20.5</v>
      </c>
      <c r="T78" s="8">
        <f>R78+6.5</f>
        <v>23.5</v>
      </c>
      <c r="U78" s="26">
        <f>R78+9.5</f>
        <v>26.5</v>
      </c>
      <c r="V78" s="8">
        <f>AX78+IF($F78="범선",IF($BE$1=TRUE,INDEX(Sheet2!$H$2:'Sheet2'!$H$45,MATCH(AX78,Sheet2!$G$2:'Sheet2'!$G$45,0),0)),IF($BF$1=TRUE,INDEX(Sheet2!$I$2:'Sheet2'!$I$45,MATCH(AX78,Sheet2!$G$2:'Sheet2'!$G$45,0)),IF($BG$1=TRUE,INDEX(Sheet2!$H$2:'Sheet2'!$H$45,MATCH(AX78,Sheet2!$G$2:'Sheet2'!$G$45,0)),0)))+IF($BC$1=TRUE,2,0)</f>
        <v>21</v>
      </c>
      <c r="W78" s="8">
        <f>V78+3.5</f>
        <v>24.5</v>
      </c>
      <c r="X78" s="8">
        <f>V78+6.5</f>
        <v>27.5</v>
      </c>
      <c r="Y78" s="26">
        <f>V78+9.5</f>
        <v>30.5</v>
      </c>
      <c r="Z78" s="8">
        <f>AY78+IF($F78="범선",IF($BE$1=TRUE,INDEX(Sheet2!$H$2:'Sheet2'!$H$45,MATCH(AY78,Sheet2!$G$2:'Sheet2'!$G$45,0),0)),IF($BF$1=TRUE,INDEX(Sheet2!$I$2:'Sheet2'!$I$45,MATCH(AY78,Sheet2!$G$2:'Sheet2'!$G$45,0)),IF($BG$1=TRUE,INDEX(Sheet2!$H$2:'Sheet2'!$H$45,MATCH(AY78,Sheet2!$G$2:'Sheet2'!$G$45,0)),0)))+IF($BC$1=TRUE,2,0)</f>
        <v>26.5</v>
      </c>
      <c r="AA78" s="8">
        <f>Z78+3.5</f>
        <v>30</v>
      </c>
      <c r="AB78" s="8">
        <f>Z78+6.5</f>
        <v>33</v>
      </c>
      <c r="AC78" s="26">
        <f>Z78+9.5</f>
        <v>36</v>
      </c>
      <c r="AD78" s="8">
        <f>AZ78+IF($F78="범선",IF($BE$1=TRUE,INDEX(Sheet2!$H$2:'Sheet2'!$H$45,MATCH(AZ78,Sheet2!$G$2:'Sheet2'!$G$45,0),0)),IF($BF$1=TRUE,INDEX(Sheet2!$I$2:'Sheet2'!$I$45,MATCH(AZ78,Sheet2!$G$2:'Sheet2'!$G$45,0)),IF($BG$1=TRUE,INDEX(Sheet2!$H$2:'Sheet2'!$H$45,MATCH(AZ78,Sheet2!$G$2:'Sheet2'!$G$45,0)),0)))+IF($BC$1=TRUE,2,0)</f>
        <v>30.5</v>
      </c>
      <c r="AE78" s="8">
        <f>AD78+3.5</f>
        <v>34</v>
      </c>
      <c r="AF78" s="8">
        <f>AD78+6.5</f>
        <v>37</v>
      </c>
      <c r="AG78" s="26">
        <f>AD78+9.5</f>
        <v>40</v>
      </c>
      <c r="AH78" s="8"/>
      <c r="AI78" s="6">
        <v>400</v>
      </c>
      <c r="AJ78" s="6">
        <v>155</v>
      </c>
      <c r="AK78" s="6">
        <v>5</v>
      </c>
      <c r="AL78" s="6">
        <v>9</v>
      </c>
      <c r="AM78" s="6">
        <v>14</v>
      </c>
      <c r="AN78" s="6">
        <v>46</v>
      </c>
      <c r="AO78" s="6">
        <v>20</v>
      </c>
      <c r="AP78" s="6">
        <v>22</v>
      </c>
      <c r="AQ78" s="6">
        <v>592</v>
      </c>
      <c r="AR78" s="6">
        <v>6</v>
      </c>
      <c r="AS78" s="6">
        <f>AN78+AP78+AQ78</f>
        <v>660</v>
      </c>
      <c r="AT78" s="6">
        <f>ROUNDDOWN(AS78*0.75,0)</f>
        <v>495</v>
      </c>
      <c r="AU78" s="6">
        <f>ROUNDDOWN(AS78*1.25,0)</f>
        <v>825</v>
      </c>
      <c r="AV78" s="6">
        <f>ROUNDDOWN(($AM78-5)/5,0)-ROUNDDOWN(IF($BA$1=TRUE,$AT78,$AU78)/100,0)+IF($BB$1=TRUE,1,0)+IF($BD$1=TRUE,6,0)</f>
        <v>4</v>
      </c>
      <c r="AW78" s="6">
        <f>ROUNDDOWN(($AM78-5+3*$BA$5)/5,0)-ROUNDDOWN(IF($BA$1=TRUE,$AT78,$AU78)/100,0)+IF($BB$1=TRUE,1,0)+IF($BD$1=TRUE,6,0)</f>
        <v>6</v>
      </c>
      <c r="AX78" s="6">
        <f>ROUNDDOWN(($AM78-5+20*1+2*$BA$5)/5,0)-ROUNDDOWN(IF($BA$1=TRUE,$AT78,$AU78)/100,0)+IF($BB$1=TRUE,1,0)+IF($BD$1=TRUE,6,0)</f>
        <v>9</v>
      </c>
      <c r="AY78" s="6">
        <f>ROUNDDOWN(($AM78-5+20*2+1*$BA$5)/5,0)-ROUNDDOWN(IF($BA$1=TRUE,$AT78,$AU78)/100,0)+IF($BB$1=TRUE,1,0)+IF($BD$1=TRUE,6,0)</f>
        <v>13</v>
      </c>
      <c r="AZ78" s="6">
        <f>ROUNDDOWN(($AM78-5+60)/5,0)-ROUNDDOWN(IF($BA$1=TRUE,$AT78,$AU78)/100,0)+IF($BB$1=TRUE,1,0)+IF($BD$1=TRUE,6,0)</f>
        <v>16</v>
      </c>
    </row>
    <row r="79" spans="1:52" s="6" customFormat="1" x14ac:dyDescent="0.3">
      <c r="A79" s="35">
        <v>77</v>
      </c>
      <c r="B79" s="7" t="s">
        <v>274</v>
      </c>
      <c r="C79" s="23" t="s">
        <v>272</v>
      </c>
      <c r="D79" s="8" t="s">
        <v>1</v>
      </c>
      <c r="E79" s="8" t="s">
        <v>0</v>
      </c>
      <c r="F79" s="9" t="s">
        <v>69</v>
      </c>
      <c r="G79" s="26" t="s">
        <v>8</v>
      </c>
      <c r="H79" s="6">
        <f>ROUNDDOWN(AI79*1.05,0)+INDEX(Sheet2!$B$2:'Sheet2'!$B$5,MATCH(G79,Sheet2!$A$2:'Sheet2'!$A$5,0),0)+34*AR79-ROUNDUP(IF($BA$1=TRUE,AT79,AU79)/10,0)</f>
        <v>728</v>
      </c>
      <c r="I79" s="6">
        <f>ROUNDDOWN(AJ79*1.05,0)+INDEX(Sheet2!$B$2:'Sheet2'!$B$5,MATCH(G79,Sheet2!$A$2:'Sheet2'!$A$5,0),0)+34*AR79-ROUNDUP(IF($BA$1=TRUE,AT79,AU79)/10,0)</f>
        <v>450</v>
      </c>
      <c r="J79" s="45">
        <f>H79+I79</f>
        <v>1178</v>
      </c>
      <c r="K79" s="41">
        <f>AU79-ROUNDDOWN(AP79/2,0)-ROUNDDOWN(MAX(AO79*1.2,AN79*0.5),0)+INDEX(Sheet2!$C$2:'Sheet2'!$C$5,MATCH(G79,Sheet2!$A$2:'Sheet2'!$A$5,0),0)</f>
        <v>835</v>
      </c>
      <c r="L79" s="23">
        <f>AT79-ROUNDDOWN(AP79/2,0)-ROUNDDOWN(MAX(AO79*1.2,AN79*0.5),0)</f>
        <v>456</v>
      </c>
      <c r="N79" s="27">
        <f>AV79+IF($F79="범선",IF($BE$1=TRUE,INDEX(Sheet2!$H$2:'Sheet2'!$H$45,MATCH(AV79,Sheet2!$G$2:'Sheet2'!$G$45,0),0)),IF($BF$1=TRUE,INDEX(Sheet2!$I$2:'Sheet2'!$I$45,MATCH(AV79,Sheet2!$G$2:'Sheet2'!$G$45,0)),IF($BG$1=TRUE,INDEX(Sheet2!$H$2:'Sheet2'!$H$45,MATCH(AV79,Sheet2!$G$2:'Sheet2'!$G$45,0)),0)))+IF($BC$1=TRUE,2,0)</f>
        <v>14.5</v>
      </c>
      <c r="O79" s="8">
        <f>N79+3</f>
        <v>17.5</v>
      </c>
      <c r="P79" s="8">
        <f>N79+6</f>
        <v>20.5</v>
      </c>
      <c r="Q79" s="26">
        <f>N79+9</f>
        <v>23.5</v>
      </c>
      <c r="R79" s="8">
        <f>AW79+IF($F79="범선",IF($BE$1=TRUE,INDEX(Sheet2!$H$2:'Sheet2'!$H$45,MATCH(AW79,Sheet2!$G$2:'Sheet2'!$G$45,0),0)),IF($BF$1=TRUE,INDEX(Sheet2!$I$2:'Sheet2'!$I$45,MATCH(AW79,Sheet2!$G$2:'Sheet2'!$G$45,0)),IF($BG$1=TRUE,INDEX(Sheet2!$H$2:'Sheet2'!$H$45,MATCH(AW79,Sheet2!$G$2:'Sheet2'!$G$45,0)),0)))+IF($BC$1=TRUE,2,0)</f>
        <v>17</v>
      </c>
      <c r="S79" s="8">
        <f>R79+3.5</f>
        <v>20.5</v>
      </c>
      <c r="T79" s="8">
        <f>R79+6.5</f>
        <v>23.5</v>
      </c>
      <c r="U79" s="26">
        <f>R79+9.5</f>
        <v>26.5</v>
      </c>
      <c r="V79" s="8">
        <f>AX79+IF($F79="범선",IF($BE$1=TRUE,INDEX(Sheet2!$H$2:'Sheet2'!$H$45,MATCH(AX79,Sheet2!$G$2:'Sheet2'!$G$45,0),0)),IF($BF$1=TRUE,INDEX(Sheet2!$I$2:'Sheet2'!$I$45,MATCH(AX79,Sheet2!$G$2:'Sheet2'!$G$45,0)),IF($BG$1=TRUE,INDEX(Sheet2!$H$2:'Sheet2'!$H$45,MATCH(AX79,Sheet2!$G$2:'Sheet2'!$G$45,0)),0)))+IF($BC$1=TRUE,2,0)</f>
        <v>21</v>
      </c>
      <c r="W79" s="8">
        <f>V79+3.5</f>
        <v>24.5</v>
      </c>
      <c r="X79" s="8">
        <f>V79+6.5</f>
        <v>27.5</v>
      </c>
      <c r="Y79" s="26">
        <f>V79+9.5</f>
        <v>30.5</v>
      </c>
      <c r="Z79" s="8">
        <f>AY79+IF($F79="범선",IF($BE$1=TRUE,INDEX(Sheet2!$H$2:'Sheet2'!$H$45,MATCH(AY79,Sheet2!$G$2:'Sheet2'!$G$45,0),0)),IF($BF$1=TRUE,INDEX(Sheet2!$I$2:'Sheet2'!$I$45,MATCH(AY79,Sheet2!$G$2:'Sheet2'!$G$45,0)),IF($BG$1=TRUE,INDEX(Sheet2!$H$2:'Sheet2'!$H$45,MATCH(AY79,Sheet2!$G$2:'Sheet2'!$G$45,0)),0)))+IF($BC$1=TRUE,2,0)</f>
        <v>26.5</v>
      </c>
      <c r="AA79" s="8">
        <f>Z79+3.5</f>
        <v>30</v>
      </c>
      <c r="AB79" s="8">
        <f>Z79+6.5</f>
        <v>33</v>
      </c>
      <c r="AC79" s="26">
        <f>Z79+9.5</f>
        <v>36</v>
      </c>
      <c r="AD79" s="8">
        <f>AZ79+IF($F79="범선",IF($BE$1=TRUE,INDEX(Sheet2!$H$2:'Sheet2'!$H$45,MATCH(AZ79,Sheet2!$G$2:'Sheet2'!$G$45,0),0)),IF($BF$1=TRUE,INDEX(Sheet2!$I$2:'Sheet2'!$I$45,MATCH(AZ79,Sheet2!$G$2:'Sheet2'!$G$45,0)),IF($BG$1=TRUE,INDEX(Sheet2!$H$2:'Sheet2'!$H$45,MATCH(AZ79,Sheet2!$G$2:'Sheet2'!$G$45,0)),0)))+IF($BC$1=TRUE,2,0)</f>
        <v>30.5</v>
      </c>
      <c r="AE79" s="8">
        <f>AD79+3.5</f>
        <v>34</v>
      </c>
      <c r="AF79" s="8">
        <f>AD79+6.5</f>
        <v>37</v>
      </c>
      <c r="AG79" s="26">
        <f>AD79+9.5</f>
        <v>40</v>
      </c>
      <c r="AH79" s="8"/>
      <c r="AI79" s="6">
        <v>395</v>
      </c>
      <c r="AJ79" s="6">
        <v>130</v>
      </c>
      <c r="AK79" s="6">
        <v>5</v>
      </c>
      <c r="AL79" s="6">
        <v>9</v>
      </c>
      <c r="AM79" s="6">
        <v>14</v>
      </c>
      <c r="AN79" s="6">
        <v>46</v>
      </c>
      <c r="AO79" s="6">
        <v>24</v>
      </c>
      <c r="AP79" s="6">
        <v>22</v>
      </c>
      <c r="AQ79" s="6">
        <v>592</v>
      </c>
      <c r="AR79" s="6">
        <v>6</v>
      </c>
      <c r="AS79" s="6">
        <f>AN79+AP79+AQ79</f>
        <v>660</v>
      </c>
      <c r="AT79" s="6">
        <f>ROUNDDOWN(AS79*0.75,0)</f>
        <v>495</v>
      </c>
      <c r="AU79" s="6">
        <f>ROUNDDOWN(AS79*1.25,0)</f>
        <v>825</v>
      </c>
      <c r="AV79" s="6">
        <f>ROUNDDOWN(($AM79-5)/5,0)-ROUNDDOWN(IF($BA$1=TRUE,$AT79,$AU79)/100,0)+IF($BB$1=TRUE,1,0)+IF($BD$1=TRUE,6,0)</f>
        <v>4</v>
      </c>
      <c r="AW79" s="6">
        <f>ROUNDDOWN(($AM79-5+3*$BA$5)/5,0)-ROUNDDOWN(IF($BA$1=TRUE,$AT79,$AU79)/100,0)+IF($BB$1=TRUE,1,0)+IF($BD$1=TRUE,6,0)</f>
        <v>6</v>
      </c>
      <c r="AX79" s="6">
        <f>ROUNDDOWN(($AM79-5+20*1+2*$BA$5)/5,0)-ROUNDDOWN(IF($BA$1=TRUE,$AT79,$AU79)/100,0)+IF($BB$1=TRUE,1,0)+IF($BD$1=TRUE,6,0)</f>
        <v>9</v>
      </c>
      <c r="AY79" s="6">
        <f>ROUNDDOWN(($AM79-5+20*2+1*$BA$5)/5,0)-ROUNDDOWN(IF($BA$1=TRUE,$AT79,$AU79)/100,0)+IF($BB$1=TRUE,1,0)+IF($BD$1=TRUE,6,0)</f>
        <v>13</v>
      </c>
      <c r="AZ79" s="6">
        <f>ROUNDDOWN(($AM79-5+60)/5,0)-ROUNDDOWN(IF($BA$1=TRUE,$AT79,$AU79)/100,0)+IF($BB$1=TRUE,1,0)+IF($BD$1=TRUE,6,0)</f>
        <v>16</v>
      </c>
    </row>
    <row r="80" spans="1:52" s="6" customFormat="1" x14ac:dyDescent="0.3">
      <c r="A80" s="35">
        <v>78</v>
      </c>
      <c r="B80" s="7"/>
      <c r="C80" s="23" t="s">
        <v>272</v>
      </c>
      <c r="D80" s="8" t="s">
        <v>43</v>
      </c>
      <c r="E80" s="8" t="s">
        <v>0</v>
      </c>
      <c r="F80" s="9" t="s">
        <v>69</v>
      </c>
      <c r="G80" s="26" t="s">
        <v>8</v>
      </c>
      <c r="H80" s="6">
        <f>ROUNDDOWN(AI80*1.05,0)+INDEX(Sheet2!$B$2:'Sheet2'!$B$5,MATCH(G80,Sheet2!$A$2:'Sheet2'!$A$5,0),0)+34*AR80-ROUNDUP(IF($BA$1=TRUE,AT80,AU80)/10,0)</f>
        <v>728</v>
      </c>
      <c r="I80" s="6">
        <f>ROUNDDOWN(AJ80*1.05,0)+INDEX(Sheet2!$B$2:'Sheet2'!$B$5,MATCH(G80,Sheet2!$A$2:'Sheet2'!$A$5,0),0)+34*AR80-ROUNDUP(IF($BA$1=TRUE,AT80,AU80)/10,0)</f>
        <v>429</v>
      </c>
      <c r="J80" s="45">
        <f>H80+I80</f>
        <v>1157</v>
      </c>
      <c r="K80" s="41">
        <f>AU80-ROUNDDOWN(AP80/2,0)-ROUNDDOWN(MAX(AO80*1.2,AN80*0.5),0)+INDEX(Sheet2!$C$2:'Sheet2'!$C$5,MATCH(G80,Sheet2!$A$2:'Sheet2'!$A$5,0),0)</f>
        <v>830</v>
      </c>
      <c r="L80" s="23">
        <f>AT80-ROUNDDOWN(AP80/2,0)-ROUNDDOWN(MAX(AO80*1.2,AN80*0.5),0)</f>
        <v>451</v>
      </c>
      <c r="N80" s="27">
        <f>AV80+IF($F80="범선",IF($BE$1=TRUE,INDEX(Sheet2!$H$2:'Sheet2'!$H$45,MATCH(AV80,Sheet2!$G$2:'Sheet2'!$G$45,0),0)),IF($BF$1=TRUE,INDEX(Sheet2!$I$2:'Sheet2'!$I$45,MATCH(AV80,Sheet2!$G$2:'Sheet2'!$G$45,0)),IF($BG$1=TRUE,INDEX(Sheet2!$H$2:'Sheet2'!$H$45,MATCH(AV80,Sheet2!$G$2:'Sheet2'!$G$45,0)),0)))+IF($BC$1=TRUE,2,0)</f>
        <v>14.5</v>
      </c>
      <c r="O80" s="8">
        <f>N80+3</f>
        <v>17.5</v>
      </c>
      <c r="P80" s="8">
        <f>N80+6</f>
        <v>20.5</v>
      </c>
      <c r="Q80" s="26">
        <f>N80+9</f>
        <v>23.5</v>
      </c>
      <c r="R80" s="8">
        <f>AW80+IF($F80="범선",IF($BE$1=TRUE,INDEX(Sheet2!$H$2:'Sheet2'!$H$45,MATCH(AW80,Sheet2!$G$2:'Sheet2'!$G$45,0),0)),IF($BF$1=TRUE,INDEX(Sheet2!$I$2:'Sheet2'!$I$45,MATCH(AW80,Sheet2!$G$2:'Sheet2'!$G$45,0)),IF($BG$1=TRUE,INDEX(Sheet2!$H$2:'Sheet2'!$H$45,MATCH(AW80,Sheet2!$G$2:'Sheet2'!$G$45,0)),0)))+IF($BC$1=TRUE,2,0)</f>
        <v>17</v>
      </c>
      <c r="S80" s="8">
        <f>R80+3.5</f>
        <v>20.5</v>
      </c>
      <c r="T80" s="8">
        <f>R80+6.5</f>
        <v>23.5</v>
      </c>
      <c r="U80" s="26">
        <f>R80+9.5</f>
        <v>26.5</v>
      </c>
      <c r="V80" s="8">
        <f>AX80+IF($F80="범선",IF($BE$1=TRUE,INDEX(Sheet2!$H$2:'Sheet2'!$H$45,MATCH(AX80,Sheet2!$G$2:'Sheet2'!$G$45,0),0)),IF($BF$1=TRUE,INDEX(Sheet2!$I$2:'Sheet2'!$I$45,MATCH(AX80,Sheet2!$G$2:'Sheet2'!$G$45,0)),IF($BG$1=TRUE,INDEX(Sheet2!$H$2:'Sheet2'!$H$45,MATCH(AX80,Sheet2!$G$2:'Sheet2'!$G$45,0)),0)))+IF($BC$1=TRUE,2,0)</f>
        <v>21</v>
      </c>
      <c r="W80" s="8">
        <f>V80+3.5</f>
        <v>24.5</v>
      </c>
      <c r="X80" s="8">
        <f>V80+6.5</f>
        <v>27.5</v>
      </c>
      <c r="Y80" s="26">
        <f>V80+9.5</f>
        <v>30.5</v>
      </c>
      <c r="Z80" s="8">
        <f>AY80+IF($F80="범선",IF($BE$1=TRUE,INDEX(Sheet2!$H$2:'Sheet2'!$H$45,MATCH(AY80,Sheet2!$G$2:'Sheet2'!$G$45,0),0)),IF($BF$1=TRUE,INDEX(Sheet2!$I$2:'Sheet2'!$I$45,MATCH(AY80,Sheet2!$G$2:'Sheet2'!$G$45,0)),IF($BG$1=TRUE,INDEX(Sheet2!$H$2:'Sheet2'!$H$45,MATCH(AY80,Sheet2!$G$2:'Sheet2'!$G$45,0)),0)))+IF($BC$1=TRUE,2,0)</f>
        <v>26.5</v>
      </c>
      <c r="AA80" s="8">
        <f>Z80+3.5</f>
        <v>30</v>
      </c>
      <c r="AB80" s="8">
        <f>Z80+6.5</f>
        <v>33</v>
      </c>
      <c r="AC80" s="26">
        <f>Z80+9.5</f>
        <v>36</v>
      </c>
      <c r="AD80" s="8">
        <f>AZ80+IF($F80="범선",IF($BE$1=TRUE,INDEX(Sheet2!$H$2:'Sheet2'!$H$45,MATCH(AZ80,Sheet2!$G$2:'Sheet2'!$G$45,0),0)),IF($BF$1=TRUE,INDEX(Sheet2!$I$2:'Sheet2'!$I$45,MATCH(AZ80,Sheet2!$G$2:'Sheet2'!$G$45,0)),IF($BG$1=TRUE,INDEX(Sheet2!$H$2:'Sheet2'!$H$45,MATCH(AZ80,Sheet2!$G$2:'Sheet2'!$G$45,0)),0)))+IF($BC$1=TRUE,2,0)</f>
        <v>30.5</v>
      </c>
      <c r="AE80" s="8">
        <f>AD80+3.5</f>
        <v>34</v>
      </c>
      <c r="AF80" s="8">
        <f>AD80+6.5</f>
        <v>37</v>
      </c>
      <c r="AG80" s="26">
        <f>AD80+9.5</f>
        <v>40</v>
      </c>
      <c r="AH80" s="8"/>
      <c r="AI80" s="6">
        <v>395</v>
      </c>
      <c r="AJ80" s="6">
        <v>110</v>
      </c>
      <c r="AK80" s="6">
        <v>5</v>
      </c>
      <c r="AL80" s="6">
        <v>9</v>
      </c>
      <c r="AM80" s="6">
        <v>14</v>
      </c>
      <c r="AN80" s="6">
        <v>46</v>
      </c>
      <c r="AO80" s="6">
        <v>28</v>
      </c>
      <c r="AP80" s="6">
        <v>22</v>
      </c>
      <c r="AQ80" s="6">
        <v>592</v>
      </c>
      <c r="AR80" s="6">
        <v>6</v>
      </c>
      <c r="AS80" s="6">
        <f>AN80+AP80+AQ80</f>
        <v>660</v>
      </c>
      <c r="AT80" s="6">
        <f>ROUNDDOWN(AS80*0.75,0)</f>
        <v>495</v>
      </c>
      <c r="AU80" s="6">
        <f>ROUNDDOWN(AS80*1.25,0)</f>
        <v>825</v>
      </c>
      <c r="AV80" s="6">
        <f>ROUNDDOWN(($AM80-5)/5,0)-ROUNDDOWN(IF($BA$1=TRUE,$AT80,$AU80)/100,0)+IF($BB$1=TRUE,1,0)+IF($BD$1=TRUE,6,0)</f>
        <v>4</v>
      </c>
      <c r="AW80" s="6">
        <f>ROUNDDOWN(($AM80-5+3*$BA$5)/5,0)-ROUNDDOWN(IF($BA$1=TRUE,$AT80,$AU80)/100,0)+IF($BB$1=TRUE,1,0)+IF($BD$1=TRUE,6,0)</f>
        <v>6</v>
      </c>
      <c r="AX80" s="6">
        <f>ROUNDDOWN(($AM80-5+20*1+2*$BA$5)/5,0)-ROUNDDOWN(IF($BA$1=TRUE,$AT80,$AU80)/100,0)+IF($BB$1=TRUE,1,0)+IF($BD$1=TRUE,6,0)</f>
        <v>9</v>
      </c>
      <c r="AY80" s="6">
        <f>ROUNDDOWN(($AM80-5+20*2+1*$BA$5)/5,0)-ROUNDDOWN(IF($BA$1=TRUE,$AT80,$AU80)/100,0)+IF($BB$1=TRUE,1,0)+IF($BD$1=TRUE,6,0)</f>
        <v>13</v>
      </c>
      <c r="AZ80" s="6">
        <f>ROUNDDOWN(($AM80-5+60)/5,0)-ROUNDDOWN(IF($BA$1=TRUE,$AT80,$AU80)/100,0)+IF($BB$1=TRUE,1,0)+IF($BD$1=TRUE,6,0)</f>
        <v>16</v>
      </c>
    </row>
    <row r="81" spans="1:52" s="6" customFormat="1" x14ac:dyDescent="0.3">
      <c r="A81" s="35">
        <v>79</v>
      </c>
      <c r="B81" s="7" t="s">
        <v>277</v>
      </c>
      <c r="C81" s="23" t="s">
        <v>272</v>
      </c>
      <c r="D81" s="8" t="s">
        <v>43</v>
      </c>
      <c r="E81" s="8" t="s">
        <v>0</v>
      </c>
      <c r="F81" s="9" t="s">
        <v>69</v>
      </c>
      <c r="G81" s="26" t="s">
        <v>10</v>
      </c>
      <c r="H81" s="6">
        <f>ROUNDDOWN(AI81*1.05,0)+INDEX(Sheet2!$B$2:'Sheet2'!$B$5,MATCH(G81,Sheet2!$A$2:'Sheet2'!$A$5,0),0)+34*AR81-ROUNDUP(IF($BA$1=TRUE,AT81,AU81)/10,0)</f>
        <v>691</v>
      </c>
      <c r="I81" s="6">
        <f>ROUNDDOWN(AJ81*1.05,0)+INDEX(Sheet2!$B$2:'Sheet2'!$B$5,MATCH(G81,Sheet2!$A$2:'Sheet2'!$A$5,0),0)+34*AR81-ROUNDUP(IF($BA$1=TRUE,AT81,AU81)/10,0)</f>
        <v>397</v>
      </c>
      <c r="J81" s="45">
        <f>H81+I81</f>
        <v>1088</v>
      </c>
      <c r="K81" s="41">
        <f>AU81-ROUNDDOWN(AP81/2,0)-ROUNDDOWN(MAX(AO81*1.2,AN81*0.5),0)+INDEX(Sheet2!$C$2:'Sheet2'!$C$5,MATCH(G81,Sheet2!$A$2:'Sheet2'!$A$5,0),0)</f>
        <v>873</v>
      </c>
      <c r="L81" s="23">
        <f>AT81-ROUNDDOWN(AP81/2,0)-ROUNDDOWN(MAX(AO81*1.2,AN81*0.5),0)</f>
        <v>477</v>
      </c>
      <c r="N81" s="27">
        <f>AV81+IF($F81="범선",IF($BE$1=TRUE,INDEX(Sheet2!$H$2:'Sheet2'!$H$45,MATCH(AV81,Sheet2!$G$2:'Sheet2'!$G$45,0),0)),IF($BF$1=TRUE,INDEX(Sheet2!$I$2:'Sheet2'!$I$45,MATCH(AV81,Sheet2!$G$2:'Sheet2'!$G$45,0)),IF($BG$1=TRUE,INDEX(Sheet2!$H$2:'Sheet2'!$H$45,MATCH(AV81,Sheet2!$G$2:'Sheet2'!$G$45,0)),0)))+IF($BC$1=TRUE,2,0)</f>
        <v>13</v>
      </c>
      <c r="O81" s="8">
        <f>N81+3</f>
        <v>16</v>
      </c>
      <c r="P81" s="8">
        <f>N81+6</f>
        <v>19</v>
      </c>
      <c r="Q81" s="26">
        <f>N81+9</f>
        <v>22</v>
      </c>
      <c r="R81" s="8">
        <f>AW81+IF($F81="범선",IF($BE$1=TRUE,INDEX(Sheet2!$H$2:'Sheet2'!$H$45,MATCH(AW81,Sheet2!$G$2:'Sheet2'!$G$45,0),0)),IF($BF$1=TRUE,INDEX(Sheet2!$I$2:'Sheet2'!$I$45,MATCH(AW81,Sheet2!$G$2:'Sheet2'!$G$45,0)),IF($BG$1=TRUE,INDEX(Sheet2!$H$2:'Sheet2'!$H$45,MATCH(AW81,Sheet2!$G$2:'Sheet2'!$G$45,0)),0)))+IF($BC$1=TRUE,2,0)</f>
        <v>14.5</v>
      </c>
      <c r="S81" s="8">
        <f>R81+3.5</f>
        <v>18</v>
      </c>
      <c r="T81" s="8">
        <f>R81+6.5</f>
        <v>21</v>
      </c>
      <c r="U81" s="26">
        <f>R81+9.5</f>
        <v>24</v>
      </c>
      <c r="V81" s="8">
        <f>AX81+IF($F81="범선",IF($BE$1=TRUE,INDEX(Sheet2!$H$2:'Sheet2'!$H$45,MATCH(AX81,Sheet2!$G$2:'Sheet2'!$G$45,0),0)),IF($BF$1=TRUE,INDEX(Sheet2!$I$2:'Sheet2'!$I$45,MATCH(AX81,Sheet2!$G$2:'Sheet2'!$G$45,0)),IF($BG$1=TRUE,INDEX(Sheet2!$H$2:'Sheet2'!$H$45,MATCH(AX81,Sheet2!$G$2:'Sheet2'!$G$45,0)),0)))+IF($BC$1=TRUE,2,0)</f>
        <v>20</v>
      </c>
      <c r="W81" s="8">
        <f>V81+3.5</f>
        <v>23.5</v>
      </c>
      <c r="X81" s="8">
        <f>V81+6.5</f>
        <v>26.5</v>
      </c>
      <c r="Y81" s="26">
        <f>V81+9.5</f>
        <v>29.5</v>
      </c>
      <c r="Z81" s="8">
        <f>AY81+IF($F81="범선",IF($BE$1=TRUE,INDEX(Sheet2!$H$2:'Sheet2'!$H$45,MATCH(AY81,Sheet2!$G$2:'Sheet2'!$G$45,0),0)),IF($BF$1=TRUE,INDEX(Sheet2!$I$2:'Sheet2'!$I$45,MATCH(AY81,Sheet2!$G$2:'Sheet2'!$G$45,0)),IF($BG$1=TRUE,INDEX(Sheet2!$H$2:'Sheet2'!$H$45,MATCH(AY81,Sheet2!$G$2:'Sheet2'!$G$45,0)),0)))+IF($BC$1=TRUE,2,0)</f>
        <v>25</v>
      </c>
      <c r="AA81" s="8">
        <f>Z81+3.5</f>
        <v>28.5</v>
      </c>
      <c r="AB81" s="8">
        <f>Z81+6.5</f>
        <v>31.5</v>
      </c>
      <c r="AC81" s="26">
        <f>Z81+9.5</f>
        <v>34.5</v>
      </c>
      <c r="AD81" s="8">
        <f>AZ81+IF($F81="범선",IF($BE$1=TRUE,INDEX(Sheet2!$H$2:'Sheet2'!$H$45,MATCH(AZ81,Sheet2!$G$2:'Sheet2'!$G$45,0),0)),IF($BF$1=TRUE,INDEX(Sheet2!$I$2:'Sheet2'!$I$45,MATCH(AZ81,Sheet2!$G$2:'Sheet2'!$G$45,0)),IF($BG$1=TRUE,INDEX(Sheet2!$H$2:'Sheet2'!$H$45,MATCH(AZ81,Sheet2!$G$2:'Sheet2'!$G$45,0)),0)))+IF($BC$1=TRUE,2,0)</f>
        <v>29</v>
      </c>
      <c r="AE81" s="8">
        <f>AD81+3.5</f>
        <v>32.5</v>
      </c>
      <c r="AF81" s="8">
        <f>AD81+6.5</f>
        <v>35.5</v>
      </c>
      <c r="AG81" s="26">
        <f>AD81+9.5</f>
        <v>38.5</v>
      </c>
      <c r="AH81" s="8"/>
      <c r="AI81" s="6">
        <v>380</v>
      </c>
      <c r="AJ81" s="6">
        <v>100</v>
      </c>
      <c r="AK81" s="6">
        <v>6</v>
      </c>
      <c r="AL81" s="6">
        <v>8</v>
      </c>
      <c r="AM81" s="6">
        <v>13</v>
      </c>
      <c r="AN81" s="6">
        <v>43</v>
      </c>
      <c r="AO81" s="6">
        <v>25</v>
      </c>
      <c r="AP81" s="6">
        <v>20</v>
      </c>
      <c r="AQ81" s="6">
        <v>627</v>
      </c>
      <c r="AR81" s="6">
        <v>6</v>
      </c>
      <c r="AS81" s="6">
        <f>AN81+AP81+AQ81</f>
        <v>690</v>
      </c>
      <c r="AT81" s="6">
        <f>ROUNDDOWN(AS81*0.75,0)</f>
        <v>517</v>
      </c>
      <c r="AU81" s="6">
        <f>ROUNDDOWN(AS81*1.25,0)</f>
        <v>862</v>
      </c>
      <c r="AV81" s="6">
        <f>ROUNDDOWN(($AM81-5)/5,0)-ROUNDDOWN(IF($BA$1=TRUE,$AT81,$AU81)/100,0)+IF($BB$1=TRUE,1,0)+IF($BD$1=TRUE,6,0)</f>
        <v>3</v>
      </c>
      <c r="AW81" s="6">
        <f>ROUNDDOWN(($AM81-5+3*$BA$5)/5,0)-ROUNDDOWN(IF($BA$1=TRUE,$AT81,$AU81)/100,0)+IF($BB$1=TRUE,1,0)+IF($BD$1=TRUE,6,0)</f>
        <v>4</v>
      </c>
      <c r="AX81" s="6">
        <f>ROUNDDOWN(($AM81-5+20*1+2*$BA$5)/5,0)-ROUNDDOWN(IF($BA$1=TRUE,$AT81,$AU81)/100,0)+IF($BB$1=TRUE,1,0)+IF($BD$1=TRUE,6,0)</f>
        <v>8</v>
      </c>
      <c r="AY81" s="6">
        <f>ROUNDDOWN(($AM81-5+20*2+1*$BA$5)/5,0)-ROUNDDOWN(IF($BA$1=TRUE,$AT81,$AU81)/100,0)+IF($BB$1=TRUE,1,0)+IF($BD$1=TRUE,6,0)</f>
        <v>12</v>
      </c>
      <c r="AZ81" s="6">
        <f>ROUNDDOWN(($AM81-5+60)/5,0)-ROUNDDOWN(IF($BA$1=TRUE,$AT81,$AU81)/100,0)+IF($BB$1=TRUE,1,0)+IF($BD$1=TRUE,6,0)</f>
        <v>15</v>
      </c>
    </row>
    <row r="82" spans="1:52" s="6" customFormat="1" x14ac:dyDescent="0.3">
      <c r="A82" s="35">
        <v>80</v>
      </c>
      <c r="B82" s="7" t="s">
        <v>275</v>
      </c>
      <c r="C82" s="23" t="s">
        <v>272</v>
      </c>
      <c r="D82" s="8" t="s">
        <v>1</v>
      </c>
      <c r="E82" s="8" t="s">
        <v>0</v>
      </c>
      <c r="F82" s="9" t="s">
        <v>69</v>
      </c>
      <c r="G82" s="26" t="s">
        <v>10</v>
      </c>
      <c r="H82" s="6">
        <f>ROUNDDOWN(AI82*1.05,0)+INDEX(Sheet2!$B$2:'Sheet2'!$B$5,MATCH(G82,Sheet2!$A$2:'Sheet2'!$A$5,0),0)+34*AR82-ROUNDUP(IF($BA$1=TRUE,AT82,AU82)/10,0)</f>
        <v>688</v>
      </c>
      <c r="I82" s="6">
        <f>ROUNDDOWN(AJ82*1.05,0)+INDEX(Sheet2!$B$2:'Sheet2'!$B$5,MATCH(G82,Sheet2!$A$2:'Sheet2'!$A$5,0),0)+34*AR82-ROUNDUP(IF($BA$1=TRUE,AT82,AU82)/10,0)</f>
        <v>394</v>
      </c>
      <c r="J82" s="45">
        <f>H82+I82</f>
        <v>1082</v>
      </c>
      <c r="K82" s="41">
        <f>AU82-ROUNDDOWN(AP82/2,0)-ROUNDDOWN(MAX(AO82*1.2,AN82*0.5),0)+INDEX(Sheet2!$C$2:'Sheet2'!$C$5,MATCH(G82,Sheet2!$A$2:'Sheet2'!$A$5,0),0)</f>
        <v>927</v>
      </c>
      <c r="L82" s="23">
        <f>AT82-ROUNDDOWN(AP82/2,0)-ROUNDDOWN(MAX(AO82*1.2,AN82*0.5),0)</f>
        <v>511</v>
      </c>
      <c r="N82" s="27">
        <f>AV82+IF($F82="범선",IF($BE$1=TRUE,INDEX(Sheet2!$H$2:'Sheet2'!$H$45,MATCH(AV82,Sheet2!$G$2:'Sheet2'!$G$45,0),0)),IF($BF$1=TRUE,INDEX(Sheet2!$I$2:'Sheet2'!$I$45,MATCH(AV82,Sheet2!$G$2:'Sheet2'!$G$45,0)),IF($BG$1=TRUE,INDEX(Sheet2!$H$2:'Sheet2'!$H$45,MATCH(AV82,Sheet2!$G$2:'Sheet2'!$G$45,0)),0)))+IF($BC$1=TRUE,2,0)</f>
        <v>13</v>
      </c>
      <c r="O82" s="8">
        <f>N82+3</f>
        <v>16</v>
      </c>
      <c r="P82" s="8">
        <f>N82+6</f>
        <v>19</v>
      </c>
      <c r="Q82" s="26">
        <f>N82+9</f>
        <v>22</v>
      </c>
      <c r="R82" s="8">
        <f>AW82+IF($F82="범선",IF($BE$1=TRUE,INDEX(Sheet2!$H$2:'Sheet2'!$H$45,MATCH(AW82,Sheet2!$G$2:'Sheet2'!$G$45,0),0)),IF($BF$1=TRUE,INDEX(Sheet2!$I$2:'Sheet2'!$I$45,MATCH(AW82,Sheet2!$G$2:'Sheet2'!$G$45,0)),IF($BG$1=TRUE,INDEX(Sheet2!$H$2:'Sheet2'!$H$45,MATCH(AW82,Sheet2!$G$2:'Sheet2'!$G$45,0)),0)))+IF($BC$1=TRUE,2,0)</f>
        <v>14.5</v>
      </c>
      <c r="S82" s="8">
        <f>R82+3.5</f>
        <v>18</v>
      </c>
      <c r="T82" s="8">
        <f>R82+6.5</f>
        <v>21</v>
      </c>
      <c r="U82" s="26">
        <f>R82+9.5</f>
        <v>24</v>
      </c>
      <c r="V82" s="8">
        <f>AX82+IF($F82="범선",IF($BE$1=TRUE,INDEX(Sheet2!$H$2:'Sheet2'!$H$45,MATCH(AX82,Sheet2!$G$2:'Sheet2'!$G$45,0),0)),IF($BF$1=TRUE,INDEX(Sheet2!$I$2:'Sheet2'!$I$45,MATCH(AX82,Sheet2!$G$2:'Sheet2'!$G$45,0)),IF($BG$1=TRUE,INDEX(Sheet2!$H$2:'Sheet2'!$H$45,MATCH(AX82,Sheet2!$G$2:'Sheet2'!$G$45,0)),0)))+IF($BC$1=TRUE,2,0)</f>
        <v>20</v>
      </c>
      <c r="W82" s="8">
        <f>V82+3.5</f>
        <v>23.5</v>
      </c>
      <c r="X82" s="8">
        <f>V82+6.5</f>
        <v>26.5</v>
      </c>
      <c r="Y82" s="26">
        <f>V82+9.5</f>
        <v>29.5</v>
      </c>
      <c r="Z82" s="8">
        <f>AY82+IF($F82="범선",IF($BE$1=TRUE,INDEX(Sheet2!$H$2:'Sheet2'!$H$45,MATCH(AY82,Sheet2!$G$2:'Sheet2'!$G$45,0),0)),IF($BF$1=TRUE,INDEX(Sheet2!$I$2:'Sheet2'!$I$45,MATCH(AY82,Sheet2!$G$2:'Sheet2'!$G$45,0)),IF($BG$1=TRUE,INDEX(Sheet2!$H$2:'Sheet2'!$H$45,MATCH(AY82,Sheet2!$G$2:'Sheet2'!$G$45,0)),0)))+IF($BC$1=TRUE,2,0)</f>
        <v>25</v>
      </c>
      <c r="AA82" s="8">
        <f>Z82+3.5</f>
        <v>28.5</v>
      </c>
      <c r="AB82" s="8">
        <f>Z82+6.5</f>
        <v>31.5</v>
      </c>
      <c r="AC82" s="26">
        <f>Z82+9.5</f>
        <v>34.5</v>
      </c>
      <c r="AD82" s="8">
        <f>AZ82+IF($F82="범선",IF($BE$1=TRUE,INDEX(Sheet2!$H$2:'Sheet2'!$H$45,MATCH(AZ82,Sheet2!$G$2:'Sheet2'!$G$45,0),0)),IF($BF$1=TRUE,INDEX(Sheet2!$I$2:'Sheet2'!$I$45,MATCH(AZ82,Sheet2!$G$2:'Sheet2'!$G$45,0)),IF($BG$1=TRUE,INDEX(Sheet2!$H$2:'Sheet2'!$H$45,MATCH(AZ82,Sheet2!$G$2:'Sheet2'!$G$45,0)),0)))+IF($BC$1=TRUE,2,0)</f>
        <v>29</v>
      </c>
      <c r="AE82" s="8">
        <f>AD82+3.5</f>
        <v>32.5</v>
      </c>
      <c r="AF82" s="8">
        <f>AD82+6.5</f>
        <v>35.5</v>
      </c>
      <c r="AG82" s="26">
        <f>AD82+9.5</f>
        <v>38.5</v>
      </c>
      <c r="AH82" s="8"/>
      <c r="AI82" s="6">
        <v>380</v>
      </c>
      <c r="AJ82" s="6">
        <v>100</v>
      </c>
      <c r="AK82" s="6">
        <v>6</v>
      </c>
      <c r="AL82" s="6">
        <v>8</v>
      </c>
      <c r="AM82" s="6">
        <v>13</v>
      </c>
      <c r="AN82" s="6">
        <v>43</v>
      </c>
      <c r="AO82" s="6">
        <v>22</v>
      </c>
      <c r="AP82" s="6">
        <v>20</v>
      </c>
      <c r="AQ82" s="6">
        <v>667</v>
      </c>
      <c r="AR82" s="6">
        <v>6</v>
      </c>
      <c r="AS82" s="6">
        <f>AN82+AP82+AQ82</f>
        <v>730</v>
      </c>
      <c r="AT82" s="6">
        <f>ROUNDDOWN(AS82*0.75,0)</f>
        <v>547</v>
      </c>
      <c r="AU82" s="6">
        <f>ROUNDDOWN(AS82*1.25,0)</f>
        <v>912</v>
      </c>
      <c r="AV82" s="6">
        <f>ROUNDDOWN(($AM82-5)/5,0)-ROUNDDOWN(IF($BA$1=TRUE,$AT82,$AU82)/100,0)+IF($BB$1=TRUE,1,0)+IF($BD$1=TRUE,6,0)</f>
        <v>3</v>
      </c>
      <c r="AW82" s="6">
        <f>ROUNDDOWN(($AM82-5+3*$BA$5)/5,0)-ROUNDDOWN(IF($BA$1=TRUE,$AT82,$AU82)/100,0)+IF($BB$1=TRUE,1,0)+IF($BD$1=TRUE,6,0)</f>
        <v>4</v>
      </c>
      <c r="AX82" s="6">
        <f>ROUNDDOWN(($AM82-5+20*1+2*$BA$5)/5,0)-ROUNDDOWN(IF($BA$1=TRUE,$AT82,$AU82)/100,0)+IF($BB$1=TRUE,1,0)+IF($BD$1=TRUE,6,0)</f>
        <v>8</v>
      </c>
      <c r="AY82" s="6">
        <f>ROUNDDOWN(($AM82-5+20*2+1*$BA$5)/5,0)-ROUNDDOWN(IF($BA$1=TRUE,$AT82,$AU82)/100,0)+IF($BB$1=TRUE,1,0)+IF($BD$1=TRUE,6,0)</f>
        <v>12</v>
      </c>
      <c r="AZ82" s="6">
        <f>ROUNDDOWN(($AM82-5+60)/5,0)-ROUNDDOWN(IF($BA$1=TRUE,$AT82,$AU82)/100,0)+IF($BB$1=TRUE,1,0)+IF($BD$1=TRUE,6,0)</f>
        <v>15</v>
      </c>
    </row>
    <row r="83" spans="1:52" s="6" customFormat="1" x14ac:dyDescent="0.3">
      <c r="A83" s="35">
        <v>81</v>
      </c>
      <c r="B83" s="7" t="s">
        <v>276</v>
      </c>
      <c r="C83" s="23" t="s">
        <v>272</v>
      </c>
      <c r="D83" s="8" t="s">
        <v>1</v>
      </c>
      <c r="E83" s="8" t="s">
        <v>0</v>
      </c>
      <c r="F83" s="9" t="s">
        <v>69</v>
      </c>
      <c r="G83" s="26" t="s">
        <v>10</v>
      </c>
      <c r="H83" s="6">
        <f>ROUNDDOWN(AI83*1.05,0)+INDEX(Sheet2!$B$2:'Sheet2'!$B$5,MATCH(G83,Sheet2!$A$2:'Sheet2'!$A$5,0),0)+34*AR83-ROUNDUP(IF($BA$1=TRUE,AT83,AU83)/10,0)</f>
        <v>685</v>
      </c>
      <c r="I83" s="6">
        <f>ROUNDDOWN(AJ83*1.05,0)+INDEX(Sheet2!$B$2:'Sheet2'!$B$5,MATCH(G83,Sheet2!$A$2:'Sheet2'!$A$5,0),0)+34*AR83-ROUNDUP(IF($BA$1=TRUE,AT83,AU83)/10,0)</f>
        <v>391</v>
      </c>
      <c r="J83" s="45">
        <f>H83+I83</f>
        <v>1076</v>
      </c>
      <c r="K83" s="41">
        <f>AU83-ROUNDDOWN(AP83/2,0)-ROUNDDOWN(MAX(AO83*1.2,AN83*0.5),0)+INDEX(Sheet2!$C$2:'Sheet2'!$C$5,MATCH(G83,Sheet2!$A$2:'Sheet2'!$A$5,0),0)</f>
        <v>973</v>
      </c>
      <c r="L83" s="23">
        <f>AT83-ROUNDDOWN(AP83/2,0)-ROUNDDOWN(MAX(AO83*1.2,AN83*0.5),0)</f>
        <v>537</v>
      </c>
      <c r="N83" s="27">
        <f>AV83+IF($F83="범선",IF($BE$1=TRUE,INDEX(Sheet2!$H$2:'Sheet2'!$H$45,MATCH(AV83,Sheet2!$G$2:'Sheet2'!$G$45,0),0)),IF($BF$1=TRUE,INDEX(Sheet2!$I$2:'Sheet2'!$I$45,MATCH(AV83,Sheet2!$G$2:'Sheet2'!$G$45,0)),IF($BG$1=TRUE,INDEX(Sheet2!$H$2:'Sheet2'!$H$45,MATCH(AV83,Sheet2!$G$2:'Sheet2'!$G$45,0)),0)))+IF($BC$1=TRUE,2,0)</f>
        <v>13</v>
      </c>
      <c r="O83" s="8">
        <f>N83+3</f>
        <v>16</v>
      </c>
      <c r="P83" s="8">
        <f>N83+6</f>
        <v>19</v>
      </c>
      <c r="Q83" s="26">
        <f>N83+9</f>
        <v>22</v>
      </c>
      <c r="R83" s="8">
        <f>AW83+IF($F83="범선",IF($BE$1=TRUE,INDEX(Sheet2!$H$2:'Sheet2'!$H$45,MATCH(AW83,Sheet2!$G$2:'Sheet2'!$G$45,0),0)),IF($BF$1=TRUE,INDEX(Sheet2!$I$2:'Sheet2'!$I$45,MATCH(AW83,Sheet2!$G$2:'Sheet2'!$G$45,0)),IF($BG$1=TRUE,INDEX(Sheet2!$H$2:'Sheet2'!$H$45,MATCH(AW83,Sheet2!$G$2:'Sheet2'!$G$45,0)),0)))+IF($BC$1=TRUE,2,0)</f>
        <v>16</v>
      </c>
      <c r="S83" s="8">
        <f>R83+3.5</f>
        <v>19.5</v>
      </c>
      <c r="T83" s="8">
        <f>R83+6.5</f>
        <v>22.5</v>
      </c>
      <c r="U83" s="26">
        <f>R83+9.5</f>
        <v>25.5</v>
      </c>
      <c r="V83" s="8">
        <f>AX83+IF($F83="범선",IF($BE$1=TRUE,INDEX(Sheet2!$H$2:'Sheet2'!$H$45,MATCH(AX83,Sheet2!$G$2:'Sheet2'!$G$45,0),0)),IF($BF$1=TRUE,INDEX(Sheet2!$I$2:'Sheet2'!$I$45,MATCH(AX83,Sheet2!$G$2:'Sheet2'!$G$45,0)),IF($BG$1=TRUE,INDEX(Sheet2!$H$2:'Sheet2'!$H$45,MATCH(AX83,Sheet2!$G$2:'Sheet2'!$G$45,0)),0)))+IF($BC$1=TRUE,2,0)</f>
        <v>20</v>
      </c>
      <c r="W83" s="8">
        <f>V83+3.5</f>
        <v>23.5</v>
      </c>
      <c r="X83" s="8">
        <f>V83+6.5</f>
        <v>26.5</v>
      </c>
      <c r="Y83" s="26">
        <f>V83+9.5</f>
        <v>29.5</v>
      </c>
      <c r="Z83" s="8">
        <f>AY83+IF($F83="범선",IF($BE$1=TRUE,INDEX(Sheet2!$H$2:'Sheet2'!$H$45,MATCH(AY83,Sheet2!$G$2:'Sheet2'!$G$45,0),0)),IF($BF$1=TRUE,INDEX(Sheet2!$I$2:'Sheet2'!$I$45,MATCH(AY83,Sheet2!$G$2:'Sheet2'!$G$45,0)),IF($BG$1=TRUE,INDEX(Sheet2!$H$2:'Sheet2'!$H$45,MATCH(AY83,Sheet2!$G$2:'Sheet2'!$G$45,0)),0)))+IF($BC$1=TRUE,2,0)</f>
        <v>25</v>
      </c>
      <c r="AA83" s="8">
        <f>Z83+3.5</f>
        <v>28.5</v>
      </c>
      <c r="AB83" s="8">
        <f>Z83+6.5</f>
        <v>31.5</v>
      </c>
      <c r="AC83" s="26">
        <f>Z83+9.5</f>
        <v>34.5</v>
      </c>
      <c r="AD83" s="8">
        <f>AZ83+IF($F83="범선",IF($BE$1=TRUE,INDEX(Sheet2!$H$2:'Sheet2'!$H$45,MATCH(AZ83,Sheet2!$G$2:'Sheet2'!$G$45,0),0)),IF($BF$1=TRUE,INDEX(Sheet2!$I$2:'Sheet2'!$I$45,MATCH(AZ83,Sheet2!$G$2:'Sheet2'!$G$45,0)),IF($BG$1=TRUE,INDEX(Sheet2!$H$2:'Sheet2'!$H$45,MATCH(AZ83,Sheet2!$G$2:'Sheet2'!$G$45,0)),0)))+IF($BC$1=TRUE,2,0)</f>
        <v>29</v>
      </c>
      <c r="AE83" s="8">
        <f>AD83+3.5</f>
        <v>32.5</v>
      </c>
      <c r="AF83" s="8">
        <f>AD83+6.5</f>
        <v>35.5</v>
      </c>
      <c r="AG83" s="26">
        <f>AD83+9.5</f>
        <v>38.5</v>
      </c>
      <c r="AH83" s="8"/>
      <c r="AI83" s="6">
        <v>380</v>
      </c>
      <c r="AJ83" s="6">
        <v>100</v>
      </c>
      <c r="AK83" s="6">
        <v>6</v>
      </c>
      <c r="AL83" s="6">
        <v>9</v>
      </c>
      <c r="AM83" s="6">
        <v>14</v>
      </c>
      <c r="AN83" s="6">
        <v>43</v>
      </c>
      <c r="AO83" s="6">
        <v>25</v>
      </c>
      <c r="AP83" s="6">
        <v>20</v>
      </c>
      <c r="AQ83" s="6">
        <v>707</v>
      </c>
      <c r="AR83" s="6">
        <v>6</v>
      </c>
      <c r="AS83" s="6">
        <f>AN83+AP83+AQ83</f>
        <v>770</v>
      </c>
      <c r="AT83" s="6">
        <f>ROUNDDOWN(AS83*0.75,0)</f>
        <v>577</v>
      </c>
      <c r="AU83" s="6">
        <f>ROUNDDOWN(AS83*1.25,0)</f>
        <v>962</v>
      </c>
      <c r="AV83" s="6">
        <f>ROUNDDOWN(($AM83-5)/5,0)-ROUNDDOWN(IF($BA$1=TRUE,$AT83,$AU83)/100,0)+IF($BB$1=TRUE,1,0)+IF($BD$1=TRUE,6,0)</f>
        <v>3</v>
      </c>
      <c r="AW83" s="6">
        <f>ROUNDDOWN(($AM83-5+3*$BA$5)/5,0)-ROUNDDOWN(IF($BA$1=TRUE,$AT83,$AU83)/100,0)+IF($BB$1=TRUE,1,0)+IF($BD$1=TRUE,6,0)</f>
        <v>5</v>
      </c>
      <c r="AX83" s="6">
        <f>ROUNDDOWN(($AM83-5+20*1+2*$BA$5)/5,0)-ROUNDDOWN(IF($BA$1=TRUE,$AT83,$AU83)/100,0)+IF($BB$1=TRUE,1,0)+IF($BD$1=TRUE,6,0)</f>
        <v>8</v>
      </c>
      <c r="AY83" s="6">
        <f>ROUNDDOWN(($AM83-5+20*2+1*$BA$5)/5,0)-ROUNDDOWN(IF($BA$1=TRUE,$AT83,$AU83)/100,0)+IF($BB$1=TRUE,1,0)+IF($BD$1=TRUE,6,0)</f>
        <v>12</v>
      </c>
      <c r="AZ83" s="6">
        <f>ROUNDDOWN(($AM83-5+60)/5,0)-ROUNDDOWN(IF($BA$1=TRUE,$AT83,$AU83)/100,0)+IF($BB$1=TRUE,1,0)+IF($BD$1=TRUE,6,0)</f>
        <v>15</v>
      </c>
    </row>
    <row r="84" spans="1:52" s="6" customFormat="1" x14ac:dyDescent="0.3">
      <c r="A84" s="35">
        <v>82</v>
      </c>
      <c r="B84" s="7" t="s">
        <v>96</v>
      </c>
      <c r="C84" s="23" t="s">
        <v>95</v>
      </c>
      <c r="D84" s="8" t="s">
        <v>1</v>
      </c>
      <c r="E84" s="8" t="s">
        <v>98</v>
      </c>
      <c r="F84" s="9" t="s">
        <v>69</v>
      </c>
      <c r="G84" s="26" t="s">
        <v>8</v>
      </c>
      <c r="H84" s="6">
        <f>ROUNDDOWN(AI84*1.05,0)+INDEX(Sheet2!$B$2:'Sheet2'!$B$5,MATCH(G84,Sheet2!$A$2:'Sheet2'!$A$5,0),0)+34*AR84-ROUNDUP(IF($BA$1=TRUE,AT84,AU84)/10,0)</f>
        <v>505</v>
      </c>
      <c r="I84" s="6">
        <f>ROUNDDOWN(AJ84*1.05,0)+INDEX(Sheet2!$B$2:'Sheet2'!$B$5,MATCH(G84,Sheet2!$A$2:'Sheet2'!$A$5,0),0)+34*AR84-ROUNDUP(IF($BA$1=TRUE,AT84,AU84)/10,0)</f>
        <v>563</v>
      </c>
      <c r="J84" s="45">
        <f>H84+I84</f>
        <v>1068</v>
      </c>
      <c r="K84" s="41">
        <f>AU84-ROUNDDOWN(AP84/2,0)-ROUNDDOWN(MAX(AO84*1.2,AN84*0.5),0)+INDEX(Sheet2!$C$2:'Sheet2'!$C$5,MATCH(G84,Sheet2!$A$2:'Sheet2'!$A$5,0),0)</f>
        <v>719</v>
      </c>
      <c r="L84" s="23">
        <f>AT84-ROUNDDOWN(AP84/2,0)-ROUNDDOWN(MAX(AO84*1.2,AN84*0.5),0)</f>
        <v>370</v>
      </c>
      <c r="N84" s="27">
        <f>AV84+IF($F84="범선",IF($BE$1=TRUE,INDEX(Sheet2!$H$2:'Sheet2'!$H$45,MATCH(AV84,Sheet2!$G$2:'Sheet2'!$G$45,0),0)),IF($BF$1=TRUE,INDEX(Sheet2!$I$2:'Sheet2'!$I$45,MATCH(AV84,Sheet2!$G$2:'Sheet2'!$G$45,0)),IF($BG$1=TRUE,INDEX(Sheet2!$H$2:'Sheet2'!$H$45,MATCH(AV84,Sheet2!$G$2:'Sheet2'!$G$45,0)),0)))+IF($BC$1=TRUE,2,0)</f>
        <v>22.5</v>
      </c>
      <c r="O84" s="8">
        <f>N84+3</f>
        <v>25.5</v>
      </c>
      <c r="P84" s="8">
        <f>N84+6</f>
        <v>28.5</v>
      </c>
      <c r="Q84" s="26">
        <f>N84+9</f>
        <v>31.5</v>
      </c>
      <c r="R84" s="8">
        <f>AW84+IF($F84="범선",IF($BE$1=TRUE,INDEX(Sheet2!$H$2:'Sheet2'!$H$45,MATCH(AW84,Sheet2!$G$2:'Sheet2'!$G$45,0),0)),IF($BF$1=TRUE,INDEX(Sheet2!$I$2:'Sheet2'!$I$45,MATCH(AW84,Sheet2!$G$2:'Sheet2'!$G$45,0)),IF($BG$1=TRUE,INDEX(Sheet2!$H$2:'Sheet2'!$H$45,MATCH(AW84,Sheet2!$G$2:'Sheet2'!$G$45,0)),0)))+IF($BC$1=TRUE,2,0)</f>
        <v>24</v>
      </c>
      <c r="S84" s="8">
        <f>R84+3.5</f>
        <v>27.5</v>
      </c>
      <c r="T84" s="8">
        <f>R84+6.5</f>
        <v>30.5</v>
      </c>
      <c r="U84" s="26">
        <f>R84+9.5</f>
        <v>33.5</v>
      </c>
      <c r="V84" s="8">
        <f>AX84+IF($F84="범선",IF($BE$1=TRUE,INDEX(Sheet2!$H$2:'Sheet2'!$H$45,MATCH(AX84,Sheet2!$G$2:'Sheet2'!$G$45,0),0)),IF($BF$1=TRUE,INDEX(Sheet2!$I$2:'Sheet2'!$I$45,MATCH(AX84,Sheet2!$G$2:'Sheet2'!$G$45,0)),IF($BG$1=TRUE,INDEX(Sheet2!$H$2:'Sheet2'!$H$45,MATCH(AX84,Sheet2!$G$2:'Sheet2'!$G$45,0)),0)))+IF($BC$1=TRUE,2,0)</f>
        <v>28</v>
      </c>
      <c r="W84" s="8">
        <f>V84+3.5</f>
        <v>31.5</v>
      </c>
      <c r="X84" s="8">
        <f>V84+6.5</f>
        <v>34.5</v>
      </c>
      <c r="Y84" s="26">
        <f>V84+9.5</f>
        <v>37.5</v>
      </c>
      <c r="Z84" s="8">
        <f>AY84+IF($F84="범선",IF($BE$1=TRUE,INDEX(Sheet2!$H$2:'Sheet2'!$H$45,MATCH(AY84,Sheet2!$G$2:'Sheet2'!$G$45,0),0)),IF($BF$1=TRUE,INDEX(Sheet2!$I$2:'Sheet2'!$I$45,MATCH(AY84,Sheet2!$G$2:'Sheet2'!$G$45,0)),IF($BG$1=TRUE,INDEX(Sheet2!$H$2:'Sheet2'!$H$45,MATCH(AY84,Sheet2!$G$2:'Sheet2'!$G$45,0)),0)))+IF($BC$1=TRUE,2,0)</f>
        <v>33</v>
      </c>
      <c r="AA84" s="8">
        <f>Z84+3.5</f>
        <v>36.5</v>
      </c>
      <c r="AB84" s="8">
        <f>Z84+6.5</f>
        <v>39.5</v>
      </c>
      <c r="AC84" s="26">
        <f>Z84+9.5</f>
        <v>42.5</v>
      </c>
      <c r="AD84" s="8">
        <f>AZ84+IF($F84="범선",IF($BE$1=TRUE,INDEX(Sheet2!$H$2:'Sheet2'!$H$45,MATCH(AZ84,Sheet2!$G$2:'Sheet2'!$G$45,0),0)),IF($BF$1=TRUE,INDEX(Sheet2!$I$2:'Sheet2'!$I$45,MATCH(AZ84,Sheet2!$G$2:'Sheet2'!$G$45,0)),IF($BG$1=TRUE,INDEX(Sheet2!$H$2:'Sheet2'!$H$45,MATCH(AZ84,Sheet2!$G$2:'Sheet2'!$G$45,0)),0)))+IF($BC$1=TRUE,2,0)</f>
        <v>38.5</v>
      </c>
      <c r="AE84" s="8">
        <f>AD84+3.5</f>
        <v>42</v>
      </c>
      <c r="AF84" s="8">
        <f>AD84+6.5</f>
        <v>45</v>
      </c>
      <c r="AG84" s="26">
        <f>AD84+9.5</f>
        <v>48</v>
      </c>
      <c r="AH84" s="8"/>
      <c r="AI84" s="6">
        <v>275</v>
      </c>
      <c r="AJ84" s="6">
        <v>330</v>
      </c>
      <c r="AK84" s="6">
        <v>15</v>
      </c>
      <c r="AL84" s="6">
        <v>15</v>
      </c>
      <c r="AM84" s="6">
        <v>40</v>
      </c>
      <c r="AN84" s="6">
        <v>100</v>
      </c>
      <c r="AO84" s="6">
        <v>35</v>
      </c>
      <c r="AP84" s="6">
        <v>60</v>
      </c>
      <c r="AQ84" s="6">
        <v>440</v>
      </c>
      <c r="AR84" s="6">
        <v>3</v>
      </c>
      <c r="AS84" s="6">
        <f>AN84+AP84+AQ84</f>
        <v>600</v>
      </c>
      <c r="AT84" s="6">
        <f>ROUNDDOWN(AS84*0.75,0)</f>
        <v>450</v>
      </c>
      <c r="AU84" s="6">
        <f>ROUNDDOWN(AS84*1.25,0)</f>
        <v>750</v>
      </c>
      <c r="AV84" s="6">
        <f>ROUNDDOWN(($AM84-5)/5,0)-ROUNDDOWN(IF($BA$1=TRUE,$AT84,$AU84)/100,0)+IF($BB$1=TRUE,1,0)+IF($BD$1=TRUE,6,0)</f>
        <v>10</v>
      </c>
      <c r="AW84" s="6">
        <f>ROUNDDOWN(($AM84-5+3*$BA$5)/5,0)-ROUNDDOWN(IF($BA$1=TRUE,$AT84,$AU84)/100,0)+IF($BB$1=TRUE,1,0)+IF($BD$1=TRUE,6,0)</f>
        <v>11</v>
      </c>
      <c r="AX84" s="6">
        <f>ROUNDDOWN(($AM84-5+20*1+2*$BA$5)/5,0)-ROUNDDOWN(IF($BA$1=TRUE,$AT84,$AU84)/100,0)+IF($BB$1=TRUE,1,0)+IF($BD$1=TRUE,6,0)</f>
        <v>14</v>
      </c>
      <c r="AY84" s="6">
        <f>ROUNDDOWN(($AM84-5+20*2+1*$BA$5)/5,0)-ROUNDDOWN(IF($BA$1=TRUE,$AT84,$AU84)/100,0)+IF($BB$1=TRUE,1,0)+IF($BD$1=TRUE,6,0)</f>
        <v>18</v>
      </c>
      <c r="AZ84" s="6">
        <f>ROUNDDOWN(($AM84-5+60)/5,0)-ROUNDDOWN(IF($BA$1=TRUE,$AT84,$AU84)/100,0)+IF($BB$1=TRUE,1,0)+IF($BD$1=TRUE,6,0)</f>
        <v>22</v>
      </c>
    </row>
    <row r="85" spans="1:52" s="6" customFormat="1" x14ac:dyDescent="0.3">
      <c r="A85" s="35">
        <v>83</v>
      </c>
      <c r="B85" s="7" t="s">
        <v>91</v>
      </c>
      <c r="C85" s="23" t="s">
        <v>95</v>
      </c>
      <c r="D85" s="8" t="s">
        <v>1</v>
      </c>
      <c r="E85" s="8" t="s">
        <v>0</v>
      </c>
      <c r="F85" s="9" t="s">
        <v>69</v>
      </c>
      <c r="G85" s="26" t="s">
        <v>8</v>
      </c>
      <c r="H85" s="6">
        <f>ROUNDDOWN(AI85*1.05,0)+INDEX(Sheet2!$B$2:'Sheet2'!$B$5,MATCH(G85,Sheet2!$A$2:'Sheet2'!$A$5,0),0)+34*AR85-ROUNDUP(IF($BA$1=TRUE,AT85,AU85)/10,0)</f>
        <v>500</v>
      </c>
      <c r="I85" s="6">
        <f>ROUNDDOWN(AJ85*1.05,0)+INDEX(Sheet2!$B$2:'Sheet2'!$B$5,MATCH(G85,Sheet2!$A$2:'Sheet2'!$A$5,0),0)+34*AR85-ROUNDUP(IF($BA$1=TRUE,AT85,AU85)/10,0)</f>
        <v>553</v>
      </c>
      <c r="J85" s="45">
        <f>H85+I85</f>
        <v>1053</v>
      </c>
      <c r="K85" s="41">
        <f>AU85-ROUNDDOWN(AP85/2,0)-ROUNDDOWN(MAX(AO85*1.2,AN85*0.5),0)+INDEX(Sheet2!$C$2:'Sheet2'!$C$5,MATCH(G85,Sheet2!$A$2:'Sheet2'!$A$5,0),0)</f>
        <v>713</v>
      </c>
      <c r="L85" s="23">
        <f>AT85-ROUNDDOWN(AP85/2,0)-ROUNDDOWN(MAX(AO85*1.2,AN85*0.5),0)</f>
        <v>364</v>
      </c>
      <c r="N85" s="27">
        <f>AV85+IF($F85="범선",IF($BE$1=TRUE,INDEX(Sheet2!$H$2:'Sheet2'!$H$45,MATCH(AV85,Sheet2!$G$2:'Sheet2'!$G$45,0),0)),IF($BF$1=TRUE,INDEX(Sheet2!$I$2:'Sheet2'!$I$45,MATCH(AV85,Sheet2!$G$2:'Sheet2'!$G$45,0)),IF($BG$1=TRUE,INDEX(Sheet2!$H$2:'Sheet2'!$H$45,MATCH(AV85,Sheet2!$G$2:'Sheet2'!$G$45,0)),0)))+IF($BC$1=TRUE,2,0)</f>
        <v>22.5</v>
      </c>
      <c r="O85" s="8">
        <f>N85+3</f>
        <v>25.5</v>
      </c>
      <c r="P85" s="8">
        <f>N85+6</f>
        <v>28.5</v>
      </c>
      <c r="Q85" s="26">
        <f>N85+9</f>
        <v>31.5</v>
      </c>
      <c r="R85" s="8">
        <f>AW85+IF($F85="범선",IF($BE$1=TRUE,INDEX(Sheet2!$H$2:'Sheet2'!$H$45,MATCH(AW85,Sheet2!$G$2:'Sheet2'!$G$45,0),0)),IF($BF$1=TRUE,INDEX(Sheet2!$I$2:'Sheet2'!$I$45,MATCH(AW85,Sheet2!$G$2:'Sheet2'!$G$45,0)),IF($BG$1=TRUE,INDEX(Sheet2!$H$2:'Sheet2'!$H$45,MATCH(AW85,Sheet2!$G$2:'Sheet2'!$G$45,0)),0)))+IF($BC$1=TRUE,2,0)</f>
        <v>24</v>
      </c>
      <c r="S85" s="8">
        <f>R85+3.5</f>
        <v>27.5</v>
      </c>
      <c r="T85" s="8">
        <f>R85+6.5</f>
        <v>30.5</v>
      </c>
      <c r="U85" s="26">
        <f>R85+9.5</f>
        <v>33.5</v>
      </c>
      <c r="V85" s="8">
        <f>AX85+IF($F85="범선",IF($BE$1=TRUE,INDEX(Sheet2!$H$2:'Sheet2'!$H$45,MATCH(AX85,Sheet2!$G$2:'Sheet2'!$G$45,0),0)),IF($BF$1=TRUE,INDEX(Sheet2!$I$2:'Sheet2'!$I$45,MATCH(AX85,Sheet2!$G$2:'Sheet2'!$G$45,0)),IF($BG$1=TRUE,INDEX(Sheet2!$H$2:'Sheet2'!$H$45,MATCH(AX85,Sheet2!$G$2:'Sheet2'!$G$45,0)),0)))+IF($BC$1=TRUE,2,0)</f>
        <v>29</v>
      </c>
      <c r="W85" s="8">
        <f>V85+3.5</f>
        <v>32.5</v>
      </c>
      <c r="X85" s="8">
        <f>V85+6.5</f>
        <v>35.5</v>
      </c>
      <c r="Y85" s="26">
        <f>V85+9.5</f>
        <v>38.5</v>
      </c>
      <c r="Z85" s="8">
        <f>AY85+IF($F85="범선",IF($BE$1=TRUE,INDEX(Sheet2!$H$2:'Sheet2'!$H$45,MATCH(AY85,Sheet2!$G$2:'Sheet2'!$G$45,0),0)),IF($BF$1=TRUE,INDEX(Sheet2!$I$2:'Sheet2'!$I$45,MATCH(AY85,Sheet2!$G$2:'Sheet2'!$G$45,0)),IF($BG$1=TRUE,INDEX(Sheet2!$H$2:'Sheet2'!$H$45,MATCH(AY85,Sheet2!$G$2:'Sheet2'!$G$45,0)),0)))+IF($BC$1=TRUE,2,0)</f>
        <v>33</v>
      </c>
      <c r="AA85" s="8">
        <f>Z85+3.5</f>
        <v>36.5</v>
      </c>
      <c r="AB85" s="8">
        <f>Z85+6.5</f>
        <v>39.5</v>
      </c>
      <c r="AC85" s="26">
        <f>Z85+9.5</f>
        <v>42.5</v>
      </c>
      <c r="AD85" s="8">
        <f>AZ85+IF($F85="범선",IF($BE$1=TRUE,INDEX(Sheet2!$H$2:'Sheet2'!$H$45,MATCH(AZ85,Sheet2!$G$2:'Sheet2'!$G$45,0),0)),IF($BF$1=TRUE,INDEX(Sheet2!$I$2:'Sheet2'!$I$45,MATCH(AZ85,Sheet2!$G$2:'Sheet2'!$G$45,0)),IF($BG$1=TRUE,INDEX(Sheet2!$H$2:'Sheet2'!$H$45,MATCH(AZ85,Sheet2!$G$2:'Sheet2'!$G$45,0)),0)))+IF($BC$1=TRUE,2,0)</f>
        <v>38.5</v>
      </c>
      <c r="AE85" s="8">
        <f>AD85+3.5</f>
        <v>42</v>
      </c>
      <c r="AF85" s="8">
        <f>AD85+6.5</f>
        <v>45</v>
      </c>
      <c r="AG85" s="26">
        <f>AD85+9.5</f>
        <v>48</v>
      </c>
      <c r="AH85" s="8"/>
      <c r="AI85" s="6">
        <v>270</v>
      </c>
      <c r="AJ85" s="6">
        <v>320</v>
      </c>
      <c r="AK85" s="6">
        <v>14</v>
      </c>
      <c r="AL85" s="6">
        <v>14</v>
      </c>
      <c r="AM85" s="6">
        <v>41</v>
      </c>
      <c r="AN85" s="6">
        <v>100</v>
      </c>
      <c r="AO85" s="6">
        <v>35</v>
      </c>
      <c r="AP85" s="6">
        <v>72</v>
      </c>
      <c r="AQ85" s="6">
        <v>428</v>
      </c>
      <c r="AR85" s="6">
        <v>3</v>
      </c>
      <c r="AS85" s="6">
        <f>AN85+AP85+AQ85</f>
        <v>600</v>
      </c>
      <c r="AT85" s="6">
        <f>ROUNDDOWN(AS85*0.75,0)</f>
        <v>450</v>
      </c>
      <c r="AU85" s="6">
        <f>ROUNDDOWN(AS85*1.25,0)</f>
        <v>750</v>
      </c>
      <c r="AV85" s="6">
        <f>ROUNDDOWN(($AM85-5)/5,0)-ROUNDDOWN(IF($BA$1=TRUE,$AT85,$AU85)/100,0)+IF($BB$1=TRUE,1,0)+IF($BD$1=TRUE,6,0)</f>
        <v>10</v>
      </c>
      <c r="AW85" s="6">
        <f>ROUNDDOWN(($AM85-5+3*$BA$5)/5,0)-ROUNDDOWN(IF($BA$1=TRUE,$AT85,$AU85)/100,0)+IF($BB$1=TRUE,1,0)+IF($BD$1=TRUE,6,0)</f>
        <v>11</v>
      </c>
      <c r="AX85" s="6">
        <f>ROUNDDOWN(($AM85-5+20*1+2*$BA$5)/5,0)-ROUNDDOWN(IF($BA$1=TRUE,$AT85,$AU85)/100,0)+IF($BB$1=TRUE,1,0)+IF($BD$1=TRUE,6,0)</f>
        <v>15</v>
      </c>
      <c r="AY85" s="6">
        <f>ROUNDDOWN(($AM85-5+20*2+1*$BA$5)/5,0)-ROUNDDOWN(IF($BA$1=TRUE,$AT85,$AU85)/100,0)+IF($BB$1=TRUE,1,0)+IF($BD$1=TRUE,6,0)</f>
        <v>18</v>
      </c>
      <c r="AZ85" s="6">
        <f>ROUNDDOWN(($AM85-5+60)/5,0)-ROUNDDOWN(IF($BA$1=TRUE,$AT85,$AU85)/100,0)+IF($BB$1=TRUE,1,0)+IF($BD$1=TRUE,6,0)</f>
        <v>22</v>
      </c>
    </row>
    <row r="86" spans="1:52" s="6" customFormat="1" x14ac:dyDescent="0.3">
      <c r="A86" s="35">
        <v>84</v>
      </c>
      <c r="B86" s="7" t="s">
        <v>97</v>
      </c>
      <c r="C86" s="23" t="s">
        <v>95</v>
      </c>
      <c r="D86" s="8" t="s">
        <v>1</v>
      </c>
      <c r="E86" s="8" t="s">
        <v>99</v>
      </c>
      <c r="F86" s="9" t="s">
        <v>69</v>
      </c>
      <c r="G86" s="26" t="s">
        <v>10</v>
      </c>
      <c r="H86" s="6">
        <f>ROUNDDOWN(AI86*1.05,0)+INDEX(Sheet2!$B$2:'Sheet2'!$B$5,MATCH(G86,Sheet2!$A$2:'Sheet2'!$A$5,0),0)+34*AR86-ROUNDUP(IF($BA$1=TRUE,AT86,AU86)/10,0)</f>
        <v>476</v>
      </c>
      <c r="I86" s="6">
        <f>ROUNDDOWN(AJ86*1.05,0)+INDEX(Sheet2!$B$2:'Sheet2'!$B$5,MATCH(G86,Sheet2!$A$2:'Sheet2'!$A$5,0),0)+34*AR86-ROUNDUP(IF($BA$1=TRUE,AT86,AU86)/10,0)</f>
        <v>529</v>
      </c>
      <c r="J86" s="45">
        <f>H86+I86</f>
        <v>1005</v>
      </c>
      <c r="K86" s="41">
        <f>AU86-ROUNDDOWN(AP86/2,0)-ROUNDDOWN(MAX(AO86*1.2,AN86*0.5),0)+INDEX(Sheet2!$C$2:'Sheet2'!$C$5,MATCH(G86,Sheet2!$A$2:'Sheet2'!$A$5,0),0)</f>
        <v>783</v>
      </c>
      <c r="L86" s="23">
        <f>AT86-ROUNDDOWN(AP86/2,0)-ROUNDDOWN(MAX(AO86*1.2,AN86*0.5),0)</f>
        <v>407</v>
      </c>
      <c r="N86" s="27">
        <f>AV86+IF($F86="범선",IF($BE$1=TRUE,INDEX(Sheet2!$H$2:'Sheet2'!$H$45,MATCH(AV86,Sheet2!$G$2:'Sheet2'!$G$45,0),0)),IF($BF$1=TRUE,INDEX(Sheet2!$I$2:'Sheet2'!$I$45,MATCH(AV86,Sheet2!$G$2:'Sheet2'!$G$45,0)),IF($BG$1=TRUE,INDEX(Sheet2!$H$2:'Sheet2'!$H$45,MATCH(AV86,Sheet2!$G$2:'Sheet2'!$G$45,0)),0)))+IF($BC$1=TRUE,2,0)</f>
        <v>22.5</v>
      </c>
      <c r="O86" s="8">
        <f>N86+3</f>
        <v>25.5</v>
      </c>
      <c r="P86" s="8">
        <f>N86+6</f>
        <v>28.5</v>
      </c>
      <c r="Q86" s="26">
        <f>N86+9</f>
        <v>31.5</v>
      </c>
      <c r="R86" s="8">
        <f>AW86+IF($F86="범선",IF($BE$1=TRUE,INDEX(Sheet2!$H$2:'Sheet2'!$H$45,MATCH(AW86,Sheet2!$G$2:'Sheet2'!$G$45,0),0)),IF($BF$1=TRUE,INDEX(Sheet2!$I$2:'Sheet2'!$I$45,MATCH(AW86,Sheet2!$G$2:'Sheet2'!$G$45,0)),IF($BG$1=TRUE,INDEX(Sheet2!$H$2:'Sheet2'!$H$45,MATCH(AW86,Sheet2!$G$2:'Sheet2'!$G$45,0)),0)))+IF($BC$1=TRUE,2,0)</f>
        <v>24</v>
      </c>
      <c r="S86" s="8">
        <f>R86+3.5</f>
        <v>27.5</v>
      </c>
      <c r="T86" s="8">
        <f>R86+6.5</f>
        <v>30.5</v>
      </c>
      <c r="U86" s="26">
        <f>R86+9.5</f>
        <v>33.5</v>
      </c>
      <c r="V86" s="8">
        <f>AX86+IF($F86="범선",IF($BE$1=TRUE,INDEX(Sheet2!$H$2:'Sheet2'!$H$45,MATCH(AX86,Sheet2!$G$2:'Sheet2'!$G$45,0),0)),IF($BF$1=TRUE,INDEX(Sheet2!$I$2:'Sheet2'!$I$45,MATCH(AX86,Sheet2!$G$2:'Sheet2'!$G$45,0)),IF($BG$1=TRUE,INDEX(Sheet2!$H$2:'Sheet2'!$H$45,MATCH(AX86,Sheet2!$G$2:'Sheet2'!$G$45,0)),0)))+IF($BC$1=TRUE,2,0)</f>
        <v>28</v>
      </c>
      <c r="W86" s="8">
        <f>V86+3.5</f>
        <v>31.5</v>
      </c>
      <c r="X86" s="8">
        <f>V86+6.5</f>
        <v>34.5</v>
      </c>
      <c r="Y86" s="26">
        <f>V86+9.5</f>
        <v>37.5</v>
      </c>
      <c r="Z86" s="8">
        <f>AY86+IF($F86="범선",IF($BE$1=TRUE,INDEX(Sheet2!$H$2:'Sheet2'!$H$45,MATCH(AY86,Sheet2!$G$2:'Sheet2'!$G$45,0),0)),IF($BF$1=TRUE,INDEX(Sheet2!$I$2:'Sheet2'!$I$45,MATCH(AY86,Sheet2!$G$2:'Sheet2'!$G$45,0)),IF($BG$1=TRUE,INDEX(Sheet2!$H$2:'Sheet2'!$H$45,MATCH(AY86,Sheet2!$G$2:'Sheet2'!$G$45,0)),0)))+IF($BC$1=TRUE,2,0)</f>
        <v>33</v>
      </c>
      <c r="AA86" s="8">
        <f>Z86+3.5</f>
        <v>36.5</v>
      </c>
      <c r="AB86" s="8">
        <f>Z86+6.5</f>
        <v>39.5</v>
      </c>
      <c r="AC86" s="26">
        <f>Z86+9.5</f>
        <v>42.5</v>
      </c>
      <c r="AD86" s="8">
        <f>AZ86+IF($F86="범선",IF($BE$1=TRUE,INDEX(Sheet2!$H$2:'Sheet2'!$H$45,MATCH(AZ86,Sheet2!$G$2:'Sheet2'!$G$45,0),0)),IF($BF$1=TRUE,INDEX(Sheet2!$I$2:'Sheet2'!$I$45,MATCH(AZ86,Sheet2!$G$2:'Sheet2'!$G$45,0)),IF($BG$1=TRUE,INDEX(Sheet2!$H$2:'Sheet2'!$H$45,MATCH(AZ86,Sheet2!$G$2:'Sheet2'!$G$45,0)),0)))+IF($BC$1=TRUE,2,0)</f>
        <v>38.5</v>
      </c>
      <c r="AE86" s="8">
        <f>AD86+3.5</f>
        <v>42</v>
      </c>
      <c r="AF86" s="8">
        <f>AD86+6.5</f>
        <v>45</v>
      </c>
      <c r="AG86" s="26">
        <f>AD86+9.5</f>
        <v>48</v>
      </c>
      <c r="AH86" s="8"/>
      <c r="AI86" s="6">
        <v>270</v>
      </c>
      <c r="AJ86" s="6">
        <v>320</v>
      </c>
      <c r="AK86" s="6">
        <v>13</v>
      </c>
      <c r="AL86" s="6">
        <v>14</v>
      </c>
      <c r="AM86" s="6">
        <v>40</v>
      </c>
      <c r="AN86" s="6">
        <v>100</v>
      </c>
      <c r="AO86" s="6">
        <v>35</v>
      </c>
      <c r="AP86" s="6">
        <v>60</v>
      </c>
      <c r="AQ86" s="6">
        <v>490</v>
      </c>
      <c r="AR86" s="6">
        <v>3</v>
      </c>
      <c r="AS86" s="6">
        <f>AN86+AP86+AQ86</f>
        <v>650</v>
      </c>
      <c r="AT86" s="6">
        <f>ROUNDDOWN(AS86*0.75,0)</f>
        <v>487</v>
      </c>
      <c r="AU86" s="6">
        <f>ROUNDDOWN(AS86*1.25,0)</f>
        <v>812</v>
      </c>
      <c r="AV86" s="6">
        <f>ROUNDDOWN(($AM86-5)/5,0)-ROUNDDOWN(IF($BA$1=TRUE,$AT86,$AU86)/100,0)+IF($BB$1=TRUE,1,0)+IF($BD$1=TRUE,6,0)</f>
        <v>10</v>
      </c>
      <c r="AW86" s="6">
        <f>ROUNDDOWN(($AM86-5+3*$BA$5)/5,0)-ROUNDDOWN(IF($BA$1=TRUE,$AT86,$AU86)/100,0)+IF($BB$1=TRUE,1,0)+IF($BD$1=TRUE,6,0)</f>
        <v>11</v>
      </c>
      <c r="AX86" s="6">
        <f>ROUNDDOWN(($AM86-5+20*1+2*$BA$5)/5,0)-ROUNDDOWN(IF($BA$1=TRUE,$AT86,$AU86)/100,0)+IF($BB$1=TRUE,1,0)+IF($BD$1=TRUE,6,0)</f>
        <v>14</v>
      </c>
      <c r="AY86" s="6">
        <f>ROUNDDOWN(($AM86-5+20*2+1*$BA$5)/5,0)-ROUNDDOWN(IF($BA$1=TRUE,$AT86,$AU86)/100,0)+IF($BB$1=TRUE,1,0)+IF($BD$1=TRUE,6,0)</f>
        <v>18</v>
      </c>
      <c r="AZ86" s="6">
        <f>ROUNDDOWN(($AM86-5+60)/5,0)-ROUNDDOWN(IF($BA$1=TRUE,$AT86,$AU86)/100,0)+IF($BB$1=TRUE,1,0)+IF($BD$1=TRUE,6,0)</f>
        <v>22</v>
      </c>
    </row>
    <row r="87" spans="1:52" s="6" customFormat="1" x14ac:dyDescent="0.3">
      <c r="A87" s="35">
        <v>85</v>
      </c>
      <c r="B87" s="7"/>
      <c r="C87" s="23" t="s">
        <v>95</v>
      </c>
      <c r="D87" s="8" t="s">
        <v>43</v>
      </c>
      <c r="E87" s="8" t="s">
        <v>0</v>
      </c>
      <c r="F87" s="9" t="s">
        <v>69</v>
      </c>
      <c r="G87" s="26" t="s">
        <v>109</v>
      </c>
      <c r="H87" s="6">
        <f>ROUNDDOWN(AI87*1.05,0)+INDEX(Sheet2!$B$2:'Sheet2'!$B$5,MATCH(G87,Sheet2!$A$2:'Sheet2'!$A$5,0),0)+34*AR87-ROUNDUP(IF($BA$1=TRUE,AT87,AU87)/10,0)</f>
        <v>500</v>
      </c>
      <c r="I87" s="6">
        <f>ROUNDDOWN(AJ87*1.05,0)+INDEX(Sheet2!$B$2:'Sheet2'!$B$5,MATCH(G87,Sheet2!$A$2:'Sheet2'!$A$5,0),0)+34*AR87-ROUNDUP(IF($BA$1=TRUE,AT87,AU87)/10,0)</f>
        <v>553</v>
      </c>
      <c r="J87" s="45">
        <f>H87+I87</f>
        <v>1053</v>
      </c>
      <c r="K87" s="41">
        <f>AU87-ROUNDDOWN(AP87/2,0)-ROUNDDOWN(MAX(AO87*1.2,AN87*0.5),0)+INDEX(Sheet2!$C$2:'Sheet2'!$C$5,MATCH(G87,Sheet2!$A$2:'Sheet2'!$A$5,0),0)</f>
        <v>727</v>
      </c>
      <c r="L87" s="23">
        <f>AT87-ROUNDDOWN(AP87/2,0)-ROUNDDOWN(MAX(AO87*1.2,AN87*0.5),0)</f>
        <v>378</v>
      </c>
      <c r="N87" s="27">
        <f>AV87+IF($F87="범선",IF($BE$1=TRUE,INDEX(Sheet2!$H$2:'Sheet2'!$H$45,MATCH(AV87,Sheet2!$G$2:'Sheet2'!$G$45,0),0)),IF($BF$1=TRUE,INDEX(Sheet2!$I$2:'Sheet2'!$I$45,MATCH(AV87,Sheet2!$G$2:'Sheet2'!$G$45,0)),IF($BG$1=TRUE,INDEX(Sheet2!$H$2:'Sheet2'!$H$45,MATCH(AV87,Sheet2!$G$2:'Sheet2'!$G$45,0)),0)))+IF($BC$1=TRUE,2,0)</f>
        <v>21</v>
      </c>
      <c r="O87" s="8">
        <f>N87+3</f>
        <v>24</v>
      </c>
      <c r="P87" s="8">
        <f>N87+6</f>
        <v>27</v>
      </c>
      <c r="Q87" s="26">
        <f>N87+9</f>
        <v>30</v>
      </c>
      <c r="R87" s="8">
        <f>AW87+IF($F87="범선",IF($BE$1=TRUE,INDEX(Sheet2!$H$2:'Sheet2'!$H$45,MATCH(AW87,Sheet2!$G$2:'Sheet2'!$G$45,0),0)),IF($BF$1=TRUE,INDEX(Sheet2!$I$2:'Sheet2'!$I$45,MATCH(AW87,Sheet2!$G$2:'Sheet2'!$G$45,0)),IF($BG$1=TRUE,INDEX(Sheet2!$H$2:'Sheet2'!$H$45,MATCH(AW87,Sheet2!$G$2:'Sheet2'!$G$45,0)),0)))+IF($BC$1=TRUE,2,0)</f>
        <v>22.5</v>
      </c>
      <c r="S87" s="8">
        <f>R87+3.5</f>
        <v>26</v>
      </c>
      <c r="T87" s="8">
        <f>R87+6.5</f>
        <v>29</v>
      </c>
      <c r="U87" s="26">
        <f>R87+9.5</f>
        <v>32</v>
      </c>
      <c r="V87" s="8">
        <f>AX87+IF($F87="범선",IF($BE$1=TRUE,INDEX(Sheet2!$H$2:'Sheet2'!$H$45,MATCH(AX87,Sheet2!$G$2:'Sheet2'!$G$45,0),0)),IF($BF$1=TRUE,INDEX(Sheet2!$I$2:'Sheet2'!$I$45,MATCH(AX87,Sheet2!$G$2:'Sheet2'!$G$45,0)),IF($BG$1=TRUE,INDEX(Sheet2!$H$2:'Sheet2'!$H$45,MATCH(AX87,Sheet2!$G$2:'Sheet2'!$G$45,0)),0)))+IF($BC$1=TRUE,2,0)</f>
        <v>28</v>
      </c>
      <c r="W87" s="8">
        <f>V87+3.5</f>
        <v>31.5</v>
      </c>
      <c r="X87" s="8">
        <f>V87+6.5</f>
        <v>34.5</v>
      </c>
      <c r="Y87" s="26">
        <f>V87+9.5</f>
        <v>37.5</v>
      </c>
      <c r="Z87" s="8">
        <f>AY87+IF($F87="범선",IF($BE$1=TRUE,INDEX(Sheet2!$H$2:'Sheet2'!$H$45,MATCH(AY87,Sheet2!$G$2:'Sheet2'!$G$45,0),0)),IF($BF$1=TRUE,INDEX(Sheet2!$I$2:'Sheet2'!$I$45,MATCH(AY87,Sheet2!$G$2:'Sheet2'!$G$45,0)),IF($BG$1=TRUE,INDEX(Sheet2!$H$2:'Sheet2'!$H$45,MATCH(AY87,Sheet2!$G$2:'Sheet2'!$G$45,0)),0)))+IF($BC$1=TRUE,2,0)</f>
        <v>33</v>
      </c>
      <c r="AA87" s="8">
        <f>Z87+3.5</f>
        <v>36.5</v>
      </c>
      <c r="AB87" s="8">
        <f>Z87+6.5</f>
        <v>39.5</v>
      </c>
      <c r="AC87" s="26">
        <f>Z87+9.5</f>
        <v>42.5</v>
      </c>
      <c r="AD87" s="8">
        <f>AZ87+IF($F87="범선",IF($BE$1=TRUE,INDEX(Sheet2!$H$2:'Sheet2'!$H$45,MATCH(AZ87,Sheet2!$G$2:'Sheet2'!$G$45,0),0)),IF($BF$1=TRUE,INDEX(Sheet2!$I$2:'Sheet2'!$I$45,MATCH(AZ87,Sheet2!$G$2:'Sheet2'!$G$45,0)),IF($BG$1=TRUE,INDEX(Sheet2!$H$2:'Sheet2'!$H$45,MATCH(AZ87,Sheet2!$G$2:'Sheet2'!$G$45,0)),0)))+IF($BC$1=TRUE,2,0)</f>
        <v>37</v>
      </c>
      <c r="AE87" s="8">
        <f>AD87+3.5</f>
        <v>40.5</v>
      </c>
      <c r="AF87" s="8">
        <f>AD87+6.5</f>
        <v>43.5</v>
      </c>
      <c r="AG87" s="26">
        <f>AD87+9.5</f>
        <v>46.5</v>
      </c>
      <c r="AH87" s="8"/>
      <c r="AI87" s="6">
        <v>270</v>
      </c>
      <c r="AJ87" s="6">
        <v>320</v>
      </c>
      <c r="AK87" s="6">
        <v>13</v>
      </c>
      <c r="AL87" s="6">
        <v>14</v>
      </c>
      <c r="AM87" s="6">
        <v>38</v>
      </c>
      <c r="AN87" s="6">
        <v>80</v>
      </c>
      <c r="AO87" s="6">
        <v>35</v>
      </c>
      <c r="AP87" s="6">
        <v>60</v>
      </c>
      <c r="AQ87" s="6">
        <v>460</v>
      </c>
      <c r="AR87" s="6">
        <v>3</v>
      </c>
      <c r="AS87" s="6">
        <f>AN87+AP87+AQ87</f>
        <v>600</v>
      </c>
      <c r="AT87" s="6">
        <f>ROUNDDOWN(AS87*0.75,0)</f>
        <v>450</v>
      </c>
      <c r="AU87" s="6">
        <f>ROUNDDOWN(AS87*1.25,0)</f>
        <v>750</v>
      </c>
      <c r="AV87" s="6">
        <f>ROUNDDOWN(($AM87-5)/5,0)-ROUNDDOWN(IF($BA$1=TRUE,$AT87,$AU87)/100,0)+IF($BB$1=TRUE,1,0)+IF($BD$1=TRUE,6,0)</f>
        <v>9</v>
      </c>
      <c r="AW87" s="6">
        <f>ROUNDDOWN(($AM87-5+3*$BA$5)/5,0)-ROUNDDOWN(IF($BA$1=TRUE,$AT87,$AU87)/100,0)+IF($BB$1=TRUE,1,0)+IF($BD$1=TRUE,6,0)</f>
        <v>10</v>
      </c>
      <c r="AX87" s="6">
        <f>ROUNDDOWN(($AM87-5+20*1+2*$BA$5)/5,0)-ROUNDDOWN(IF($BA$1=TRUE,$AT87,$AU87)/100,0)+IF($BB$1=TRUE,1,0)+IF($BD$1=TRUE,6,0)</f>
        <v>14</v>
      </c>
      <c r="AY87" s="6">
        <f>ROUNDDOWN(($AM87-5+20*2+1*$BA$5)/5,0)-ROUNDDOWN(IF($BA$1=TRUE,$AT87,$AU87)/100,0)+IF($BB$1=TRUE,1,0)+IF($BD$1=TRUE,6,0)</f>
        <v>18</v>
      </c>
      <c r="AZ87" s="6">
        <f>ROUNDDOWN(($AM87-5+60)/5,0)-ROUNDDOWN(IF($BA$1=TRUE,$AT87,$AU87)/100,0)+IF($BB$1=TRUE,1,0)+IF($BD$1=TRUE,6,0)</f>
        <v>21</v>
      </c>
    </row>
    <row r="88" spans="1:52" s="6" customFormat="1" x14ac:dyDescent="0.3">
      <c r="A88" s="35">
        <v>86</v>
      </c>
      <c r="B88" s="7" t="s">
        <v>206</v>
      </c>
      <c r="C88" s="23" t="s">
        <v>209</v>
      </c>
      <c r="D88" s="8" t="s">
        <v>1</v>
      </c>
      <c r="E88" s="8" t="s">
        <v>120</v>
      </c>
      <c r="F88" s="8" t="s">
        <v>153</v>
      </c>
      <c r="G88" s="26" t="s">
        <v>10</v>
      </c>
      <c r="H88" s="6">
        <f>ROUNDDOWN(AI88*1.05,0)+INDEX(Sheet2!$B$2:'Sheet2'!$B$5,MATCH(G88,Sheet2!$A$2:'Sheet2'!$A$5,0),0)+34*AR88-ROUNDUP(IF($BA$1=TRUE,AT88,AU88)/10,0)</f>
        <v>451</v>
      </c>
      <c r="I88" s="6">
        <f>ROUNDDOWN(AJ88*1.05,0)+INDEX(Sheet2!$B$2:'Sheet2'!$B$5,MATCH(G88,Sheet2!$A$2:'Sheet2'!$A$5,0),0)+34*AR88-ROUNDUP(IF($BA$1=TRUE,AT88,AU88)/10,0)</f>
        <v>551</v>
      </c>
      <c r="J88" s="45">
        <f>H88+I88</f>
        <v>1002</v>
      </c>
      <c r="K88" s="41">
        <f>AU88-ROUNDDOWN(AP88/2,0)-ROUNDDOWN(MAX(AO88*1.2,AN88*0.5),0)+INDEX(Sheet2!$C$2:'Sheet2'!$C$5,MATCH(G88,Sheet2!$A$2:'Sheet2'!$A$5,0),0)</f>
        <v>1114</v>
      </c>
      <c r="L88" s="23">
        <f>AT88-ROUNDDOWN(AP88/2,0)-ROUNDDOWN(MAX(AO88*1.2,AN88*0.5),0)</f>
        <v>603</v>
      </c>
      <c r="N88" s="27">
        <f>AV88+IF($F88="범선",IF($BE$1=TRUE,INDEX(Sheet2!$H$2:'Sheet2'!$H$45,MATCH(AV88,Sheet2!$G$2:'Sheet2'!$G$45,0),0)),IF($BF$1=TRUE,INDEX(Sheet2!$I$2:'Sheet2'!$I$45,MATCH(AV88,Sheet2!$G$2:'Sheet2'!$G$45,0)),IF($BG$1=TRUE,INDEX(Sheet2!$H$2:'Sheet2'!$H$45,MATCH(AV88,Sheet2!$G$2:'Sheet2'!$G$45,0)),0)))+IF($BC$1=TRUE,2,0)</f>
        <v>21</v>
      </c>
      <c r="O88" s="8">
        <f>N88+3</f>
        <v>24</v>
      </c>
      <c r="P88" s="8">
        <f>N88+6</f>
        <v>27</v>
      </c>
      <c r="Q88" s="26">
        <f>N88+9</f>
        <v>30</v>
      </c>
      <c r="R88" s="8">
        <f>AW88+IF($F88="범선",IF($BE$1=TRUE,INDEX(Sheet2!$H$2:'Sheet2'!$H$45,MATCH(AW88,Sheet2!$G$2:'Sheet2'!$G$45,0),0)),IF($BF$1=TRUE,INDEX(Sheet2!$I$2:'Sheet2'!$I$45,MATCH(AW88,Sheet2!$G$2:'Sheet2'!$G$45,0)),IF($BG$1=TRUE,INDEX(Sheet2!$H$2:'Sheet2'!$H$45,MATCH(AW88,Sheet2!$G$2:'Sheet2'!$G$45,0)),0)))+IF($BC$1=TRUE,2,0)</f>
        <v>22.5</v>
      </c>
      <c r="S88" s="8">
        <f>R88+3.5</f>
        <v>26</v>
      </c>
      <c r="T88" s="8">
        <f>R88+6.5</f>
        <v>29</v>
      </c>
      <c r="U88" s="26">
        <f>R88+9.5</f>
        <v>32</v>
      </c>
      <c r="V88" s="8">
        <f>AX88+IF($F88="범선",IF($BE$1=TRUE,INDEX(Sheet2!$H$2:'Sheet2'!$H$45,MATCH(AX88,Sheet2!$G$2:'Sheet2'!$G$45,0),0)),IF($BF$1=TRUE,INDEX(Sheet2!$I$2:'Sheet2'!$I$45,MATCH(AX88,Sheet2!$G$2:'Sheet2'!$G$45,0)),IF($BG$1=TRUE,INDEX(Sheet2!$H$2:'Sheet2'!$H$45,MATCH(AX88,Sheet2!$G$2:'Sheet2'!$G$45,0)),0)))+IF($BC$1=TRUE,2,0)</f>
        <v>26.5</v>
      </c>
      <c r="W88" s="8">
        <f>V88+3.5</f>
        <v>30</v>
      </c>
      <c r="X88" s="8">
        <f>V88+6.5</f>
        <v>33</v>
      </c>
      <c r="Y88" s="26">
        <f>V88+9.5</f>
        <v>36</v>
      </c>
      <c r="Z88" s="8">
        <f>AY88+IF($F88="범선",IF($BE$1=TRUE,INDEX(Sheet2!$H$2:'Sheet2'!$H$45,MATCH(AY88,Sheet2!$G$2:'Sheet2'!$G$45,0),0)),IF($BF$1=TRUE,INDEX(Sheet2!$I$2:'Sheet2'!$I$45,MATCH(AY88,Sheet2!$G$2:'Sheet2'!$G$45,0)),IF($BG$1=TRUE,INDEX(Sheet2!$H$2:'Sheet2'!$H$45,MATCH(AY88,Sheet2!$G$2:'Sheet2'!$G$45,0)),0)))+IF($BC$1=TRUE,2,0)</f>
        <v>32</v>
      </c>
      <c r="AA88" s="8">
        <f>Z88+3.5</f>
        <v>35.5</v>
      </c>
      <c r="AB88" s="8">
        <f>Z88+6.5</f>
        <v>38.5</v>
      </c>
      <c r="AC88" s="26">
        <f>Z88+9.5</f>
        <v>41.5</v>
      </c>
      <c r="AD88" s="8">
        <f>AZ88+IF($F88="범선",IF($BE$1=TRUE,INDEX(Sheet2!$H$2:'Sheet2'!$H$45,MATCH(AZ88,Sheet2!$G$2:'Sheet2'!$G$45,0),0)),IF($BF$1=TRUE,INDEX(Sheet2!$I$2:'Sheet2'!$I$45,MATCH(AZ88,Sheet2!$G$2:'Sheet2'!$G$45,0)),IF($BG$1=TRUE,INDEX(Sheet2!$H$2:'Sheet2'!$H$45,MATCH(AZ88,Sheet2!$G$2:'Sheet2'!$G$45,0)),0)))+IF($BC$1=TRUE,2,0)</f>
        <v>37</v>
      </c>
      <c r="AE88" s="8">
        <f>AD88+3.5</f>
        <v>40.5</v>
      </c>
      <c r="AF88" s="8">
        <f>AD88+6.5</f>
        <v>43.5</v>
      </c>
      <c r="AG88" s="26">
        <f>AD88+9.5</f>
        <v>46.5</v>
      </c>
      <c r="AH88" s="8"/>
      <c r="AI88" s="6">
        <v>265</v>
      </c>
      <c r="AJ88" s="6">
        <v>360</v>
      </c>
      <c r="AK88" s="6">
        <v>15</v>
      </c>
      <c r="AL88" s="6">
        <v>14</v>
      </c>
      <c r="AM88" s="6">
        <v>45</v>
      </c>
      <c r="AN88" s="6">
        <v>70</v>
      </c>
      <c r="AO88" s="6">
        <v>35</v>
      </c>
      <c r="AP88" s="6">
        <v>90</v>
      </c>
      <c r="AQ88" s="6">
        <v>760</v>
      </c>
      <c r="AR88" s="6">
        <v>3</v>
      </c>
      <c r="AS88" s="6">
        <f>AN88+AP88+AQ88</f>
        <v>920</v>
      </c>
      <c r="AT88" s="6">
        <f>ROUNDDOWN(AS88*0.75,0)</f>
        <v>690</v>
      </c>
      <c r="AU88" s="6">
        <f>ROUNDDOWN(AS88*1.25,0)</f>
        <v>1150</v>
      </c>
      <c r="AV88" s="6">
        <f>ROUNDDOWN(($AM88-5)/5,0)-ROUNDDOWN(IF($BA$1=TRUE,$AT88,$AU88)/100,0)+IF($BB$1=TRUE,1,0)+IF($BD$1=TRUE,6,0)</f>
        <v>9</v>
      </c>
      <c r="AW88" s="6">
        <f>ROUNDDOWN(($AM88-5+3*$BA$5)/5,0)-ROUNDDOWN(IF($BA$1=TRUE,$AT88,$AU88)/100,0)+IF($BB$1=TRUE,1,0)+IF($BD$1=TRUE,6,0)</f>
        <v>10</v>
      </c>
      <c r="AX88" s="6">
        <f>ROUNDDOWN(($AM88-5+20*1+2*$BA$5)/5,0)-ROUNDDOWN(IF($BA$1=TRUE,$AT88,$AU88)/100,0)+IF($BB$1=TRUE,1,0)+IF($BD$1=TRUE,6,0)</f>
        <v>13</v>
      </c>
      <c r="AY88" s="6">
        <f>ROUNDDOWN(($AM88-5+20*2+1*$BA$5)/5,0)-ROUNDDOWN(IF($BA$1=TRUE,$AT88,$AU88)/100,0)+IF($BB$1=TRUE,1,0)+IF($BD$1=TRUE,6,0)</f>
        <v>17</v>
      </c>
      <c r="AZ88" s="6">
        <f>ROUNDDOWN(($AM88-5+60)/5,0)-ROUNDDOWN(IF($BA$1=TRUE,$AT88,$AU88)/100,0)+IF($BB$1=TRUE,1,0)+IF($BD$1=TRUE,6,0)</f>
        <v>21</v>
      </c>
    </row>
    <row r="89" spans="1:52" s="6" customFormat="1" x14ac:dyDescent="0.3">
      <c r="A89" s="35">
        <v>87</v>
      </c>
      <c r="B89" s="7"/>
      <c r="C89" s="23" t="s">
        <v>209</v>
      </c>
      <c r="D89" s="8" t="s">
        <v>43</v>
      </c>
      <c r="E89" s="8" t="s">
        <v>117</v>
      </c>
      <c r="F89" s="9" t="s">
        <v>69</v>
      </c>
      <c r="G89" s="26" t="s">
        <v>10</v>
      </c>
      <c r="H89" s="6">
        <f>ROUNDDOWN(AI89*1.05,0)+INDEX(Sheet2!$B$2:'Sheet2'!$B$5,MATCH(G89,Sheet2!$A$2:'Sheet2'!$A$5,0),0)+34*AR89-ROUNDUP(IF($BA$1=TRUE,AT89,AU89)/10,0)</f>
        <v>447</v>
      </c>
      <c r="I89" s="6">
        <f>ROUNDDOWN(AJ89*1.05,0)+INDEX(Sheet2!$B$2:'Sheet2'!$B$5,MATCH(G89,Sheet2!$A$2:'Sheet2'!$A$5,0),0)+34*AR89-ROUNDUP(IF($BA$1=TRUE,AT89,AU89)/10,0)</f>
        <v>552</v>
      </c>
      <c r="J89" s="45">
        <f>H89+I89</f>
        <v>999</v>
      </c>
      <c r="K89" s="41">
        <f>AU89-ROUNDDOWN(AP89/2,0)-ROUNDDOWN(MAX(AO89*1.2,AN89*0.5),0)+INDEX(Sheet2!$C$2:'Sheet2'!$C$5,MATCH(G89,Sheet2!$A$2:'Sheet2'!$A$5,0),0)</f>
        <v>1094</v>
      </c>
      <c r="L89" s="23">
        <f>AT89-ROUNDDOWN(AP89/2,0)-ROUNDDOWN(MAX(AO89*1.2,AN89*0.5),0)</f>
        <v>593</v>
      </c>
      <c r="N89" s="27">
        <f>AV89+IF($F89="범선",IF($BE$1=TRUE,INDEX(Sheet2!$H$2:'Sheet2'!$H$45,MATCH(AV89,Sheet2!$G$2:'Sheet2'!$G$45,0),0)),IF($BF$1=TRUE,INDEX(Sheet2!$I$2:'Sheet2'!$I$45,MATCH(AV89,Sheet2!$G$2:'Sheet2'!$G$45,0)),IF($BG$1=TRUE,INDEX(Sheet2!$H$2:'Sheet2'!$H$45,MATCH(AV89,Sheet2!$G$2:'Sheet2'!$G$45,0)),0)))+IF($BC$1=TRUE,2,0)</f>
        <v>20</v>
      </c>
      <c r="O89" s="8">
        <f>N89+3</f>
        <v>23</v>
      </c>
      <c r="P89" s="8">
        <f>N89+6</f>
        <v>26</v>
      </c>
      <c r="Q89" s="26">
        <f>N89+9</f>
        <v>29</v>
      </c>
      <c r="R89" s="8">
        <f>AW89+IF($F89="범선",IF($BE$1=TRUE,INDEX(Sheet2!$H$2:'Sheet2'!$H$45,MATCH(AW89,Sheet2!$G$2:'Sheet2'!$G$45,0),0)),IF($BF$1=TRUE,INDEX(Sheet2!$I$2:'Sheet2'!$I$45,MATCH(AW89,Sheet2!$G$2:'Sheet2'!$G$45,0)),IF($BG$1=TRUE,INDEX(Sheet2!$H$2:'Sheet2'!$H$45,MATCH(AW89,Sheet2!$G$2:'Sheet2'!$G$45,0)),0)))+IF($BC$1=TRUE,2,0)</f>
        <v>21</v>
      </c>
      <c r="S89" s="8">
        <f>R89+3.5</f>
        <v>24.5</v>
      </c>
      <c r="T89" s="8">
        <f>R89+6.5</f>
        <v>27.5</v>
      </c>
      <c r="U89" s="26">
        <f>R89+9.5</f>
        <v>30.5</v>
      </c>
      <c r="V89" s="8">
        <f>AX89+IF($F89="범선",IF($BE$1=TRUE,INDEX(Sheet2!$H$2:'Sheet2'!$H$45,MATCH(AX89,Sheet2!$G$2:'Sheet2'!$G$45,0),0)),IF($BF$1=TRUE,INDEX(Sheet2!$I$2:'Sheet2'!$I$45,MATCH(AX89,Sheet2!$G$2:'Sheet2'!$G$45,0)),IF($BG$1=TRUE,INDEX(Sheet2!$H$2:'Sheet2'!$H$45,MATCH(AX89,Sheet2!$G$2:'Sheet2'!$G$45,0)),0)))+IF($BC$1=TRUE,2,0)</f>
        <v>25</v>
      </c>
      <c r="W89" s="8">
        <f>V89+3.5</f>
        <v>28.5</v>
      </c>
      <c r="X89" s="8">
        <f>V89+6.5</f>
        <v>31.5</v>
      </c>
      <c r="Y89" s="26">
        <f>V89+9.5</f>
        <v>34.5</v>
      </c>
      <c r="Z89" s="8">
        <f>AY89+IF($F89="범선",IF($BE$1=TRUE,INDEX(Sheet2!$H$2:'Sheet2'!$H$45,MATCH(AY89,Sheet2!$G$2:'Sheet2'!$G$45,0),0)),IF($BF$1=TRUE,INDEX(Sheet2!$I$2:'Sheet2'!$I$45,MATCH(AY89,Sheet2!$G$2:'Sheet2'!$G$45,0)),IF($BG$1=TRUE,INDEX(Sheet2!$H$2:'Sheet2'!$H$45,MATCH(AY89,Sheet2!$G$2:'Sheet2'!$G$45,0)),0)))+IF($BC$1=TRUE,2,0)</f>
        <v>30.5</v>
      </c>
      <c r="AA89" s="8">
        <f>Z89+3.5</f>
        <v>34</v>
      </c>
      <c r="AB89" s="8">
        <f>Z89+6.5</f>
        <v>37</v>
      </c>
      <c r="AC89" s="26">
        <f>Z89+9.5</f>
        <v>40</v>
      </c>
      <c r="AD89" s="8">
        <f>AZ89+IF($F89="범선",IF($BE$1=TRUE,INDEX(Sheet2!$H$2:'Sheet2'!$H$45,MATCH(AZ89,Sheet2!$G$2:'Sheet2'!$G$45,0),0)),IF($BF$1=TRUE,INDEX(Sheet2!$I$2:'Sheet2'!$I$45,MATCH(AZ89,Sheet2!$G$2:'Sheet2'!$G$45,0)),IF($BG$1=TRUE,INDEX(Sheet2!$H$2:'Sheet2'!$H$45,MATCH(AZ89,Sheet2!$G$2:'Sheet2'!$G$45,0)),0)))+IF($BC$1=TRUE,2,0)</f>
        <v>36</v>
      </c>
      <c r="AE89" s="8">
        <f>AD89+3.5</f>
        <v>39.5</v>
      </c>
      <c r="AF89" s="8">
        <f>AD89+6.5</f>
        <v>42.5</v>
      </c>
      <c r="AG89" s="26">
        <f>AD89+9.5</f>
        <v>45.5</v>
      </c>
      <c r="AH89" s="8"/>
      <c r="AI89" s="6">
        <v>260</v>
      </c>
      <c r="AJ89" s="6">
        <v>360</v>
      </c>
      <c r="AK89" s="6">
        <v>15</v>
      </c>
      <c r="AL89" s="6">
        <v>14</v>
      </c>
      <c r="AM89" s="6">
        <v>40</v>
      </c>
      <c r="AN89" s="6">
        <v>70</v>
      </c>
      <c r="AO89" s="6">
        <v>35</v>
      </c>
      <c r="AP89" s="6">
        <v>80</v>
      </c>
      <c r="AQ89" s="6">
        <v>750</v>
      </c>
      <c r="AR89" s="6">
        <v>3</v>
      </c>
      <c r="AS89" s="6">
        <f>AN89+AP89+AQ89</f>
        <v>900</v>
      </c>
      <c r="AT89" s="6">
        <f>ROUNDDOWN(AS89*0.75,0)</f>
        <v>675</v>
      </c>
      <c r="AU89" s="6">
        <f>ROUNDDOWN(AS89*1.25,0)</f>
        <v>1125</v>
      </c>
      <c r="AV89" s="6">
        <f>ROUNDDOWN(($AM89-5)/5,0)-ROUNDDOWN(IF($BA$1=TRUE,$AT89,$AU89)/100,0)+IF($BB$1=TRUE,1,0)+IF($BD$1=TRUE,6,0)</f>
        <v>8</v>
      </c>
      <c r="AW89" s="6">
        <f>ROUNDDOWN(($AM89-5+3*$BA$5)/5,0)-ROUNDDOWN(IF($BA$1=TRUE,$AT89,$AU89)/100,0)+IF($BB$1=TRUE,1,0)+IF($BD$1=TRUE,6,0)</f>
        <v>9</v>
      </c>
      <c r="AX89" s="6">
        <f>ROUNDDOWN(($AM89-5+20*1+2*$BA$5)/5,0)-ROUNDDOWN(IF($BA$1=TRUE,$AT89,$AU89)/100,0)+IF($BB$1=TRUE,1,0)+IF($BD$1=TRUE,6,0)</f>
        <v>12</v>
      </c>
      <c r="AY89" s="6">
        <f>ROUNDDOWN(($AM89-5+20*2+1*$BA$5)/5,0)-ROUNDDOWN(IF($BA$1=TRUE,$AT89,$AU89)/100,0)+IF($BB$1=TRUE,1,0)+IF($BD$1=TRUE,6,0)</f>
        <v>16</v>
      </c>
      <c r="AZ89" s="6">
        <f>ROUNDDOWN(($AM89-5+60)/5,0)-ROUNDDOWN(IF($BA$1=TRUE,$AT89,$AU89)/100,0)+IF($BB$1=TRUE,1,0)+IF($BD$1=TRUE,6,0)</f>
        <v>20</v>
      </c>
    </row>
    <row r="90" spans="1:52" s="6" customFormat="1" x14ac:dyDescent="0.3">
      <c r="A90" s="35">
        <v>88</v>
      </c>
      <c r="B90" s="7" t="s">
        <v>210</v>
      </c>
      <c r="C90" s="23" t="s">
        <v>209</v>
      </c>
      <c r="D90" s="8" t="s">
        <v>1</v>
      </c>
      <c r="E90" s="8" t="s">
        <v>146</v>
      </c>
      <c r="F90" s="9" t="s">
        <v>69</v>
      </c>
      <c r="G90" s="26" t="s">
        <v>10</v>
      </c>
      <c r="H90" s="6">
        <f>ROUNDDOWN(AI90*1.05,0)+INDEX(Sheet2!$B$2:'Sheet2'!$B$5,MATCH(G90,Sheet2!$A$2:'Sheet2'!$A$5,0),0)+34*AR90-ROUNDUP(IF($BA$1=TRUE,AT90,AU90)/10,0)</f>
        <v>458</v>
      </c>
      <c r="I90" s="6">
        <f>ROUNDDOWN(AJ90*1.05,0)+INDEX(Sheet2!$B$2:'Sheet2'!$B$5,MATCH(G90,Sheet2!$A$2:'Sheet2'!$A$5,0),0)+34*AR90-ROUNDUP(IF($BA$1=TRUE,AT90,AU90)/10,0)</f>
        <v>553</v>
      </c>
      <c r="J90" s="45">
        <f>H90+I90</f>
        <v>1011</v>
      </c>
      <c r="K90" s="41">
        <f>AU90-ROUNDDOWN(AP90/2,0)-ROUNDDOWN(MAX(AO90*1.2,AN90*0.5),0)+INDEX(Sheet2!$C$2:'Sheet2'!$C$5,MATCH(G90,Sheet2!$A$2:'Sheet2'!$A$5,0),0)</f>
        <v>1156</v>
      </c>
      <c r="L90" s="23">
        <f>AT90-ROUNDDOWN(AP90/2,0)-ROUNDDOWN(MAX(AO90*1.2,AN90*0.5),0)</f>
        <v>630</v>
      </c>
      <c r="N90" s="27">
        <f>AV90+IF($F90="범선",IF($BE$1=TRUE,INDEX(Sheet2!$H$2:'Sheet2'!$H$45,MATCH(AV90,Sheet2!$G$2:'Sheet2'!$G$45,0),0)),IF($BF$1=TRUE,INDEX(Sheet2!$I$2:'Sheet2'!$I$45,MATCH(AV90,Sheet2!$G$2:'Sheet2'!$G$45,0)),IF($BG$1=TRUE,INDEX(Sheet2!$H$2:'Sheet2'!$H$45,MATCH(AV90,Sheet2!$G$2:'Sheet2'!$G$45,0)),0)))+IF($BC$1=TRUE,2,0)</f>
        <v>18.5</v>
      </c>
      <c r="O90" s="8">
        <f>N90+3</f>
        <v>21.5</v>
      </c>
      <c r="P90" s="8">
        <f>N90+6</f>
        <v>24.5</v>
      </c>
      <c r="Q90" s="26">
        <f>N90+9</f>
        <v>27.5</v>
      </c>
      <c r="R90" s="8">
        <f>AW90+IF($F90="범선",IF($BE$1=TRUE,INDEX(Sheet2!$H$2:'Sheet2'!$H$45,MATCH(AW90,Sheet2!$G$2:'Sheet2'!$G$45,0),0)),IF($BF$1=TRUE,INDEX(Sheet2!$I$2:'Sheet2'!$I$45,MATCH(AW90,Sheet2!$G$2:'Sheet2'!$G$45,0)),IF($BG$1=TRUE,INDEX(Sheet2!$H$2:'Sheet2'!$H$45,MATCH(AW90,Sheet2!$G$2:'Sheet2'!$G$45,0)),0)))+IF($BC$1=TRUE,2,0)</f>
        <v>20</v>
      </c>
      <c r="S90" s="8">
        <f>R90+3.5</f>
        <v>23.5</v>
      </c>
      <c r="T90" s="8">
        <f>R90+6.5</f>
        <v>26.5</v>
      </c>
      <c r="U90" s="26">
        <f>R90+9.5</f>
        <v>29.5</v>
      </c>
      <c r="V90" s="8">
        <f>AX90+IF($F90="범선",IF($BE$1=TRUE,INDEX(Sheet2!$H$2:'Sheet2'!$H$45,MATCH(AX90,Sheet2!$G$2:'Sheet2'!$G$45,0),0)),IF($BF$1=TRUE,INDEX(Sheet2!$I$2:'Sheet2'!$I$45,MATCH(AX90,Sheet2!$G$2:'Sheet2'!$G$45,0)),IF($BG$1=TRUE,INDEX(Sheet2!$H$2:'Sheet2'!$H$45,MATCH(AX90,Sheet2!$G$2:'Sheet2'!$G$45,0)),0)))+IF($BC$1=TRUE,2,0)</f>
        <v>25</v>
      </c>
      <c r="W90" s="8">
        <f>V90+3.5</f>
        <v>28.5</v>
      </c>
      <c r="X90" s="8">
        <f>V90+6.5</f>
        <v>31.5</v>
      </c>
      <c r="Y90" s="26">
        <f>V90+9.5</f>
        <v>34.5</v>
      </c>
      <c r="Z90" s="8">
        <f>AY90+IF($F90="범선",IF($BE$1=TRUE,INDEX(Sheet2!$H$2:'Sheet2'!$H$45,MATCH(AY90,Sheet2!$G$2:'Sheet2'!$G$45,0),0)),IF($BF$1=TRUE,INDEX(Sheet2!$I$2:'Sheet2'!$I$45,MATCH(AY90,Sheet2!$G$2:'Sheet2'!$G$45,0)),IF($BG$1=TRUE,INDEX(Sheet2!$H$2:'Sheet2'!$H$45,MATCH(AY90,Sheet2!$G$2:'Sheet2'!$G$45,0)),0)))+IF($BC$1=TRUE,2,0)</f>
        <v>29</v>
      </c>
      <c r="AA90" s="8">
        <f>Z90+3.5</f>
        <v>32.5</v>
      </c>
      <c r="AB90" s="8">
        <f>Z90+6.5</f>
        <v>35.5</v>
      </c>
      <c r="AC90" s="26">
        <f>Z90+9.5</f>
        <v>38.5</v>
      </c>
      <c r="AD90" s="8">
        <f>AZ90+IF($F90="범선",IF($BE$1=TRUE,INDEX(Sheet2!$H$2:'Sheet2'!$H$45,MATCH(AZ90,Sheet2!$G$2:'Sheet2'!$G$45,0),0)),IF($BF$1=TRUE,INDEX(Sheet2!$I$2:'Sheet2'!$I$45,MATCH(AZ90,Sheet2!$G$2:'Sheet2'!$G$45,0)),IF($BG$1=TRUE,INDEX(Sheet2!$H$2:'Sheet2'!$H$45,MATCH(AZ90,Sheet2!$G$2:'Sheet2'!$G$45,0)),0)))+IF($BC$1=TRUE,2,0)</f>
        <v>34.5</v>
      </c>
      <c r="AE90" s="8">
        <f>AD90+3.5</f>
        <v>38</v>
      </c>
      <c r="AF90" s="8">
        <f>AD90+6.5</f>
        <v>41</v>
      </c>
      <c r="AG90" s="26">
        <f>AD90+9.5</f>
        <v>44</v>
      </c>
      <c r="AH90" s="8"/>
      <c r="AI90" s="6">
        <v>275</v>
      </c>
      <c r="AJ90" s="6">
        <v>365</v>
      </c>
      <c r="AK90" s="6">
        <v>16</v>
      </c>
      <c r="AL90" s="6">
        <v>15</v>
      </c>
      <c r="AM90" s="6">
        <v>41</v>
      </c>
      <c r="AN90" s="6">
        <v>70</v>
      </c>
      <c r="AO90" s="6">
        <v>35</v>
      </c>
      <c r="AP90" s="6">
        <v>80</v>
      </c>
      <c r="AQ90" s="6">
        <v>800</v>
      </c>
      <c r="AR90" s="6">
        <v>3</v>
      </c>
      <c r="AS90" s="6">
        <f>AN90+AP90+AQ90</f>
        <v>950</v>
      </c>
      <c r="AT90" s="6">
        <f>ROUNDDOWN(AS90*0.75,0)</f>
        <v>712</v>
      </c>
      <c r="AU90" s="6">
        <f>ROUNDDOWN(AS90*1.25,0)</f>
        <v>1187</v>
      </c>
      <c r="AV90" s="6">
        <f>ROUNDDOWN(($AM90-5)/5,0)-ROUNDDOWN(IF($BA$1=TRUE,$AT90,$AU90)/100,0)+IF($BB$1=TRUE,1,0)+IF($BD$1=TRUE,6,0)</f>
        <v>7</v>
      </c>
      <c r="AW90" s="6">
        <f>ROUNDDOWN(($AM90-5+3*$BA$5)/5,0)-ROUNDDOWN(IF($BA$1=TRUE,$AT90,$AU90)/100,0)+IF($BB$1=TRUE,1,0)+IF($BD$1=TRUE,6,0)</f>
        <v>8</v>
      </c>
      <c r="AX90" s="6">
        <f>ROUNDDOWN(($AM90-5+20*1+2*$BA$5)/5,0)-ROUNDDOWN(IF($BA$1=TRUE,$AT90,$AU90)/100,0)+IF($BB$1=TRUE,1,0)+IF($BD$1=TRUE,6,0)</f>
        <v>12</v>
      </c>
      <c r="AY90" s="6">
        <f>ROUNDDOWN(($AM90-5+20*2+1*$BA$5)/5,0)-ROUNDDOWN(IF($BA$1=TRUE,$AT90,$AU90)/100,0)+IF($BB$1=TRUE,1,0)+IF($BD$1=TRUE,6,0)</f>
        <v>15</v>
      </c>
      <c r="AZ90" s="6">
        <f>ROUNDDOWN(($AM90-5+60)/5,0)-ROUNDDOWN(IF($BA$1=TRUE,$AT90,$AU90)/100,0)+IF($BB$1=TRUE,1,0)+IF($BD$1=TRUE,6,0)</f>
        <v>19</v>
      </c>
    </row>
    <row r="91" spans="1:52" s="6" customFormat="1" x14ac:dyDescent="0.3">
      <c r="A91" s="35">
        <v>89</v>
      </c>
      <c r="B91" s="7" t="s">
        <v>211</v>
      </c>
      <c r="C91" s="23" t="s">
        <v>209</v>
      </c>
      <c r="D91" s="8" t="s">
        <v>1</v>
      </c>
      <c r="E91" s="8" t="s">
        <v>0</v>
      </c>
      <c r="F91" s="9" t="s">
        <v>69</v>
      </c>
      <c r="G91" s="26" t="s">
        <v>10</v>
      </c>
      <c r="H91" s="6">
        <f>ROUNDDOWN(AI91*1.05,0)+INDEX(Sheet2!$B$2:'Sheet2'!$B$5,MATCH(G91,Sheet2!$A$2:'Sheet2'!$A$5,0),0)+34*AR91-ROUNDUP(IF($BA$1=TRUE,AT91,AU91)/10,0)</f>
        <v>450</v>
      </c>
      <c r="I91" s="6">
        <f>ROUNDDOWN(AJ91*1.05,0)+INDEX(Sheet2!$B$2:'Sheet2'!$B$5,MATCH(G91,Sheet2!$A$2:'Sheet2'!$A$5,0),0)+34*AR91-ROUNDUP(IF($BA$1=TRUE,AT91,AU91)/10,0)</f>
        <v>545</v>
      </c>
      <c r="J91" s="45">
        <f>H91+I91</f>
        <v>995</v>
      </c>
      <c r="K91" s="41">
        <f>AU91-ROUNDDOWN(AP91/2,0)-ROUNDDOWN(MAX(AO91*1.2,AN91*0.5),0)+INDEX(Sheet2!$C$2:'Sheet2'!$C$5,MATCH(G91,Sheet2!$A$2:'Sheet2'!$A$5,0),0)</f>
        <v>1219</v>
      </c>
      <c r="L91" s="23">
        <f>AT91-ROUNDDOWN(AP91/2,0)-ROUNDDOWN(MAX(AO91*1.2,AN91*0.5),0)</f>
        <v>668</v>
      </c>
      <c r="N91" s="27">
        <f>AV91+IF($F91="범선",IF($BE$1=TRUE,INDEX(Sheet2!$H$2:'Sheet2'!$H$45,MATCH(AV91,Sheet2!$G$2:'Sheet2'!$G$45,0),0)),IF($BF$1=TRUE,INDEX(Sheet2!$I$2:'Sheet2'!$I$45,MATCH(AV91,Sheet2!$G$2:'Sheet2'!$G$45,0)),IF($BG$1=TRUE,INDEX(Sheet2!$H$2:'Sheet2'!$H$45,MATCH(AV91,Sheet2!$G$2:'Sheet2'!$G$45,0)),0)))+IF($BC$1=TRUE,2,0)</f>
        <v>18.5</v>
      </c>
      <c r="O91" s="8">
        <f>N91+3</f>
        <v>21.5</v>
      </c>
      <c r="P91" s="8">
        <f>N91+6</f>
        <v>24.5</v>
      </c>
      <c r="Q91" s="26">
        <f>N91+9</f>
        <v>27.5</v>
      </c>
      <c r="R91" s="8">
        <f>AW91+IF($F91="범선",IF($BE$1=TRUE,INDEX(Sheet2!$H$2:'Sheet2'!$H$45,MATCH(AW91,Sheet2!$G$2:'Sheet2'!$G$45,0),0)),IF($BF$1=TRUE,INDEX(Sheet2!$I$2:'Sheet2'!$I$45,MATCH(AW91,Sheet2!$G$2:'Sheet2'!$G$45,0)),IF($BG$1=TRUE,INDEX(Sheet2!$H$2:'Sheet2'!$H$45,MATCH(AW91,Sheet2!$G$2:'Sheet2'!$G$45,0)),0)))+IF($BC$1=TRUE,2,0)</f>
        <v>20</v>
      </c>
      <c r="S91" s="8">
        <f>R91+3.5</f>
        <v>23.5</v>
      </c>
      <c r="T91" s="8">
        <f>R91+6.5</f>
        <v>26.5</v>
      </c>
      <c r="U91" s="26">
        <f>R91+9.5</f>
        <v>29.5</v>
      </c>
      <c r="V91" s="8">
        <f>AX91+IF($F91="범선",IF($BE$1=TRUE,INDEX(Sheet2!$H$2:'Sheet2'!$H$45,MATCH(AX91,Sheet2!$G$2:'Sheet2'!$G$45,0),0)),IF($BF$1=TRUE,INDEX(Sheet2!$I$2:'Sheet2'!$I$45,MATCH(AX91,Sheet2!$G$2:'Sheet2'!$G$45,0)),IF($BG$1=TRUE,INDEX(Sheet2!$H$2:'Sheet2'!$H$45,MATCH(AX91,Sheet2!$G$2:'Sheet2'!$G$45,0)),0)))+IF($BC$1=TRUE,2,0)</f>
        <v>25</v>
      </c>
      <c r="W91" s="8">
        <f>V91+3.5</f>
        <v>28.5</v>
      </c>
      <c r="X91" s="8">
        <f>V91+6.5</f>
        <v>31.5</v>
      </c>
      <c r="Y91" s="26">
        <f>V91+9.5</f>
        <v>34.5</v>
      </c>
      <c r="Z91" s="8">
        <f>AY91+IF($F91="범선",IF($BE$1=TRUE,INDEX(Sheet2!$H$2:'Sheet2'!$H$45,MATCH(AY91,Sheet2!$G$2:'Sheet2'!$G$45,0),0)),IF($BF$1=TRUE,INDEX(Sheet2!$I$2:'Sheet2'!$I$45,MATCH(AY91,Sheet2!$G$2:'Sheet2'!$G$45,0)),IF($BG$1=TRUE,INDEX(Sheet2!$H$2:'Sheet2'!$H$45,MATCH(AY91,Sheet2!$G$2:'Sheet2'!$G$45,0)),0)))+IF($BC$1=TRUE,2,0)</f>
        <v>29</v>
      </c>
      <c r="AA91" s="8">
        <f>Z91+3.5</f>
        <v>32.5</v>
      </c>
      <c r="AB91" s="8">
        <f>Z91+6.5</f>
        <v>35.5</v>
      </c>
      <c r="AC91" s="26">
        <f>Z91+9.5</f>
        <v>38.5</v>
      </c>
      <c r="AD91" s="8">
        <f>AZ91+IF($F91="범선",IF($BE$1=TRUE,INDEX(Sheet2!$H$2:'Sheet2'!$H$45,MATCH(AZ91,Sheet2!$G$2:'Sheet2'!$G$45,0),0)),IF($BF$1=TRUE,INDEX(Sheet2!$I$2:'Sheet2'!$I$45,MATCH(AZ91,Sheet2!$G$2:'Sheet2'!$G$45,0)),IF($BG$1=TRUE,INDEX(Sheet2!$H$2:'Sheet2'!$H$45,MATCH(AZ91,Sheet2!$G$2:'Sheet2'!$G$45,0)),0)))+IF($BC$1=TRUE,2,0)</f>
        <v>34.5</v>
      </c>
      <c r="AE91" s="8">
        <f>AD91+3.5</f>
        <v>38</v>
      </c>
      <c r="AF91" s="8">
        <f>AD91+6.5</f>
        <v>41</v>
      </c>
      <c r="AG91" s="26">
        <f>AD91+9.5</f>
        <v>44</v>
      </c>
      <c r="AH91" s="8"/>
      <c r="AI91" s="6">
        <v>270</v>
      </c>
      <c r="AJ91" s="6">
        <v>360</v>
      </c>
      <c r="AK91" s="6">
        <v>16</v>
      </c>
      <c r="AL91" s="6">
        <v>15</v>
      </c>
      <c r="AM91" s="6">
        <v>41</v>
      </c>
      <c r="AN91" s="6">
        <v>70</v>
      </c>
      <c r="AO91" s="6">
        <v>35</v>
      </c>
      <c r="AP91" s="6">
        <v>80</v>
      </c>
      <c r="AQ91" s="6">
        <v>850</v>
      </c>
      <c r="AR91" s="6">
        <v>3</v>
      </c>
      <c r="AS91" s="6">
        <f>AN91+AP91+AQ91</f>
        <v>1000</v>
      </c>
      <c r="AT91" s="6">
        <f>ROUNDDOWN(AS91*0.75,0)</f>
        <v>750</v>
      </c>
      <c r="AU91" s="6">
        <f>ROUNDDOWN(AS91*1.25,0)</f>
        <v>1250</v>
      </c>
      <c r="AV91" s="6">
        <f>ROUNDDOWN(($AM91-5)/5,0)-ROUNDDOWN(IF($BA$1=TRUE,$AT91,$AU91)/100,0)+IF($BB$1=TRUE,1,0)+IF($BD$1=TRUE,6,0)</f>
        <v>7</v>
      </c>
      <c r="AW91" s="6">
        <f>ROUNDDOWN(($AM91-5+3*$BA$5)/5,0)-ROUNDDOWN(IF($BA$1=TRUE,$AT91,$AU91)/100,0)+IF($BB$1=TRUE,1,0)+IF($BD$1=TRUE,6,0)</f>
        <v>8</v>
      </c>
      <c r="AX91" s="6">
        <f>ROUNDDOWN(($AM91-5+20*1+2*$BA$5)/5,0)-ROUNDDOWN(IF($BA$1=TRUE,$AT91,$AU91)/100,0)+IF($BB$1=TRUE,1,0)+IF($BD$1=TRUE,6,0)</f>
        <v>12</v>
      </c>
      <c r="AY91" s="6">
        <f>ROUNDDOWN(($AM91-5+20*2+1*$BA$5)/5,0)-ROUNDDOWN(IF($BA$1=TRUE,$AT91,$AU91)/100,0)+IF($BB$1=TRUE,1,0)+IF($BD$1=TRUE,6,0)</f>
        <v>15</v>
      </c>
      <c r="AZ91" s="6">
        <f>ROUNDDOWN(($AM91-5+60)/5,0)-ROUNDDOWN(IF($BA$1=TRUE,$AT91,$AU91)/100,0)+IF($BB$1=TRUE,1,0)+IF($BD$1=TRUE,6,0)</f>
        <v>19</v>
      </c>
    </row>
    <row r="92" spans="1:52" s="6" customFormat="1" x14ac:dyDescent="0.3">
      <c r="A92" s="35">
        <v>63</v>
      </c>
      <c r="B92" s="2" t="s">
        <v>379</v>
      </c>
      <c r="C92" s="23" t="s">
        <v>383</v>
      </c>
      <c r="D92" s="8" t="s">
        <v>1</v>
      </c>
      <c r="E92" s="3" t="s">
        <v>70</v>
      </c>
      <c r="F92" s="8" t="s">
        <v>323</v>
      </c>
      <c r="G92" s="26" t="s">
        <v>12</v>
      </c>
      <c r="H92" s="6">
        <f>ROUNDDOWN(AI92*1.05,0)+INDEX(Sheet2!$B$2:'Sheet2'!$B$5,MATCH(G92,Sheet2!$A$2:'Sheet2'!$A$5,0),0)+34*AR92-ROUNDUP(IF($BA$1=TRUE,AT92,AU92)/10,0)</f>
        <v>463</v>
      </c>
      <c r="I92" s="6">
        <f>ROUNDDOWN(AJ92*1.05,0)+INDEX(Sheet2!$B$2:'Sheet2'!$B$5,MATCH(G92,Sheet2!$A$2:'Sheet2'!$A$5,0),0)+34*AR92-ROUNDUP(IF($BA$1=TRUE,AT92,AU92)/10,0)</f>
        <v>416</v>
      </c>
      <c r="J92" s="45">
        <f>H92+I92</f>
        <v>879</v>
      </c>
      <c r="K92" s="41">
        <f>AU92-ROUNDDOWN(AP92/2,0)-ROUNDDOWN(MAX(AO92*1.2,AN92*0.5),0)+INDEX(Sheet2!$C$2:'Sheet2'!$C$5,MATCH(G92,Sheet2!$A$2:'Sheet2'!$A$5,0),0)</f>
        <v>836</v>
      </c>
      <c r="L92" s="23">
        <f>AT92-ROUNDDOWN(AP92/2,0)-ROUNDDOWN(MAX(AO92*1.2,AN92*0.5),0)</f>
        <v>412</v>
      </c>
      <c r="N92" s="27">
        <f>AV92+IF($F92="범선",IF($BE$1=TRUE,INDEX(Sheet2!$H$2:'Sheet2'!$H$45,MATCH(AV92,Sheet2!$G$2:'Sheet2'!$G$45,0),0)),IF($BF$1=TRUE,INDEX(Sheet2!$I$2:'Sheet2'!$I$45,MATCH(AV92,Sheet2!$G$2:'Sheet2'!$G$45,0)),IF($BG$1=TRUE,INDEX(Sheet2!$H$2:'Sheet2'!$H$45,MATCH(AV92,Sheet2!$G$2:'Sheet2'!$G$45,0)),0)))+IF($BC$1=TRUE,2,0)</f>
        <v>25</v>
      </c>
      <c r="O92" s="8">
        <f>N92+3</f>
        <v>28</v>
      </c>
      <c r="P92" s="8">
        <f>N92+6</f>
        <v>31</v>
      </c>
      <c r="Q92" s="26">
        <f>N92+9</f>
        <v>34</v>
      </c>
      <c r="R92" s="8">
        <f>AW92+IF($F92="범선",IF($BE$1=TRUE,INDEX(Sheet2!$H$2:'Sheet2'!$H$45,MATCH(AW92,Sheet2!$G$2:'Sheet2'!$G$45,0),0)),IF($BF$1=TRUE,INDEX(Sheet2!$I$2:'Sheet2'!$I$45,MATCH(AW92,Sheet2!$G$2:'Sheet2'!$G$45,0)),IF($BG$1=TRUE,INDEX(Sheet2!$H$2:'Sheet2'!$H$45,MATCH(AW92,Sheet2!$G$2:'Sheet2'!$G$45,0)),0)))+IF($BC$1=TRUE,2,0)</f>
        <v>26.5</v>
      </c>
      <c r="S92" s="8">
        <f>R92+3.5</f>
        <v>30</v>
      </c>
      <c r="T92" s="8">
        <f>R92+6.5</f>
        <v>33</v>
      </c>
      <c r="U92" s="26">
        <f>R92+9.5</f>
        <v>36</v>
      </c>
      <c r="V92" s="8">
        <f>AX92+IF($F92="범선",IF($BE$1=TRUE,INDEX(Sheet2!$H$2:'Sheet2'!$H$45,MATCH(AX92,Sheet2!$G$2:'Sheet2'!$G$45,0),0)),IF($BF$1=TRUE,INDEX(Sheet2!$I$2:'Sheet2'!$I$45,MATCH(AX92,Sheet2!$G$2:'Sheet2'!$G$45,0)),IF($BG$1=TRUE,INDEX(Sheet2!$H$2:'Sheet2'!$H$45,MATCH(AX92,Sheet2!$G$2:'Sheet2'!$G$45,0)),0)))+IF($BC$1=TRUE,2,0)</f>
        <v>30.5</v>
      </c>
      <c r="W92" s="8">
        <f>V92+3.5</f>
        <v>34</v>
      </c>
      <c r="X92" s="8">
        <f>V92+6.5</f>
        <v>37</v>
      </c>
      <c r="Y92" s="26">
        <f>V92+9.5</f>
        <v>40</v>
      </c>
      <c r="Z92" s="8">
        <f>AY92+IF($F92="범선",IF($BE$1=TRUE,INDEX(Sheet2!$H$2:'Sheet2'!$H$45,MATCH(AY92,Sheet2!$G$2:'Sheet2'!$G$45,0),0)),IF($BF$1=TRUE,INDEX(Sheet2!$I$2:'Sheet2'!$I$45,MATCH(AY92,Sheet2!$G$2:'Sheet2'!$G$45,0)),IF($BG$1=TRUE,INDEX(Sheet2!$H$2:'Sheet2'!$H$45,MATCH(AY92,Sheet2!$G$2:'Sheet2'!$G$45,0)),0)))+IF($BC$1=TRUE,2,0)</f>
        <v>36</v>
      </c>
      <c r="AA92" s="8">
        <f>Z92+3.5</f>
        <v>39.5</v>
      </c>
      <c r="AB92" s="8">
        <f>Z92+6.5</f>
        <v>42.5</v>
      </c>
      <c r="AC92" s="26">
        <f>Z92+9.5</f>
        <v>45.5</v>
      </c>
      <c r="AD92" s="8">
        <f>AZ92+IF($F92="범선",IF($BE$1=TRUE,INDEX(Sheet2!$H$2:'Sheet2'!$H$45,MATCH(AZ92,Sheet2!$G$2:'Sheet2'!$G$45,0),0)),IF($BF$1=TRUE,INDEX(Sheet2!$I$2:'Sheet2'!$I$45,MATCH(AZ92,Sheet2!$G$2:'Sheet2'!$G$45,0)),IF($BG$1=TRUE,INDEX(Sheet2!$H$2:'Sheet2'!$H$45,MATCH(AZ92,Sheet2!$G$2:'Sheet2'!$G$45,0)),0)))+IF($BC$1=TRUE,2,0)</f>
        <v>41</v>
      </c>
      <c r="AE92" s="8">
        <f>AD92+3.5</f>
        <v>44.5</v>
      </c>
      <c r="AF92" s="8">
        <f>AD92+6.5</f>
        <v>47.5</v>
      </c>
      <c r="AG92" s="26">
        <f>AD92+9.5</f>
        <v>50.5</v>
      </c>
      <c r="AH92" s="3"/>
      <c r="AI92" s="40">
        <v>265</v>
      </c>
      <c r="AJ92" s="40">
        <v>220</v>
      </c>
      <c r="AK92" s="40">
        <v>13</v>
      </c>
      <c r="AL92" s="40">
        <v>11</v>
      </c>
      <c r="AM92" s="40">
        <v>55</v>
      </c>
      <c r="AN92" s="40">
        <v>160</v>
      </c>
      <c r="AO92" s="40">
        <v>80</v>
      </c>
      <c r="AP92" s="40">
        <v>108</v>
      </c>
      <c r="AQ92" s="40">
        <v>482</v>
      </c>
      <c r="AR92" s="40">
        <v>3</v>
      </c>
      <c r="AS92" s="6">
        <f>AN92+AP92+AQ92</f>
        <v>750</v>
      </c>
      <c r="AT92" s="6">
        <f>ROUNDDOWN(AS92*0.75,0)</f>
        <v>562</v>
      </c>
      <c r="AU92" s="6">
        <f>ROUNDDOWN(AS92*1.25,0)</f>
        <v>937</v>
      </c>
      <c r="AV92" s="6">
        <f>ROUNDDOWN(($AM92-5)/5,0)-ROUNDDOWN(IF($BA$1=TRUE,$AT92,$AU92)/100,0)+IF($BB$1=TRUE,1,0)+IF($BD$1=TRUE,6,0)</f>
        <v>12</v>
      </c>
      <c r="AW92" s="6">
        <f>ROUNDDOWN(($AM92-5+3*$BA$5)/5,0)-ROUNDDOWN(IF($BA$1=TRUE,$AT92,$AU92)/100,0)+IF($BB$1=TRUE,1,0)+IF($BD$1=TRUE,6,0)</f>
        <v>13</v>
      </c>
      <c r="AX92" s="6">
        <f>ROUNDDOWN(($AM92-5+20*1+2*$BA$5)/5,0)-ROUNDDOWN(IF($BA$1=TRUE,$AT92,$AU92)/100,0)+IF($BB$1=TRUE,1,0)+IF($BD$1=TRUE,6,0)</f>
        <v>16</v>
      </c>
      <c r="AY92" s="6">
        <f>ROUNDDOWN(($AM92-5+20*2+1*$BA$5)/5,0)-ROUNDDOWN(IF($BA$1=TRUE,$AT92,$AU92)/100,0)+IF($BB$1=TRUE,1,0)+IF($BD$1=TRUE,6,0)</f>
        <v>20</v>
      </c>
      <c r="AZ92" s="6">
        <f>ROUNDDOWN(($AM92-5+60)/5,0)-ROUNDDOWN(IF($BA$1=TRUE,$AT92,$AU92)/100,0)+IF($BB$1=TRUE,1,0)+IF($BD$1=TRUE,6,0)</f>
        <v>24</v>
      </c>
    </row>
    <row r="93" spans="1:52" s="6" customFormat="1" x14ac:dyDescent="0.3">
      <c r="A93" s="35">
        <v>62</v>
      </c>
      <c r="B93" s="7"/>
      <c r="C93" s="23" t="s">
        <v>221</v>
      </c>
      <c r="D93" s="8" t="s">
        <v>43</v>
      </c>
      <c r="E93" s="8" t="s">
        <v>0</v>
      </c>
      <c r="F93" s="9" t="s">
        <v>69</v>
      </c>
      <c r="G93" s="26" t="s">
        <v>12</v>
      </c>
      <c r="H93" s="6">
        <f>ROUNDDOWN(AI93*1.05,0)+INDEX(Sheet2!$B$2:'Sheet2'!$B$5,MATCH(G93,Sheet2!$A$2:'Sheet2'!$A$5,0),0)+34*AR93-ROUNDUP(IF($BA$1=TRUE,AT93,AU93)/10,0)</f>
        <v>463</v>
      </c>
      <c r="I93" s="6">
        <f>ROUNDDOWN(AJ93*1.05,0)+INDEX(Sheet2!$B$2:'Sheet2'!$B$5,MATCH(G93,Sheet2!$A$2:'Sheet2'!$A$5,0),0)+34*AR93-ROUNDUP(IF($BA$1=TRUE,AT93,AU93)/10,0)</f>
        <v>416</v>
      </c>
      <c r="J93" s="45">
        <f>H93+I93</f>
        <v>879</v>
      </c>
      <c r="K93" s="41">
        <f>AU93-ROUNDDOWN(AP93/2,0)-ROUNDDOWN(MAX(AO93*1.2,AN93*0.5),0)+INDEX(Sheet2!$C$2:'Sheet2'!$C$5,MATCH(G93,Sheet2!$A$2:'Sheet2'!$A$5,0),0)</f>
        <v>836</v>
      </c>
      <c r="L93" s="23">
        <f>AT93-ROUNDDOWN(AP93/2,0)-ROUNDDOWN(MAX(AO93*1.2,AN93*0.5),0)</f>
        <v>412</v>
      </c>
      <c r="N93" s="27">
        <f>AV93+IF($F93="범선",IF($BE$1=TRUE,INDEX(Sheet2!$H$2:'Sheet2'!$H$45,MATCH(AV93,Sheet2!$G$2:'Sheet2'!$G$45,0),0)),IF($BF$1=TRUE,INDEX(Sheet2!$I$2:'Sheet2'!$I$45,MATCH(AV93,Sheet2!$G$2:'Sheet2'!$G$45,0)),IF($BG$1=TRUE,INDEX(Sheet2!$H$2:'Sheet2'!$H$45,MATCH(AV93,Sheet2!$G$2:'Sheet2'!$G$45,0)),0)))+IF($BC$1=TRUE,2,0)</f>
        <v>24</v>
      </c>
      <c r="O93" s="8">
        <f>N93+3</f>
        <v>27</v>
      </c>
      <c r="P93" s="8">
        <f>N93+6</f>
        <v>30</v>
      </c>
      <c r="Q93" s="26">
        <f>N93+9</f>
        <v>33</v>
      </c>
      <c r="R93" s="8">
        <f>AW93+IF($F93="범선",IF($BE$1=TRUE,INDEX(Sheet2!$H$2:'Sheet2'!$H$45,MATCH(AW93,Sheet2!$G$2:'Sheet2'!$G$45,0),0)),IF($BF$1=TRUE,INDEX(Sheet2!$I$2:'Sheet2'!$I$45,MATCH(AW93,Sheet2!$G$2:'Sheet2'!$G$45,0)),IF($BG$1=TRUE,INDEX(Sheet2!$H$2:'Sheet2'!$H$45,MATCH(AW93,Sheet2!$G$2:'Sheet2'!$G$45,0)),0)))+IF($BC$1=TRUE,2,0)</f>
        <v>25</v>
      </c>
      <c r="S93" s="8">
        <f>R93+3.5</f>
        <v>28.5</v>
      </c>
      <c r="T93" s="8">
        <f>R93+6.5</f>
        <v>31.5</v>
      </c>
      <c r="U93" s="26">
        <f>R93+9.5</f>
        <v>34.5</v>
      </c>
      <c r="V93" s="8">
        <f>AX93+IF($F93="범선",IF($BE$1=TRUE,INDEX(Sheet2!$H$2:'Sheet2'!$H$45,MATCH(AX93,Sheet2!$G$2:'Sheet2'!$G$45,0),0)),IF($BF$1=TRUE,INDEX(Sheet2!$I$2:'Sheet2'!$I$45,MATCH(AX93,Sheet2!$G$2:'Sheet2'!$G$45,0)),IF($BG$1=TRUE,INDEX(Sheet2!$H$2:'Sheet2'!$H$45,MATCH(AX93,Sheet2!$G$2:'Sheet2'!$G$45,0)),0)))+IF($BC$1=TRUE,2,0)</f>
        <v>30.5</v>
      </c>
      <c r="W93" s="8">
        <f>V93+3.5</f>
        <v>34</v>
      </c>
      <c r="X93" s="8">
        <f>V93+6.5</f>
        <v>37</v>
      </c>
      <c r="Y93" s="26">
        <f>V93+9.5</f>
        <v>40</v>
      </c>
      <c r="Z93" s="8">
        <f>AY93+IF($F93="범선",IF($BE$1=TRUE,INDEX(Sheet2!$H$2:'Sheet2'!$H$45,MATCH(AY93,Sheet2!$G$2:'Sheet2'!$G$45,0),0)),IF($BF$1=TRUE,INDEX(Sheet2!$I$2:'Sheet2'!$I$45,MATCH(AY93,Sheet2!$G$2:'Sheet2'!$G$45,0)),IF($BG$1=TRUE,INDEX(Sheet2!$H$2:'Sheet2'!$H$45,MATCH(AY93,Sheet2!$G$2:'Sheet2'!$G$45,0)),0)))+IF($BC$1=TRUE,2,0)</f>
        <v>34.5</v>
      </c>
      <c r="AA93" s="8">
        <f>Z93+3.5</f>
        <v>38</v>
      </c>
      <c r="AB93" s="8">
        <f>Z93+6.5</f>
        <v>41</v>
      </c>
      <c r="AC93" s="26">
        <f>Z93+9.5</f>
        <v>44</v>
      </c>
      <c r="AD93" s="8">
        <f>AZ93+IF($F93="범선",IF($BE$1=TRUE,INDEX(Sheet2!$H$2:'Sheet2'!$H$45,MATCH(AZ93,Sheet2!$G$2:'Sheet2'!$G$45,0),0)),IF($BF$1=TRUE,INDEX(Sheet2!$I$2:'Sheet2'!$I$45,MATCH(AZ93,Sheet2!$G$2:'Sheet2'!$G$45,0)),IF($BG$1=TRUE,INDEX(Sheet2!$H$2:'Sheet2'!$H$45,MATCH(AZ93,Sheet2!$G$2:'Sheet2'!$G$45,0)),0)))+IF($BC$1=TRUE,2,0)</f>
        <v>40</v>
      </c>
      <c r="AE93" s="8">
        <f>AD93+3.5</f>
        <v>43.5</v>
      </c>
      <c r="AF93" s="8">
        <f>AD93+6.5</f>
        <v>46.5</v>
      </c>
      <c r="AG93" s="26">
        <f>AD93+9.5</f>
        <v>49.5</v>
      </c>
      <c r="AH93" s="8"/>
      <c r="AI93" s="6">
        <v>265</v>
      </c>
      <c r="AJ93" s="6">
        <v>220</v>
      </c>
      <c r="AK93" s="6">
        <v>13</v>
      </c>
      <c r="AL93" s="6">
        <v>11</v>
      </c>
      <c r="AM93" s="6">
        <v>51</v>
      </c>
      <c r="AN93" s="6">
        <v>140</v>
      </c>
      <c r="AO93" s="6">
        <v>80</v>
      </c>
      <c r="AP93" s="6">
        <v>108</v>
      </c>
      <c r="AQ93" s="6">
        <v>502</v>
      </c>
      <c r="AR93" s="6">
        <v>3</v>
      </c>
      <c r="AS93" s="6">
        <f>AN93+AP93+AQ93</f>
        <v>750</v>
      </c>
      <c r="AT93" s="6">
        <f>ROUNDDOWN(AS93*0.75,0)</f>
        <v>562</v>
      </c>
      <c r="AU93" s="6">
        <f>ROUNDDOWN(AS93*1.25,0)</f>
        <v>937</v>
      </c>
      <c r="AV93" s="6">
        <f>ROUNDDOWN(($AM93-5)/5,0)-ROUNDDOWN(IF($BA$1=TRUE,$AT93,$AU93)/100,0)+IF($BB$1=TRUE,1,0)+IF($BD$1=TRUE,6,0)</f>
        <v>11</v>
      </c>
      <c r="AW93" s="6">
        <f>ROUNDDOWN(($AM93-5+3*$BA$5)/5,0)-ROUNDDOWN(IF($BA$1=TRUE,$AT93,$AU93)/100,0)+IF($BB$1=TRUE,1,0)+IF($BD$1=TRUE,6,0)</f>
        <v>12</v>
      </c>
      <c r="AX93" s="6">
        <f>ROUNDDOWN(($AM93-5+20*1+2*$BA$5)/5,0)-ROUNDDOWN(IF($BA$1=TRUE,$AT93,$AU93)/100,0)+IF($BB$1=TRUE,1,0)+IF($BD$1=TRUE,6,0)</f>
        <v>16</v>
      </c>
      <c r="AY93" s="6">
        <f>ROUNDDOWN(($AM93-5+20*2+1*$BA$5)/5,0)-ROUNDDOWN(IF($BA$1=TRUE,$AT93,$AU93)/100,0)+IF($BB$1=TRUE,1,0)+IF($BD$1=TRUE,6,0)</f>
        <v>19</v>
      </c>
      <c r="AZ93" s="6">
        <f>ROUNDDOWN(($AM93-5+60)/5,0)-ROUNDDOWN(IF($BA$1=TRUE,$AT93,$AU93)/100,0)+IF($BB$1=TRUE,1,0)+IF($BD$1=TRUE,6,0)</f>
        <v>23</v>
      </c>
    </row>
    <row r="94" spans="1:52" s="6" customFormat="1" x14ac:dyDescent="0.3">
      <c r="A94" s="35">
        <v>90</v>
      </c>
      <c r="B94" s="7" t="s">
        <v>127</v>
      </c>
      <c r="C94" s="23" t="s">
        <v>125</v>
      </c>
      <c r="D94" s="8" t="s">
        <v>1</v>
      </c>
      <c r="E94" s="8" t="s">
        <v>0</v>
      </c>
      <c r="F94" s="9" t="s">
        <v>69</v>
      </c>
      <c r="G94" s="26" t="s">
        <v>8</v>
      </c>
      <c r="H94" s="6">
        <f>ROUNDDOWN(AI94*1.05,0)+INDEX(Sheet2!$B$2:'Sheet2'!$B$5,MATCH(G94,Sheet2!$A$2:'Sheet2'!$A$5,0),0)+34*AR94-ROUNDUP(IF($BA$1=TRUE,AT94,AU94)/10,0)</f>
        <v>377</v>
      </c>
      <c r="I94" s="6">
        <f>ROUNDDOWN(AJ94*1.05,0)+INDEX(Sheet2!$B$2:'Sheet2'!$B$5,MATCH(G94,Sheet2!$A$2:'Sheet2'!$A$5,0),0)+34*AR94-ROUNDUP(IF($BA$1=TRUE,AT94,AU94)/10,0)</f>
        <v>529</v>
      </c>
      <c r="J94" s="45">
        <f>H94+I94</f>
        <v>906</v>
      </c>
      <c r="K94" s="41">
        <f>AU94-ROUNDDOWN(AP94/2,0)-ROUNDDOWN(MAX(AO94*1.2,AN94*0.5),0)+INDEX(Sheet2!$C$2:'Sheet2'!$C$5,MATCH(G94,Sheet2!$A$2:'Sheet2'!$A$5,0),0)</f>
        <v>844</v>
      </c>
      <c r="L94" s="23">
        <f>AT94-ROUNDDOWN(AP94/2,0)-ROUNDDOWN(MAX(AO94*1.2,AN94*0.5),0)</f>
        <v>445</v>
      </c>
      <c r="N94" s="27">
        <f>AV94+IF($F94="범선",IF($BE$1=TRUE,INDEX(Sheet2!$H$2:'Sheet2'!$H$45,MATCH(AV94,Sheet2!$G$2:'Sheet2'!$G$45,0),0)),IF($BF$1=TRUE,INDEX(Sheet2!$I$2:'Sheet2'!$I$45,MATCH(AV94,Sheet2!$G$2:'Sheet2'!$G$45,0)),IF($BG$1=TRUE,INDEX(Sheet2!$H$2:'Sheet2'!$H$45,MATCH(AV94,Sheet2!$G$2:'Sheet2'!$G$45,0)),0)))+IF($BC$1=TRUE,2,0)</f>
        <v>18.5</v>
      </c>
      <c r="O94" s="8">
        <f>N94+3</f>
        <v>21.5</v>
      </c>
      <c r="P94" s="8">
        <f>N94+6</f>
        <v>24.5</v>
      </c>
      <c r="Q94" s="26">
        <f>N94+9</f>
        <v>27.5</v>
      </c>
      <c r="R94" s="8">
        <f>AW94+IF($F94="범선",IF($BE$1=TRUE,INDEX(Sheet2!$H$2:'Sheet2'!$H$45,MATCH(AW94,Sheet2!$G$2:'Sheet2'!$G$45,0),0)),IF($BF$1=TRUE,INDEX(Sheet2!$I$2:'Sheet2'!$I$45,MATCH(AW94,Sheet2!$G$2:'Sheet2'!$G$45,0)),IF($BG$1=TRUE,INDEX(Sheet2!$H$2:'Sheet2'!$H$45,MATCH(AW94,Sheet2!$G$2:'Sheet2'!$G$45,0)),0)))+IF($BC$1=TRUE,2,0)</f>
        <v>20</v>
      </c>
      <c r="S94" s="8">
        <f>R94+3.5</f>
        <v>23.5</v>
      </c>
      <c r="T94" s="8">
        <f>R94+6.5</f>
        <v>26.5</v>
      </c>
      <c r="U94" s="26">
        <f>R94+9.5</f>
        <v>29.5</v>
      </c>
      <c r="V94" s="8">
        <f>AX94+IF($F94="범선",IF($BE$1=TRUE,INDEX(Sheet2!$H$2:'Sheet2'!$H$45,MATCH(AX94,Sheet2!$G$2:'Sheet2'!$G$45,0),0)),IF($BF$1=TRUE,INDEX(Sheet2!$I$2:'Sheet2'!$I$45,MATCH(AX94,Sheet2!$G$2:'Sheet2'!$G$45,0)),IF($BG$1=TRUE,INDEX(Sheet2!$H$2:'Sheet2'!$H$45,MATCH(AX94,Sheet2!$G$2:'Sheet2'!$G$45,0)),0)))+IF($BC$1=TRUE,2,0)</f>
        <v>25</v>
      </c>
      <c r="W94" s="8">
        <f>V94+3.5</f>
        <v>28.5</v>
      </c>
      <c r="X94" s="8">
        <f>V94+6.5</f>
        <v>31.5</v>
      </c>
      <c r="Y94" s="26">
        <f>V94+9.5</f>
        <v>34.5</v>
      </c>
      <c r="Z94" s="8">
        <f>AY94+IF($F94="범선",IF($BE$1=TRUE,INDEX(Sheet2!$H$2:'Sheet2'!$H$45,MATCH(AY94,Sheet2!$G$2:'Sheet2'!$G$45,0),0)),IF($BF$1=TRUE,INDEX(Sheet2!$I$2:'Sheet2'!$I$45,MATCH(AY94,Sheet2!$G$2:'Sheet2'!$G$45,0)),IF($BG$1=TRUE,INDEX(Sheet2!$H$2:'Sheet2'!$H$45,MATCH(AY94,Sheet2!$G$2:'Sheet2'!$G$45,0)),0)))+IF($BC$1=TRUE,2,0)</f>
        <v>29</v>
      </c>
      <c r="AA94" s="8">
        <f>Z94+3.5</f>
        <v>32.5</v>
      </c>
      <c r="AB94" s="8">
        <f>Z94+6.5</f>
        <v>35.5</v>
      </c>
      <c r="AC94" s="26">
        <f>Z94+9.5</f>
        <v>38.5</v>
      </c>
      <c r="AD94" s="8">
        <f>AZ94+IF($F94="범선",IF($BE$1=TRUE,INDEX(Sheet2!$H$2:'Sheet2'!$H$45,MATCH(AZ94,Sheet2!$G$2:'Sheet2'!$G$45,0),0)),IF($BF$1=TRUE,INDEX(Sheet2!$I$2:'Sheet2'!$I$45,MATCH(AZ94,Sheet2!$G$2:'Sheet2'!$G$45,0)),IF($BG$1=TRUE,INDEX(Sheet2!$H$2:'Sheet2'!$H$45,MATCH(AZ94,Sheet2!$G$2:'Sheet2'!$G$45,0)),0)))+IF($BC$1=TRUE,2,0)</f>
        <v>34.5</v>
      </c>
      <c r="AE94" s="8">
        <f>AD94+3.5</f>
        <v>38</v>
      </c>
      <c r="AF94" s="8">
        <f>AD94+6.5</f>
        <v>41</v>
      </c>
      <c r="AG94" s="26">
        <f>AD94+9.5</f>
        <v>44</v>
      </c>
      <c r="AH94" s="8"/>
      <c r="AI94" s="6">
        <v>160</v>
      </c>
      <c r="AJ94" s="6">
        <v>305</v>
      </c>
      <c r="AK94" s="6">
        <v>11</v>
      </c>
      <c r="AL94" s="6">
        <v>15</v>
      </c>
      <c r="AM94" s="6">
        <v>32</v>
      </c>
      <c r="AN94" s="6">
        <v>100</v>
      </c>
      <c r="AO94" s="6">
        <v>33</v>
      </c>
      <c r="AP94" s="6">
        <v>60</v>
      </c>
      <c r="AQ94" s="6">
        <v>540</v>
      </c>
      <c r="AR94" s="6">
        <v>3</v>
      </c>
      <c r="AS94" s="6">
        <f>AN94+AP94+AQ94</f>
        <v>700</v>
      </c>
      <c r="AT94" s="6">
        <f>ROUNDDOWN(AS94*0.75,0)</f>
        <v>525</v>
      </c>
      <c r="AU94" s="6">
        <f>ROUNDDOWN(AS94*1.25,0)</f>
        <v>875</v>
      </c>
      <c r="AV94" s="6">
        <f>ROUNDDOWN(($AM94-5)/5,0)-ROUNDDOWN(IF($BA$1=TRUE,$AT94,$AU94)/100,0)+IF($BB$1=TRUE,1,0)+IF($BD$1=TRUE,6,0)</f>
        <v>7</v>
      </c>
      <c r="AW94" s="6">
        <f>ROUNDDOWN(($AM94-5+3*$BA$5)/5,0)-ROUNDDOWN(IF($BA$1=TRUE,$AT94,$AU94)/100,0)+IF($BB$1=TRUE,1,0)+IF($BD$1=TRUE,6,0)</f>
        <v>8</v>
      </c>
      <c r="AX94" s="6">
        <f>ROUNDDOWN(($AM94-5+20*1+2*$BA$5)/5,0)-ROUNDDOWN(IF($BA$1=TRUE,$AT94,$AU94)/100,0)+IF($BB$1=TRUE,1,0)+IF($BD$1=TRUE,6,0)</f>
        <v>12</v>
      </c>
      <c r="AY94" s="6">
        <f>ROUNDDOWN(($AM94-5+20*2+1*$BA$5)/5,0)-ROUNDDOWN(IF($BA$1=TRUE,$AT94,$AU94)/100,0)+IF($BB$1=TRUE,1,0)+IF($BD$1=TRUE,6,0)</f>
        <v>15</v>
      </c>
      <c r="AZ94" s="6">
        <f>ROUNDDOWN(($AM94-5+60)/5,0)-ROUNDDOWN(IF($BA$1=TRUE,$AT94,$AU94)/100,0)+IF($BB$1=TRUE,1,0)+IF($BD$1=TRUE,6,0)</f>
        <v>19</v>
      </c>
    </row>
    <row r="95" spans="1:52" s="6" customFormat="1" x14ac:dyDescent="0.3">
      <c r="A95" s="35">
        <v>91</v>
      </c>
      <c r="B95" s="7" t="s">
        <v>128</v>
      </c>
      <c r="C95" s="23" t="s">
        <v>125</v>
      </c>
      <c r="D95" s="8" t="s">
        <v>43</v>
      </c>
      <c r="E95" s="8" t="s">
        <v>129</v>
      </c>
      <c r="F95" s="9" t="s">
        <v>69</v>
      </c>
      <c r="G95" s="26" t="s">
        <v>8</v>
      </c>
      <c r="H95" s="6">
        <f>ROUNDDOWN(AI95*1.05,0)+INDEX(Sheet2!$B$2:'Sheet2'!$B$5,MATCH(G95,Sheet2!$A$2:'Sheet2'!$A$5,0),0)+34*AR95-ROUNDUP(IF($BA$1=TRUE,AT95,AU95)/10,0)</f>
        <v>370</v>
      </c>
      <c r="I95" s="6">
        <f>ROUNDDOWN(AJ95*1.05,0)+INDEX(Sheet2!$B$2:'Sheet2'!$B$5,MATCH(G95,Sheet2!$A$2:'Sheet2'!$A$5,0),0)+34*AR95-ROUNDUP(IF($BA$1=TRUE,AT95,AU95)/10,0)</f>
        <v>528</v>
      </c>
      <c r="J95" s="45">
        <f>H95+I95</f>
        <v>898</v>
      </c>
      <c r="K95" s="41">
        <f>AU95-ROUNDDOWN(AP95/2,0)-ROUNDDOWN(MAX(AO95*1.2,AN95*0.5),0)+INDEX(Sheet2!$C$2:'Sheet2'!$C$5,MATCH(G95,Sheet2!$A$2:'Sheet2'!$A$5,0),0)</f>
        <v>794</v>
      </c>
      <c r="L95" s="23">
        <f>AT95-ROUNDDOWN(AP95/2,0)-ROUNDDOWN(MAX(AO95*1.2,AN95*0.5),0)</f>
        <v>420</v>
      </c>
      <c r="N95" s="27">
        <f>AV95+IF($F95="범선",IF($BE$1=TRUE,INDEX(Sheet2!$H$2:'Sheet2'!$H$45,MATCH(AV95,Sheet2!$G$2:'Sheet2'!$G$45,0),0)),IF($BF$1=TRUE,INDEX(Sheet2!$I$2:'Sheet2'!$I$45,MATCH(AV95,Sheet2!$G$2:'Sheet2'!$G$45,0)),IF($BG$1=TRUE,INDEX(Sheet2!$H$2:'Sheet2'!$H$45,MATCH(AV95,Sheet2!$G$2:'Sheet2'!$G$45,0)),0)))+IF($BC$1=TRUE,2,0)</f>
        <v>18.5</v>
      </c>
      <c r="O95" s="8">
        <f>N95+3</f>
        <v>21.5</v>
      </c>
      <c r="P95" s="8">
        <f>N95+6</f>
        <v>24.5</v>
      </c>
      <c r="Q95" s="26">
        <f>N95+9</f>
        <v>27.5</v>
      </c>
      <c r="R95" s="8">
        <f>AW95+IF($F95="범선",IF($BE$1=TRUE,INDEX(Sheet2!$H$2:'Sheet2'!$H$45,MATCH(AW95,Sheet2!$G$2:'Sheet2'!$G$45,0),0)),IF($BF$1=TRUE,INDEX(Sheet2!$I$2:'Sheet2'!$I$45,MATCH(AW95,Sheet2!$G$2:'Sheet2'!$G$45,0)),IF($BG$1=TRUE,INDEX(Sheet2!$H$2:'Sheet2'!$H$45,MATCH(AW95,Sheet2!$G$2:'Sheet2'!$G$45,0)),0)))+IF($BC$1=TRUE,2,0)</f>
        <v>20</v>
      </c>
      <c r="S95" s="8">
        <f>R95+3.5</f>
        <v>23.5</v>
      </c>
      <c r="T95" s="8">
        <f>R95+6.5</f>
        <v>26.5</v>
      </c>
      <c r="U95" s="26">
        <f>R95+9.5</f>
        <v>29.5</v>
      </c>
      <c r="V95" s="8">
        <f>AX95+IF($F95="범선",IF($BE$1=TRUE,INDEX(Sheet2!$H$2:'Sheet2'!$H$45,MATCH(AX95,Sheet2!$G$2:'Sheet2'!$G$45,0),0)),IF($BF$1=TRUE,INDEX(Sheet2!$I$2:'Sheet2'!$I$45,MATCH(AX95,Sheet2!$G$2:'Sheet2'!$G$45,0)),IF($BG$1=TRUE,INDEX(Sheet2!$H$2:'Sheet2'!$H$45,MATCH(AX95,Sheet2!$G$2:'Sheet2'!$G$45,0)),0)))+IF($BC$1=TRUE,2,0)</f>
        <v>25</v>
      </c>
      <c r="W95" s="8">
        <f>V95+3.5</f>
        <v>28.5</v>
      </c>
      <c r="X95" s="8">
        <f>V95+6.5</f>
        <v>31.5</v>
      </c>
      <c r="Y95" s="26">
        <f>V95+9.5</f>
        <v>34.5</v>
      </c>
      <c r="Z95" s="8">
        <f>AY95+IF($F95="범선",IF($BE$1=TRUE,INDEX(Sheet2!$H$2:'Sheet2'!$H$45,MATCH(AY95,Sheet2!$G$2:'Sheet2'!$G$45,0),0)),IF($BF$1=TRUE,INDEX(Sheet2!$I$2:'Sheet2'!$I$45,MATCH(AY95,Sheet2!$G$2:'Sheet2'!$G$45,0)),IF($BG$1=TRUE,INDEX(Sheet2!$H$2:'Sheet2'!$H$45,MATCH(AY95,Sheet2!$G$2:'Sheet2'!$G$45,0)),0)))+IF($BC$1=TRUE,2,0)</f>
        <v>29</v>
      </c>
      <c r="AA95" s="8">
        <f>Z95+3.5</f>
        <v>32.5</v>
      </c>
      <c r="AB95" s="8">
        <f>Z95+6.5</f>
        <v>35.5</v>
      </c>
      <c r="AC95" s="26">
        <f>Z95+9.5</f>
        <v>38.5</v>
      </c>
      <c r="AD95" s="8">
        <f>AZ95+IF($F95="범선",IF($BE$1=TRUE,INDEX(Sheet2!$H$2:'Sheet2'!$H$45,MATCH(AZ95,Sheet2!$G$2:'Sheet2'!$G$45,0),0)),IF($BF$1=TRUE,INDEX(Sheet2!$I$2:'Sheet2'!$I$45,MATCH(AZ95,Sheet2!$G$2:'Sheet2'!$G$45,0)),IF($BG$1=TRUE,INDEX(Sheet2!$H$2:'Sheet2'!$H$45,MATCH(AZ95,Sheet2!$G$2:'Sheet2'!$G$45,0)),0)))+IF($BC$1=TRUE,2,0)</f>
        <v>34.5</v>
      </c>
      <c r="AE95" s="8">
        <f>AD95+3.5</f>
        <v>38</v>
      </c>
      <c r="AF95" s="8">
        <f>AD95+6.5</f>
        <v>41</v>
      </c>
      <c r="AG95" s="26">
        <f>AD95+9.5</f>
        <v>44</v>
      </c>
      <c r="AH95" s="8"/>
      <c r="AI95" s="6">
        <v>150</v>
      </c>
      <c r="AJ95" s="6">
        <v>300</v>
      </c>
      <c r="AK95" s="6">
        <v>11</v>
      </c>
      <c r="AL95" s="6">
        <v>13</v>
      </c>
      <c r="AM95" s="6">
        <v>26</v>
      </c>
      <c r="AN95" s="6">
        <v>95</v>
      </c>
      <c r="AO95" s="6">
        <v>35</v>
      </c>
      <c r="AP95" s="6">
        <v>40</v>
      </c>
      <c r="AQ95" s="6">
        <v>515</v>
      </c>
      <c r="AR95" s="6">
        <v>3</v>
      </c>
      <c r="AS95" s="6">
        <f>AN95+AP95+AQ95</f>
        <v>650</v>
      </c>
      <c r="AT95" s="6">
        <f>ROUNDDOWN(AS95*0.75,0)</f>
        <v>487</v>
      </c>
      <c r="AU95" s="6">
        <f>ROUNDDOWN(AS95*1.25,0)</f>
        <v>812</v>
      </c>
      <c r="AV95" s="6">
        <f>ROUNDDOWN(($AM95-5)/5,0)-ROUNDDOWN(IF($BA$1=TRUE,$AT95,$AU95)/100,0)+IF($BB$1=TRUE,1,0)+IF($BD$1=TRUE,6,0)</f>
        <v>7</v>
      </c>
      <c r="AW95" s="6">
        <f>ROUNDDOWN(($AM95-5+3*$BA$5)/5,0)-ROUNDDOWN(IF($BA$1=TRUE,$AT95,$AU95)/100,0)+IF($BB$1=TRUE,1,0)+IF($BD$1=TRUE,6,0)</f>
        <v>8</v>
      </c>
      <c r="AX95" s="6">
        <f>ROUNDDOWN(($AM95-5+20*1+2*$BA$5)/5,0)-ROUNDDOWN(IF($BA$1=TRUE,$AT95,$AU95)/100,0)+IF($BB$1=TRUE,1,0)+IF($BD$1=TRUE,6,0)</f>
        <v>12</v>
      </c>
      <c r="AY95" s="6">
        <f>ROUNDDOWN(($AM95-5+20*2+1*$BA$5)/5,0)-ROUNDDOWN(IF($BA$1=TRUE,$AT95,$AU95)/100,0)+IF($BB$1=TRUE,1,0)+IF($BD$1=TRUE,6,0)</f>
        <v>15</v>
      </c>
      <c r="AZ95" s="6">
        <f>ROUNDDOWN(($AM95-5+60)/5,0)-ROUNDDOWN(IF($BA$1=TRUE,$AT95,$AU95)/100,0)+IF($BB$1=TRUE,1,0)+IF($BD$1=TRUE,6,0)</f>
        <v>19</v>
      </c>
    </row>
    <row r="96" spans="1:52" s="6" customFormat="1" x14ac:dyDescent="0.3">
      <c r="A96" s="35">
        <v>92</v>
      </c>
      <c r="B96" s="7" t="s">
        <v>126</v>
      </c>
      <c r="C96" s="23" t="s">
        <v>125</v>
      </c>
      <c r="D96" s="8" t="s">
        <v>1</v>
      </c>
      <c r="E96" s="8" t="s">
        <v>124</v>
      </c>
      <c r="F96" s="9" t="s">
        <v>69</v>
      </c>
      <c r="G96" s="26" t="s">
        <v>8</v>
      </c>
      <c r="H96" s="6">
        <f>ROUNDDOWN(AI96*1.05,0)+INDEX(Sheet2!$B$2:'Sheet2'!$B$5,MATCH(G96,Sheet2!$A$2:'Sheet2'!$A$5,0),0)+34*AR96-ROUNDUP(IF($BA$1=TRUE,AT96,AU96)/10,0)</f>
        <v>398</v>
      </c>
      <c r="I96" s="6">
        <f>ROUNDDOWN(AJ96*1.05,0)+INDEX(Sheet2!$B$2:'Sheet2'!$B$5,MATCH(G96,Sheet2!$A$2:'Sheet2'!$A$5,0),0)+34*AR96-ROUNDUP(IF($BA$1=TRUE,AT96,AU96)/10,0)</f>
        <v>539</v>
      </c>
      <c r="J96" s="45">
        <f>H96+I96</f>
        <v>937</v>
      </c>
      <c r="K96" s="41">
        <f>AU96-ROUNDDOWN(AP96/2,0)-ROUNDDOWN(MAX(AO96*1.2,AN96*0.5),0)+INDEX(Sheet2!$C$2:'Sheet2'!$C$5,MATCH(G96,Sheet2!$A$2:'Sheet2'!$A$5,0),0)</f>
        <v>854</v>
      </c>
      <c r="L96" s="23">
        <f>AT96-ROUNDDOWN(AP96/2,0)-ROUNDDOWN(MAX(AO96*1.2,AN96*0.5),0)</f>
        <v>455</v>
      </c>
      <c r="N96" s="27">
        <f>AV96+IF($F96="범선",IF($BE$1=TRUE,INDEX(Sheet2!$H$2:'Sheet2'!$H$45,MATCH(AV96,Sheet2!$G$2:'Sheet2'!$G$45,0),0)),IF($BF$1=TRUE,INDEX(Sheet2!$I$2:'Sheet2'!$I$45,MATCH(AV96,Sheet2!$G$2:'Sheet2'!$G$45,0)),IF($BG$1=TRUE,INDEX(Sheet2!$H$2:'Sheet2'!$H$45,MATCH(AV96,Sheet2!$G$2:'Sheet2'!$G$45,0)),0)))+IF($BC$1=TRUE,2,0)</f>
        <v>17</v>
      </c>
      <c r="O96" s="8">
        <f>N96+3</f>
        <v>20</v>
      </c>
      <c r="P96" s="8">
        <f>N96+6</f>
        <v>23</v>
      </c>
      <c r="Q96" s="26">
        <f>N96+9</f>
        <v>26</v>
      </c>
      <c r="R96" s="8">
        <f>AW96+IF($F96="범선",IF($BE$1=TRUE,INDEX(Sheet2!$H$2:'Sheet2'!$H$45,MATCH(AW96,Sheet2!$G$2:'Sheet2'!$G$45,0),0)),IF($BF$1=TRUE,INDEX(Sheet2!$I$2:'Sheet2'!$I$45,MATCH(AW96,Sheet2!$G$2:'Sheet2'!$G$45,0)),IF($BG$1=TRUE,INDEX(Sheet2!$H$2:'Sheet2'!$H$45,MATCH(AW96,Sheet2!$G$2:'Sheet2'!$G$45,0)),0)))+IF($BC$1=TRUE,2,0)</f>
        <v>18.5</v>
      </c>
      <c r="S96" s="8">
        <f>R96+3.5</f>
        <v>22</v>
      </c>
      <c r="T96" s="8">
        <f>R96+6.5</f>
        <v>25</v>
      </c>
      <c r="U96" s="26">
        <f>R96+9.5</f>
        <v>28</v>
      </c>
      <c r="V96" s="8">
        <f>AX96+IF($F96="범선",IF($BE$1=TRUE,INDEX(Sheet2!$H$2:'Sheet2'!$H$45,MATCH(AX96,Sheet2!$G$2:'Sheet2'!$G$45,0),0)),IF($BF$1=TRUE,INDEX(Sheet2!$I$2:'Sheet2'!$I$45,MATCH(AX96,Sheet2!$G$2:'Sheet2'!$G$45,0)),IF($BG$1=TRUE,INDEX(Sheet2!$H$2:'Sheet2'!$H$45,MATCH(AX96,Sheet2!$G$2:'Sheet2'!$G$45,0)),0)))+IF($BC$1=TRUE,2,0)</f>
        <v>24</v>
      </c>
      <c r="W96" s="8">
        <f>V96+3.5</f>
        <v>27.5</v>
      </c>
      <c r="X96" s="8">
        <f>V96+6.5</f>
        <v>30.5</v>
      </c>
      <c r="Y96" s="26">
        <f>V96+9.5</f>
        <v>33.5</v>
      </c>
      <c r="Z96" s="8">
        <f>AY96+IF($F96="범선",IF($BE$1=TRUE,INDEX(Sheet2!$H$2:'Sheet2'!$H$45,MATCH(AY96,Sheet2!$G$2:'Sheet2'!$G$45,0),0)),IF($BF$1=TRUE,INDEX(Sheet2!$I$2:'Sheet2'!$I$45,MATCH(AY96,Sheet2!$G$2:'Sheet2'!$G$45,0)),IF($BG$1=TRUE,INDEX(Sheet2!$H$2:'Sheet2'!$H$45,MATCH(AY96,Sheet2!$G$2:'Sheet2'!$G$45,0)),0)))+IF($BC$1=TRUE,2,0)</f>
        <v>28</v>
      </c>
      <c r="AA96" s="8">
        <f>Z96+3.5</f>
        <v>31.5</v>
      </c>
      <c r="AB96" s="8">
        <f>Z96+6.5</f>
        <v>34.5</v>
      </c>
      <c r="AC96" s="26">
        <f>Z96+9.5</f>
        <v>37.5</v>
      </c>
      <c r="AD96" s="8">
        <f>AZ96+IF($F96="범선",IF($BE$1=TRUE,INDEX(Sheet2!$H$2:'Sheet2'!$H$45,MATCH(AZ96,Sheet2!$G$2:'Sheet2'!$G$45,0),0)),IF($BF$1=TRUE,INDEX(Sheet2!$I$2:'Sheet2'!$I$45,MATCH(AZ96,Sheet2!$G$2:'Sheet2'!$G$45,0)),IF($BG$1=TRUE,INDEX(Sheet2!$H$2:'Sheet2'!$H$45,MATCH(AZ96,Sheet2!$G$2:'Sheet2'!$G$45,0)),0)))+IF($BC$1=TRUE,2,0)</f>
        <v>33</v>
      </c>
      <c r="AE96" s="8">
        <f>AD96+3.5</f>
        <v>36.5</v>
      </c>
      <c r="AF96" s="8">
        <f>AD96+6.5</f>
        <v>39.5</v>
      </c>
      <c r="AG96" s="26">
        <f>AD96+9.5</f>
        <v>42.5</v>
      </c>
      <c r="AH96" s="8"/>
      <c r="AI96" s="6">
        <v>180</v>
      </c>
      <c r="AJ96" s="6">
        <v>315</v>
      </c>
      <c r="AK96" s="6">
        <v>12</v>
      </c>
      <c r="AL96" s="6">
        <v>15</v>
      </c>
      <c r="AM96" s="6">
        <v>26</v>
      </c>
      <c r="AN96" s="6">
        <v>100</v>
      </c>
      <c r="AO96" s="6">
        <v>33</v>
      </c>
      <c r="AP96" s="6">
        <v>40</v>
      </c>
      <c r="AQ96" s="6">
        <v>560</v>
      </c>
      <c r="AR96" s="6">
        <v>3</v>
      </c>
      <c r="AS96" s="6">
        <f>AN96+AP96+AQ96</f>
        <v>700</v>
      </c>
      <c r="AT96" s="6">
        <f>ROUNDDOWN(AS96*0.75,0)</f>
        <v>525</v>
      </c>
      <c r="AU96" s="6">
        <f>ROUNDDOWN(AS96*1.25,0)</f>
        <v>875</v>
      </c>
      <c r="AV96" s="6">
        <f>ROUNDDOWN(($AM96-5)/5,0)-ROUNDDOWN(IF($BA$1=TRUE,$AT96,$AU96)/100,0)+IF($BB$1=TRUE,1,0)+IF($BD$1=TRUE,6,0)</f>
        <v>6</v>
      </c>
      <c r="AW96" s="6">
        <f>ROUNDDOWN(($AM96-5+3*$BA$5)/5,0)-ROUNDDOWN(IF($BA$1=TRUE,$AT96,$AU96)/100,0)+IF($BB$1=TRUE,1,0)+IF($BD$1=TRUE,6,0)</f>
        <v>7</v>
      </c>
      <c r="AX96" s="6">
        <f>ROUNDDOWN(($AM96-5+20*1+2*$BA$5)/5,0)-ROUNDDOWN(IF($BA$1=TRUE,$AT96,$AU96)/100,0)+IF($BB$1=TRUE,1,0)+IF($BD$1=TRUE,6,0)</f>
        <v>11</v>
      </c>
      <c r="AY96" s="6">
        <f>ROUNDDOWN(($AM96-5+20*2+1*$BA$5)/5,0)-ROUNDDOWN(IF($BA$1=TRUE,$AT96,$AU96)/100,0)+IF($BB$1=TRUE,1,0)+IF($BD$1=TRUE,6,0)</f>
        <v>14</v>
      </c>
      <c r="AZ96" s="6">
        <f>ROUNDDOWN(($AM96-5+60)/5,0)-ROUNDDOWN(IF($BA$1=TRUE,$AT96,$AU96)/100,0)+IF($BB$1=TRUE,1,0)+IF($BD$1=TRUE,6,0)</f>
        <v>18</v>
      </c>
    </row>
    <row r="97" spans="1:52" s="6" customFormat="1" x14ac:dyDescent="0.3">
      <c r="A97" s="35">
        <v>93</v>
      </c>
      <c r="B97" s="7" t="s">
        <v>137</v>
      </c>
      <c r="C97" s="23" t="s">
        <v>135</v>
      </c>
      <c r="D97" s="8" t="s">
        <v>1</v>
      </c>
      <c r="E97" s="8" t="s">
        <v>0</v>
      </c>
      <c r="F97" s="9" t="s">
        <v>69</v>
      </c>
      <c r="G97" s="26" t="s">
        <v>8</v>
      </c>
      <c r="H97" s="6">
        <f>ROUNDDOWN(AI97*1.05,0)+INDEX(Sheet2!$B$2:'Sheet2'!$B$5,MATCH(G97,Sheet2!$A$2:'Sheet2'!$A$5,0),0)+34*AR97-ROUNDUP(IF($BA$1=TRUE,AT97,AU97)/10,0)</f>
        <v>466</v>
      </c>
      <c r="I97" s="6">
        <f>ROUNDDOWN(AJ97*1.05,0)+INDEX(Sheet2!$B$2:'Sheet2'!$B$5,MATCH(G97,Sheet2!$A$2:'Sheet2'!$A$5,0),0)+34*AR97-ROUNDUP(IF($BA$1=TRUE,AT97,AU97)/10,0)</f>
        <v>566</v>
      </c>
      <c r="J97" s="45">
        <f>H97+I97</f>
        <v>1032</v>
      </c>
      <c r="K97" s="41">
        <f>AU97-ROUNDDOWN(AP97/2,0)-ROUNDDOWN(MAX(AO97*1.2,AN97*0.5),0)+INDEX(Sheet2!$C$2:'Sheet2'!$C$5,MATCH(G97,Sheet2!$A$2:'Sheet2'!$A$5,0),0)</f>
        <v>815</v>
      </c>
      <c r="L97" s="23">
        <f>AT97-ROUNDDOWN(AP97/2,0)-ROUNDDOWN(MAX(AO97*1.2,AN97*0.5),0)</f>
        <v>416</v>
      </c>
      <c r="N97" s="27">
        <f>AV97+IF($F97="범선",IF($BE$1=TRUE,INDEX(Sheet2!$H$2:'Sheet2'!$H$45,MATCH(AV97,Sheet2!$G$2:'Sheet2'!$G$45,0),0)),IF($BF$1=TRUE,INDEX(Sheet2!$I$2:'Sheet2'!$I$45,MATCH(AV97,Sheet2!$G$2:'Sheet2'!$G$45,0)),IF($BG$1=TRUE,INDEX(Sheet2!$H$2:'Sheet2'!$H$45,MATCH(AV97,Sheet2!$G$2:'Sheet2'!$G$45,0)),0)))+IF($BC$1=TRUE,2,0)</f>
        <v>20</v>
      </c>
      <c r="O97" s="8">
        <f>N97+3</f>
        <v>23</v>
      </c>
      <c r="P97" s="8">
        <f>N97+6</f>
        <v>26</v>
      </c>
      <c r="Q97" s="26">
        <f>N97+9</f>
        <v>29</v>
      </c>
      <c r="R97" s="8">
        <f>AW97+IF($F97="범선",IF($BE$1=TRUE,INDEX(Sheet2!$H$2:'Sheet2'!$H$45,MATCH(AW97,Sheet2!$G$2:'Sheet2'!$G$45,0),0)),IF($BF$1=TRUE,INDEX(Sheet2!$I$2:'Sheet2'!$I$45,MATCH(AW97,Sheet2!$G$2:'Sheet2'!$G$45,0)),IF($BG$1=TRUE,INDEX(Sheet2!$H$2:'Sheet2'!$H$45,MATCH(AW97,Sheet2!$G$2:'Sheet2'!$G$45,0)),0)))+IF($BC$1=TRUE,2,0)</f>
        <v>21</v>
      </c>
      <c r="S97" s="8">
        <f>R97+3.5</f>
        <v>24.5</v>
      </c>
      <c r="T97" s="8">
        <f>R97+6.5</f>
        <v>27.5</v>
      </c>
      <c r="U97" s="26">
        <f>R97+9.5</f>
        <v>30.5</v>
      </c>
      <c r="V97" s="8">
        <f>AX97+IF($F97="범선",IF($BE$1=TRUE,INDEX(Sheet2!$H$2:'Sheet2'!$H$45,MATCH(AX97,Sheet2!$G$2:'Sheet2'!$G$45,0),0)),IF($BF$1=TRUE,INDEX(Sheet2!$I$2:'Sheet2'!$I$45,MATCH(AX97,Sheet2!$G$2:'Sheet2'!$G$45,0)),IF($BG$1=TRUE,INDEX(Sheet2!$H$2:'Sheet2'!$H$45,MATCH(AX97,Sheet2!$G$2:'Sheet2'!$G$45,0)),0)))+IF($BC$1=TRUE,2,0)</f>
        <v>26.5</v>
      </c>
      <c r="W97" s="8">
        <f>V97+3.5</f>
        <v>30</v>
      </c>
      <c r="X97" s="8">
        <f>V97+6.5</f>
        <v>33</v>
      </c>
      <c r="Y97" s="26">
        <f>V97+9.5</f>
        <v>36</v>
      </c>
      <c r="Z97" s="8">
        <f>AY97+IF($F97="범선",IF($BE$1=TRUE,INDEX(Sheet2!$H$2:'Sheet2'!$H$45,MATCH(AY97,Sheet2!$G$2:'Sheet2'!$G$45,0),0)),IF($BF$1=TRUE,INDEX(Sheet2!$I$2:'Sheet2'!$I$45,MATCH(AY97,Sheet2!$G$2:'Sheet2'!$G$45,0)),IF($BG$1=TRUE,INDEX(Sheet2!$H$2:'Sheet2'!$H$45,MATCH(AY97,Sheet2!$G$2:'Sheet2'!$G$45,0)),0)))+IF($BC$1=TRUE,2,0)</f>
        <v>32</v>
      </c>
      <c r="AA97" s="8">
        <f>Z97+3.5</f>
        <v>35.5</v>
      </c>
      <c r="AB97" s="8">
        <f>Z97+6.5</f>
        <v>38.5</v>
      </c>
      <c r="AC97" s="26">
        <f>Z97+9.5</f>
        <v>41.5</v>
      </c>
      <c r="AD97" s="8">
        <f>AZ97+IF($F97="범선",IF($BE$1=TRUE,INDEX(Sheet2!$H$2:'Sheet2'!$H$45,MATCH(AZ97,Sheet2!$G$2:'Sheet2'!$G$45,0),0)),IF($BF$1=TRUE,INDEX(Sheet2!$I$2:'Sheet2'!$I$45,MATCH(AZ97,Sheet2!$G$2:'Sheet2'!$G$45,0)),IF($BG$1=TRUE,INDEX(Sheet2!$H$2:'Sheet2'!$H$45,MATCH(AZ97,Sheet2!$G$2:'Sheet2'!$G$45,0)),0)))+IF($BC$1=TRUE,2,0)</f>
        <v>36</v>
      </c>
      <c r="AE97" s="8">
        <f>AD97+3.5</f>
        <v>39.5</v>
      </c>
      <c r="AF97" s="8">
        <f>AD97+6.5</f>
        <v>42.5</v>
      </c>
      <c r="AG97" s="26">
        <f>AD97+9.5</f>
        <v>45.5</v>
      </c>
      <c r="AH97" s="8"/>
      <c r="AI97" s="6">
        <v>245</v>
      </c>
      <c r="AJ97" s="6">
        <v>340</v>
      </c>
      <c r="AK97" s="6">
        <v>10</v>
      </c>
      <c r="AL97" s="6">
        <v>12</v>
      </c>
      <c r="AM97" s="6">
        <v>38</v>
      </c>
      <c r="AN97" s="6">
        <v>80</v>
      </c>
      <c r="AO97" s="6">
        <v>70</v>
      </c>
      <c r="AP97" s="6">
        <v>50</v>
      </c>
      <c r="AQ97" s="6">
        <v>570</v>
      </c>
      <c r="AR97" s="6">
        <v>3</v>
      </c>
      <c r="AS97" s="6">
        <f>AN97+AP97+AQ97</f>
        <v>700</v>
      </c>
      <c r="AT97" s="6">
        <f>ROUNDDOWN(AS97*0.75,0)</f>
        <v>525</v>
      </c>
      <c r="AU97" s="6">
        <f>ROUNDDOWN(AS97*1.25,0)</f>
        <v>875</v>
      </c>
      <c r="AV97" s="6">
        <f>ROUNDDOWN(($AM97-5)/5,0)-ROUNDDOWN(IF($BA$1=TRUE,$AT97,$AU97)/100,0)+IF($BB$1=TRUE,1,0)+IF($BD$1=TRUE,6,0)</f>
        <v>8</v>
      </c>
      <c r="AW97" s="6">
        <f>ROUNDDOWN(($AM97-5+3*$BA$5)/5,0)-ROUNDDOWN(IF($BA$1=TRUE,$AT97,$AU97)/100,0)+IF($BB$1=TRUE,1,0)+IF($BD$1=TRUE,6,0)</f>
        <v>9</v>
      </c>
      <c r="AX97" s="6">
        <f>ROUNDDOWN(($AM97-5+20*1+2*$BA$5)/5,0)-ROUNDDOWN(IF($BA$1=TRUE,$AT97,$AU97)/100,0)+IF($BB$1=TRUE,1,0)+IF($BD$1=TRUE,6,0)</f>
        <v>13</v>
      </c>
      <c r="AY97" s="6">
        <f>ROUNDDOWN(($AM97-5+20*2+1*$BA$5)/5,0)-ROUNDDOWN(IF($BA$1=TRUE,$AT97,$AU97)/100,0)+IF($BB$1=TRUE,1,0)+IF($BD$1=TRUE,6,0)</f>
        <v>17</v>
      </c>
      <c r="AZ97" s="6">
        <f>ROUNDDOWN(($AM97-5+60)/5,0)-ROUNDDOWN(IF($BA$1=TRUE,$AT97,$AU97)/100,0)+IF($BB$1=TRUE,1,0)+IF($BD$1=TRUE,6,0)</f>
        <v>20</v>
      </c>
    </row>
    <row r="98" spans="1:52" s="6" customFormat="1" x14ac:dyDescent="0.3">
      <c r="A98" s="35">
        <v>94</v>
      </c>
      <c r="B98" s="7" t="s">
        <v>136</v>
      </c>
      <c r="C98" s="23" t="s">
        <v>135</v>
      </c>
      <c r="D98" s="8" t="s">
        <v>1</v>
      </c>
      <c r="E98" s="8" t="s">
        <v>70</v>
      </c>
      <c r="F98" s="9" t="s">
        <v>69</v>
      </c>
      <c r="G98" s="26" t="s">
        <v>8</v>
      </c>
      <c r="H98" s="6">
        <f>ROUNDDOWN(AI98*1.05,0)+INDEX(Sheet2!$B$2:'Sheet2'!$B$5,MATCH(G98,Sheet2!$A$2:'Sheet2'!$A$5,0),0)+34*AR98-ROUNDUP(IF($BA$1=TRUE,AT98,AU98)/10,0)</f>
        <v>482</v>
      </c>
      <c r="I98" s="6">
        <f>ROUNDDOWN(AJ98*1.05,0)+INDEX(Sheet2!$B$2:'Sheet2'!$B$5,MATCH(G98,Sheet2!$A$2:'Sheet2'!$A$5,0),0)+34*AR98-ROUNDUP(IF($BA$1=TRUE,AT98,AU98)/10,0)</f>
        <v>566</v>
      </c>
      <c r="J98" s="45">
        <f>H98+I98</f>
        <v>1048</v>
      </c>
      <c r="K98" s="41">
        <f>AU98-ROUNDDOWN(AP98/2,0)-ROUNDDOWN(MAX(AO98*1.2,AN98*0.5),0)+INDEX(Sheet2!$C$2:'Sheet2'!$C$5,MATCH(G98,Sheet2!$A$2:'Sheet2'!$A$5,0),0)</f>
        <v>851</v>
      </c>
      <c r="L98" s="23">
        <f>AT98-ROUNDDOWN(AP98/2,0)-ROUNDDOWN(MAX(AO98*1.2,AN98*0.5),0)</f>
        <v>452</v>
      </c>
      <c r="N98" s="27">
        <f>AV98+IF($F98="범선",IF($BE$1=TRUE,INDEX(Sheet2!$H$2:'Sheet2'!$H$45,MATCH(AV98,Sheet2!$G$2:'Sheet2'!$G$45,0),0)),IF($BF$1=TRUE,INDEX(Sheet2!$I$2:'Sheet2'!$I$45,MATCH(AV98,Sheet2!$G$2:'Sheet2'!$G$45,0)),IF($BG$1=TRUE,INDEX(Sheet2!$H$2:'Sheet2'!$H$45,MATCH(AV98,Sheet2!$G$2:'Sheet2'!$G$45,0)),0)))+IF($BC$1=TRUE,2,0)</f>
        <v>18.5</v>
      </c>
      <c r="O98" s="8">
        <f>N98+3</f>
        <v>21.5</v>
      </c>
      <c r="P98" s="8">
        <f>N98+6</f>
        <v>24.5</v>
      </c>
      <c r="Q98" s="26">
        <f>N98+9</f>
        <v>27.5</v>
      </c>
      <c r="R98" s="8">
        <f>AW98+IF($F98="범선",IF($BE$1=TRUE,INDEX(Sheet2!$H$2:'Sheet2'!$H$45,MATCH(AW98,Sheet2!$G$2:'Sheet2'!$G$45,0),0)),IF($BF$1=TRUE,INDEX(Sheet2!$I$2:'Sheet2'!$I$45,MATCH(AW98,Sheet2!$G$2:'Sheet2'!$G$45,0)),IF($BG$1=TRUE,INDEX(Sheet2!$H$2:'Sheet2'!$H$45,MATCH(AW98,Sheet2!$G$2:'Sheet2'!$G$45,0)),0)))+IF($BC$1=TRUE,2,0)</f>
        <v>20</v>
      </c>
      <c r="S98" s="8">
        <f>R98+3.5</f>
        <v>23.5</v>
      </c>
      <c r="T98" s="8">
        <f>R98+6.5</f>
        <v>26.5</v>
      </c>
      <c r="U98" s="26">
        <f>R98+9.5</f>
        <v>29.5</v>
      </c>
      <c r="V98" s="8">
        <f>AX98+IF($F98="범선",IF($BE$1=TRUE,INDEX(Sheet2!$H$2:'Sheet2'!$H$45,MATCH(AX98,Sheet2!$G$2:'Sheet2'!$G$45,0),0)),IF($BF$1=TRUE,INDEX(Sheet2!$I$2:'Sheet2'!$I$45,MATCH(AX98,Sheet2!$G$2:'Sheet2'!$G$45,0)),IF($BG$1=TRUE,INDEX(Sheet2!$H$2:'Sheet2'!$H$45,MATCH(AX98,Sheet2!$G$2:'Sheet2'!$G$45,0)),0)))+IF($BC$1=TRUE,2,0)</f>
        <v>25</v>
      </c>
      <c r="W98" s="8">
        <f>V98+3.5</f>
        <v>28.5</v>
      </c>
      <c r="X98" s="8">
        <f>V98+6.5</f>
        <v>31.5</v>
      </c>
      <c r="Y98" s="26">
        <f>V98+9.5</f>
        <v>34.5</v>
      </c>
      <c r="Z98" s="8">
        <f>AY98+IF($F98="범선",IF($BE$1=TRUE,INDEX(Sheet2!$H$2:'Sheet2'!$H$45,MATCH(AY98,Sheet2!$G$2:'Sheet2'!$G$45,0),0)),IF($BF$1=TRUE,INDEX(Sheet2!$I$2:'Sheet2'!$I$45,MATCH(AY98,Sheet2!$G$2:'Sheet2'!$G$45,0)),IF($BG$1=TRUE,INDEX(Sheet2!$H$2:'Sheet2'!$H$45,MATCH(AY98,Sheet2!$G$2:'Sheet2'!$G$45,0)),0)))+IF($BC$1=TRUE,2,0)</f>
        <v>30.5</v>
      </c>
      <c r="AA98" s="8">
        <f>Z98+3.5</f>
        <v>34</v>
      </c>
      <c r="AB98" s="8">
        <f>Z98+6.5</f>
        <v>37</v>
      </c>
      <c r="AC98" s="26">
        <f>Z98+9.5</f>
        <v>40</v>
      </c>
      <c r="AD98" s="8">
        <f>AZ98+IF($F98="범선",IF($BE$1=TRUE,INDEX(Sheet2!$H$2:'Sheet2'!$H$45,MATCH(AZ98,Sheet2!$G$2:'Sheet2'!$G$45,0),0)),IF($BF$1=TRUE,INDEX(Sheet2!$I$2:'Sheet2'!$I$45,MATCH(AZ98,Sheet2!$G$2:'Sheet2'!$G$45,0)),IF($BG$1=TRUE,INDEX(Sheet2!$H$2:'Sheet2'!$H$45,MATCH(AZ98,Sheet2!$G$2:'Sheet2'!$G$45,0)),0)))+IF($BC$1=TRUE,2,0)</f>
        <v>34.5</v>
      </c>
      <c r="AE98" s="8">
        <f>AD98+3.5</f>
        <v>38</v>
      </c>
      <c r="AF98" s="8">
        <f>AD98+6.5</f>
        <v>41</v>
      </c>
      <c r="AG98" s="26">
        <f>AD98+9.5</f>
        <v>44</v>
      </c>
      <c r="AH98" s="8"/>
      <c r="AI98" s="6">
        <v>260</v>
      </c>
      <c r="AJ98" s="6">
        <v>340</v>
      </c>
      <c r="AK98" s="6">
        <v>11</v>
      </c>
      <c r="AL98" s="6">
        <v>14</v>
      </c>
      <c r="AM98" s="6">
        <v>33</v>
      </c>
      <c r="AN98" s="6">
        <v>80</v>
      </c>
      <c r="AO98" s="6">
        <v>40</v>
      </c>
      <c r="AP98" s="6">
        <v>50</v>
      </c>
      <c r="AQ98" s="6">
        <v>570</v>
      </c>
      <c r="AR98" s="6">
        <v>3</v>
      </c>
      <c r="AS98" s="6">
        <f>AN98+AP98+AQ98</f>
        <v>700</v>
      </c>
      <c r="AT98" s="6">
        <f>ROUNDDOWN(AS98*0.75,0)</f>
        <v>525</v>
      </c>
      <c r="AU98" s="6">
        <f>ROUNDDOWN(AS98*1.25,0)</f>
        <v>875</v>
      </c>
      <c r="AV98" s="6">
        <f>ROUNDDOWN(($AM98-5)/5,0)-ROUNDDOWN(IF($BA$1=TRUE,$AT98,$AU98)/100,0)+IF($BB$1=TRUE,1,0)+IF($BD$1=TRUE,6,0)</f>
        <v>7</v>
      </c>
      <c r="AW98" s="6">
        <f>ROUNDDOWN(($AM98-5+3*$BA$5)/5,0)-ROUNDDOWN(IF($BA$1=TRUE,$AT98,$AU98)/100,0)+IF($BB$1=TRUE,1,0)+IF($BD$1=TRUE,6,0)</f>
        <v>8</v>
      </c>
      <c r="AX98" s="6">
        <f>ROUNDDOWN(($AM98-5+20*1+2*$BA$5)/5,0)-ROUNDDOWN(IF($BA$1=TRUE,$AT98,$AU98)/100,0)+IF($BB$1=TRUE,1,0)+IF($BD$1=TRUE,6,0)</f>
        <v>12</v>
      </c>
      <c r="AY98" s="6">
        <f>ROUNDDOWN(($AM98-5+20*2+1*$BA$5)/5,0)-ROUNDDOWN(IF($BA$1=TRUE,$AT98,$AU98)/100,0)+IF($BB$1=TRUE,1,0)+IF($BD$1=TRUE,6,0)</f>
        <v>16</v>
      </c>
      <c r="AZ98" s="6">
        <f>ROUNDDOWN(($AM98-5+60)/5,0)-ROUNDDOWN(IF($BA$1=TRUE,$AT98,$AU98)/100,0)+IF($BB$1=TRUE,1,0)+IF($BD$1=TRUE,6,0)</f>
        <v>19</v>
      </c>
    </row>
    <row r="99" spans="1:52" s="6" customFormat="1" x14ac:dyDescent="0.3">
      <c r="A99" s="35">
        <v>95</v>
      </c>
      <c r="B99" s="7"/>
      <c r="C99" s="23" t="s">
        <v>135</v>
      </c>
      <c r="D99" s="8" t="s">
        <v>43</v>
      </c>
      <c r="E99" s="8" t="s">
        <v>0</v>
      </c>
      <c r="F99" s="9" t="s">
        <v>69</v>
      </c>
      <c r="G99" s="26" t="s">
        <v>8</v>
      </c>
      <c r="H99" s="6">
        <f>ROUNDDOWN(AI99*1.05,0)+INDEX(Sheet2!$B$2:'Sheet2'!$B$5,MATCH(G99,Sheet2!$A$2:'Sheet2'!$A$5,0),0)+34*AR99-ROUNDUP(IF($BA$1=TRUE,AT99,AU99)/10,0)</f>
        <v>466</v>
      </c>
      <c r="I99" s="6">
        <f>ROUNDDOWN(AJ99*1.05,0)+INDEX(Sheet2!$B$2:'Sheet2'!$B$5,MATCH(G99,Sheet2!$A$2:'Sheet2'!$A$5,0),0)+34*AR99-ROUNDUP(IF($BA$1=TRUE,AT99,AU99)/10,0)</f>
        <v>566</v>
      </c>
      <c r="J99" s="45">
        <f>H99+I99</f>
        <v>1032</v>
      </c>
      <c r="K99" s="41">
        <f>AU99-ROUNDDOWN(AP99/2,0)-ROUNDDOWN(MAX(AO99*1.2,AN99*0.5),0)+INDEX(Sheet2!$C$2:'Sheet2'!$C$5,MATCH(G99,Sheet2!$A$2:'Sheet2'!$A$5,0),0)</f>
        <v>851</v>
      </c>
      <c r="L99" s="23">
        <f>AT99-ROUNDDOWN(AP99/2,0)-ROUNDDOWN(MAX(AO99*1.2,AN99*0.5),0)</f>
        <v>452</v>
      </c>
      <c r="N99" s="27">
        <f>AV99+IF($F99="범선",IF($BE$1=TRUE,INDEX(Sheet2!$H$2:'Sheet2'!$H$45,MATCH(AV99,Sheet2!$G$2:'Sheet2'!$G$45,0),0)),IF($BF$1=TRUE,INDEX(Sheet2!$I$2:'Sheet2'!$I$45,MATCH(AV99,Sheet2!$G$2:'Sheet2'!$G$45,0)),IF($BG$1=TRUE,INDEX(Sheet2!$H$2:'Sheet2'!$H$45,MATCH(AV99,Sheet2!$G$2:'Sheet2'!$G$45,0)),0)))+IF($BC$1=TRUE,2,0)</f>
        <v>18.5</v>
      </c>
      <c r="O99" s="8">
        <f>N99+3</f>
        <v>21.5</v>
      </c>
      <c r="P99" s="8">
        <f>N99+6</f>
        <v>24.5</v>
      </c>
      <c r="Q99" s="26">
        <f>N99+9</f>
        <v>27.5</v>
      </c>
      <c r="R99" s="8">
        <f>AW99+IF($F99="범선",IF($BE$1=TRUE,INDEX(Sheet2!$H$2:'Sheet2'!$H$45,MATCH(AW99,Sheet2!$G$2:'Sheet2'!$G$45,0),0)),IF($BF$1=TRUE,INDEX(Sheet2!$I$2:'Sheet2'!$I$45,MATCH(AW99,Sheet2!$G$2:'Sheet2'!$G$45,0)),IF($BG$1=TRUE,INDEX(Sheet2!$H$2:'Sheet2'!$H$45,MATCH(AW99,Sheet2!$G$2:'Sheet2'!$G$45,0)),0)))+IF($BC$1=TRUE,2,0)</f>
        <v>20</v>
      </c>
      <c r="S99" s="8">
        <f>R99+3.5</f>
        <v>23.5</v>
      </c>
      <c r="T99" s="8">
        <f>R99+6.5</f>
        <v>26.5</v>
      </c>
      <c r="U99" s="26">
        <f>R99+9.5</f>
        <v>29.5</v>
      </c>
      <c r="V99" s="8">
        <f>AX99+IF($F99="범선",IF($BE$1=TRUE,INDEX(Sheet2!$H$2:'Sheet2'!$H$45,MATCH(AX99,Sheet2!$G$2:'Sheet2'!$G$45,0),0)),IF($BF$1=TRUE,INDEX(Sheet2!$I$2:'Sheet2'!$I$45,MATCH(AX99,Sheet2!$G$2:'Sheet2'!$G$45,0)),IF($BG$1=TRUE,INDEX(Sheet2!$H$2:'Sheet2'!$H$45,MATCH(AX99,Sheet2!$G$2:'Sheet2'!$G$45,0)),0)))+IF($BC$1=TRUE,2,0)</f>
        <v>25</v>
      </c>
      <c r="W99" s="8">
        <f>V99+3.5</f>
        <v>28.5</v>
      </c>
      <c r="X99" s="8">
        <f>V99+6.5</f>
        <v>31.5</v>
      </c>
      <c r="Y99" s="26">
        <f>V99+9.5</f>
        <v>34.5</v>
      </c>
      <c r="Z99" s="8">
        <f>AY99+IF($F99="범선",IF($BE$1=TRUE,INDEX(Sheet2!$H$2:'Sheet2'!$H$45,MATCH(AY99,Sheet2!$G$2:'Sheet2'!$G$45,0),0)),IF($BF$1=TRUE,INDEX(Sheet2!$I$2:'Sheet2'!$I$45,MATCH(AY99,Sheet2!$G$2:'Sheet2'!$G$45,0)),IF($BG$1=TRUE,INDEX(Sheet2!$H$2:'Sheet2'!$H$45,MATCH(AY99,Sheet2!$G$2:'Sheet2'!$G$45,0)),0)))+IF($BC$1=TRUE,2,0)</f>
        <v>30.5</v>
      </c>
      <c r="AA99" s="8">
        <f>Z99+3.5</f>
        <v>34</v>
      </c>
      <c r="AB99" s="8">
        <f>Z99+6.5</f>
        <v>37</v>
      </c>
      <c r="AC99" s="26">
        <f>Z99+9.5</f>
        <v>40</v>
      </c>
      <c r="AD99" s="8">
        <f>AZ99+IF($F99="범선",IF($BE$1=TRUE,INDEX(Sheet2!$H$2:'Sheet2'!$H$45,MATCH(AZ99,Sheet2!$G$2:'Sheet2'!$G$45,0),0)),IF($BF$1=TRUE,INDEX(Sheet2!$I$2:'Sheet2'!$I$45,MATCH(AZ99,Sheet2!$G$2:'Sheet2'!$G$45,0)),IF($BG$1=TRUE,INDEX(Sheet2!$H$2:'Sheet2'!$H$45,MATCH(AZ99,Sheet2!$G$2:'Sheet2'!$G$45,0)),0)))+IF($BC$1=TRUE,2,0)</f>
        <v>34.5</v>
      </c>
      <c r="AE99" s="8">
        <f>AD99+3.5</f>
        <v>38</v>
      </c>
      <c r="AF99" s="8">
        <f>AD99+6.5</f>
        <v>41</v>
      </c>
      <c r="AG99" s="26">
        <f>AD99+9.5</f>
        <v>44</v>
      </c>
      <c r="AH99" s="8"/>
      <c r="AI99" s="6">
        <v>245</v>
      </c>
      <c r="AJ99" s="6">
        <v>340</v>
      </c>
      <c r="AK99" s="6">
        <v>10</v>
      </c>
      <c r="AL99" s="6">
        <v>12</v>
      </c>
      <c r="AM99" s="6">
        <v>33</v>
      </c>
      <c r="AN99" s="6">
        <v>80</v>
      </c>
      <c r="AO99" s="6">
        <v>40</v>
      </c>
      <c r="AP99" s="6">
        <v>50</v>
      </c>
      <c r="AQ99" s="6">
        <v>570</v>
      </c>
      <c r="AR99" s="6">
        <v>3</v>
      </c>
      <c r="AS99" s="6">
        <f>AN99+AP99+AQ99</f>
        <v>700</v>
      </c>
      <c r="AT99" s="6">
        <f>ROUNDDOWN(AS99*0.75,0)</f>
        <v>525</v>
      </c>
      <c r="AU99" s="6">
        <f>ROUNDDOWN(AS99*1.25,0)</f>
        <v>875</v>
      </c>
      <c r="AV99" s="6">
        <f>ROUNDDOWN(($AM99-5)/5,0)-ROUNDDOWN(IF($BA$1=TRUE,$AT99,$AU99)/100,0)+IF($BB$1=TRUE,1,0)+IF($BD$1=TRUE,6,0)</f>
        <v>7</v>
      </c>
      <c r="AW99" s="6">
        <f>ROUNDDOWN(($AM99-5+3*$BA$5)/5,0)-ROUNDDOWN(IF($BA$1=TRUE,$AT99,$AU99)/100,0)+IF($BB$1=TRUE,1,0)+IF($BD$1=TRUE,6,0)</f>
        <v>8</v>
      </c>
      <c r="AX99" s="6">
        <f>ROUNDDOWN(($AM99-5+20*1+2*$BA$5)/5,0)-ROUNDDOWN(IF($BA$1=TRUE,$AT99,$AU99)/100,0)+IF($BB$1=TRUE,1,0)+IF($BD$1=TRUE,6,0)</f>
        <v>12</v>
      </c>
      <c r="AY99" s="6">
        <f>ROUNDDOWN(($AM99-5+20*2+1*$BA$5)/5,0)-ROUNDDOWN(IF($BA$1=TRUE,$AT99,$AU99)/100,0)+IF($BB$1=TRUE,1,0)+IF($BD$1=TRUE,6,0)</f>
        <v>16</v>
      </c>
      <c r="AZ99" s="6">
        <f>ROUNDDOWN(($AM99-5+60)/5,0)-ROUNDDOWN(IF($BA$1=TRUE,$AT99,$AU99)/100,0)+IF($BB$1=TRUE,1,0)+IF($BD$1=TRUE,6,0)</f>
        <v>19</v>
      </c>
    </row>
    <row r="100" spans="1:52" s="6" customFormat="1" x14ac:dyDescent="0.3">
      <c r="A100" s="35">
        <v>96</v>
      </c>
      <c r="B100" s="7" t="s">
        <v>100</v>
      </c>
      <c r="C100" s="23" t="s">
        <v>135</v>
      </c>
      <c r="D100" s="8" t="s">
        <v>1</v>
      </c>
      <c r="E100" s="8" t="s">
        <v>0</v>
      </c>
      <c r="F100" s="9" t="s">
        <v>69</v>
      </c>
      <c r="G100" s="26" t="s">
        <v>10</v>
      </c>
      <c r="H100" s="6">
        <f>ROUNDDOWN(AI100*1.05,0)+INDEX(Sheet2!$B$2:'Sheet2'!$B$5,MATCH(G100,Sheet2!$A$2:'Sheet2'!$A$5,0),0)+34*AR100-ROUNDUP(IF($BA$1=TRUE,AT100,AU100)/10,0)</f>
        <v>439</v>
      </c>
      <c r="I100" s="6">
        <f>ROUNDDOWN(AJ100*1.05,0)+INDEX(Sheet2!$B$2:'Sheet2'!$B$5,MATCH(G100,Sheet2!$A$2:'Sheet2'!$A$5,0),0)+34*AR100-ROUNDUP(IF($BA$1=TRUE,AT100,AU100)/10,0)</f>
        <v>539</v>
      </c>
      <c r="J100" s="45">
        <f>H100+I100</f>
        <v>978</v>
      </c>
      <c r="K100" s="41">
        <f>AU100-ROUNDDOWN(AP100/2,0)-ROUNDDOWN(MAX(AO100*1.2,AN100*0.5),0)+INDEX(Sheet2!$C$2:'Sheet2'!$C$5,MATCH(G100,Sheet2!$A$2:'Sheet2'!$A$5,0),0)</f>
        <v>978</v>
      </c>
      <c r="L100" s="23">
        <f>AT100-ROUNDDOWN(AP100/2,0)-ROUNDDOWN(MAX(AO100*1.2,AN100*0.5),0)</f>
        <v>527</v>
      </c>
      <c r="N100" s="27">
        <f>AV100+IF($F100="범선",IF($BE$1=TRUE,INDEX(Sheet2!$H$2:'Sheet2'!$H$45,MATCH(AV100,Sheet2!$G$2:'Sheet2'!$G$45,0),0)),IF($BF$1=TRUE,INDEX(Sheet2!$I$2:'Sheet2'!$I$45,MATCH(AV100,Sheet2!$G$2:'Sheet2'!$G$45,0)),IF($BG$1=TRUE,INDEX(Sheet2!$H$2:'Sheet2'!$H$45,MATCH(AV100,Sheet2!$G$2:'Sheet2'!$G$45,0)),0)))+IF($BC$1=TRUE,2,0)</f>
        <v>17</v>
      </c>
      <c r="O100" s="8">
        <f>N100+3</f>
        <v>20</v>
      </c>
      <c r="P100" s="8">
        <f>N100+6</f>
        <v>23</v>
      </c>
      <c r="Q100" s="26">
        <f>N100+9</f>
        <v>26</v>
      </c>
      <c r="R100" s="8">
        <f>AW100+IF($F100="범선",IF($BE$1=TRUE,INDEX(Sheet2!$H$2:'Sheet2'!$H$45,MATCH(AW100,Sheet2!$G$2:'Sheet2'!$G$45,0),0)),IF($BF$1=TRUE,INDEX(Sheet2!$I$2:'Sheet2'!$I$45,MATCH(AW100,Sheet2!$G$2:'Sheet2'!$G$45,0)),IF($BG$1=TRUE,INDEX(Sheet2!$H$2:'Sheet2'!$H$45,MATCH(AW100,Sheet2!$G$2:'Sheet2'!$G$45,0)),0)))+IF($BC$1=TRUE,2,0)</f>
        <v>18.5</v>
      </c>
      <c r="S100" s="8">
        <f>R100+3.5</f>
        <v>22</v>
      </c>
      <c r="T100" s="8">
        <f>R100+6.5</f>
        <v>25</v>
      </c>
      <c r="U100" s="26">
        <f>R100+9.5</f>
        <v>28</v>
      </c>
      <c r="V100" s="8">
        <f>AX100+IF($F100="범선",IF($BE$1=TRUE,INDEX(Sheet2!$H$2:'Sheet2'!$H$45,MATCH(AX100,Sheet2!$G$2:'Sheet2'!$G$45,0),0)),IF($BF$1=TRUE,INDEX(Sheet2!$I$2:'Sheet2'!$I$45,MATCH(AX100,Sheet2!$G$2:'Sheet2'!$G$45,0)),IF($BG$1=TRUE,INDEX(Sheet2!$H$2:'Sheet2'!$H$45,MATCH(AX100,Sheet2!$G$2:'Sheet2'!$G$45,0)),0)))+IF($BC$1=TRUE,2,0)</f>
        <v>24</v>
      </c>
      <c r="W100" s="8">
        <f>V100+3.5</f>
        <v>27.5</v>
      </c>
      <c r="X100" s="8">
        <f>V100+6.5</f>
        <v>30.5</v>
      </c>
      <c r="Y100" s="26">
        <f>V100+9.5</f>
        <v>33.5</v>
      </c>
      <c r="Z100" s="8">
        <f>AY100+IF($F100="범선",IF($BE$1=TRUE,INDEX(Sheet2!$H$2:'Sheet2'!$H$45,MATCH(AY100,Sheet2!$G$2:'Sheet2'!$G$45,0),0)),IF($BF$1=TRUE,INDEX(Sheet2!$I$2:'Sheet2'!$I$45,MATCH(AY100,Sheet2!$G$2:'Sheet2'!$G$45,0)),IF($BG$1=TRUE,INDEX(Sheet2!$H$2:'Sheet2'!$H$45,MATCH(AY100,Sheet2!$G$2:'Sheet2'!$G$45,0)),0)))+IF($BC$1=TRUE,2,0)</f>
        <v>29</v>
      </c>
      <c r="AA100" s="8">
        <f>Z100+3.5</f>
        <v>32.5</v>
      </c>
      <c r="AB100" s="8">
        <f>Z100+6.5</f>
        <v>35.5</v>
      </c>
      <c r="AC100" s="26">
        <f>Z100+9.5</f>
        <v>38.5</v>
      </c>
      <c r="AD100" s="8">
        <f>AZ100+IF($F100="범선",IF($BE$1=TRUE,INDEX(Sheet2!$H$2:'Sheet2'!$H$45,MATCH(AZ100,Sheet2!$G$2:'Sheet2'!$G$45,0),0)),IF($BF$1=TRUE,INDEX(Sheet2!$I$2:'Sheet2'!$I$45,MATCH(AZ100,Sheet2!$G$2:'Sheet2'!$G$45,0)),IF($BG$1=TRUE,INDEX(Sheet2!$H$2:'Sheet2'!$H$45,MATCH(AZ100,Sheet2!$G$2:'Sheet2'!$G$45,0)),0)))+IF($BC$1=TRUE,2,0)</f>
        <v>33</v>
      </c>
      <c r="AE100" s="8">
        <f>AD100+3.5</f>
        <v>36.5</v>
      </c>
      <c r="AF100" s="8">
        <f>AD100+6.5</f>
        <v>39.5</v>
      </c>
      <c r="AG100" s="26">
        <f>AD100+9.5</f>
        <v>42.5</v>
      </c>
      <c r="AH100" s="8"/>
      <c r="AI100" s="6">
        <v>245</v>
      </c>
      <c r="AJ100" s="6">
        <v>340</v>
      </c>
      <c r="AK100" s="6">
        <v>10</v>
      </c>
      <c r="AL100" s="6">
        <v>12</v>
      </c>
      <c r="AM100" s="6">
        <v>33</v>
      </c>
      <c r="AN100" s="6">
        <v>80</v>
      </c>
      <c r="AO100" s="6">
        <v>40</v>
      </c>
      <c r="AP100" s="6">
        <v>50</v>
      </c>
      <c r="AQ100" s="6">
        <v>670</v>
      </c>
      <c r="AR100" s="6">
        <v>3</v>
      </c>
      <c r="AS100" s="6">
        <f>AN100+AP100+AQ100</f>
        <v>800</v>
      </c>
      <c r="AT100" s="6">
        <f>ROUNDDOWN(AS100*0.75,0)</f>
        <v>600</v>
      </c>
      <c r="AU100" s="6">
        <f>ROUNDDOWN(AS100*1.25,0)</f>
        <v>1000</v>
      </c>
      <c r="AV100" s="6">
        <f>ROUNDDOWN(($AM100-5)/5,0)-ROUNDDOWN(IF($BA$1=TRUE,$AT100,$AU100)/100,0)+IF($BB$1=TRUE,1,0)+IF($BD$1=TRUE,6,0)</f>
        <v>6</v>
      </c>
      <c r="AW100" s="6">
        <f>ROUNDDOWN(($AM100-5+3*$BA$5)/5,0)-ROUNDDOWN(IF($BA$1=TRUE,$AT100,$AU100)/100,0)+IF($BB$1=TRUE,1,0)+IF($BD$1=TRUE,6,0)</f>
        <v>7</v>
      </c>
      <c r="AX100" s="6">
        <f>ROUNDDOWN(($AM100-5+20*1+2*$BA$5)/5,0)-ROUNDDOWN(IF($BA$1=TRUE,$AT100,$AU100)/100,0)+IF($BB$1=TRUE,1,0)+IF($BD$1=TRUE,6,0)</f>
        <v>11</v>
      </c>
      <c r="AY100" s="6">
        <f>ROUNDDOWN(($AM100-5+20*2+1*$BA$5)/5,0)-ROUNDDOWN(IF($BA$1=TRUE,$AT100,$AU100)/100,0)+IF($BB$1=TRUE,1,0)+IF($BD$1=TRUE,6,0)</f>
        <v>15</v>
      </c>
      <c r="AZ100" s="6">
        <f>ROUNDDOWN(($AM100-5+60)/5,0)-ROUNDDOWN(IF($BA$1=TRUE,$AT100,$AU100)/100,0)+IF($BB$1=TRUE,1,0)+IF($BD$1=TRUE,6,0)</f>
        <v>18</v>
      </c>
    </row>
    <row r="101" spans="1:52" s="6" customFormat="1" x14ac:dyDescent="0.3">
      <c r="A101" s="35">
        <v>97</v>
      </c>
      <c r="B101" s="2" t="s">
        <v>334</v>
      </c>
      <c r="C101" s="23" t="s">
        <v>336</v>
      </c>
      <c r="D101" s="8" t="s">
        <v>1</v>
      </c>
      <c r="E101" s="3" t="s">
        <v>322</v>
      </c>
      <c r="F101" s="8" t="s">
        <v>323</v>
      </c>
      <c r="G101" s="26" t="s">
        <v>12</v>
      </c>
      <c r="H101" s="6">
        <f>ROUNDDOWN(AI101*1.05,0)+INDEX(Sheet2!$B$2:'Sheet2'!$B$5,MATCH(G101,Sheet2!$A$2:'Sheet2'!$A$5,0),0)+34*AR101-ROUNDUP(IF($BA$1=TRUE,AT101,AU101)/10,0)</f>
        <v>456</v>
      </c>
      <c r="I101" s="6">
        <f>ROUNDDOWN(AJ101*1.05,0)+INDEX(Sheet2!$B$2:'Sheet2'!$B$5,MATCH(G101,Sheet2!$A$2:'Sheet2'!$A$5,0),0)+34*AR101-ROUNDUP(IF($BA$1=TRUE,AT101,AU101)/10,0)</f>
        <v>542</v>
      </c>
      <c r="J101" s="45">
        <f>H101+I101</f>
        <v>998</v>
      </c>
      <c r="K101" s="42">
        <f>AU101-ROUNDDOWN(AP101/2,0)-ROUNDDOWN(MAX(AO101*1.2,AN101*0.5),0)+INDEX(Sheet2!$C$2:'Sheet2'!$C$5,MATCH(G101,Sheet2!$A$2:'Sheet2'!$A$5,0),0)</f>
        <v>811</v>
      </c>
      <c r="L101" s="47">
        <f>AT101-ROUNDDOWN(AP101/2,0)-ROUNDDOWN(MAX(AO101*1.2,AN101*0.5),0)</f>
        <v>387</v>
      </c>
      <c r="N101" s="27">
        <f>AV101+IF($F101="범선",IF($BE$1=TRUE,INDEX(Sheet2!$H$2:'Sheet2'!$H$45,MATCH(AV101,Sheet2!$G$2:'Sheet2'!$G$45,0),0)),IF($BF$1=TRUE,INDEX(Sheet2!$I$2:'Sheet2'!$I$45,MATCH(AV101,Sheet2!$G$2:'Sheet2'!$G$45,0)),IF($BG$1=TRUE,INDEX(Sheet2!$H$2:'Sheet2'!$H$45,MATCH(AV101,Sheet2!$G$2:'Sheet2'!$G$45,0)),0)))+IF($BC$1=TRUE,2,0)</f>
        <v>26.5</v>
      </c>
      <c r="O101" s="8">
        <f>N101+3</f>
        <v>29.5</v>
      </c>
      <c r="P101" s="8">
        <f>N101+6</f>
        <v>32.5</v>
      </c>
      <c r="Q101" s="26">
        <f>N101+9</f>
        <v>35.5</v>
      </c>
      <c r="R101" s="8">
        <f>AW101+IF($F101="범선",IF($BE$1=TRUE,INDEX(Sheet2!$H$2:'Sheet2'!$H$45,MATCH(AW101,Sheet2!$G$2:'Sheet2'!$G$45,0),0)),IF($BF$1=TRUE,INDEX(Sheet2!$I$2:'Sheet2'!$I$45,MATCH(AW101,Sheet2!$G$2:'Sheet2'!$G$45,0)),IF($BG$1=TRUE,INDEX(Sheet2!$H$2:'Sheet2'!$H$45,MATCH(AW101,Sheet2!$G$2:'Sheet2'!$G$45,0)),0)))+IF($BC$1=TRUE,2,0)</f>
        <v>28</v>
      </c>
      <c r="S101" s="8">
        <f>R101+3.5</f>
        <v>31.5</v>
      </c>
      <c r="T101" s="8">
        <f>R101+6.5</f>
        <v>34.5</v>
      </c>
      <c r="U101" s="26">
        <f>R101+9.5</f>
        <v>37.5</v>
      </c>
      <c r="V101" s="8">
        <f>AX101+IF($F101="범선",IF($BE$1=TRUE,INDEX(Sheet2!$H$2:'Sheet2'!$H$45,MATCH(AX101,Sheet2!$G$2:'Sheet2'!$G$45,0),0)),IF($BF$1=TRUE,INDEX(Sheet2!$I$2:'Sheet2'!$I$45,MATCH(AX101,Sheet2!$G$2:'Sheet2'!$G$45,0)),IF($BG$1=TRUE,INDEX(Sheet2!$H$2:'Sheet2'!$H$45,MATCH(AX101,Sheet2!$G$2:'Sheet2'!$G$45,0)),0)))+IF($BC$1=TRUE,2,0)</f>
        <v>32</v>
      </c>
      <c r="W101" s="8">
        <f>V101+3.5</f>
        <v>35.5</v>
      </c>
      <c r="X101" s="8">
        <f>V101+6.5</f>
        <v>38.5</v>
      </c>
      <c r="Y101" s="26">
        <f>V101+9.5</f>
        <v>41.5</v>
      </c>
      <c r="Z101" s="8">
        <f>AY101+IF($F101="범선",IF($BE$1=TRUE,INDEX(Sheet2!$H$2:'Sheet2'!$H$45,MATCH(AY101,Sheet2!$G$2:'Sheet2'!$G$45,0),0)),IF($BF$1=TRUE,INDEX(Sheet2!$I$2:'Sheet2'!$I$45,MATCH(AY101,Sheet2!$G$2:'Sheet2'!$G$45,0)),IF($BG$1=TRUE,INDEX(Sheet2!$H$2:'Sheet2'!$H$45,MATCH(AY101,Sheet2!$G$2:'Sheet2'!$G$45,0)),0)))+IF($BC$1=TRUE,2,0)</f>
        <v>37</v>
      </c>
      <c r="AA101" s="8">
        <f>Z101+3.5</f>
        <v>40.5</v>
      </c>
      <c r="AB101" s="8">
        <f>Z101+6.5</f>
        <v>43.5</v>
      </c>
      <c r="AC101" s="26">
        <f>Z101+9.5</f>
        <v>46.5</v>
      </c>
      <c r="AD101" s="8">
        <f>AZ101+IF($F101="범선",IF($BE$1=TRUE,INDEX(Sheet2!$H$2:'Sheet2'!$H$45,MATCH(AZ101,Sheet2!$G$2:'Sheet2'!$G$45,0),0)),IF($BF$1=TRUE,INDEX(Sheet2!$I$2:'Sheet2'!$I$45,MATCH(AZ101,Sheet2!$G$2:'Sheet2'!$G$45,0)),IF($BG$1=TRUE,INDEX(Sheet2!$H$2:'Sheet2'!$H$45,MATCH(AZ101,Sheet2!$G$2:'Sheet2'!$G$45,0)),0)))+IF($BC$1=TRUE,2,0)</f>
        <v>42.5</v>
      </c>
      <c r="AE101" s="8">
        <f>AD101+3.5</f>
        <v>46</v>
      </c>
      <c r="AF101" s="8">
        <f>AD101+6.5</f>
        <v>49</v>
      </c>
      <c r="AG101" s="26">
        <f>AD101+9.5</f>
        <v>52</v>
      </c>
      <c r="AH101" s="3"/>
      <c r="AI101">
        <v>259</v>
      </c>
      <c r="AJ101">
        <v>340</v>
      </c>
      <c r="AK101">
        <v>14</v>
      </c>
      <c r="AL101">
        <v>15</v>
      </c>
      <c r="AM101">
        <v>60</v>
      </c>
      <c r="AN101">
        <v>235</v>
      </c>
      <c r="AO101" s="46">
        <v>100</v>
      </c>
      <c r="AP101">
        <v>110</v>
      </c>
      <c r="AQ101">
        <v>405</v>
      </c>
      <c r="AR101">
        <v>3</v>
      </c>
      <c r="AS101" s="6">
        <f>AN101+AP101+AQ101</f>
        <v>750</v>
      </c>
      <c r="AT101" s="6">
        <f>ROUNDDOWN(AS101*0.75,0)</f>
        <v>562</v>
      </c>
      <c r="AU101" s="6">
        <f>ROUNDDOWN(AS101*1.25,0)</f>
        <v>937</v>
      </c>
      <c r="AV101" s="6">
        <f>ROUNDDOWN(($AM101-5)/5,0)-ROUNDDOWN(IF($BA$1=TRUE,$AT101,$AU101)/100,0)+IF($BB$1=TRUE,1,0)+IF($BD$1=TRUE,6,0)</f>
        <v>13</v>
      </c>
      <c r="AW101" s="6">
        <f>ROUNDDOWN(($AM101-5+3*$BA$5)/5,0)-ROUNDDOWN(IF($BA$1=TRUE,$AT101,$AU101)/100,0)+IF($BB$1=TRUE,1,0)+IF($BD$1=TRUE,6,0)</f>
        <v>14</v>
      </c>
      <c r="AX101" s="6">
        <f>ROUNDDOWN(($AM101-5+20*1+2*$BA$5)/5,0)-ROUNDDOWN(IF($BA$1=TRUE,$AT101,$AU101)/100,0)+IF($BB$1=TRUE,1,0)+IF($BD$1=TRUE,6,0)</f>
        <v>17</v>
      </c>
      <c r="AY101" s="6">
        <f>ROUNDDOWN(($AM101-5+20*2+1*$BA$5)/5,0)-ROUNDDOWN(IF($BA$1=TRUE,$AT101,$AU101)/100,0)+IF($BB$1=TRUE,1,0)+IF($BD$1=TRUE,6,0)</f>
        <v>21</v>
      </c>
      <c r="AZ101" s="6">
        <f>ROUNDDOWN(($AM101-5+60)/5,0)-ROUNDDOWN(IF($BA$1=TRUE,$AT101,$AU101)/100,0)+IF($BB$1=TRUE,1,0)+IF($BD$1=TRUE,6,0)</f>
        <v>25</v>
      </c>
    </row>
    <row r="102" spans="1:52" s="6" customFormat="1" x14ac:dyDescent="0.3">
      <c r="A102" s="35">
        <v>98</v>
      </c>
      <c r="B102" s="2" t="s">
        <v>350</v>
      </c>
      <c r="C102" s="23" t="s">
        <v>351</v>
      </c>
      <c r="D102" s="8" t="s">
        <v>1</v>
      </c>
      <c r="E102" s="8" t="s">
        <v>78</v>
      </c>
      <c r="F102" s="8" t="s">
        <v>323</v>
      </c>
      <c r="G102" s="26" t="s">
        <v>12</v>
      </c>
      <c r="H102" s="6">
        <f>ROUNDDOWN(AI102*1.05,0)+INDEX(Sheet2!$B$2:'Sheet2'!$B$5,MATCH(G102,Sheet2!$A$2:'Sheet2'!$A$5,0),0)+34*AR102-ROUNDUP(IF($BA$1=TRUE,AT102,AU102)/10,0)</f>
        <v>442</v>
      </c>
      <c r="I102" s="6">
        <f>ROUNDDOWN(AJ102*1.05,0)+INDEX(Sheet2!$B$2:'Sheet2'!$B$5,MATCH(G102,Sheet2!$A$2:'Sheet2'!$A$5,0),0)+34*AR102-ROUNDUP(IF($BA$1=TRUE,AT102,AU102)/10,0)</f>
        <v>531</v>
      </c>
      <c r="J102" s="45">
        <f>H102+I102</f>
        <v>973</v>
      </c>
      <c r="K102" s="41">
        <f>AU102-ROUNDDOWN(AP102/2,0)-ROUNDDOWN(MAX(AO102*1.2,AN102*0.5),0)+INDEX(Sheet2!$C$2:'Sheet2'!$C$5,MATCH(G102,Sheet2!$A$2:'Sheet2'!$A$5,0),0)</f>
        <v>824</v>
      </c>
      <c r="L102" s="23">
        <f>AT102-ROUNDDOWN(AP102/2,0)-ROUNDDOWN(MAX(AO102*1.2,AN102*0.5),0)</f>
        <v>395</v>
      </c>
      <c r="N102" s="27">
        <f>AV102+IF($F102="범선",IF($BE$1=TRUE,INDEX(Sheet2!$H$2:'Sheet2'!$H$45,MATCH(AV102,Sheet2!$G$2:'Sheet2'!$G$45,0),0)),IF($BF$1=TRUE,INDEX(Sheet2!$I$2:'Sheet2'!$I$45,MATCH(AV102,Sheet2!$G$2:'Sheet2'!$G$45,0)),IF($BG$1=TRUE,INDEX(Sheet2!$H$2:'Sheet2'!$H$45,MATCH(AV102,Sheet2!$G$2:'Sheet2'!$G$45,0)),0)))+IF($BC$1=TRUE,2,0)</f>
        <v>25</v>
      </c>
      <c r="O102" s="8">
        <f>N102+3</f>
        <v>28</v>
      </c>
      <c r="P102" s="8">
        <f>N102+6</f>
        <v>31</v>
      </c>
      <c r="Q102" s="26">
        <f>N102+9</f>
        <v>34</v>
      </c>
      <c r="R102" s="8">
        <f>AW102+IF($F102="범선",IF($BE$1=TRUE,INDEX(Sheet2!$H$2:'Sheet2'!$H$45,MATCH(AW102,Sheet2!$G$2:'Sheet2'!$G$45,0),0)),IF($BF$1=TRUE,INDEX(Sheet2!$I$2:'Sheet2'!$I$45,MATCH(AW102,Sheet2!$G$2:'Sheet2'!$G$45,0)),IF($BG$1=TRUE,INDEX(Sheet2!$H$2:'Sheet2'!$H$45,MATCH(AW102,Sheet2!$G$2:'Sheet2'!$G$45,0)),0)))+IF($BC$1=TRUE,2,0)</f>
        <v>26.5</v>
      </c>
      <c r="S102" s="8">
        <f>R102+3.5</f>
        <v>30</v>
      </c>
      <c r="T102" s="8">
        <f>R102+6.5</f>
        <v>33</v>
      </c>
      <c r="U102" s="26">
        <f>R102+9.5</f>
        <v>36</v>
      </c>
      <c r="V102" s="8">
        <f>AX102+IF($F102="범선",IF($BE$1=TRUE,INDEX(Sheet2!$H$2:'Sheet2'!$H$45,MATCH(AX102,Sheet2!$G$2:'Sheet2'!$G$45,0),0)),IF($BF$1=TRUE,INDEX(Sheet2!$I$2:'Sheet2'!$I$45,MATCH(AX102,Sheet2!$G$2:'Sheet2'!$G$45,0)),IF($BG$1=TRUE,INDEX(Sheet2!$H$2:'Sheet2'!$H$45,MATCH(AX102,Sheet2!$G$2:'Sheet2'!$G$45,0)),0)))+IF($BC$1=TRUE,2,0)</f>
        <v>32</v>
      </c>
      <c r="W102" s="8">
        <f>V102+3.5</f>
        <v>35.5</v>
      </c>
      <c r="X102" s="8">
        <f>V102+6.5</f>
        <v>38.5</v>
      </c>
      <c r="Y102" s="26">
        <f>V102+9.5</f>
        <v>41.5</v>
      </c>
      <c r="Z102" s="8">
        <f>AY102+IF($F102="범선",IF($BE$1=TRUE,INDEX(Sheet2!$H$2:'Sheet2'!$H$45,MATCH(AY102,Sheet2!$G$2:'Sheet2'!$G$45,0),0)),IF($BF$1=TRUE,INDEX(Sheet2!$I$2:'Sheet2'!$I$45,MATCH(AY102,Sheet2!$G$2:'Sheet2'!$G$45,0)),IF($BG$1=TRUE,INDEX(Sheet2!$H$2:'Sheet2'!$H$45,MATCH(AY102,Sheet2!$G$2:'Sheet2'!$G$45,0)),0)))+IF($BC$1=TRUE,2,0)</f>
        <v>36</v>
      </c>
      <c r="AA102" s="8">
        <f>Z102+3.5</f>
        <v>39.5</v>
      </c>
      <c r="AB102" s="8">
        <f>Z102+6.5</f>
        <v>42.5</v>
      </c>
      <c r="AC102" s="26">
        <f>Z102+9.5</f>
        <v>45.5</v>
      </c>
      <c r="AD102" s="8">
        <f>AZ102+IF($F102="범선",IF($BE$1=TRUE,INDEX(Sheet2!$H$2:'Sheet2'!$H$45,MATCH(AZ102,Sheet2!$G$2:'Sheet2'!$G$45,0),0)),IF($BF$1=TRUE,INDEX(Sheet2!$I$2:'Sheet2'!$I$45,MATCH(AZ102,Sheet2!$G$2:'Sheet2'!$G$45,0)),IF($BG$1=TRUE,INDEX(Sheet2!$H$2:'Sheet2'!$H$45,MATCH(AZ102,Sheet2!$G$2:'Sheet2'!$G$45,0)),0)))+IF($BC$1=TRUE,2,0)</f>
        <v>41</v>
      </c>
      <c r="AE102" s="8">
        <f>AD102+3.5</f>
        <v>44.5</v>
      </c>
      <c r="AF102" s="8">
        <f>AD102+6.5</f>
        <v>47.5</v>
      </c>
      <c r="AG102" s="26">
        <f>AD102+9.5</f>
        <v>50.5</v>
      </c>
      <c r="AH102" s="3"/>
      <c r="AI102" s="40">
        <v>245</v>
      </c>
      <c r="AJ102" s="40">
        <v>330</v>
      </c>
      <c r="AK102" s="40">
        <v>13</v>
      </c>
      <c r="AL102" s="40">
        <v>14</v>
      </c>
      <c r="AM102" s="40">
        <v>57</v>
      </c>
      <c r="AN102" s="40">
        <v>230</v>
      </c>
      <c r="AO102" s="40">
        <v>100</v>
      </c>
      <c r="AP102" s="40">
        <v>110</v>
      </c>
      <c r="AQ102" s="40">
        <v>420</v>
      </c>
      <c r="AR102" s="40">
        <v>3</v>
      </c>
      <c r="AS102" s="6">
        <f>AN102+AP102+AQ102</f>
        <v>760</v>
      </c>
      <c r="AT102" s="6">
        <f>ROUNDDOWN(AS102*0.75,0)</f>
        <v>570</v>
      </c>
      <c r="AU102" s="6">
        <f>ROUNDDOWN(AS102*1.25,0)</f>
        <v>950</v>
      </c>
      <c r="AV102" s="6">
        <f>ROUNDDOWN(($AM102-5)/5,0)-ROUNDDOWN(IF($BA$1=TRUE,$AT102,$AU102)/100,0)+IF($BB$1=TRUE,1,0)+IF($BD$1=TRUE,6,0)</f>
        <v>12</v>
      </c>
      <c r="AW102" s="6">
        <f>ROUNDDOWN(($AM102-5+3*$BA$5)/5,0)-ROUNDDOWN(IF($BA$1=TRUE,$AT102,$AU102)/100,0)+IF($BB$1=TRUE,1,0)+IF($BD$1=TRUE,6,0)</f>
        <v>13</v>
      </c>
      <c r="AX102" s="6">
        <f>ROUNDDOWN(($AM102-5+20*1+2*$BA$5)/5,0)-ROUNDDOWN(IF($BA$1=TRUE,$AT102,$AU102)/100,0)+IF($BB$1=TRUE,1,0)+IF($BD$1=TRUE,6,0)</f>
        <v>17</v>
      </c>
      <c r="AY102" s="6">
        <f>ROUNDDOWN(($AM102-5+20*2+1*$BA$5)/5,0)-ROUNDDOWN(IF($BA$1=TRUE,$AT102,$AU102)/100,0)+IF($BB$1=TRUE,1,0)+IF($BD$1=TRUE,6,0)</f>
        <v>20</v>
      </c>
      <c r="AZ102" s="6">
        <f>ROUNDDOWN(($AM102-5+60)/5,0)-ROUNDDOWN(IF($BA$1=TRUE,$AT102,$AU102)/100,0)+IF($BB$1=TRUE,1,0)+IF($BD$1=TRUE,6,0)</f>
        <v>24</v>
      </c>
    </row>
    <row r="103" spans="1:52" s="6" customFormat="1" x14ac:dyDescent="0.3">
      <c r="A103" s="35">
        <v>99</v>
      </c>
      <c r="B103" s="7" t="s">
        <v>73</v>
      </c>
      <c r="C103" s="23" t="s">
        <v>72</v>
      </c>
      <c r="D103" s="8" t="s">
        <v>1</v>
      </c>
      <c r="E103" s="8" t="s">
        <v>77</v>
      </c>
      <c r="F103" s="9" t="s">
        <v>69</v>
      </c>
      <c r="G103" s="26" t="s">
        <v>8</v>
      </c>
      <c r="H103" s="6">
        <f>ROUNDDOWN(AI103*1.05,0)+INDEX(Sheet2!$B$2:'Sheet2'!$B$5,MATCH(G103,Sheet2!$A$2:'Sheet2'!$A$5,0),0)+34*AR103-ROUNDUP(IF($BA$1=TRUE,AT103,AU103)/10,0)</f>
        <v>578</v>
      </c>
      <c r="I103" s="6">
        <f>ROUNDDOWN(AJ103*1.05,0)+INDEX(Sheet2!$B$2:'Sheet2'!$B$5,MATCH(G103,Sheet2!$A$2:'Sheet2'!$A$5,0),0)+34*AR103-ROUNDUP(IF($BA$1=TRUE,AT103,AU103)/10,0)</f>
        <v>463</v>
      </c>
      <c r="J103" s="45">
        <f>H103+I103</f>
        <v>1041</v>
      </c>
      <c r="K103" s="41">
        <f>AU103-ROUNDDOWN(AP103/2,0)-ROUNDDOWN(MAX(AO103*1.2,AN103*0.5),0)+INDEX(Sheet2!$C$2:'Sheet2'!$C$5,MATCH(G103,Sheet2!$A$2:'Sheet2'!$A$5,0),0)</f>
        <v>485</v>
      </c>
      <c r="L103" s="23">
        <f>AT103-ROUNDDOWN(AP103/2,0)-ROUNDDOWN(MAX(AO103*1.2,AN103*0.5),0)</f>
        <v>236</v>
      </c>
      <c r="N103" s="27">
        <f>AV103+IF($F103="범선",IF($BE$1=TRUE,INDEX(Sheet2!$H$2:'Sheet2'!$H$45,MATCH(AV103,Sheet2!$G$2:'Sheet2'!$G$45,0),0)),IF($BF$1=TRUE,INDEX(Sheet2!$I$2:'Sheet2'!$I$45,MATCH(AV103,Sheet2!$G$2:'Sheet2'!$G$45,0)),IF($BG$1=TRUE,INDEX(Sheet2!$H$2:'Sheet2'!$H$45,MATCH(AV103,Sheet2!$G$2:'Sheet2'!$G$45,0)),0)))+IF($BC$1=TRUE,2,0)</f>
        <v>20</v>
      </c>
      <c r="O103" s="8">
        <f>N103+3</f>
        <v>23</v>
      </c>
      <c r="P103" s="8">
        <f>N103+6</f>
        <v>26</v>
      </c>
      <c r="Q103" s="26">
        <f>N103+9</f>
        <v>29</v>
      </c>
      <c r="R103" s="8">
        <f>AW103+IF($F103="범선",IF($BE$1=TRUE,INDEX(Sheet2!$H$2:'Sheet2'!$H$45,MATCH(AW103,Sheet2!$G$2:'Sheet2'!$G$45,0),0)),IF($BF$1=TRUE,INDEX(Sheet2!$I$2:'Sheet2'!$I$45,MATCH(AW103,Sheet2!$G$2:'Sheet2'!$G$45,0)),IF($BG$1=TRUE,INDEX(Sheet2!$H$2:'Sheet2'!$H$45,MATCH(AW103,Sheet2!$G$2:'Sheet2'!$G$45,0)),0)))+IF($BC$1=TRUE,2,0)</f>
        <v>22.5</v>
      </c>
      <c r="S103" s="8">
        <f>R103+3.5</f>
        <v>26</v>
      </c>
      <c r="T103" s="8">
        <f>R103+6.5</f>
        <v>29</v>
      </c>
      <c r="U103" s="26">
        <f>R103+9.5</f>
        <v>32</v>
      </c>
      <c r="V103" s="8">
        <f>AX103+IF($F103="범선",IF($BE$1=TRUE,INDEX(Sheet2!$H$2:'Sheet2'!$H$45,MATCH(AX103,Sheet2!$G$2:'Sheet2'!$G$45,0),0)),IF($BF$1=TRUE,INDEX(Sheet2!$I$2:'Sheet2'!$I$45,MATCH(AX103,Sheet2!$G$2:'Sheet2'!$G$45,0)),IF($BG$1=TRUE,INDEX(Sheet2!$H$2:'Sheet2'!$H$45,MATCH(AX103,Sheet2!$G$2:'Sheet2'!$G$45,0)),0)))+IF($BC$1=TRUE,2,0)</f>
        <v>26.5</v>
      </c>
      <c r="W103" s="8">
        <f>V103+3.5</f>
        <v>30</v>
      </c>
      <c r="X103" s="8">
        <f>V103+6.5</f>
        <v>33</v>
      </c>
      <c r="Y103" s="26">
        <f>V103+9.5</f>
        <v>36</v>
      </c>
      <c r="Z103" s="8">
        <f>AY103+IF($F103="범선",IF($BE$1=TRUE,INDEX(Sheet2!$H$2:'Sheet2'!$H$45,MATCH(AY103,Sheet2!$G$2:'Sheet2'!$G$45,0),0)),IF($BF$1=TRUE,INDEX(Sheet2!$I$2:'Sheet2'!$I$45,MATCH(AY103,Sheet2!$G$2:'Sheet2'!$G$45,0)),IF($BG$1=TRUE,INDEX(Sheet2!$H$2:'Sheet2'!$H$45,MATCH(AY103,Sheet2!$G$2:'Sheet2'!$G$45,0)),0)))+IF($BC$1=TRUE,2,0)</f>
        <v>32</v>
      </c>
      <c r="AA103" s="8">
        <f>Z103+3.5</f>
        <v>35.5</v>
      </c>
      <c r="AB103" s="8">
        <f>Z103+6.5</f>
        <v>38.5</v>
      </c>
      <c r="AC103" s="26">
        <f>Z103+9.5</f>
        <v>41.5</v>
      </c>
      <c r="AD103" s="8">
        <f>AZ103+IF($F103="범선",IF($BE$1=TRUE,INDEX(Sheet2!$H$2:'Sheet2'!$H$45,MATCH(AZ103,Sheet2!$G$2:'Sheet2'!$G$45,0),0)),IF($BF$1=TRUE,INDEX(Sheet2!$I$2:'Sheet2'!$I$45,MATCH(AZ103,Sheet2!$G$2:'Sheet2'!$G$45,0)),IF($BG$1=TRUE,INDEX(Sheet2!$H$2:'Sheet2'!$H$45,MATCH(AZ103,Sheet2!$G$2:'Sheet2'!$G$45,0)),0)))+IF($BC$1=TRUE,2,0)</f>
        <v>36</v>
      </c>
      <c r="AE103" s="8">
        <f>AD103+3.5</f>
        <v>39.5</v>
      </c>
      <c r="AF103" s="8">
        <f>AD103+6.5</f>
        <v>42.5</v>
      </c>
      <c r="AG103" s="26">
        <f>AD103+9.5</f>
        <v>45.5</v>
      </c>
      <c r="AH103" s="8"/>
      <c r="AI103" s="6">
        <v>330</v>
      </c>
      <c r="AJ103" s="6">
        <v>220</v>
      </c>
      <c r="AK103" s="6">
        <v>16</v>
      </c>
      <c r="AL103" s="6">
        <v>15</v>
      </c>
      <c r="AM103" s="6">
        <v>29</v>
      </c>
      <c r="AN103" s="6">
        <v>77</v>
      </c>
      <c r="AO103" s="6">
        <v>34</v>
      </c>
      <c r="AP103" s="6">
        <v>48</v>
      </c>
      <c r="AQ103" s="6">
        <v>275</v>
      </c>
      <c r="AR103" s="6">
        <v>3</v>
      </c>
      <c r="AS103" s="6">
        <f>AN103+AP103+AQ103</f>
        <v>400</v>
      </c>
      <c r="AT103" s="6">
        <f>ROUNDDOWN(AS103*0.75,0)</f>
        <v>300</v>
      </c>
      <c r="AU103" s="6">
        <f>ROUNDDOWN(AS103*1.25,0)</f>
        <v>500</v>
      </c>
      <c r="AV103" s="6">
        <f>ROUNDDOWN(($AM103-5)/5,0)-ROUNDDOWN(IF($BA$1=TRUE,$AT103,$AU103)/100,0)+IF($BB$1=TRUE,1,0)+IF($BD$1=TRUE,6,0)</f>
        <v>8</v>
      </c>
      <c r="AW103" s="6">
        <f>ROUNDDOWN(($AM103-5+3*$BA$5)/5,0)-ROUNDDOWN(IF($BA$1=TRUE,$AT103,$AU103)/100,0)+IF($BB$1=TRUE,1,0)+IF($BD$1=TRUE,6,0)</f>
        <v>10</v>
      </c>
      <c r="AX103" s="6">
        <f>ROUNDDOWN(($AM103-5+20*1+2*$BA$5)/5,0)-ROUNDDOWN(IF($BA$1=TRUE,$AT103,$AU103)/100,0)+IF($BB$1=TRUE,1,0)+IF($BD$1=TRUE,6,0)</f>
        <v>13</v>
      </c>
      <c r="AY103" s="6">
        <f>ROUNDDOWN(($AM103-5+20*2+1*$BA$5)/5,0)-ROUNDDOWN(IF($BA$1=TRUE,$AT103,$AU103)/100,0)+IF($BB$1=TRUE,1,0)+IF($BD$1=TRUE,6,0)</f>
        <v>17</v>
      </c>
      <c r="AZ103" s="6">
        <f>ROUNDDOWN(($AM103-5+60)/5,0)-ROUNDDOWN(IF($BA$1=TRUE,$AT103,$AU103)/100,0)+IF($BB$1=TRUE,1,0)+IF($BD$1=TRUE,6,0)</f>
        <v>20</v>
      </c>
    </row>
    <row r="104" spans="1:52" s="6" customFormat="1" x14ac:dyDescent="0.3">
      <c r="A104" s="35">
        <v>100</v>
      </c>
      <c r="B104" s="7" t="s">
        <v>76</v>
      </c>
      <c r="C104" s="23" t="s">
        <v>72</v>
      </c>
      <c r="D104" s="8" t="s">
        <v>1</v>
      </c>
      <c r="E104" s="8" t="s">
        <v>0</v>
      </c>
      <c r="F104" s="9" t="s">
        <v>69</v>
      </c>
      <c r="G104" s="26" t="s">
        <v>8</v>
      </c>
      <c r="H104" s="6">
        <f>ROUNDDOWN(AI104*1.05,0)+INDEX(Sheet2!$B$2:'Sheet2'!$B$5,MATCH(G104,Sheet2!$A$2:'Sheet2'!$A$5,0),0)+34*AR104-ROUNDUP(IF($BA$1=TRUE,AT104,AU104)/10,0)</f>
        <v>549</v>
      </c>
      <c r="I104" s="6">
        <f>ROUNDDOWN(AJ104*1.05,0)+INDEX(Sheet2!$B$2:'Sheet2'!$B$5,MATCH(G104,Sheet2!$A$2:'Sheet2'!$A$5,0),0)+34*AR104-ROUNDUP(IF($BA$1=TRUE,AT104,AU104)/10,0)</f>
        <v>455</v>
      </c>
      <c r="J104" s="45">
        <f>H104+I104</f>
        <v>1004</v>
      </c>
      <c r="K104" s="41">
        <f>AU104-ROUNDDOWN(AP104/2,0)-ROUNDDOWN(MAX(AO104*1.2,AN104*0.5),0)+INDEX(Sheet2!$C$2:'Sheet2'!$C$5,MATCH(G104,Sheet2!$A$2:'Sheet2'!$A$5,0),0)</f>
        <v>605</v>
      </c>
      <c r="L104" s="23">
        <f>AT104-ROUNDDOWN(AP104/2,0)-ROUNDDOWN(MAX(AO104*1.2,AN104*0.5),0)</f>
        <v>306</v>
      </c>
      <c r="N104" s="27">
        <f>AV104+IF($F104="범선",IF($BE$1=TRUE,INDEX(Sheet2!$H$2:'Sheet2'!$H$45,MATCH(AV104,Sheet2!$G$2:'Sheet2'!$G$45,0),0)),IF($BF$1=TRUE,INDEX(Sheet2!$I$2:'Sheet2'!$I$45,MATCH(AV104,Sheet2!$G$2:'Sheet2'!$G$45,0)),IF($BG$1=TRUE,INDEX(Sheet2!$H$2:'Sheet2'!$H$45,MATCH(AV104,Sheet2!$G$2:'Sheet2'!$G$45,0)),0)))+IF($BC$1=TRUE,2,0)</f>
        <v>20</v>
      </c>
      <c r="O104" s="8">
        <f>N104+3</f>
        <v>23</v>
      </c>
      <c r="P104" s="8">
        <f>N104+6</f>
        <v>26</v>
      </c>
      <c r="Q104" s="26">
        <f>N104+9</f>
        <v>29</v>
      </c>
      <c r="R104" s="8">
        <f>AW104+IF($F104="범선",IF($BE$1=TRUE,INDEX(Sheet2!$H$2:'Sheet2'!$H$45,MATCH(AW104,Sheet2!$G$2:'Sheet2'!$G$45,0),0)),IF($BF$1=TRUE,INDEX(Sheet2!$I$2:'Sheet2'!$I$45,MATCH(AW104,Sheet2!$G$2:'Sheet2'!$G$45,0)),IF($BG$1=TRUE,INDEX(Sheet2!$H$2:'Sheet2'!$H$45,MATCH(AW104,Sheet2!$G$2:'Sheet2'!$G$45,0)),0)))+IF($BC$1=TRUE,2,0)</f>
        <v>22.5</v>
      </c>
      <c r="S104" s="8">
        <f>R104+3.5</f>
        <v>26</v>
      </c>
      <c r="T104" s="8">
        <f>R104+6.5</f>
        <v>29</v>
      </c>
      <c r="U104" s="26">
        <f>R104+9.5</f>
        <v>32</v>
      </c>
      <c r="V104" s="8">
        <f>AX104+IF($F104="범선",IF($BE$1=TRUE,INDEX(Sheet2!$H$2:'Sheet2'!$H$45,MATCH(AX104,Sheet2!$G$2:'Sheet2'!$G$45,0),0)),IF($BF$1=TRUE,INDEX(Sheet2!$I$2:'Sheet2'!$I$45,MATCH(AX104,Sheet2!$G$2:'Sheet2'!$G$45,0)),IF($BG$1=TRUE,INDEX(Sheet2!$H$2:'Sheet2'!$H$45,MATCH(AX104,Sheet2!$G$2:'Sheet2'!$G$45,0)),0)))+IF($BC$1=TRUE,2,0)</f>
        <v>26.5</v>
      </c>
      <c r="W104" s="8">
        <f>V104+3.5</f>
        <v>30</v>
      </c>
      <c r="X104" s="8">
        <f>V104+6.5</f>
        <v>33</v>
      </c>
      <c r="Y104" s="26">
        <f>V104+9.5</f>
        <v>36</v>
      </c>
      <c r="Z104" s="8">
        <f>AY104+IF($F104="범선",IF($BE$1=TRUE,INDEX(Sheet2!$H$2:'Sheet2'!$H$45,MATCH(AY104,Sheet2!$G$2:'Sheet2'!$G$45,0),0)),IF($BF$1=TRUE,INDEX(Sheet2!$I$2:'Sheet2'!$I$45,MATCH(AY104,Sheet2!$G$2:'Sheet2'!$G$45,0)),IF($BG$1=TRUE,INDEX(Sheet2!$H$2:'Sheet2'!$H$45,MATCH(AY104,Sheet2!$G$2:'Sheet2'!$G$45,0)),0)))+IF($BC$1=TRUE,2,0)</f>
        <v>32</v>
      </c>
      <c r="AA104" s="8">
        <f>Z104+3.5</f>
        <v>35.5</v>
      </c>
      <c r="AB104" s="8">
        <f>Z104+6.5</f>
        <v>38.5</v>
      </c>
      <c r="AC104" s="26">
        <f>Z104+9.5</f>
        <v>41.5</v>
      </c>
      <c r="AD104" s="8">
        <f>AZ104+IF($F104="범선",IF($BE$1=TRUE,INDEX(Sheet2!$H$2:'Sheet2'!$H$45,MATCH(AZ104,Sheet2!$G$2:'Sheet2'!$G$45,0),0)),IF($BF$1=TRUE,INDEX(Sheet2!$I$2:'Sheet2'!$I$45,MATCH(AZ104,Sheet2!$G$2:'Sheet2'!$G$45,0)),IF($BG$1=TRUE,INDEX(Sheet2!$H$2:'Sheet2'!$H$45,MATCH(AZ104,Sheet2!$G$2:'Sheet2'!$G$45,0)),0)))+IF($BC$1=TRUE,2,0)</f>
        <v>36</v>
      </c>
      <c r="AE104" s="8">
        <f>AD104+3.5</f>
        <v>39.5</v>
      </c>
      <c r="AF104" s="8">
        <f>AD104+6.5</f>
        <v>42.5</v>
      </c>
      <c r="AG104" s="26">
        <f>AD104+9.5</f>
        <v>45.5</v>
      </c>
      <c r="AH104" s="8"/>
      <c r="AI104" s="6">
        <v>310</v>
      </c>
      <c r="AJ104" s="6">
        <v>220</v>
      </c>
      <c r="AK104" s="6">
        <v>15</v>
      </c>
      <c r="AL104" s="6">
        <v>14</v>
      </c>
      <c r="AM104" s="6">
        <v>29</v>
      </c>
      <c r="AN104" s="6">
        <v>90</v>
      </c>
      <c r="AO104" s="6">
        <v>34</v>
      </c>
      <c r="AP104" s="6">
        <v>48</v>
      </c>
      <c r="AQ104" s="6">
        <v>362</v>
      </c>
      <c r="AR104" s="6">
        <v>3</v>
      </c>
      <c r="AS104" s="6">
        <f>AN104+AP104+AQ104</f>
        <v>500</v>
      </c>
      <c r="AT104" s="6">
        <f>ROUNDDOWN(AS104*0.75,0)</f>
        <v>375</v>
      </c>
      <c r="AU104" s="6">
        <f>ROUNDDOWN(AS104*1.25,0)</f>
        <v>625</v>
      </c>
      <c r="AV104" s="6">
        <f>ROUNDDOWN(($AM104-5)/5,0)-ROUNDDOWN(IF($BA$1=TRUE,$AT104,$AU104)/100,0)+IF($BB$1=TRUE,1,0)+IF($BD$1=TRUE,6,0)</f>
        <v>8</v>
      </c>
      <c r="AW104" s="6">
        <f>ROUNDDOWN(($AM104-5+3*$BA$5)/5,0)-ROUNDDOWN(IF($BA$1=TRUE,$AT104,$AU104)/100,0)+IF($BB$1=TRUE,1,0)+IF($BD$1=TRUE,6,0)</f>
        <v>10</v>
      </c>
      <c r="AX104" s="6">
        <f>ROUNDDOWN(($AM104-5+20*1+2*$BA$5)/5,0)-ROUNDDOWN(IF($BA$1=TRUE,$AT104,$AU104)/100,0)+IF($BB$1=TRUE,1,0)+IF($BD$1=TRUE,6,0)</f>
        <v>13</v>
      </c>
      <c r="AY104" s="6">
        <f>ROUNDDOWN(($AM104-5+20*2+1*$BA$5)/5,0)-ROUNDDOWN(IF($BA$1=TRUE,$AT104,$AU104)/100,0)+IF($BB$1=TRUE,1,0)+IF($BD$1=TRUE,6,0)</f>
        <v>17</v>
      </c>
      <c r="AZ104" s="6">
        <f>ROUNDDOWN(($AM104-5+60)/5,0)-ROUNDDOWN(IF($BA$1=TRUE,$AT104,$AU104)/100,0)+IF($BB$1=TRUE,1,0)+IF($BD$1=TRUE,6,0)</f>
        <v>20</v>
      </c>
    </row>
    <row r="105" spans="1:52" s="6" customFormat="1" x14ac:dyDescent="0.3">
      <c r="A105" s="35">
        <v>101</v>
      </c>
      <c r="B105" s="7"/>
      <c r="C105" s="23" t="s">
        <v>72</v>
      </c>
      <c r="D105" s="8" t="s">
        <v>43</v>
      </c>
      <c r="E105" s="8" t="s">
        <v>79</v>
      </c>
      <c r="F105" s="9" t="s">
        <v>69</v>
      </c>
      <c r="G105" s="26" t="s">
        <v>8</v>
      </c>
      <c r="H105" s="6">
        <f>ROUNDDOWN(AI105*1.05,0)+INDEX(Sheet2!$B$2:'Sheet2'!$B$5,MATCH(G105,Sheet2!$A$2:'Sheet2'!$A$5,0),0)+34*AR105-ROUNDUP(IF($BA$1=TRUE,AT105,AU105)/10,0)</f>
        <v>542</v>
      </c>
      <c r="I105" s="6">
        <f>ROUNDDOWN(AJ105*1.05,0)+INDEX(Sheet2!$B$2:'Sheet2'!$B$5,MATCH(G105,Sheet2!$A$2:'Sheet2'!$A$5,0),0)+34*AR105-ROUNDUP(IF($BA$1=TRUE,AT105,AU105)/10,0)</f>
        <v>448</v>
      </c>
      <c r="J105" s="45">
        <f>H105+I105</f>
        <v>990</v>
      </c>
      <c r="K105" s="41">
        <f>AU105-ROUNDDOWN(AP105/2,0)-ROUNDDOWN(MAX(AO105*1.2,AN105*0.5),0)+INDEX(Sheet2!$C$2:'Sheet2'!$C$5,MATCH(G105,Sheet2!$A$2:'Sheet2'!$A$5,0),0)</f>
        <v>735</v>
      </c>
      <c r="L105" s="23">
        <f>AT105-ROUNDDOWN(AP105/2,0)-ROUNDDOWN(MAX(AO105*1.2,AN105*0.5),0)</f>
        <v>386</v>
      </c>
      <c r="N105" s="27">
        <f>AV105+IF($F105="범선",IF($BE$1=TRUE,INDEX(Sheet2!$H$2:'Sheet2'!$H$45,MATCH(AV105,Sheet2!$G$2:'Sheet2'!$G$45,0),0)),IF($BF$1=TRUE,INDEX(Sheet2!$I$2:'Sheet2'!$I$45,MATCH(AV105,Sheet2!$G$2:'Sheet2'!$G$45,0)),IF($BG$1=TRUE,INDEX(Sheet2!$H$2:'Sheet2'!$H$45,MATCH(AV105,Sheet2!$G$2:'Sheet2'!$G$45,0)),0)))+IF($BC$1=TRUE,2,0)</f>
        <v>18.5</v>
      </c>
      <c r="O105" s="8">
        <f>N105+3</f>
        <v>21.5</v>
      </c>
      <c r="P105" s="8">
        <f>N105+6</f>
        <v>24.5</v>
      </c>
      <c r="Q105" s="26">
        <f>N105+9</f>
        <v>27.5</v>
      </c>
      <c r="R105" s="8">
        <f>AW105+IF($F105="범선",IF($BE$1=TRUE,INDEX(Sheet2!$H$2:'Sheet2'!$H$45,MATCH(AW105,Sheet2!$G$2:'Sheet2'!$G$45,0),0)),IF($BF$1=TRUE,INDEX(Sheet2!$I$2:'Sheet2'!$I$45,MATCH(AW105,Sheet2!$G$2:'Sheet2'!$G$45,0)),IF($BG$1=TRUE,INDEX(Sheet2!$H$2:'Sheet2'!$H$45,MATCH(AW105,Sheet2!$G$2:'Sheet2'!$G$45,0)),0)))+IF($BC$1=TRUE,2,0)</f>
        <v>21</v>
      </c>
      <c r="S105" s="8">
        <f>R105+3.5</f>
        <v>24.5</v>
      </c>
      <c r="T105" s="8">
        <f>R105+6.5</f>
        <v>27.5</v>
      </c>
      <c r="U105" s="26">
        <f>R105+9.5</f>
        <v>30.5</v>
      </c>
      <c r="V105" s="8">
        <f>AX105+IF($F105="범선",IF($BE$1=TRUE,INDEX(Sheet2!$H$2:'Sheet2'!$H$45,MATCH(AX105,Sheet2!$G$2:'Sheet2'!$G$45,0),0)),IF($BF$1=TRUE,INDEX(Sheet2!$I$2:'Sheet2'!$I$45,MATCH(AX105,Sheet2!$G$2:'Sheet2'!$G$45,0)),IF($BG$1=TRUE,INDEX(Sheet2!$H$2:'Sheet2'!$H$45,MATCH(AX105,Sheet2!$G$2:'Sheet2'!$G$45,0)),0)))+IF($BC$1=TRUE,2,0)</f>
        <v>25</v>
      </c>
      <c r="W105" s="8">
        <f>V105+3.5</f>
        <v>28.5</v>
      </c>
      <c r="X105" s="8">
        <f>V105+6.5</f>
        <v>31.5</v>
      </c>
      <c r="Y105" s="26">
        <f>V105+9.5</f>
        <v>34.5</v>
      </c>
      <c r="Z105" s="8">
        <f>AY105+IF($F105="범선",IF($BE$1=TRUE,INDEX(Sheet2!$H$2:'Sheet2'!$H$45,MATCH(AY105,Sheet2!$G$2:'Sheet2'!$G$45,0),0)),IF($BF$1=TRUE,INDEX(Sheet2!$I$2:'Sheet2'!$I$45,MATCH(AY105,Sheet2!$G$2:'Sheet2'!$G$45,0)),IF($BG$1=TRUE,INDEX(Sheet2!$H$2:'Sheet2'!$H$45,MATCH(AY105,Sheet2!$G$2:'Sheet2'!$G$45,0)),0)))+IF($BC$1=TRUE,2,0)</f>
        <v>30.5</v>
      </c>
      <c r="AA105" s="8">
        <f>Z105+3.5</f>
        <v>34</v>
      </c>
      <c r="AB105" s="8">
        <f>Z105+6.5</f>
        <v>37</v>
      </c>
      <c r="AC105" s="26">
        <f>Z105+9.5</f>
        <v>40</v>
      </c>
      <c r="AD105" s="8">
        <f>AZ105+IF($F105="범선",IF($BE$1=TRUE,INDEX(Sheet2!$H$2:'Sheet2'!$H$45,MATCH(AZ105,Sheet2!$G$2:'Sheet2'!$G$45,0),0)),IF($BF$1=TRUE,INDEX(Sheet2!$I$2:'Sheet2'!$I$45,MATCH(AZ105,Sheet2!$G$2:'Sheet2'!$G$45,0)),IF($BG$1=TRUE,INDEX(Sheet2!$H$2:'Sheet2'!$H$45,MATCH(AZ105,Sheet2!$G$2:'Sheet2'!$G$45,0)),0)))+IF($BC$1=TRUE,2,0)</f>
        <v>34.5</v>
      </c>
      <c r="AE105" s="8">
        <f>AD105+3.5</f>
        <v>38</v>
      </c>
      <c r="AF105" s="8">
        <f>AD105+6.5</f>
        <v>41</v>
      </c>
      <c r="AG105" s="26">
        <f>AD105+9.5</f>
        <v>44</v>
      </c>
      <c r="AH105" s="8"/>
      <c r="AI105" s="6">
        <v>310</v>
      </c>
      <c r="AJ105" s="6">
        <v>220</v>
      </c>
      <c r="AK105" s="6">
        <v>15</v>
      </c>
      <c r="AL105" s="6">
        <v>14</v>
      </c>
      <c r="AM105" s="6">
        <v>29</v>
      </c>
      <c r="AN105" s="6">
        <v>77</v>
      </c>
      <c r="AO105" s="6">
        <v>34</v>
      </c>
      <c r="AP105" s="6">
        <v>48</v>
      </c>
      <c r="AQ105" s="6">
        <v>475</v>
      </c>
      <c r="AR105" s="6">
        <v>3</v>
      </c>
      <c r="AS105" s="6">
        <f>AN105+AP105+AQ105</f>
        <v>600</v>
      </c>
      <c r="AT105" s="6">
        <f>ROUNDDOWN(AS105*0.75,0)</f>
        <v>450</v>
      </c>
      <c r="AU105" s="6">
        <f>ROUNDDOWN(AS105*1.25,0)</f>
        <v>750</v>
      </c>
      <c r="AV105" s="6">
        <f>ROUNDDOWN(($AM105-5)/5,0)-ROUNDDOWN(IF($BA$1=TRUE,$AT105,$AU105)/100,0)+IF($BB$1=TRUE,1,0)+IF($BD$1=TRUE,6,0)</f>
        <v>7</v>
      </c>
      <c r="AW105" s="6">
        <f>ROUNDDOWN(($AM105-5+3*$BA$5)/5,0)-ROUNDDOWN(IF($BA$1=TRUE,$AT105,$AU105)/100,0)+IF($BB$1=TRUE,1,0)+IF($BD$1=TRUE,6,0)</f>
        <v>9</v>
      </c>
      <c r="AX105" s="6">
        <f>ROUNDDOWN(($AM105-5+20*1+2*$BA$5)/5,0)-ROUNDDOWN(IF($BA$1=TRUE,$AT105,$AU105)/100,0)+IF($BB$1=TRUE,1,0)+IF($BD$1=TRUE,6,0)</f>
        <v>12</v>
      </c>
      <c r="AY105" s="6">
        <f>ROUNDDOWN(($AM105-5+20*2+1*$BA$5)/5,0)-ROUNDDOWN(IF($BA$1=TRUE,$AT105,$AU105)/100,0)+IF($BB$1=TRUE,1,0)+IF($BD$1=TRUE,6,0)</f>
        <v>16</v>
      </c>
      <c r="AZ105" s="6">
        <f>ROUNDDOWN(($AM105-5+60)/5,0)-ROUNDDOWN(IF($BA$1=TRUE,$AT105,$AU105)/100,0)+IF($BB$1=TRUE,1,0)+IF($BD$1=TRUE,6,0)</f>
        <v>19</v>
      </c>
    </row>
    <row r="106" spans="1:52" s="6" customFormat="1" x14ac:dyDescent="0.3">
      <c r="A106" s="35">
        <v>102</v>
      </c>
      <c r="B106" s="7" t="s">
        <v>74</v>
      </c>
      <c r="C106" s="23" t="s">
        <v>72</v>
      </c>
      <c r="D106" s="8" t="s">
        <v>43</v>
      </c>
      <c r="E106" s="8" t="s">
        <v>0</v>
      </c>
      <c r="F106" s="9" t="s">
        <v>69</v>
      </c>
      <c r="G106" s="26" t="s">
        <v>8</v>
      </c>
      <c r="H106" s="6">
        <f>ROUNDDOWN(AI106*1.05,0)+INDEX(Sheet2!$B$2:'Sheet2'!$B$5,MATCH(G106,Sheet2!$A$2:'Sheet2'!$A$5,0),0)+34*AR106-ROUNDUP(IF($BA$1=TRUE,AT106,AU106)/10,0)</f>
        <v>542</v>
      </c>
      <c r="I106" s="6">
        <f>ROUNDDOWN(AJ106*1.05,0)+INDEX(Sheet2!$B$2:'Sheet2'!$B$5,MATCH(G106,Sheet2!$A$2:'Sheet2'!$A$5,0),0)+34*AR106-ROUNDUP(IF($BA$1=TRUE,AT106,AU106)/10,0)</f>
        <v>448</v>
      </c>
      <c r="J106" s="45">
        <f>H106+I106</f>
        <v>990</v>
      </c>
      <c r="K106" s="41">
        <f>AU106-ROUNDDOWN(AP106/2,0)-ROUNDDOWN(MAX(AO106*1.2,AN106*0.5),0)+INDEX(Sheet2!$C$2:'Sheet2'!$C$5,MATCH(G106,Sheet2!$A$2:'Sheet2'!$A$5,0),0)</f>
        <v>726</v>
      </c>
      <c r="L106" s="23">
        <f>AT106-ROUNDDOWN(AP106/2,0)-ROUNDDOWN(MAX(AO106*1.2,AN106*0.5),0)</f>
        <v>377</v>
      </c>
      <c r="N106" s="27">
        <f>AV106+IF($F106="범선",IF($BE$1=TRUE,INDEX(Sheet2!$H$2:'Sheet2'!$H$45,MATCH(AV106,Sheet2!$G$2:'Sheet2'!$G$45,0),0)),IF($BF$1=TRUE,INDEX(Sheet2!$I$2:'Sheet2'!$I$45,MATCH(AV106,Sheet2!$G$2:'Sheet2'!$G$45,0)),IF($BG$1=TRUE,INDEX(Sheet2!$H$2:'Sheet2'!$H$45,MATCH(AV106,Sheet2!$G$2:'Sheet2'!$G$45,0)),0)))+IF($BC$1=TRUE,2,0)</f>
        <v>18.5</v>
      </c>
      <c r="O106" s="8">
        <f>N106+3</f>
        <v>21.5</v>
      </c>
      <c r="P106" s="8">
        <f>N106+6</f>
        <v>24.5</v>
      </c>
      <c r="Q106" s="26">
        <f>N106+9</f>
        <v>27.5</v>
      </c>
      <c r="R106" s="8">
        <f>AW106+IF($F106="범선",IF($BE$1=TRUE,INDEX(Sheet2!$H$2:'Sheet2'!$H$45,MATCH(AW106,Sheet2!$G$2:'Sheet2'!$G$45,0),0)),IF($BF$1=TRUE,INDEX(Sheet2!$I$2:'Sheet2'!$I$45,MATCH(AW106,Sheet2!$G$2:'Sheet2'!$G$45,0)),IF($BG$1=TRUE,INDEX(Sheet2!$H$2:'Sheet2'!$H$45,MATCH(AW106,Sheet2!$G$2:'Sheet2'!$G$45,0)),0)))+IF($BC$1=TRUE,2,0)</f>
        <v>21</v>
      </c>
      <c r="S106" s="8">
        <f>R106+3.5</f>
        <v>24.5</v>
      </c>
      <c r="T106" s="8">
        <f>R106+6.5</f>
        <v>27.5</v>
      </c>
      <c r="U106" s="26">
        <f>R106+9.5</f>
        <v>30.5</v>
      </c>
      <c r="V106" s="8">
        <f>AX106+IF($F106="범선",IF($BE$1=TRUE,INDEX(Sheet2!$H$2:'Sheet2'!$H$45,MATCH(AX106,Sheet2!$G$2:'Sheet2'!$G$45,0),0)),IF($BF$1=TRUE,INDEX(Sheet2!$I$2:'Sheet2'!$I$45,MATCH(AX106,Sheet2!$G$2:'Sheet2'!$G$45,0)),IF($BG$1=TRUE,INDEX(Sheet2!$H$2:'Sheet2'!$H$45,MATCH(AX106,Sheet2!$G$2:'Sheet2'!$G$45,0)),0)))+IF($BC$1=TRUE,2,0)</f>
        <v>25</v>
      </c>
      <c r="W106" s="8">
        <f>V106+3.5</f>
        <v>28.5</v>
      </c>
      <c r="X106" s="8">
        <f>V106+6.5</f>
        <v>31.5</v>
      </c>
      <c r="Y106" s="26">
        <f>V106+9.5</f>
        <v>34.5</v>
      </c>
      <c r="Z106" s="8">
        <f>AY106+IF($F106="범선",IF($BE$1=TRUE,INDEX(Sheet2!$H$2:'Sheet2'!$H$45,MATCH(AY106,Sheet2!$G$2:'Sheet2'!$G$45,0),0)),IF($BF$1=TRUE,INDEX(Sheet2!$I$2:'Sheet2'!$I$45,MATCH(AY106,Sheet2!$G$2:'Sheet2'!$G$45,0)),IF($BG$1=TRUE,INDEX(Sheet2!$H$2:'Sheet2'!$H$45,MATCH(AY106,Sheet2!$G$2:'Sheet2'!$G$45,0)),0)))+IF($BC$1=TRUE,2,0)</f>
        <v>30.5</v>
      </c>
      <c r="AA106" s="8">
        <f>Z106+3.5</f>
        <v>34</v>
      </c>
      <c r="AB106" s="8">
        <f>Z106+6.5</f>
        <v>37</v>
      </c>
      <c r="AC106" s="26">
        <f>Z106+9.5</f>
        <v>40</v>
      </c>
      <c r="AD106" s="8">
        <f>AZ106+IF($F106="범선",IF($BE$1=TRUE,INDEX(Sheet2!$H$2:'Sheet2'!$H$45,MATCH(AZ106,Sheet2!$G$2:'Sheet2'!$G$45,0),0)),IF($BF$1=TRUE,INDEX(Sheet2!$I$2:'Sheet2'!$I$45,MATCH(AZ106,Sheet2!$G$2:'Sheet2'!$G$45,0)),IF($BG$1=TRUE,INDEX(Sheet2!$H$2:'Sheet2'!$H$45,MATCH(AZ106,Sheet2!$G$2:'Sheet2'!$G$45,0)),0)))+IF($BC$1=TRUE,2,0)</f>
        <v>34.5</v>
      </c>
      <c r="AE106" s="8">
        <f>AD106+3.5</f>
        <v>38</v>
      </c>
      <c r="AF106" s="8">
        <f>AD106+6.5</f>
        <v>41</v>
      </c>
      <c r="AG106" s="26">
        <f>AD106+9.5</f>
        <v>44</v>
      </c>
      <c r="AH106" s="8"/>
      <c r="AI106" s="6">
        <v>310</v>
      </c>
      <c r="AJ106" s="6">
        <v>220</v>
      </c>
      <c r="AK106" s="6">
        <v>15</v>
      </c>
      <c r="AL106" s="6">
        <v>14</v>
      </c>
      <c r="AM106" s="6">
        <v>29</v>
      </c>
      <c r="AN106" s="6">
        <v>77</v>
      </c>
      <c r="AO106" s="6">
        <v>38</v>
      </c>
      <c r="AP106" s="6">
        <v>56</v>
      </c>
      <c r="AQ106" s="6">
        <v>467</v>
      </c>
      <c r="AR106" s="6">
        <v>3</v>
      </c>
      <c r="AS106" s="6">
        <f>AN106+AP106+AQ106</f>
        <v>600</v>
      </c>
      <c r="AT106" s="6">
        <f>ROUNDDOWN(AS106*0.75,0)</f>
        <v>450</v>
      </c>
      <c r="AU106" s="6">
        <f>ROUNDDOWN(AS106*1.25,0)</f>
        <v>750</v>
      </c>
      <c r="AV106" s="6">
        <f>ROUNDDOWN(($AM106-5)/5,0)-ROUNDDOWN(IF($BA$1=TRUE,$AT106,$AU106)/100,0)+IF($BB$1=TRUE,1,0)+IF($BD$1=TRUE,6,0)</f>
        <v>7</v>
      </c>
      <c r="AW106" s="6">
        <f>ROUNDDOWN(($AM106-5+3*$BA$5)/5,0)-ROUNDDOWN(IF($BA$1=TRUE,$AT106,$AU106)/100,0)+IF($BB$1=TRUE,1,0)+IF($BD$1=TRUE,6,0)</f>
        <v>9</v>
      </c>
      <c r="AX106" s="6">
        <f>ROUNDDOWN(($AM106-5+20*1+2*$BA$5)/5,0)-ROUNDDOWN(IF($BA$1=TRUE,$AT106,$AU106)/100,0)+IF($BB$1=TRUE,1,0)+IF($BD$1=TRUE,6,0)</f>
        <v>12</v>
      </c>
      <c r="AY106" s="6">
        <f>ROUNDDOWN(($AM106-5+20*2+1*$BA$5)/5,0)-ROUNDDOWN(IF($BA$1=TRUE,$AT106,$AU106)/100,0)+IF($BB$1=TRUE,1,0)+IF($BD$1=TRUE,6,0)</f>
        <v>16</v>
      </c>
      <c r="AZ106" s="6">
        <f>ROUNDDOWN(($AM106-5+60)/5,0)-ROUNDDOWN(IF($BA$1=TRUE,$AT106,$AU106)/100,0)+IF($BB$1=TRUE,1,0)+IF($BD$1=TRUE,6,0)</f>
        <v>19</v>
      </c>
    </row>
    <row r="107" spans="1:52" s="6" customFormat="1" x14ac:dyDescent="0.3">
      <c r="A107" s="35">
        <v>103</v>
      </c>
      <c r="B107" s="7" t="s">
        <v>75</v>
      </c>
      <c r="C107" s="23" t="s">
        <v>72</v>
      </c>
      <c r="D107" s="8" t="s">
        <v>1</v>
      </c>
      <c r="E107" s="8" t="s">
        <v>78</v>
      </c>
      <c r="F107" s="9" t="s">
        <v>69</v>
      </c>
      <c r="G107" s="26" t="s">
        <v>8</v>
      </c>
      <c r="H107" s="6">
        <f>ROUNDDOWN(AI107*1.05,0)+INDEX(Sheet2!$B$2:'Sheet2'!$B$5,MATCH(G107,Sheet2!$A$2:'Sheet2'!$A$5,0),0)+34*AR107-ROUNDUP(IF($BA$1=TRUE,AT107,AU107)/10,0)</f>
        <v>534</v>
      </c>
      <c r="I107" s="6">
        <f>ROUNDDOWN(AJ107*1.05,0)+INDEX(Sheet2!$B$2:'Sheet2'!$B$5,MATCH(G107,Sheet2!$A$2:'Sheet2'!$A$5,0),0)+34*AR107-ROUNDUP(IF($BA$1=TRUE,AT107,AU107)/10,0)</f>
        <v>440</v>
      </c>
      <c r="J107" s="45">
        <f>H107+I107</f>
        <v>974</v>
      </c>
      <c r="K107" s="41">
        <f>AU107-ROUNDDOWN(AP107/2,0)-ROUNDDOWN(MAX(AO107*1.2,AN107*0.5),0)+INDEX(Sheet2!$C$2:'Sheet2'!$C$5,MATCH(G107,Sheet2!$A$2:'Sheet2'!$A$5,0),0)</f>
        <v>860</v>
      </c>
      <c r="L107" s="23">
        <f>AT107-ROUNDDOWN(AP107/2,0)-ROUNDDOWN(MAX(AO107*1.2,AN107*0.5),0)</f>
        <v>461</v>
      </c>
      <c r="N107" s="27">
        <f>AV107+IF($F107="범선",IF($BE$1=TRUE,INDEX(Sheet2!$H$2:'Sheet2'!$H$45,MATCH(AV107,Sheet2!$G$2:'Sheet2'!$G$45,0),0)),IF($BF$1=TRUE,INDEX(Sheet2!$I$2:'Sheet2'!$I$45,MATCH(AV107,Sheet2!$G$2:'Sheet2'!$G$45,0)),IF($BG$1=TRUE,INDEX(Sheet2!$H$2:'Sheet2'!$H$45,MATCH(AV107,Sheet2!$G$2:'Sheet2'!$G$45,0)),0)))+IF($BC$1=TRUE,2,0)</f>
        <v>17</v>
      </c>
      <c r="O107" s="8">
        <f>N107+3</f>
        <v>20</v>
      </c>
      <c r="P107" s="8">
        <f>N107+6</f>
        <v>23</v>
      </c>
      <c r="Q107" s="26">
        <f>N107+9</f>
        <v>26</v>
      </c>
      <c r="R107" s="8">
        <f>AW107+IF($F107="범선",IF($BE$1=TRUE,INDEX(Sheet2!$H$2:'Sheet2'!$H$45,MATCH(AW107,Sheet2!$G$2:'Sheet2'!$G$45,0),0)),IF($BF$1=TRUE,INDEX(Sheet2!$I$2:'Sheet2'!$I$45,MATCH(AW107,Sheet2!$G$2:'Sheet2'!$G$45,0)),IF($BG$1=TRUE,INDEX(Sheet2!$H$2:'Sheet2'!$H$45,MATCH(AW107,Sheet2!$G$2:'Sheet2'!$G$45,0)),0)))+IF($BC$1=TRUE,2,0)</f>
        <v>20</v>
      </c>
      <c r="S107" s="8">
        <f>R107+3.5</f>
        <v>23.5</v>
      </c>
      <c r="T107" s="8">
        <f>R107+6.5</f>
        <v>26.5</v>
      </c>
      <c r="U107" s="26">
        <f>R107+9.5</f>
        <v>29.5</v>
      </c>
      <c r="V107" s="8">
        <f>AX107+IF($F107="범선",IF($BE$1=TRUE,INDEX(Sheet2!$H$2:'Sheet2'!$H$45,MATCH(AX107,Sheet2!$G$2:'Sheet2'!$G$45,0),0)),IF($BF$1=TRUE,INDEX(Sheet2!$I$2:'Sheet2'!$I$45,MATCH(AX107,Sheet2!$G$2:'Sheet2'!$G$45,0)),IF($BG$1=TRUE,INDEX(Sheet2!$H$2:'Sheet2'!$H$45,MATCH(AX107,Sheet2!$G$2:'Sheet2'!$G$45,0)),0)))+IF($BC$1=TRUE,2,0)</f>
        <v>24</v>
      </c>
      <c r="W107" s="8">
        <f>V107+3.5</f>
        <v>27.5</v>
      </c>
      <c r="X107" s="8">
        <f>V107+6.5</f>
        <v>30.5</v>
      </c>
      <c r="Y107" s="26">
        <f>V107+9.5</f>
        <v>33.5</v>
      </c>
      <c r="Z107" s="8">
        <f>AY107+IF($F107="범선",IF($BE$1=TRUE,INDEX(Sheet2!$H$2:'Sheet2'!$H$45,MATCH(AY107,Sheet2!$G$2:'Sheet2'!$G$45,0),0)),IF($BF$1=TRUE,INDEX(Sheet2!$I$2:'Sheet2'!$I$45,MATCH(AY107,Sheet2!$G$2:'Sheet2'!$G$45,0)),IF($BG$1=TRUE,INDEX(Sheet2!$H$2:'Sheet2'!$H$45,MATCH(AY107,Sheet2!$G$2:'Sheet2'!$G$45,0)),0)))+IF($BC$1=TRUE,2,0)</f>
        <v>29</v>
      </c>
      <c r="AA107" s="8">
        <f>Z107+3.5</f>
        <v>32.5</v>
      </c>
      <c r="AB107" s="8">
        <f>Z107+6.5</f>
        <v>35.5</v>
      </c>
      <c r="AC107" s="26">
        <f>Z107+9.5</f>
        <v>38.5</v>
      </c>
      <c r="AD107" s="8">
        <f>AZ107+IF($F107="범선",IF($BE$1=TRUE,INDEX(Sheet2!$H$2:'Sheet2'!$H$45,MATCH(AZ107,Sheet2!$G$2:'Sheet2'!$G$45,0),0)),IF($BF$1=TRUE,INDEX(Sheet2!$I$2:'Sheet2'!$I$45,MATCH(AZ107,Sheet2!$G$2:'Sheet2'!$G$45,0)),IF($BG$1=TRUE,INDEX(Sheet2!$H$2:'Sheet2'!$H$45,MATCH(AZ107,Sheet2!$G$2:'Sheet2'!$G$45,0)),0)))+IF($BC$1=TRUE,2,0)</f>
        <v>33</v>
      </c>
      <c r="AE107" s="8">
        <f>AD107+3.5</f>
        <v>36.5</v>
      </c>
      <c r="AF107" s="8">
        <f>AD107+6.5</f>
        <v>39.5</v>
      </c>
      <c r="AG107" s="26">
        <f>AD107+9.5</f>
        <v>42.5</v>
      </c>
      <c r="AH107" s="8"/>
      <c r="AI107" s="6">
        <v>310</v>
      </c>
      <c r="AJ107" s="6">
        <v>220</v>
      </c>
      <c r="AK107" s="6">
        <v>15</v>
      </c>
      <c r="AL107" s="6">
        <v>14</v>
      </c>
      <c r="AM107" s="6">
        <v>29</v>
      </c>
      <c r="AN107" s="6">
        <v>77</v>
      </c>
      <c r="AO107" s="6">
        <v>34</v>
      </c>
      <c r="AP107" s="6">
        <v>48</v>
      </c>
      <c r="AQ107" s="6">
        <v>575</v>
      </c>
      <c r="AR107" s="6">
        <v>3</v>
      </c>
      <c r="AS107" s="6">
        <f>AN107+AP107+AQ107</f>
        <v>700</v>
      </c>
      <c r="AT107" s="6">
        <f>ROUNDDOWN(AS107*0.75,0)</f>
        <v>525</v>
      </c>
      <c r="AU107" s="6">
        <f>ROUNDDOWN(AS107*1.25,0)</f>
        <v>875</v>
      </c>
      <c r="AV107" s="6">
        <f>ROUNDDOWN(($AM107-5)/5,0)-ROUNDDOWN(IF($BA$1=TRUE,$AT107,$AU107)/100,0)+IF($BB$1=TRUE,1,0)+IF($BD$1=TRUE,6,0)</f>
        <v>6</v>
      </c>
      <c r="AW107" s="6">
        <f>ROUNDDOWN(($AM107-5+3*$BA$5)/5,0)-ROUNDDOWN(IF($BA$1=TRUE,$AT107,$AU107)/100,0)+IF($BB$1=TRUE,1,0)+IF($BD$1=TRUE,6,0)</f>
        <v>8</v>
      </c>
      <c r="AX107" s="6">
        <f>ROUNDDOWN(($AM107-5+20*1+2*$BA$5)/5,0)-ROUNDDOWN(IF($BA$1=TRUE,$AT107,$AU107)/100,0)+IF($BB$1=TRUE,1,0)+IF($BD$1=TRUE,6,0)</f>
        <v>11</v>
      </c>
      <c r="AY107" s="6">
        <f>ROUNDDOWN(($AM107-5+20*2+1*$BA$5)/5,0)-ROUNDDOWN(IF($BA$1=TRUE,$AT107,$AU107)/100,0)+IF($BB$1=TRUE,1,0)+IF($BD$1=TRUE,6,0)</f>
        <v>15</v>
      </c>
      <c r="AZ107" s="6">
        <f>ROUNDDOWN(($AM107-5+60)/5,0)-ROUNDDOWN(IF($BA$1=TRUE,$AT107,$AU107)/100,0)+IF($BB$1=TRUE,1,0)+IF($BD$1=TRUE,6,0)</f>
        <v>18</v>
      </c>
    </row>
    <row r="108" spans="1:52" s="6" customFormat="1" x14ac:dyDescent="0.3">
      <c r="A108" s="35">
        <v>104</v>
      </c>
      <c r="B108" s="7" t="s">
        <v>76</v>
      </c>
      <c r="C108" s="23" t="s">
        <v>139</v>
      </c>
      <c r="D108" s="8" t="s">
        <v>1</v>
      </c>
      <c r="E108" s="8" t="s">
        <v>0</v>
      </c>
      <c r="F108" s="9" t="s">
        <v>69</v>
      </c>
      <c r="G108" s="26" t="s">
        <v>8</v>
      </c>
      <c r="H108" s="6">
        <f>ROUNDDOWN(AI108*1.05,0)+INDEX(Sheet2!$B$2:'Sheet2'!$B$5,MATCH(G108,Sheet2!$A$2:'Sheet2'!$A$5,0),0)+34*AR108-ROUNDUP(IF($BA$1=TRUE,AT108,AU108)/10,0)</f>
        <v>472</v>
      </c>
      <c r="I108" s="6">
        <f>ROUNDDOWN(AJ108*1.05,0)+INDEX(Sheet2!$B$2:'Sheet2'!$B$5,MATCH(G108,Sheet2!$A$2:'Sheet2'!$A$5,0),0)+34*AR108-ROUNDUP(IF($BA$1=TRUE,AT108,AU108)/10,0)</f>
        <v>572</v>
      </c>
      <c r="J108" s="45">
        <f>H108+I108</f>
        <v>1044</v>
      </c>
      <c r="K108" s="41">
        <f>AU108-ROUNDDOWN(AP108/2,0)-ROUNDDOWN(MAX(AO108*1.2,AN108*0.5),0)+INDEX(Sheet2!$C$2:'Sheet2'!$C$5,MATCH(G108,Sheet2!$A$2:'Sheet2'!$A$5,0),0)</f>
        <v>912</v>
      </c>
      <c r="L108" s="23">
        <f>AT108-ROUNDDOWN(AP108/2,0)-ROUNDDOWN(MAX(AO108*1.2,AN108*0.5),0)</f>
        <v>488</v>
      </c>
      <c r="N108" s="27">
        <f>AV108+IF($F108="범선",IF($BE$1=TRUE,INDEX(Sheet2!$H$2:'Sheet2'!$H$45,MATCH(AV108,Sheet2!$G$2:'Sheet2'!$G$45,0),0)),IF($BF$1=TRUE,INDEX(Sheet2!$I$2:'Sheet2'!$I$45,MATCH(AV108,Sheet2!$G$2:'Sheet2'!$G$45,0)),IF($BG$1=TRUE,INDEX(Sheet2!$H$2:'Sheet2'!$H$45,MATCH(AV108,Sheet2!$G$2:'Sheet2'!$G$45,0)),0)))+IF($BC$1=TRUE,2,0)</f>
        <v>22.5</v>
      </c>
      <c r="O108" s="8">
        <f>N108+3</f>
        <v>25.5</v>
      </c>
      <c r="P108" s="8">
        <f>N108+6</f>
        <v>28.5</v>
      </c>
      <c r="Q108" s="26">
        <f>N108+9</f>
        <v>31.5</v>
      </c>
      <c r="R108" s="8">
        <f>AW108+IF($F108="범선",IF($BE$1=TRUE,INDEX(Sheet2!$H$2:'Sheet2'!$H$45,MATCH(AW108,Sheet2!$G$2:'Sheet2'!$G$45,0),0)),IF($BF$1=TRUE,INDEX(Sheet2!$I$2:'Sheet2'!$I$45,MATCH(AW108,Sheet2!$G$2:'Sheet2'!$G$45,0)),IF($BG$1=TRUE,INDEX(Sheet2!$H$2:'Sheet2'!$H$45,MATCH(AW108,Sheet2!$G$2:'Sheet2'!$G$45,0)),0)))+IF($BC$1=TRUE,2,0)</f>
        <v>24</v>
      </c>
      <c r="S108" s="8">
        <f>R108+3.5</f>
        <v>27.5</v>
      </c>
      <c r="T108" s="8">
        <f>R108+6.5</f>
        <v>30.5</v>
      </c>
      <c r="U108" s="26">
        <f>R108+9.5</f>
        <v>33.5</v>
      </c>
      <c r="V108" s="8">
        <f>AX108+IF($F108="범선",IF($BE$1=TRUE,INDEX(Sheet2!$H$2:'Sheet2'!$H$45,MATCH(AX108,Sheet2!$G$2:'Sheet2'!$G$45,0),0)),IF($BF$1=TRUE,INDEX(Sheet2!$I$2:'Sheet2'!$I$45,MATCH(AX108,Sheet2!$G$2:'Sheet2'!$G$45,0)),IF($BG$1=TRUE,INDEX(Sheet2!$H$2:'Sheet2'!$H$45,MATCH(AX108,Sheet2!$G$2:'Sheet2'!$G$45,0)),0)))+IF($BC$1=TRUE,2,0)</f>
        <v>28</v>
      </c>
      <c r="W108" s="8">
        <f>V108+3.5</f>
        <v>31.5</v>
      </c>
      <c r="X108" s="8">
        <f>V108+6.5</f>
        <v>34.5</v>
      </c>
      <c r="Y108" s="26">
        <f>V108+9.5</f>
        <v>37.5</v>
      </c>
      <c r="Z108" s="8">
        <f>AY108+IF($F108="범선",IF($BE$1=TRUE,INDEX(Sheet2!$H$2:'Sheet2'!$H$45,MATCH(AY108,Sheet2!$G$2:'Sheet2'!$G$45,0),0)),IF($BF$1=TRUE,INDEX(Sheet2!$I$2:'Sheet2'!$I$45,MATCH(AY108,Sheet2!$G$2:'Sheet2'!$G$45,0)),IF($BG$1=TRUE,INDEX(Sheet2!$H$2:'Sheet2'!$H$45,MATCH(AY108,Sheet2!$G$2:'Sheet2'!$G$45,0)),0)))+IF($BC$1=TRUE,2,0)</f>
        <v>33</v>
      </c>
      <c r="AA108" s="8">
        <f>Z108+3.5</f>
        <v>36.5</v>
      </c>
      <c r="AB108" s="8">
        <f>Z108+6.5</f>
        <v>39.5</v>
      </c>
      <c r="AC108" s="26">
        <f>Z108+9.5</f>
        <v>42.5</v>
      </c>
      <c r="AD108" s="8">
        <f>AZ108+IF($F108="범선",IF($BE$1=TRUE,INDEX(Sheet2!$H$2:'Sheet2'!$H$45,MATCH(AZ108,Sheet2!$G$2:'Sheet2'!$G$45,0),0)),IF($BF$1=TRUE,INDEX(Sheet2!$I$2:'Sheet2'!$I$45,MATCH(AZ108,Sheet2!$G$2:'Sheet2'!$G$45,0)),IF($BG$1=TRUE,INDEX(Sheet2!$H$2:'Sheet2'!$H$45,MATCH(AZ108,Sheet2!$G$2:'Sheet2'!$G$45,0)),0)))+IF($BC$1=TRUE,2,0)</f>
        <v>38.5</v>
      </c>
      <c r="AE108" s="8">
        <f>AD108+3.5</f>
        <v>42</v>
      </c>
      <c r="AF108" s="8">
        <f>AD108+6.5</f>
        <v>45</v>
      </c>
      <c r="AG108" s="26">
        <f>AD108+9.5</f>
        <v>48</v>
      </c>
      <c r="AH108" s="8"/>
      <c r="AI108" s="6">
        <v>255</v>
      </c>
      <c r="AJ108" s="6">
        <v>350</v>
      </c>
      <c r="AK108" s="6">
        <v>13</v>
      </c>
      <c r="AL108" s="6">
        <v>12</v>
      </c>
      <c r="AM108" s="6">
        <v>45</v>
      </c>
      <c r="AN108" s="6">
        <v>90</v>
      </c>
      <c r="AO108" s="6">
        <v>35</v>
      </c>
      <c r="AP108" s="6">
        <v>58</v>
      </c>
      <c r="AQ108" s="6">
        <v>602</v>
      </c>
      <c r="AR108" s="6">
        <v>3</v>
      </c>
      <c r="AS108" s="6">
        <f>AN108+AP108+AQ108</f>
        <v>750</v>
      </c>
      <c r="AT108" s="6">
        <f>ROUNDDOWN(AS108*0.75,0)</f>
        <v>562</v>
      </c>
      <c r="AU108" s="6">
        <f>ROUNDDOWN(AS108*1.25,0)</f>
        <v>937</v>
      </c>
      <c r="AV108" s="6">
        <f>ROUNDDOWN(($AM108-5)/5,0)-ROUNDDOWN(IF($BA$1=TRUE,$AT108,$AU108)/100,0)+IF($BB$1=TRUE,1,0)+IF($BD$1=TRUE,6,0)</f>
        <v>10</v>
      </c>
      <c r="AW108" s="6">
        <f>ROUNDDOWN(($AM108-5+3*$BA$5)/5,0)-ROUNDDOWN(IF($BA$1=TRUE,$AT108,$AU108)/100,0)+IF($BB$1=TRUE,1,0)+IF($BD$1=TRUE,6,0)</f>
        <v>11</v>
      </c>
      <c r="AX108" s="6">
        <f>ROUNDDOWN(($AM108-5+20*1+2*$BA$5)/5,0)-ROUNDDOWN(IF($BA$1=TRUE,$AT108,$AU108)/100,0)+IF($BB$1=TRUE,1,0)+IF($BD$1=TRUE,6,0)</f>
        <v>14</v>
      </c>
      <c r="AY108" s="6">
        <f>ROUNDDOWN(($AM108-5+20*2+1*$BA$5)/5,0)-ROUNDDOWN(IF($BA$1=TRUE,$AT108,$AU108)/100,0)+IF($BB$1=TRUE,1,0)+IF($BD$1=TRUE,6,0)</f>
        <v>18</v>
      </c>
      <c r="AZ108" s="6">
        <f>ROUNDDOWN(($AM108-5+60)/5,0)-ROUNDDOWN(IF($BA$1=TRUE,$AT108,$AU108)/100,0)+IF($BB$1=TRUE,1,0)+IF($BD$1=TRUE,6,0)</f>
        <v>22</v>
      </c>
    </row>
    <row r="109" spans="1:52" s="6" customFormat="1" x14ac:dyDescent="0.3">
      <c r="A109" s="35">
        <v>105</v>
      </c>
      <c r="B109" s="7"/>
      <c r="C109" s="23" t="s">
        <v>139</v>
      </c>
      <c r="D109" s="8" t="s">
        <v>43</v>
      </c>
      <c r="E109" s="8" t="s">
        <v>0</v>
      </c>
      <c r="F109" s="9" t="s">
        <v>69</v>
      </c>
      <c r="G109" s="26" t="s">
        <v>8</v>
      </c>
      <c r="H109" s="6">
        <f>ROUNDDOWN(AI109*1.05,0)+INDEX(Sheet2!$B$2:'Sheet2'!$B$5,MATCH(G109,Sheet2!$A$2:'Sheet2'!$A$5,0),0)+34*AR109-ROUNDUP(IF($BA$1=TRUE,AT109,AU109)/10,0)</f>
        <v>472</v>
      </c>
      <c r="I109" s="6">
        <f>ROUNDDOWN(AJ109*1.05,0)+INDEX(Sheet2!$B$2:'Sheet2'!$B$5,MATCH(G109,Sheet2!$A$2:'Sheet2'!$A$5,0),0)+34*AR109-ROUNDUP(IF($BA$1=TRUE,AT109,AU109)/10,0)</f>
        <v>572</v>
      </c>
      <c r="J109" s="45">
        <f>H109+I109</f>
        <v>1044</v>
      </c>
      <c r="K109" s="41">
        <f>AU109-ROUNDDOWN(AP109/2,0)-ROUNDDOWN(MAX(AO109*1.2,AN109*0.5),0)+INDEX(Sheet2!$C$2:'Sheet2'!$C$5,MATCH(G109,Sheet2!$A$2:'Sheet2'!$A$5,0),0)</f>
        <v>920</v>
      </c>
      <c r="L109" s="23">
        <f>AT109-ROUNDDOWN(AP109/2,0)-ROUNDDOWN(MAX(AO109*1.2,AN109*0.5),0)</f>
        <v>496</v>
      </c>
      <c r="N109" s="27">
        <f>AV109+IF($F109="범선",IF($BE$1=TRUE,INDEX(Sheet2!$H$2:'Sheet2'!$H$45,MATCH(AV109,Sheet2!$G$2:'Sheet2'!$G$45,0),0)),IF($BF$1=TRUE,INDEX(Sheet2!$I$2:'Sheet2'!$I$45,MATCH(AV109,Sheet2!$G$2:'Sheet2'!$G$45,0)),IF($BG$1=TRUE,INDEX(Sheet2!$H$2:'Sheet2'!$H$45,MATCH(AV109,Sheet2!$G$2:'Sheet2'!$G$45,0)),0)))+IF($BC$1=TRUE,2,0)</f>
        <v>18.5</v>
      </c>
      <c r="O109" s="8">
        <f>N109+3</f>
        <v>21.5</v>
      </c>
      <c r="P109" s="8">
        <f>N109+6</f>
        <v>24.5</v>
      </c>
      <c r="Q109" s="26">
        <f>N109+9</f>
        <v>27.5</v>
      </c>
      <c r="R109" s="8">
        <f>AW109+IF($F109="범선",IF($BE$1=TRUE,INDEX(Sheet2!$H$2:'Sheet2'!$H$45,MATCH(AW109,Sheet2!$G$2:'Sheet2'!$G$45,0),0)),IF($BF$1=TRUE,INDEX(Sheet2!$I$2:'Sheet2'!$I$45,MATCH(AW109,Sheet2!$G$2:'Sheet2'!$G$45,0)),IF($BG$1=TRUE,INDEX(Sheet2!$H$2:'Sheet2'!$H$45,MATCH(AW109,Sheet2!$G$2:'Sheet2'!$G$45,0)),0)))+IF($BC$1=TRUE,2,0)</f>
        <v>20</v>
      </c>
      <c r="S109" s="8">
        <f>R109+3.5</f>
        <v>23.5</v>
      </c>
      <c r="T109" s="8">
        <f>R109+6.5</f>
        <v>26.5</v>
      </c>
      <c r="U109" s="26">
        <f>R109+9.5</f>
        <v>29.5</v>
      </c>
      <c r="V109" s="8">
        <f>AX109+IF($F109="범선",IF($BE$1=TRUE,INDEX(Sheet2!$H$2:'Sheet2'!$H$45,MATCH(AX109,Sheet2!$G$2:'Sheet2'!$G$45,0),0)),IF($BF$1=TRUE,INDEX(Sheet2!$I$2:'Sheet2'!$I$45,MATCH(AX109,Sheet2!$G$2:'Sheet2'!$G$45,0)),IF($BG$1=TRUE,INDEX(Sheet2!$H$2:'Sheet2'!$H$45,MATCH(AX109,Sheet2!$G$2:'Sheet2'!$G$45,0)),0)))+IF($BC$1=TRUE,2,0)</f>
        <v>24</v>
      </c>
      <c r="W109" s="8">
        <f>V109+3.5</f>
        <v>27.5</v>
      </c>
      <c r="X109" s="8">
        <f>V109+6.5</f>
        <v>30.5</v>
      </c>
      <c r="Y109" s="26">
        <f>V109+9.5</f>
        <v>33.5</v>
      </c>
      <c r="Z109" s="8">
        <f>AY109+IF($F109="범선",IF($BE$1=TRUE,INDEX(Sheet2!$H$2:'Sheet2'!$H$45,MATCH(AY109,Sheet2!$G$2:'Sheet2'!$G$45,0),0)),IF($BF$1=TRUE,INDEX(Sheet2!$I$2:'Sheet2'!$I$45,MATCH(AY109,Sheet2!$G$2:'Sheet2'!$G$45,0)),IF($BG$1=TRUE,INDEX(Sheet2!$H$2:'Sheet2'!$H$45,MATCH(AY109,Sheet2!$G$2:'Sheet2'!$G$45,0)),0)))+IF($BC$1=TRUE,2,0)</f>
        <v>29</v>
      </c>
      <c r="AA109" s="8">
        <f>Z109+3.5</f>
        <v>32.5</v>
      </c>
      <c r="AB109" s="8">
        <f>Z109+6.5</f>
        <v>35.5</v>
      </c>
      <c r="AC109" s="26">
        <f>Z109+9.5</f>
        <v>38.5</v>
      </c>
      <c r="AD109" s="8">
        <f>AZ109+IF($F109="범선",IF($BE$1=TRUE,INDEX(Sheet2!$H$2:'Sheet2'!$H$45,MATCH(AZ109,Sheet2!$G$2:'Sheet2'!$G$45,0),0)),IF($BF$1=TRUE,INDEX(Sheet2!$I$2:'Sheet2'!$I$45,MATCH(AZ109,Sheet2!$G$2:'Sheet2'!$G$45,0)),IF($BG$1=TRUE,INDEX(Sheet2!$H$2:'Sheet2'!$H$45,MATCH(AZ109,Sheet2!$G$2:'Sheet2'!$G$45,0)),0)))+IF($BC$1=TRUE,2,0)</f>
        <v>34.5</v>
      </c>
      <c r="AE109" s="8">
        <f>AD109+3.5</f>
        <v>38</v>
      </c>
      <c r="AF109" s="8">
        <f>AD109+6.5</f>
        <v>41</v>
      </c>
      <c r="AG109" s="26">
        <f>AD109+9.5</f>
        <v>44</v>
      </c>
      <c r="AH109" s="8"/>
      <c r="AI109" s="6">
        <v>255</v>
      </c>
      <c r="AJ109" s="6">
        <v>350</v>
      </c>
      <c r="AK109" s="6">
        <v>13</v>
      </c>
      <c r="AL109" s="6">
        <v>12</v>
      </c>
      <c r="AM109" s="6">
        <v>30</v>
      </c>
      <c r="AN109" s="6">
        <v>77</v>
      </c>
      <c r="AO109" s="6">
        <v>35</v>
      </c>
      <c r="AP109" s="6">
        <v>48</v>
      </c>
      <c r="AQ109" s="6">
        <v>625</v>
      </c>
      <c r="AR109" s="6">
        <v>3</v>
      </c>
      <c r="AS109" s="6">
        <f>AN109+AP109+AQ109</f>
        <v>750</v>
      </c>
      <c r="AT109" s="6">
        <f>ROUNDDOWN(AS109*0.75,0)</f>
        <v>562</v>
      </c>
      <c r="AU109" s="6">
        <f>ROUNDDOWN(AS109*1.25,0)</f>
        <v>937</v>
      </c>
      <c r="AV109" s="6">
        <f>ROUNDDOWN(($AM109-5)/5,0)-ROUNDDOWN(IF($BA$1=TRUE,$AT109,$AU109)/100,0)+IF($BB$1=TRUE,1,0)+IF($BD$1=TRUE,6,0)</f>
        <v>7</v>
      </c>
      <c r="AW109" s="6">
        <f>ROUNDDOWN(($AM109-5+3*$BA$5)/5,0)-ROUNDDOWN(IF($BA$1=TRUE,$AT109,$AU109)/100,0)+IF($BB$1=TRUE,1,0)+IF($BD$1=TRUE,6,0)</f>
        <v>8</v>
      </c>
      <c r="AX109" s="6">
        <f>ROUNDDOWN(($AM109-5+20*1+2*$BA$5)/5,0)-ROUNDDOWN(IF($BA$1=TRUE,$AT109,$AU109)/100,0)+IF($BB$1=TRUE,1,0)+IF($BD$1=TRUE,6,0)</f>
        <v>11</v>
      </c>
      <c r="AY109" s="6">
        <f>ROUNDDOWN(($AM109-5+20*2+1*$BA$5)/5,0)-ROUNDDOWN(IF($BA$1=TRUE,$AT109,$AU109)/100,0)+IF($BB$1=TRUE,1,0)+IF($BD$1=TRUE,6,0)</f>
        <v>15</v>
      </c>
      <c r="AZ109" s="6">
        <f>ROUNDDOWN(($AM109-5+60)/5,0)-ROUNDDOWN(IF($BA$1=TRUE,$AT109,$AU109)/100,0)+IF($BB$1=TRUE,1,0)+IF($BD$1=TRUE,6,0)</f>
        <v>19</v>
      </c>
    </row>
    <row r="110" spans="1:52" s="6" customFormat="1" x14ac:dyDescent="0.3">
      <c r="A110" s="35">
        <v>106</v>
      </c>
      <c r="B110" s="7" t="s">
        <v>136</v>
      </c>
      <c r="C110" s="23" t="s">
        <v>139</v>
      </c>
      <c r="D110" s="8" t="s">
        <v>1</v>
      </c>
      <c r="E110" s="8" t="s">
        <v>0</v>
      </c>
      <c r="F110" s="9" t="s">
        <v>69</v>
      </c>
      <c r="G110" s="26" t="s">
        <v>10</v>
      </c>
      <c r="H110" s="6">
        <f>ROUNDDOWN(AI110*1.05,0)+INDEX(Sheet2!$B$2:'Sheet2'!$B$5,MATCH(G110,Sheet2!$A$2:'Sheet2'!$A$5,0),0)+34*AR110-ROUNDUP(IF($BA$1=TRUE,AT110,AU110)/10,0)</f>
        <v>463</v>
      </c>
      <c r="I110" s="6">
        <f>ROUNDDOWN(AJ110*1.05,0)+INDEX(Sheet2!$B$2:'Sheet2'!$B$5,MATCH(G110,Sheet2!$A$2:'Sheet2'!$A$5,0),0)+34*AR110-ROUNDUP(IF($BA$1=TRUE,AT110,AU110)/10,0)</f>
        <v>563</v>
      </c>
      <c r="J110" s="45">
        <f>H110+I110</f>
        <v>1026</v>
      </c>
      <c r="K110" s="41">
        <f>AU110-ROUNDDOWN(AP110/2,0)-ROUNDDOWN(MAX(AO110*1.2,AN110*0.5),0)+INDEX(Sheet2!$C$2:'Sheet2'!$C$5,MATCH(G110,Sheet2!$A$2:'Sheet2'!$A$5,0),0)</f>
        <v>922</v>
      </c>
      <c r="L110" s="23">
        <f>AT110-ROUNDDOWN(AP110/2,0)-ROUNDDOWN(MAX(AO110*1.2,AN110*0.5),0)</f>
        <v>496</v>
      </c>
      <c r="N110" s="27">
        <f>AV110+IF($F110="범선",IF($BE$1=TRUE,INDEX(Sheet2!$H$2:'Sheet2'!$H$45,MATCH(AV110,Sheet2!$G$2:'Sheet2'!$G$45,0),0)),IF($BF$1=TRUE,INDEX(Sheet2!$I$2:'Sheet2'!$I$45,MATCH(AV110,Sheet2!$G$2:'Sheet2'!$G$45,0)),IF($BG$1=TRUE,INDEX(Sheet2!$H$2:'Sheet2'!$H$45,MATCH(AV110,Sheet2!$G$2:'Sheet2'!$G$45,0)),0)))+IF($BC$1=TRUE,2,0)</f>
        <v>18.5</v>
      </c>
      <c r="O110" s="8">
        <f>N110+3</f>
        <v>21.5</v>
      </c>
      <c r="P110" s="8">
        <f>N110+6</f>
        <v>24.5</v>
      </c>
      <c r="Q110" s="26">
        <f>N110+9</f>
        <v>27.5</v>
      </c>
      <c r="R110" s="8">
        <f>AW110+IF($F110="범선",IF($BE$1=TRUE,INDEX(Sheet2!$H$2:'Sheet2'!$H$45,MATCH(AW110,Sheet2!$G$2:'Sheet2'!$G$45,0),0)),IF($BF$1=TRUE,INDEX(Sheet2!$I$2:'Sheet2'!$I$45,MATCH(AW110,Sheet2!$G$2:'Sheet2'!$G$45,0)),IF($BG$1=TRUE,INDEX(Sheet2!$H$2:'Sheet2'!$H$45,MATCH(AW110,Sheet2!$G$2:'Sheet2'!$G$45,0)),0)))+IF($BC$1=TRUE,2,0)</f>
        <v>20</v>
      </c>
      <c r="S110" s="8">
        <f>R110+3.5</f>
        <v>23.5</v>
      </c>
      <c r="T110" s="8">
        <f>R110+6.5</f>
        <v>26.5</v>
      </c>
      <c r="U110" s="26">
        <f>R110+9.5</f>
        <v>29.5</v>
      </c>
      <c r="V110" s="8">
        <f>AX110+IF($F110="범선",IF($BE$1=TRUE,INDEX(Sheet2!$H$2:'Sheet2'!$H$45,MATCH(AX110,Sheet2!$G$2:'Sheet2'!$G$45,0),0)),IF($BF$1=TRUE,INDEX(Sheet2!$I$2:'Sheet2'!$I$45,MATCH(AX110,Sheet2!$G$2:'Sheet2'!$G$45,0)),IF($BG$1=TRUE,INDEX(Sheet2!$H$2:'Sheet2'!$H$45,MATCH(AX110,Sheet2!$G$2:'Sheet2'!$G$45,0)),0)))+IF($BC$1=TRUE,2,0)</f>
        <v>24</v>
      </c>
      <c r="W110" s="8">
        <f>V110+3.5</f>
        <v>27.5</v>
      </c>
      <c r="X110" s="8">
        <f>V110+6.5</f>
        <v>30.5</v>
      </c>
      <c r="Y110" s="26">
        <f>V110+9.5</f>
        <v>33.5</v>
      </c>
      <c r="Z110" s="8">
        <f>AY110+IF($F110="범선",IF($BE$1=TRUE,INDEX(Sheet2!$H$2:'Sheet2'!$H$45,MATCH(AY110,Sheet2!$G$2:'Sheet2'!$G$45,0),0)),IF($BF$1=TRUE,INDEX(Sheet2!$I$2:'Sheet2'!$I$45,MATCH(AY110,Sheet2!$G$2:'Sheet2'!$G$45,0)),IF($BG$1=TRUE,INDEX(Sheet2!$H$2:'Sheet2'!$H$45,MATCH(AY110,Sheet2!$G$2:'Sheet2'!$G$45,0)),0)))+IF($BC$1=TRUE,2,0)</f>
        <v>29</v>
      </c>
      <c r="AA110" s="8">
        <f>Z110+3.5</f>
        <v>32.5</v>
      </c>
      <c r="AB110" s="8">
        <f>Z110+6.5</f>
        <v>35.5</v>
      </c>
      <c r="AC110" s="26">
        <f>Z110+9.5</f>
        <v>38.5</v>
      </c>
      <c r="AD110" s="8">
        <f>AZ110+IF($F110="범선",IF($BE$1=TRUE,INDEX(Sheet2!$H$2:'Sheet2'!$H$45,MATCH(AZ110,Sheet2!$G$2:'Sheet2'!$G$45,0),0)),IF($BF$1=TRUE,INDEX(Sheet2!$I$2:'Sheet2'!$I$45,MATCH(AZ110,Sheet2!$G$2:'Sheet2'!$G$45,0)),IF($BG$1=TRUE,INDEX(Sheet2!$H$2:'Sheet2'!$H$45,MATCH(AZ110,Sheet2!$G$2:'Sheet2'!$G$45,0)),0)))+IF($BC$1=TRUE,2,0)</f>
        <v>34.5</v>
      </c>
      <c r="AE110" s="8">
        <f>AD110+3.5</f>
        <v>38</v>
      </c>
      <c r="AF110" s="8">
        <f>AD110+6.5</f>
        <v>41</v>
      </c>
      <c r="AG110" s="26">
        <f>AD110+9.5</f>
        <v>44</v>
      </c>
      <c r="AH110" s="8"/>
      <c r="AI110" s="6">
        <v>265</v>
      </c>
      <c r="AJ110" s="6">
        <v>360</v>
      </c>
      <c r="AK110" s="6">
        <v>14</v>
      </c>
      <c r="AL110" s="6">
        <v>15</v>
      </c>
      <c r="AM110" s="6">
        <v>30</v>
      </c>
      <c r="AN110" s="6">
        <v>77</v>
      </c>
      <c r="AO110" s="6">
        <v>35</v>
      </c>
      <c r="AP110" s="6">
        <v>48</v>
      </c>
      <c r="AQ110" s="6">
        <v>625</v>
      </c>
      <c r="AR110" s="6">
        <v>3</v>
      </c>
      <c r="AS110" s="6">
        <f>AN110+AP110+AQ110</f>
        <v>750</v>
      </c>
      <c r="AT110" s="6">
        <f>ROUNDDOWN(AS110*0.75,0)</f>
        <v>562</v>
      </c>
      <c r="AU110" s="6">
        <f>ROUNDDOWN(AS110*1.25,0)</f>
        <v>937</v>
      </c>
      <c r="AV110" s="6">
        <f>ROUNDDOWN(($AM110-5)/5,0)-ROUNDDOWN(IF($BA$1=TRUE,$AT110,$AU110)/100,0)+IF($BB$1=TRUE,1,0)+IF($BD$1=TRUE,6,0)</f>
        <v>7</v>
      </c>
      <c r="AW110" s="6">
        <f>ROUNDDOWN(($AM110-5+3*$BA$5)/5,0)-ROUNDDOWN(IF($BA$1=TRUE,$AT110,$AU110)/100,0)+IF($BB$1=TRUE,1,0)+IF($BD$1=TRUE,6,0)</f>
        <v>8</v>
      </c>
      <c r="AX110" s="6">
        <f>ROUNDDOWN(($AM110-5+20*1+2*$BA$5)/5,0)-ROUNDDOWN(IF($BA$1=TRUE,$AT110,$AU110)/100,0)+IF($BB$1=TRUE,1,0)+IF($BD$1=TRUE,6,0)</f>
        <v>11</v>
      </c>
      <c r="AY110" s="6">
        <f>ROUNDDOWN(($AM110-5+20*2+1*$BA$5)/5,0)-ROUNDDOWN(IF($BA$1=TRUE,$AT110,$AU110)/100,0)+IF($BB$1=TRUE,1,0)+IF($BD$1=TRUE,6,0)</f>
        <v>15</v>
      </c>
      <c r="AZ110" s="6">
        <f>ROUNDDOWN(($AM110-5+60)/5,0)-ROUNDDOWN(IF($BA$1=TRUE,$AT110,$AU110)/100,0)+IF($BB$1=TRUE,1,0)+IF($BD$1=TRUE,6,0)</f>
        <v>19</v>
      </c>
    </row>
    <row r="111" spans="1:52" s="6" customFormat="1" x14ac:dyDescent="0.3">
      <c r="A111" s="35">
        <v>107</v>
      </c>
      <c r="B111" s="7" t="s">
        <v>56</v>
      </c>
      <c r="C111" s="23" t="s">
        <v>139</v>
      </c>
      <c r="D111" s="8" t="s">
        <v>1</v>
      </c>
      <c r="E111" s="8" t="s">
        <v>138</v>
      </c>
      <c r="F111" s="9" t="s">
        <v>69</v>
      </c>
      <c r="G111" s="26" t="s">
        <v>10</v>
      </c>
      <c r="H111" s="6">
        <f>ROUNDDOWN(AI111*1.05,0)+INDEX(Sheet2!$B$2:'Sheet2'!$B$5,MATCH(G111,Sheet2!$A$2:'Sheet2'!$A$5,0),0)+34*AR111-ROUNDUP(IF($BA$1=TRUE,AT111,AU111)/10,0)</f>
        <v>452</v>
      </c>
      <c r="I111" s="6">
        <f>ROUNDDOWN(AJ111*1.05,0)+INDEX(Sheet2!$B$2:'Sheet2'!$B$5,MATCH(G111,Sheet2!$A$2:'Sheet2'!$A$5,0),0)+34*AR111-ROUNDUP(IF($BA$1=TRUE,AT111,AU111)/10,0)</f>
        <v>552</v>
      </c>
      <c r="J111" s="45">
        <f>H111+I111</f>
        <v>1004</v>
      </c>
      <c r="K111" s="41">
        <f>AU111-ROUNDDOWN(AP111/2,0)-ROUNDDOWN(MAX(AO111*1.2,AN111*0.5),0)+INDEX(Sheet2!$C$2:'Sheet2'!$C$5,MATCH(G111,Sheet2!$A$2:'Sheet2'!$A$5,0),0)</f>
        <v>922</v>
      </c>
      <c r="L111" s="23">
        <f>AT111-ROUNDDOWN(AP111/2,0)-ROUNDDOWN(MAX(AO111*1.2,AN111*0.5),0)</f>
        <v>496</v>
      </c>
      <c r="N111" s="27">
        <f>AV111+IF($F111="범선",IF($BE$1=TRUE,INDEX(Sheet2!$H$2:'Sheet2'!$H$45,MATCH(AV111,Sheet2!$G$2:'Sheet2'!$G$45,0),0)),IF($BF$1=TRUE,INDEX(Sheet2!$I$2:'Sheet2'!$I$45,MATCH(AV111,Sheet2!$G$2:'Sheet2'!$G$45,0)),IF($BG$1=TRUE,INDEX(Sheet2!$H$2:'Sheet2'!$H$45,MATCH(AV111,Sheet2!$G$2:'Sheet2'!$G$45,0)),0)))+IF($BC$1=TRUE,2,0)</f>
        <v>18.5</v>
      </c>
      <c r="O111" s="8">
        <f>N111+3</f>
        <v>21.5</v>
      </c>
      <c r="P111" s="8">
        <f>N111+6</f>
        <v>24.5</v>
      </c>
      <c r="Q111" s="26">
        <f>N111+9</f>
        <v>27.5</v>
      </c>
      <c r="R111" s="8">
        <f>AW111+IF($F111="범선",IF($BE$1=TRUE,INDEX(Sheet2!$H$2:'Sheet2'!$H$45,MATCH(AW111,Sheet2!$G$2:'Sheet2'!$G$45,0),0)),IF($BF$1=TRUE,INDEX(Sheet2!$I$2:'Sheet2'!$I$45,MATCH(AW111,Sheet2!$G$2:'Sheet2'!$G$45,0)),IF($BG$1=TRUE,INDEX(Sheet2!$H$2:'Sheet2'!$H$45,MATCH(AW111,Sheet2!$G$2:'Sheet2'!$G$45,0)),0)))+IF($BC$1=TRUE,2,0)</f>
        <v>20</v>
      </c>
      <c r="S111" s="8">
        <f>R111+3.5</f>
        <v>23.5</v>
      </c>
      <c r="T111" s="8">
        <f>R111+6.5</f>
        <v>26.5</v>
      </c>
      <c r="U111" s="26">
        <f>R111+9.5</f>
        <v>29.5</v>
      </c>
      <c r="V111" s="8">
        <f>AX111+IF($F111="범선",IF($BE$1=TRUE,INDEX(Sheet2!$H$2:'Sheet2'!$H$45,MATCH(AX111,Sheet2!$G$2:'Sheet2'!$G$45,0),0)),IF($BF$1=TRUE,INDEX(Sheet2!$I$2:'Sheet2'!$I$45,MATCH(AX111,Sheet2!$G$2:'Sheet2'!$G$45,0)),IF($BG$1=TRUE,INDEX(Sheet2!$H$2:'Sheet2'!$H$45,MATCH(AX111,Sheet2!$G$2:'Sheet2'!$G$45,0)),0)))+IF($BC$1=TRUE,2,0)</f>
        <v>24</v>
      </c>
      <c r="W111" s="8">
        <f>V111+3.5</f>
        <v>27.5</v>
      </c>
      <c r="X111" s="8">
        <f>V111+6.5</f>
        <v>30.5</v>
      </c>
      <c r="Y111" s="26">
        <f>V111+9.5</f>
        <v>33.5</v>
      </c>
      <c r="Z111" s="8">
        <f>AY111+IF($F111="범선",IF($BE$1=TRUE,INDEX(Sheet2!$H$2:'Sheet2'!$H$45,MATCH(AY111,Sheet2!$G$2:'Sheet2'!$G$45,0),0)),IF($BF$1=TRUE,INDEX(Sheet2!$I$2:'Sheet2'!$I$45,MATCH(AY111,Sheet2!$G$2:'Sheet2'!$G$45,0)),IF($BG$1=TRUE,INDEX(Sheet2!$H$2:'Sheet2'!$H$45,MATCH(AY111,Sheet2!$G$2:'Sheet2'!$G$45,0)),0)))+IF($BC$1=TRUE,2,0)</f>
        <v>29</v>
      </c>
      <c r="AA111" s="8">
        <f>Z111+3.5</f>
        <v>32.5</v>
      </c>
      <c r="AB111" s="8">
        <f>Z111+6.5</f>
        <v>35.5</v>
      </c>
      <c r="AC111" s="26">
        <f>Z111+9.5</f>
        <v>38.5</v>
      </c>
      <c r="AD111" s="8">
        <f>AZ111+IF($F111="범선",IF($BE$1=TRUE,INDEX(Sheet2!$H$2:'Sheet2'!$H$45,MATCH(AZ111,Sheet2!$G$2:'Sheet2'!$G$45,0),0)),IF($BF$1=TRUE,INDEX(Sheet2!$I$2:'Sheet2'!$I$45,MATCH(AZ111,Sheet2!$G$2:'Sheet2'!$G$45,0)),IF($BG$1=TRUE,INDEX(Sheet2!$H$2:'Sheet2'!$H$45,MATCH(AZ111,Sheet2!$G$2:'Sheet2'!$G$45,0)),0)))+IF($BC$1=TRUE,2,0)</f>
        <v>34.5</v>
      </c>
      <c r="AE111" s="8">
        <f>AD111+3.5</f>
        <v>38</v>
      </c>
      <c r="AF111" s="8">
        <f>AD111+6.5</f>
        <v>41</v>
      </c>
      <c r="AG111" s="26">
        <f>AD111+9.5</f>
        <v>44</v>
      </c>
      <c r="AH111" s="8"/>
      <c r="AI111" s="6">
        <v>255</v>
      </c>
      <c r="AJ111" s="6">
        <v>350</v>
      </c>
      <c r="AK111" s="6">
        <v>13</v>
      </c>
      <c r="AL111" s="6">
        <v>13</v>
      </c>
      <c r="AM111" s="6">
        <v>30</v>
      </c>
      <c r="AN111" s="6">
        <v>77</v>
      </c>
      <c r="AO111" s="6">
        <v>35</v>
      </c>
      <c r="AP111" s="6">
        <v>48</v>
      </c>
      <c r="AQ111" s="6">
        <v>625</v>
      </c>
      <c r="AR111" s="6">
        <v>3</v>
      </c>
      <c r="AS111" s="6">
        <f>AN111+AP111+AQ111</f>
        <v>750</v>
      </c>
      <c r="AT111" s="6">
        <f>ROUNDDOWN(AS111*0.75,0)</f>
        <v>562</v>
      </c>
      <c r="AU111" s="6">
        <f>ROUNDDOWN(AS111*1.25,0)</f>
        <v>937</v>
      </c>
      <c r="AV111" s="6">
        <f>ROUNDDOWN(($AM111-5)/5,0)-ROUNDDOWN(IF($BA$1=TRUE,$AT111,$AU111)/100,0)+IF($BB$1=TRUE,1,0)+IF($BD$1=TRUE,6,0)</f>
        <v>7</v>
      </c>
      <c r="AW111" s="6">
        <f>ROUNDDOWN(($AM111-5+3*$BA$5)/5,0)-ROUNDDOWN(IF($BA$1=TRUE,$AT111,$AU111)/100,0)+IF($BB$1=TRUE,1,0)+IF($BD$1=TRUE,6,0)</f>
        <v>8</v>
      </c>
      <c r="AX111" s="6">
        <f>ROUNDDOWN(($AM111-5+20*1+2*$BA$5)/5,0)-ROUNDDOWN(IF($BA$1=TRUE,$AT111,$AU111)/100,0)+IF($BB$1=TRUE,1,0)+IF($BD$1=TRUE,6,0)</f>
        <v>11</v>
      </c>
      <c r="AY111" s="6">
        <f>ROUNDDOWN(($AM111-5+20*2+1*$BA$5)/5,0)-ROUNDDOWN(IF($BA$1=TRUE,$AT111,$AU111)/100,0)+IF($BB$1=TRUE,1,0)+IF($BD$1=TRUE,6,0)</f>
        <v>15</v>
      </c>
      <c r="AZ111" s="6">
        <f>ROUNDDOWN(($AM111-5+60)/5,0)-ROUNDDOWN(IF($BA$1=TRUE,$AT111,$AU111)/100,0)+IF($BB$1=TRUE,1,0)+IF($BD$1=TRUE,6,0)</f>
        <v>19</v>
      </c>
    </row>
    <row r="112" spans="1:52" s="6" customFormat="1" x14ac:dyDescent="0.3">
      <c r="A112" s="35">
        <v>108</v>
      </c>
      <c r="B112" s="7" t="s">
        <v>213</v>
      </c>
      <c r="C112" s="23" t="s">
        <v>212</v>
      </c>
      <c r="D112" s="8" t="s">
        <v>1</v>
      </c>
      <c r="E112" s="8" t="s">
        <v>0</v>
      </c>
      <c r="F112" s="9" t="s">
        <v>69</v>
      </c>
      <c r="G112" s="26" t="s">
        <v>8</v>
      </c>
      <c r="H112" s="6">
        <f>ROUNDDOWN(AI112*1.05,0)+INDEX(Sheet2!$B$2:'Sheet2'!$B$5,MATCH(G112,Sheet2!$A$2:'Sheet2'!$A$5,0),0)+34*AR112-ROUNDUP(IF($BA$1=TRUE,AT112,AU112)/10,0)</f>
        <v>394</v>
      </c>
      <c r="I112" s="6">
        <f>ROUNDDOWN(AJ112*1.05,0)+INDEX(Sheet2!$B$2:'Sheet2'!$B$5,MATCH(G112,Sheet2!$A$2:'Sheet2'!$A$5,0),0)+34*AR112-ROUNDUP(IF($BA$1=TRUE,AT112,AU112)/10,0)</f>
        <v>561</v>
      </c>
      <c r="J112" s="45">
        <f>H112+I112</f>
        <v>955</v>
      </c>
      <c r="K112" s="41">
        <f>AU112-ROUNDDOWN(AP112/2,0)-ROUNDDOWN(MAX(AO112*1.2,AN112*0.5),0)+INDEX(Sheet2!$C$2:'Sheet2'!$C$5,MATCH(G112,Sheet2!$A$2:'Sheet2'!$A$5,0),0)</f>
        <v>690</v>
      </c>
      <c r="L112" s="23">
        <f>AT112-ROUNDDOWN(AP112/2,0)-ROUNDDOWN(MAX(AO112*1.2,AN112*0.5),0)</f>
        <v>368</v>
      </c>
      <c r="N112" s="27">
        <f>AV112+IF($F112="범선",IF($BE$1=TRUE,INDEX(Sheet2!$H$2:'Sheet2'!$H$45,MATCH(AV112,Sheet2!$G$2:'Sheet2'!$G$45,0),0)),IF($BF$1=TRUE,INDEX(Sheet2!$I$2:'Sheet2'!$I$45,MATCH(AV112,Sheet2!$G$2:'Sheet2'!$G$45,0)),IF($BG$1=TRUE,INDEX(Sheet2!$H$2:'Sheet2'!$H$45,MATCH(AV112,Sheet2!$G$2:'Sheet2'!$G$45,0)),0)))+IF($BC$1=TRUE,2,0)</f>
        <v>16</v>
      </c>
      <c r="O112" s="8">
        <f>N112+3</f>
        <v>19</v>
      </c>
      <c r="P112" s="8">
        <f>N112+6</f>
        <v>22</v>
      </c>
      <c r="Q112" s="26">
        <f>N112+9</f>
        <v>25</v>
      </c>
      <c r="R112" s="8">
        <f>AW112+IF($F112="범선",IF($BE$1=TRUE,INDEX(Sheet2!$H$2:'Sheet2'!$H$45,MATCH(AW112,Sheet2!$G$2:'Sheet2'!$G$45,0),0)),IF($BF$1=TRUE,INDEX(Sheet2!$I$2:'Sheet2'!$I$45,MATCH(AW112,Sheet2!$G$2:'Sheet2'!$G$45,0)),IF($BG$1=TRUE,INDEX(Sheet2!$H$2:'Sheet2'!$H$45,MATCH(AW112,Sheet2!$G$2:'Sheet2'!$G$45,0)),0)))+IF($BC$1=TRUE,2,0)</f>
        <v>17</v>
      </c>
      <c r="S112" s="8">
        <f>R112+3.5</f>
        <v>20.5</v>
      </c>
      <c r="T112" s="8">
        <f>R112+6.5</f>
        <v>23.5</v>
      </c>
      <c r="U112" s="26">
        <f>R112+9.5</f>
        <v>26.5</v>
      </c>
      <c r="V112" s="8">
        <f>AX112+IF($F112="범선",IF($BE$1=TRUE,INDEX(Sheet2!$H$2:'Sheet2'!$H$45,MATCH(AX112,Sheet2!$G$2:'Sheet2'!$G$45,0),0)),IF($BF$1=TRUE,INDEX(Sheet2!$I$2:'Sheet2'!$I$45,MATCH(AX112,Sheet2!$G$2:'Sheet2'!$G$45,0)),IF($BG$1=TRUE,INDEX(Sheet2!$H$2:'Sheet2'!$H$45,MATCH(AX112,Sheet2!$G$2:'Sheet2'!$G$45,0)),0)))+IF($BC$1=TRUE,2,0)</f>
        <v>22.5</v>
      </c>
      <c r="W112" s="8">
        <f>V112+3.5</f>
        <v>26</v>
      </c>
      <c r="X112" s="8">
        <f>V112+6.5</f>
        <v>29</v>
      </c>
      <c r="Y112" s="26">
        <f>V112+9.5</f>
        <v>32</v>
      </c>
      <c r="Z112" s="8">
        <f>AY112+IF($F112="범선",IF($BE$1=TRUE,INDEX(Sheet2!$H$2:'Sheet2'!$H$45,MATCH(AY112,Sheet2!$G$2:'Sheet2'!$G$45,0),0)),IF($BF$1=TRUE,INDEX(Sheet2!$I$2:'Sheet2'!$I$45,MATCH(AY112,Sheet2!$G$2:'Sheet2'!$G$45,0)),IF($BG$1=TRUE,INDEX(Sheet2!$H$2:'Sheet2'!$H$45,MATCH(AY112,Sheet2!$G$2:'Sheet2'!$G$45,0)),0)))+IF($BC$1=TRUE,2,0)</f>
        <v>28</v>
      </c>
      <c r="AA112" s="8">
        <f>Z112+3.5</f>
        <v>31.5</v>
      </c>
      <c r="AB112" s="8">
        <f>Z112+6.5</f>
        <v>34.5</v>
      </c>
      <c r="AC112" s="26">
        <f>Z112+9.5</f>
        <v>37.5</v>
      </c>
      <c r="AD112" s="8">
        <f>AZ112+IF($F112="범선",IF($BE$1=TRUE,INDEX(Sheet2!$H$2:'Sheet2'!$H$45,MATCH(AZ112,Sheet2!$G$2:'Sheet2'!$G$45,0),0)),IF($BF$1=TRUE,INDEX(Sheet2!$I$2:'Sheet2'!$I$45,MATCH(AZ112,Sheet2!$G$2:'Sheet2'!$G$45,0)),IF($BG$1=TRUE,INDEX(Sheet2!$H$2:'Sheet2'!$H$45,MATCH(AZ112,Sheet2!$G$2:'Sheet2'!$G$45,0)),0)))+IF($BC$1=TRUE,2,0)</f>
        <v>32</v>
      </c>
      <c r="AE112" s="8">
        <f>AD112+3.5</f>
        <v>35.5</v>
      </c>
      <c r="AF112" s="8">
        <f>AD112+6.5</f>
        <v>38.5</v>
      </c>
      <c r="AG112" s="26">
        <f>AD112+9.5</f>
        <v>41.5</v>
      </c>
      <c r="AH112" s="8"/>
      <c r="AI112" s="6">
        <v>165</v>
      </c>
      <c r="AJ112" s="6">
        <v>324</v>
      </c>
      <c r="AK112" s="6">
        <v>12</v>
      </c>
      <c r="AL112" s="6">
        <v>10</v>
      </c>
      <c r="AM112" s="6">
        <v>18</v>
      </c>
      <c r="AN112" s="6">
        <v>45</v>
      </c>
      <c r="AO112" s="6">
        <v>25</v>
      </c>
      <c r="AP112" s="6">
        <v>20</v>
      </c>
      <c r="AQ112" s="6">
        <v>480</v>
      </c>
      <c r="AR112" s="6">
        <v>3</v>
      </c>
      <c r="AS112" s="6">
        <f>AN112+AP112+AQ112</f>
        <v>545</v>
      </c>
      <c r="AT112" s="6">
        <f>ROUNDDOWN(AS112*0.75,0)</f>
        <v>408</v>
      </c>
      <c r="AU112" s="6">
        <f>ROUNDDOWN(AS112*1.25,0)</f>
        <v>681</v>
      </c>
      <c r="AV112" s="6">
        <f>ROUNDDOWN(($AM112-5)/5,0)-ROUNDDOWN(IF($BA$1=TRUE,$AT112,$AU112)/100,0)+IF($BB$1=TRUE,1,0)+IF($BD$1=TRUE,6,0)</f>
        <v>5</v>
      </c>
      <c r="AW112" s="6">
        <f>ROUNDDOWN(($AM112-5+3*$BA$5)/5,0)-ROUNDDOWN(IF($BA$1=TRUE,$AT112,$AU112)/100,0)+IF($BB$1=TRUE,1,0)+IF($BD$1=TRUE,6,0)</f>
        <v>6</v>
      </c>
      <c r="AX112" s="6">
        <f>ROUNDDOWN(($AM112-5+20*1+2*$BA$5)/5,0)-ROUNDDOWN(IF($BA$1=TRUE,$AT112,$AU112)/100,0)+IF($BB$1=TRUE,1,0)+IF($BD$1=TRUE,6,0)</f>
        <v>10</v>
      </c>
      <c r="AY112" s="6">
        <f>ROUNDDOWN(($AM112-5+20*2+1*$BA$5)/5,0)-ROUNDDOWN(IF($BA$1=TRUE,$AT112,$AU112)/100,0)+IF($BB$1=TRUE,1,0)+IF($BD$1=TRUE,6,0)</f>
        <v>14</v>
      </c>
      <c r="AZ112" s="6">
        <f>ROUNDDOWN(($AM112-5+60)/5,0)-ROUNDDOWN(IF($BA$1=TRUE,$AT112,$AU112)/100,0)+IF($BB$1=TRUE,1,0)+IF($BD$1=TRUE,6,0)</f>
        <v>17</v>
      </c>
    </row>
    <row r="113" spans="1:52" s="6" customFormat="1" x14ac:dyDescent="0.3">
      <c r="A113" s="35">
        <v>109</v>
      </c>
      <c r="B113" s="7" t="s">
        <v>214</v>
      </c>
      <c r="C113" s="23" t="s">
        <v>212</v>
      </c>
      <c r="D113" s="8" t="s">
        <v>1</v>
      </c>
      <c r="E113" s="8" t="s">
        <v>215</v>
      </c>
      <c r="F113" s="9" t="s">
        <v>69</v>
      </c>
      <c r="G113" s="26" t="s">
        <v>8</v>
      </c>
      <c r="H113" s="6">
        <f>ROUNDDOWN(AI113*1.05,0)+INDEX(Sheet2!$B$2:'Sheet2'!$B$5,MATCH(G113,Sheet2!$A$2:'Sheet2'!$A$5,0),0)+34*AR113-ROUNDUP(IF($BA$1=TRUE,AT113,AU113)/10,0)</f>
        <v>380</v>
      </c>
      <c r="I113" s="6">
        <f>ROUNDDOWN(AJ113*1.05,0)+INDEX(Sheet2!$B$2:'Sheet2'!$B$5,MATCH(G113,Sheet2!$A$2:'Sheet2'!$A$5,0),0)+34*AR113-ROUNDUP(IF($BA$1=TRUE,AT113,AU113)/10,0)</f>
        <v>558</v>
      </c>
      <c r="J113" s="45">
        <f>H113+I113</f>
        <v>938</v>
      </c>
      <c r="K113" s="41">
        <f>AU113-ROUNDDOWN(AP113/2,0)-ROUNDDOWN(MAX(AO113*1.2,AN113*0.5),0)+INDEX(Sheet2!$C$2:'Sheet2'!$C$5,MATCH(G113,Sheet2!$A$2:'Sheet2'!$A$5,0),0)</f>
        <v>555</v>
      </c>
      <c r="L113" s="23">
        <f>AT113-ROUNDDOWN(AP113/2,0)-ROUNDDOWN(MAX(AO113*1.2,AN113*0.5),0)</f>
        <v>283</v>
      </c>
      <c r="N113" s="27">
        <f>AV113+IF($F113="범선",IF($BE$1=TRUE,INDEX(Sheet2!$H$2:'Sheet2'!$H$45,MATCH(AV113,Sheet2!$G$2:'Sheet2'!$G$45,0),0)),IF($BF$1=TRUE,INDEX(Sheet2!$I$2:'Sheet2'!$I$45,MATCH(AV113,Sheet2!$G$2:'Sheet2'!$G$45,0)),IF($BG$1=TRUE,INDEX(Sheet2!$H$2:'Sheet2'!$H$45,MATCH(AV113,Sheet2!$G$2:'Sheet2'!$G$45,0)),0)))+IF($BC$1=TRUE,2,0)</f>
        <v>16</v>
      </c>
      <c r="O113" s="8">
        <f>N113+3</f>
        <v>19</v>
      </c>
      <c r="P113" s="8">
        <f>N113+6</f>
        <v>22</v>
      </c>
      <c r="Q113" s="26">
        <f>N113+9</f>
        <v>25</v>
      </c>
      <c r="R113" s="8">
        <f>AW113+IF($F113="범선",IF($BE$1=TRUE,INDEX(Sheet2!$H$2:'Sheet2'!$H$45,MATCH(AW113,Sheet2!$G$2:'Sheet2'!$G$45,0),0)),IF($BF$1=TRUE,INDEX(Sheet2!$I$2:'Sheet2'!$I$45,MATCH(AW113,Sheet2!$G$2:'Sheet2'!$G$45,0)),IF($BG$1=TRUE,INDEX(Sheet2!$H$2:'Sheet2'!$H$45,MATCH(AW113,Sheet2!$G$2:'Sheet2'!$G$45,0)),0)))+IF($BC$1=TRUE,2,0)</f>
        <v>17</v>
      </c>
      <c r="S113" s="8">
        <f>R113+3.5</f>
        <v>20.5</v>
      </c>
      <c r="T113" s="8">
        <f>R113+6.5</f>
        <v>23.5</v>
      </c>
      <c r="U113" s="26">
        <f>R113+9.5</f>
        <v>26.5</v>
      </c>
      <c r="V113" s="8">
        <f>AX113+IF($F113="범선",IF($BE$1=TRUE,INDEX(Sheet2!$H$2:'Sheet2'!$H$45,MATCH(AX113,Sheet2!$G$2:'Sheet2'!$G$45,0),0)),IF($BF$1=TRUE,INDEX(Sheet2!$I$2:'Sheet2'!$I$45,MATCH(AX113,Sheet2!$G$2:'Sheet2'!$G$45,0)),IF($BG$1=TRUE,INDEX(Sheet2!$H$2:'Sheet2'!$H$45,MATCH(AX113,Sheet2!$G$2:'Sheet2'!$G$45,0)),0)))+IF($BC$1=TRUE,2,0)</f>
        <v>21</v>
      </c>
      <c r="W113" s="8">
        <f>V113+3.5</f>
        <v>24.5</v>
      </c>
      <c r="X113" s="8">
        <f>V113+6.5</f>
        <v>27.5</v>
      </c>
      <c r="Y113" s="26">
        <f>V113+9.5</f>
        <v>30.5</v>
      </c>
      <c r="Z113" s="8">
        <f>AY113+IF($F113="범선",IF($BE$1=TRUE,INDEX(Sheet2!$H$2:'Sheet2'!$H$45,MATCH(AY113,Sheet2!$G$2:'Sheet2'!$G$45,0),0)),IF($BF$1=TRUE,INDEX(Sheet2!$I$2:'Sheet2'!$I$45,MATCH(AY113,Sheet2!$G$2:'Sheet2'!$G$45,0)),IF($BG$1=TRUE,INDEX(Sheet2!$H$2:'Sheet2'!$H$45,MATCH(AY113,Sheet2!$G$2:'Sheet2'!$G$45,0)),0)))+IF($BC$1=TRUE,2,0)</f>
        <v>26.5</v>
      </c>
      <c r="AA113" s="8">
        <f>Z113+3.5</f>
        <v>30</v>
      </c>
      <c r="AB113" s="8">
        <f>Z113+6.5</f>
        <v>33</v>
      </c>
      <c r="AC113" s="26">
        <f>Z113+9.5</f>
        <v>36</v>
      </c>
      <c r="AD113" s="8">
        <f>AZ113+IF($F113="범선",IF($BE$1=TRUE,INDEX(Sheet2!$H$2:'Sheet2'!$H$45,MATCH(AZ113,Sheet2!$G$2:'Sheet2'!$G$45,0),0)),IF($BF$1=TRUE,INDEX(Sheet2!$I$2:'Sheet2'!$I$45,MATCH(AZ113,Sheet2!$G$2:'Sheet2'!$G$45,0)),IF($BG$1=TRUE,INDEX(Sheet2!$H$2:'Sheet2'!$H$45,MATCH(AZ113,Sheet2!$G$2:'Sheet2'!$G$45,0)),0)))+IF($BC$1=TRUE,2,0)</f>
        <v>32</v>
      </c>
      <c r="AE113" s="8">
        <f>AD113+3.5</f>
        <v>35.5</v>
      </c>
      <c r="AF113" s="8">
        <f>AD113+6.5</f>
        <v>38.5</v>
      </c>
      <c r="AG113" s="26">
        <f>AD113+9.5</f>
        <v>41.5</v>
      </c>
      <c r="AH113" s="8"/>
      <c r="AI113" s="6">
        <v>145</v>
      </c>
      <c r="AJ113" s="6">
        <v>315</v>
      </c>
      <c r="AK113" s="6">
        <v>12</v>
      </c>
      <c r="AL113" s="6">
        <v>10</v>
      </c>
      <c r="AM113" s="6">
        <v>10</v>
      </c>
      <c r="AN113" s="6">
        <v>74</v>
      </c>
      <c r="AO113" s="6">
        <v>30</v>
      </c>
      <c r="AP113" s="6">
        <v>26</v>
      </c>
      <c r="AQ113" s="6">
        <v>345</v>
      </c>
      <c r="AR113" s="6">
        <v>3</v>
      </c>
      <c r="AS113" s="6">
        <f>AN113+AP113+AQ113</f>
        <v>445</v>
      </c>
      <c r="AT113" s="6">
        <f>ROUNDDOWN(AS113*0.75,0)</f>
        <v>333</v>
      </c>
      <c r="AU113" s="6">
        <f>ROUNDDOWN(AS113*1.25,0)</f>
        <v>556</v>
      </c>
      <c r="AV113" s="6">
        <f>ROUNDDOWN(($AM113-5)/5,0)-ROUNDDOWN(IF($BA$1=TRUE,$AT113,$AU113)/100,0)+IF($BB$1=TRUE,1,0)+IF($BD$1=TRUE,6,0)</f>
        <v>5</v>
      </c>
      <c r="AW113" s="6">
        <f>ROUNDDOWN(($AM113-5+3*$BA$5)/5,0)-ROUNDDOWN(IF($BA$1=TRUE,$AT113,$AU113)/100,0)+IF($BB$1=TRUE,1,0)+IF($BD$1=TRUE,6,0)</f>
        <v>6</v>
      </c>
      <c r="AX113" s="6">
        <f>ROUNDDOWN(($AM113-5+20*1+2*$BA$5)/5,0)-ROUNDDOWN(IF($BA$1=TRUE,$AT113,$AU113)/100,0)+IF($BB$1=TRUE,1,0)+IF($BD$1=TRUE,6,0)</f>
        <v>9</v>
      </c>
      <c r="AY113" s="6">
        <f>ROUNDDOWN(($AM113-5+20*2+1*$BA$5)/5,0)-ROUNDDOWN(IF($BA$1=TRUE,$AT113,$AU113)/100,0)+IF($BB$1=TRUE,1,0)+IF($BD$1=TRUE,6,0)</f>
        <v>13</v>
      </c>
      <c r="AZ113" s="6">
        <f>ROUNDDOWN(($AM113-5+60)/5,0)-ROUNDDOWN(IF($BA$1=TRUE,$AT113,$AU113)/100,0)+IF($BB$1=TRUE,1,0)+IF($BD$1=TRUE,6,0)</f>
        <v>17</v>
      </c>
    </row>
    <row r="114" spans="1:52" s="6" customFormat="1" x14ac:dyDescent="0.3">
      <c r="A114" s="35">
        <v>110</v>
      </c>
      <c r="B114" s="7"/>
      <c r="C114" s="23" t="s">
        <v>212</v>
      </c>
      <c r="D114" s="8" t="s">
        <v>1</v>
      </c>
      <c r="E114" s="8" t="s">
        <v>0</v>
      </c>
      <c r="F114" s="9" t="s">
        <v>69</v>
      </c>
      <c r="G114" s="26" t="s">
        <v>8</v>
      </c>
      <c r="H114" s="6">
        <f>ROUNDDOWN(AI114*1.05,0)+INDEX(Sheet2!$B$2:'Sheet2'!$B$5,MATCH(G114,Sheet2!$A$2:'Sheet2'!$A$5,0),0)+34*AR114-ROUNDUP(IF($BA$1=TRUE,AT114,AU114)/10,0)</f>
        <v>331</v>
      </c>
      <c r="I114" s="6">
        <f>ROUNDDOWN(AJ114*1.05,0)+INDEX(Sheet2!$B$2:'Sheet2'!$B$5,MATCH(G114,Sheet2!$A$2:'Sheet2'!$A$5,0),0)+34*AR114-ROUNDUP(IF($BA$1=TRUE,AT114,AU114)/10,0)</f>
        <v>519</v>
      </c>
      <c r="J114" s="45">
        <f>H114+I114</f>
        <v>850</v>
      </c>
      <c r="K114" s="41">
        <f>AU114-ROUNDDOWN(AP114/2,0)-ROUNDDOWN(MAX(AO114*1.2,AN114*0.5),0)+INDEX(Sheet2!$C$2:'Sheet2'!$C$5,MATCH(G114,Sheet2!$A$2:'Sheet2'!$A$5,0),0)</f>
        <v>674</v>
      </c>
      <c r="L114" s="23">
        <f>AT114-ROUNDDOWN(AP114/2,0)-ROUNDDOWN(MAX(AO114*1.2,AN114*0.5),0)</f>
        <v>355</v>
      </c>
      <c r="N114" s="27">
        <f>AV114+IF($F114="범선",IF($BE$1=TRUE,INDEX(Sheet2!$H$2:'Sheet2'!$H$45,MATCH(AV114,Sheet2!$G$2:'Sheet2'!$G$45,0),0)),IF($BF$1=TRUE,INDEX(Sheet2!$I$2:'Sheet2'!$I$45,MATCH(AV114,Sheet2!$G$2:'Sheet2'!$G$45,0)),IF($BG$1=TRUE,INDEX(Sheet2!$H$2:'Sheet2'!$H$45,MATCH(AV114,Sheet2!$G$2:'Sheet2'!$G$45,0)),0)))+IF($BC$1=TRUE,2,0)</f>
        <v>16</v>
      </c>
      <c r="O114" s="8">
        <f>N114+3</f>
        <v>19</v>
      </c>
      <c r="P114" s="8">
        <f>N114+6</f>
        <v>22</v>
      </c>
      <c r="Q114" s="26">
        <f>N114+9</f>
        <v>25</v>
      </c>
      <c r="R114" s="8">
        <f>AW114+IF($F114="범선",IF($BE$1=TRUE,INDEX(Sheet2!$H$2:'Sheet2'!$H$45,MATCH(AW114,Sheet2!$G$2:'Sheet2'!$G$45,0),0)),IF($BF$1=TRUE,INDEX(Sheet2!$I$2:'Sheet2'!$I$45,MATCH(AW114,Sheet2!$G$2:'Sheet2'!$G$45,0)),IF($BG$1=TRUE,INDEX(Sheet2!$H$2:'Sheet2'!$H$45,MATCH(AW114,Sheet2!$G$2:'Sheet2'!$G$45,0)),0)))+IF($BC$1=TRUE,2,0)</f>
        <v>17</v>
      </c>
      <c r="S114" s="8">
        <f>R114+3.5</f>
        <v>20.5</v>
      </c>
      <c r="T114" s="8">
        <f>R114+6.5</f>
        <v>23.5</v>
      </c>
      <c r="U114" s="26">
        <f>R114+9.5</f>
        <v>26.5</v>
      </c>
      <c r="V114" s="8">
        <f>AX114+IF($F114="범선",IF($BE$1=TRUE,INDEX(Sheet2!$H$2:'Sheet2'!$H$45,MATCH(AX114,Sheet2!$G$2:'Sheet2'!$G$45,0),0)),IF($BF$1=TRUE,INDEX(Sheet2!$I$2:'Sheet2'!$I$45,MATCH(AX114,Sheet2!$G$2:'Sheet2'!$G$45,0)),IF($BG$1=TRUE,INDEX(Sheet2!$H$2:'Sheet2'!$H$45,MATCH(AX114,Sheet2!$G$2:'Sheet2'!$G$45,0)),0)))+IF($BC$1=TRUE,2,0)</f>
        <v>22.5</v>
      </c>
      <c r="W114" s="8">
        <f>V114+3.5</f>
        <v>26</v>
      </c>
      <c r="X114" s="8">
        <f>V114+6.5</f>
        <v>29</v>
      </c>
      <c r="Y114" s="26">
        <f>V114+9.5</f>
        <v>32</v>
      </c>
      <c r="Z114" s="8">
        <f>AY114+IF($F114="범선",IF($BE$1=TRUE,INDEX(Sheet2!$H$2:'Sheet2'!$H$45,MATCH(AY114,Sheet2!$G$2:'Sheet2'!$G$45,0),0)),IF($BF$1=TRUE,INDEX(Sheet2!$I$2:'Sheet2'!$I$45,MATCH(AY114,Sheet2!$G$2:'Sheet2'!$G$45,0)),IF($BG$1=TRUE,INDEX(Sheet2!$H$2:'Sheet2'!$H$45,MATCH(AY114,Sheet2!$G$2:'Sheet2'!$G$45,0)),0)))+IF($BC$1=TRUE,2,0)</f>
        <v>28</v>
      </c>
      <c r="AA114" s="8">
        <f>Z114+3.5</f>
        <v>31.5</v>
      </c>
      <c r="AB114" s="8">
        <f>Z114+6.5</f>
        <v>34.5</v>
      </c>
      <c r="AC114" s="26">
        <f>Z114+9.5</f>
        <v>37.5</v>
      </c>
      <c r="AD114" s="8">
        <f>AZ114+IF($F114="범선",IF($BE$1=TRUE,INDEX(Sheet2!$H$2:'Sheet2'!$H$45,MATCH(AZ114,Sheet2!$G$2:'Sheet2'!$G$45,0),0)),IF($BF$1=TRUE,INDEX(Sheet2!$I$2:'Sheet2'!$I$45,MATCH(AZ114,Sheet2!$G$2:'Sheet2'!$G$45,0)),IF($BG$1=TRUE,INDEX(Sheet2!$H$2:'Sheet2'!$H$45,MATCH(AZ114,Sheet2!$G$2:'Sheet2'!$G$45,0)),0)))+IF($BC$1=TRUE,2,0)</f>
        <v>32</v>
      </c>
      <c r="AE114" s="8">
        <f>AD114+3.5</f>
        <v>35.5</v>
      </c>
      <c r="AF114" s="8">
        <f>AD114+6.5</f>
        <v>38.5</v>
      </c>
      <c r="AG114" s="26">
        <f>AD114+9.5</f>
        <v>41.5</v>
      </c>
      <c r="AH114" s="8"/>
      <c r="AI114" s="6">
        <v>105</v>
      </c>
      <c r="AJ114" s="6">
        <v>284</v>
      </c>
      <c r="AK114" s="6">
        <v>11</v>
      </c>
      <c r="AL114" s="6">
        <v>8</v>
      </c>
      <c r="AM114" s="6">
        <v>18</v>
      </c>
      <c r="AN114" s="6">
        <v>74</v>
      </c>
      <c r="AO114" s="6">
        <v>30</v>
      </c>
      <c r="AP114" s="6">
        <v>26</v>
      </c>
      <c r="AQ114" s="6">
        <v>440</v>
      </c>
      <c r="AR114" s="6">
        <v>3</v>
      </c>
      <c r="AS114" s="6">
        <f>AN114+AP114+AQ114</f>
        <v>540</v>
      </c>
      <c r="AT114" s="6">
        <f>ROUNDDOWN(AS114*0.75,0)</f>
        <v>405</v>
      </c>
      <c r="AU114" s="6">
        <f>ROUNDDOWN(AS114*1.25,0)</f>
        <v>675</v>
      </c>
      <c r="AV114" s="6">
        <f>ROUNDDOWN(($AM114-5)/5,0)-ROUNDDOWN(IF($BA$1=TRUE,$AT114,$AU114)/100,0)+IF($BB$1=TRUE,1,0)+IF($BD$1=TRUE,6,0)</f>
        <v>5</v>
      </c>
      <c r="AW114" s="6">
        <f>ROUNDDOWN(($AM114-5+3*$BA$5)/5,0)-ROUNDDOWN(IF($BA$1=TRUE,$AT114,$AU114)/100,0)+IF($BB$1=TRUE,1,0)+IF($BD$1=TRUE,6,0)</f>
        <v>6</v>
      </c>
      <c r="AX114" s="6">
        <f>ROUNDDOWN(($AM114-5+20*1+2*$BA$5)/5,0)-ROUNDDOWN(IF($BA$1=TRUE,$AT114,$AU114)/100,0)+IF($BB$1=TRUE,1,0)+IF($BD$1=TRUE,6,0)</f>
        <v>10</v>
      </c>
      <c r="AY114" s="6">
        <f>ROUNDDOWN(($AM114-5+20*2+1*$BA$5)/5,0)-ROUNDDOWN(IF($BA$1=TRUE,$AT114,$AU114)/100,0)+IF($BB$1=TRUE,1,0)+IF($BD$1=TRUE,6,0)</f>
        <v>14</v>
      </c>
      <c r="AZ114" s="6">
        <f>ROUNDDOWN(($AM114-5+60)/5,0)-ROUNDDOWN(IF($BA$1=TRUE,$AT114,$AU114)/100,0)+IF($BB$1=TRUE,1,0)+IF($BD$1=TRUE,6,0)</f>
        <v>17</v>
      </c>
    </row>
    <row r="115" spans="1:52" s="6" customFormat="1" x14ac:dyDescent="0.3">
      <c r="A115" s="35">
        <v>111</v>
      </c>
      <c r="B115" s="2" t="s">
        <v>395</v>
      </c>
      <c r="C115" s="23" t="s">
        <v>393</v>
      </c>
      <c r="D115" s="8" t="s">
        <v>1</v>
      </c>
      <c r="E115" s="3" t="s">
        <v>70</v>
      </c>
      <c r="F115" s="8" t="s">
        <v>323</v>
      </c>
      <c r="G115" s="26" t="s">
        <v>12</v>
      </c>
      <c r="H115" s="6">
        <f>ROUNDDOWN(AI115*1.05,0)+INDEX(Sheet2!$B$2:'Sheet2'!$B$5,MATCH(G115,Sheet2!$A$2:'Sheet2'!$A$5,0),0)+34*AR115-ROUNDUP(IF($BA$1=TRUE,AT115,AU115)/10,0)</f>
        <v>461</v>
      </c>
      <c r="I115" s="6">
        <f>ROUNDDOWN(AJ115*1.05,0)+INDEX(Sheet2!$B$2:'Sheet2'!$B$5,MATCH(G115,Sheet2!$A$2:'Sheet2'!$A$5,0),0)+34*AR115-ROUNDUP(IF($BA$1=TRUE,AT115,AU115)/10,0)</f>
        <v>445</v>
      </c>
      <c r="J115" s="45">
        <f>H115+I115</f>
        <v>906</v>
      </c>
      <c r="K115" s="41">
        <f>AU115-ROUNDDOWN(AP115/2,0)-ROUNDDOWN(MAX(AO115*1.2,AN115*0.5),0)+INDEX(Sheet2!$C$2:'Sheet2'!$C$5,MATCH(G115,Sheet2!$A$2:'Sheet2'!$A$5,0),0)</f>
        <v>560</v>
      </c>
      <c r="L115" s="23">
        <f>AT115-ROUNDDOWN(AP115/2,0)-ROUNDDOWN(MAX(AO115*1.2,AN115*0.5),0)</f>
        <v>261</v>
      </c>
      <c r="N115" s="27">
        <f>AV115+IF($F115="범선",IF($BE$1=TRUE,INDEX(Sheet2!$H$2:'Sheet2'!$H$45,MATCH(AV115,Sheet2!$G$2:'Sheet2'!$G$45,0),0)),IF($BF$1=TRUE,INDEX(Sheet2!$I$2:'Sheet2'!$I$45,MATCH(AV115,Sheet2!$G$2:'Sheet2'!$G$45,0)),IF($BG$1=TRUE,INDEX(Sheet2!$H$2:'Sheet2'!$H$45,MATCH(AV115,Sheet2!$G$2:'Sheet2'!$G$45,0)),0)))+IF($BC$1=TRUE,2,0)</f>
        <v>25</v>
      </c>
      <c r="O115" s="8">
        <f>N115+3</f>
        <v>28</v>
      </c>
      <c r="P115" s="8">
        <f>N115+6</f>
        <v>31</v>
      </c>
      <c r="Q115" s="26">
        <f>N115+9</f>
        <v>34</v>
      </c>
      <c r="R115" s="8">
        <f>AW115+IF($F115="범선",IF($BE$1=TRUE,INDEX(Sheet2!$H$2:'Sheet2'!$H$45,MATCH(AW115,Sheet2!$G$2:'Sheet2'!$G$45,0),0)),IF($BF$1=TRUE,INDEX(Sheet2!$I$2:'Sheet2'!$I$45,MATCH(AW115,Sheet2!$G$2:'Sheet2'!$G$45,0)),IF($BG$1=TRUE,INDEX(Sheet2!$H$2:'Sheet2'!$H$45,MATCH(AW115,Sheet2!$G$2:'Sheet2'!$G$45,0)),0)))+IF($BC$1=TRUE,2,0)</f>
        <v>26.5</v>
      </c>
      <c r="S115" s="8">
        <f>R115+3.5</f>
        <v>30</v>
      </c>
      <c r="T115" s="8">
        <f>R115+6.5</f>
        <v>33</v>
      </c>
      <c r="U115" s="26">
        <f>R115+9.5</f>
        <v>36</v>
      </c>
      <c r="V115" s="8">
        <f>AX115+IF($F115="범선",IF($BE$1=TRUE,INDEX(Sheet2!$H$2:'Sheet2'!$H$45,MATCH(AX115,Sheet2!$G$2:'Sheet2'!$G$45,0),0)),IF($BF$1=TRUE,INDEX(Sheet2!$I$2:'Sheet2'!$I$45,MATCH(AX115,Sheet2!$G$2:'Sheet2'!$G$45,0)),IF($BG$1=TRUE,INDEX(Sheet2!$H$2:'Sheet2'!$H$45,MATCH(AX115,Sheet2!$G$2:'Sheet2'!$G$45,0)),0)))+IF($BC$1=TRUE,2,0)</f>
        <v>32</v>
      </c>
      <c r="W115" s="8">
        <f>V115+3.5</f>
        <v>35.5</v>
      </c>
      <c r="X115" s="8">
        <f>V115+6.5</f>
        <v>38.5</v>
      </c>
      <c r="Y115" s="26">
        <f>V115+9.5</f>
        <v>41.5</v>
      </c>
      <c r="Z115" s="8">
        <f>AY115+IF($F115="범선",IF($BE$1=TRUE,INDEX(Sheet2!$H$2:'Sheet2'!$H$45,MATCH(AY115,Sheet2!$G$2:'Sheet2'!$G$45,0),0)),IF($BF$1=TRUE,INDEX(Sheet2!$I$2:'Sheet2'!$I$45,MATCH(AY115,Sheet2!$G$2:'Sheet2'!$G$45,0)),IF($BG$1=TRUE,INDEX(Sheet2!$H$2:'Sheet2'!$H$45,MATCH(AY115,Sheet2!$G$2:'Sheet2'!$G$45,0)),0)))+IF($BC$1=TRUE,2,0)</f>
        <v>37</v>
      </c>
      <c r="AA115" s="8">
        <f>Z115+3.5</f>
        <v>40.5</v>
      </c>
      <c r="AB115" s="8">
        <f>Z115+6.5</f>
        <v>43.5</v>
      </c>
      <c r="AC115" s="26">
        <f>Z115+9.5</f>
        <v>46.5</v>
      </c>
      <c r="AD115" s="8">
        <f>AZ115+IF($F115="범선",IF($BE$1=TRUE,INDEX(Sheet2!$H$2:'Sheet2'!$H$45,MATCH(AZ115,Sheet2!$G$2:'Sheet2'!$G$45,0),0)),IF($BF$1=TRUE,INDEX(Sheet2!$I$2:'Sheet2'!$I$45,MATCH(AZ115,Sheet2!$G$2:'Sheet2'!$G$45,0)),IF($BG$1=TRUE,INDEX(Sheet2!$H$2:'Sheet2'!$H$45,MATCH(AZ115,Sheet2!$G$2:'Sheet2'!$G$45,0)),0)))+IF($BC$1=TRUE,2,0)</f>
        <v>41</v>
      </c>
      <c r="AE115" s="8">
        <f>AD115+3.5</f>
        <v>44.5</v>
      </c>
      <c r="AF115" s="8">
        <f>AD115+6.5</f>
        <v>47.5</v>
      </c>
      <c r="AG115" s="26">
        <f>AD115+9.5</f>
        <v>50.5</v>
      </c>
      <c r="AH115" s="3"/>
      <c r="AI115" s="40">
        <v>245</v>
      </c>
      <c r="AJ115" s="40">
        <v>230</v>
      </c>
      <c r="AK115" s="40">
        <v>8</v>
      </c>
      <c r="AL115" s="40">
        <v>9</v>
      </c>
      <c r="AM115" s="40">
        <v>48</v>
      </c>
      <c r="AN115" s="40">
        <v>120</v>
      </c>
      <c r="AO115" s="40">
        <v>60</v>
      </c>
      <c r="AP115" s="40">
        <v>85</v>
      </c>
      <c r="AQ115" s="40">
        <v>295</v>
      </c>
      <c r="AR115" s="40">
        <v>3</v>
      </c>
      <c r="AS115" s="6">
        <f>AN115+AP115+AQ115</f>
        <v>500</v>
      </c>
      <c r="AT115" s="6">
        <f>ROUNDDOWN(AS115*0.75,0)</f>
        <v>375</v>
      </c>
      <c r="AU115" s="6">
        <f>ROUNDDOWN(AS115*1.25,0)</f>
        <v>625</v>
      </c>
      <c r="AV115" s="6">
        <f>ROUNDDOWN(($AM115-5)/5,0)-ROUNDDOWN(IF($BA$1=TRUE,$AT115,$AU115)/100,0)+IF($BB$1=TRUE,1,0)+IF($BD$1=TRUE,6,0)</f>
        <v>12</v>
      </c>
      <c r="AW115" s="6">
        <f>ROUNDDOWN(($AM115-5+3*$BA$5)/5,0)-ROUNDDOWN(IF($BA$1=TRUE,$AT115,$AU115)/100,0)+IF($BB$1=TRUE,1,0)+IF($BD$1=TRUE,6,0)</f>
        <v>13</v>
      </c>
      <c r="AX115" s="6">
        <f>ROUNDDOWN(($AM115-5+20*1+2*$BA$5)/5,0)-ROUNDDOWN(IF($BA$1=TRUE,$AT115,$AU115)/100,0)+IF($BB$1=TRUE,1,0)+IF($BD$1=TRUE,6,0)</f>
        <v>17</v>
      </c>
      <c r="AY115" s="6">
        <f>ROUNDDOWN(($AM115-5+20*2+1*$BA$5)/5,0)-ROUNDDOWN(IF($BA$1=TRUE,$AT115,$AU115)/100,0)+IF($BB$1=TRUE,1,0)+IF($BD$1=TRUE,6,0)</f>
        <v>21</v>
      </c>
      <c r="AZ115" s="6">
        <f>ROUNDDOWN(($AM115-5+60)/5,0)-ROUNDDOWN(IF($BA$1=TRUE,$AT115,$AU115)/100,0)+IF($BB$1=TRUE,1,0)+IF($BD$1=TRUE,6,0)</f>
        <v>24</v>
      </c>
    </row>
    <row r="116" spans="1:52" s="6" customFormat="1" x14ac:dyDescent="0.3">
      <c r="A116" s="35">
        <v>112</v>
      </c>
      <c r="B116" s="2" t="s">
        <v>396</v>
      </c>
      <c r="C116" s="23" t="s">
        <v>393</v>
      </c>
      <c r="D116" s="8" t="s">
        <v>1</v>
      </c>
      <c r="E116" s="3" t="s">
        <v>70</v>
      </c>
      <c r="F116" s="8" t="s">
        <v>323</v>
      </c>
      <c r="G116" s="26" t="s">
        <v>12</v>
      </c>
      <c r="H116" s="6">
        <f>ROUNDDOWN(AI116*1.05,0)+INDEX(Sheet2!$B$2:'Sheet2'!$B$5,MATCH(G116,Sheet2!$A$2:'Sheet2'!$A$5,0),0)+34*AR116-ROUNDUP(IF($BA$1=TRUE,AT116,AU116)/10,0)</f>
        <v>477</v>
      </c>
      <c r="I116" s="6">
        <f>ROUNDDOWN(AJ116*1.05,0)+INDEX(Sheet2!$B$2:'Sheet2'!$B$5,MATCH(G116,Sheet2!$A$2:'Sheet2'!$A$5,0),0)+34*AR116-ROUNDUP(IF($BA$1=TRUE,AT116,AU116)/10,0)</f>
        <v>445</v>
      </c>
      <c r="J116" s="45">
        <f>H116+I116</f>
        <v>922</v>
      </c>
      <c r="K116" s="41">
        <f>AU116-ROUNDDOWN(AP116/2,0)-ROUNDDOWN(MAX(AO116*1.2,AN116*0.5),0)+INDEX(Sheet2!$C$2:'Sheet2'!$C$5,MATCH(G116,Sheet2!$A$2:'Sheet2'!$A$5,0),0)</f>
        <v>560</v>
      </c>
      <c r="L116" s="23">
        <f>AT116-ROUNDDOWN(AP116/2,0)-ROUNDDOWN(MAX(AO116*1.2,AN116*0.5),0)</f>
        <v>261</v>
      </c>
      <c r="N116" s="27">
        <f>AV116+IF($F116="범선",IF($BE$1=TRUE,INDEX(Sheet2!$H$2:'Sheet2'!$H$45,MATCH(AV116,Sheet2!$G$2:'Sheet2'!$G$45,0),0)),IF($BF$1=TRUE,INDEX(Sheet2!$I$2:'Sheet2'!$I$45,MATCH(AV116,Sheet2!$G$2:'Sheet2'!$G$45,0)),IF($BG$1=TRUE,INDEX(Sheet2!$H$2:'Sheet2'!$H$45,MATCH(AV116,Sheet2!$G$2:'Sheet2'!$G$45,0)),0)))+IF($BC$1=TRUE,2,0)</f>
        <v>25</v>
      </c>
      <c r="O116" s="8">
        <f>N116+3</f>
        <v>28</v>
      </c>
      <c r="P116" s="8">
        <f>N116+6</f>
        <v>31</v>
      </c>
      <c r="Q116" s="26">
        <f>N116+9</f>
        <v>34</v>
      </c>
      <c r="R116" s="8">
        <f>AW116+IF($F116="범선",IF($BE$1=TRUE,INDEX(Sheet2!$H$2:'Sheet2'!$H$45,MATCH(AW116,Sheet2!$G$2:'Sheet2'!$G$45,0),0)),IF($BF$1=TRUE,INDEX(Sheet2!$I$2:'Sheet2'!$I$45,MATCH(AW116,Sheet2!$G$2:'Sheet2'!$G$45,0)),IF($BG$1=TRUE,INDEX(Sheet2!$H$2:'Sheet2'!$H$45,MATCH(AW116,Sheet2!$G$2:'Sheet2'!$G$45,0)),0)))+IF($BC$1=TRUE,2,0)</f>
        <v>26.5</v>
      </c>
      <c r="S116" s="8">
        <f>R116+3.5</f>
        <v>30</v>
      </c>
      <c r="T116" s="8">
        <f>R116+6.5</f>
        <v>33</v>
      </c>
      <c r="U116" s="26">
        <f>R116+9.5</f>
        <v>36</v>
      </c>
      <c r="V116" s="8">
        <f>AX116+IF($F116="범선",IF($BE$1=TRUE,INDEX(Sheet2!$H$2:'Sheet2'!$H$45,MATCH(AX116,Sheet2!$G$2:'Sheet2'!$G$45,0),0)),IF($BF$1=TRUE,INDEX(Sheet2!$I$2:'Sheet2'!$I$45,MATCH(AX116,Sheet2!$G$2:'Sheet2'!$G$45,0)),IF($BG$1=TRUE,INDEX(Sheet2!$H$2:'Sheet2'!$H$45,MATCH(AX116,Sheet2!$G$2:'Sheet2'!$G$45,0)),0)))+IF($BC$1=TRUE,2,0)</f>
        <v>32</v>
      </c>
      <c r="W116" s="8">
        <f>V116+3.5</f>
        <v>35.5</v>
      </c>
      <c r="X116" s="8">
        <f>V116+6.5</f>
        <v>38.5</v>
      </c>
      <c r="Y116" s="26">
        <f>V116+9.5</f>
        <v>41.5</v>
      </c>
      <c r="Z116" s="8">
        <f>AY116+IF($F116="범선",IF($BE$1=TRUE,INDEX(Sheet2!$H$2:'Sheet2'!$H$45,MATCH(AY116,Sheet2!$G$2:'Sheet2'!$G$45,0),0)),IF($BF$1=TRUE,INDEX(Sheet2!$I$2:'Sheet2'!$I$45,MATCH(AY116,Sheet2!$G$2:'Sheet2'!$G$45,0)),IF($BG$1=TRUE,INDEX(Sheet2!$H$2:'Sheet2'!$H$45,MATCH(AY116,Sheet2!$G$2:'Sheet2'!$G$45,0)),0)))+IF($BC$1=TRUE,2,0)</f>
        <v>37</v>
      </c>
      <c r="AA116" s="8">
        <f>Z116+3.5</f>
        <v>40.5</v>
      </c>
      <c r="AB116" s="8">
        <f>Z116+6.5</f>
        <v>43.5</v>
      </c>
      <c r="AC116" s="26">
        <f>Z116+9.5</f>
        <v>46.5</v>
      </c>
      <c r="AD116" s="8">
        <f>AZ116+IF($F116="범선",IF($BE$1=TRUE,INDEX(Sheet2!$H$2:'Sheet2'!$H$45,MATCH(AZ116,Sheet2!$G$2:'Sheet2'!$G$45,0),0)),IF($BF$1=TRUE,INDEX(Sheet2!$I$2:'Sheet2'!$I$45,MATCH(AZ116,Sheet2!$G$2:'Sheet2'!$G$45,0)),IF($BG$1=TRUE,INDEX(Sheet2!$H$2:'Sheet2'!$H$45,MATCH(AZ116,Sheet2!$G$2:'Sheet2'!$G$45,0)),0)))+IF($BC$1=TRUE,2,0)</f>
        <v>41</v>
      </c>
      <c r="AE116" s="8">
        <f>AD116+3.5</f>
        <v>44.5</v>
      </c>
      <c r="AF116" s="8">
        <f>AD116+6.5</f>
        <v>47.5</v>
      </c>
      <c r="AG116" s="26">
        <f>AD116+9.5</f>
        <v>50.5</v>
      </c>
      <c r="AH116" s="3"/>
      <c r="AI116" s="40">
        <v>260</v>
      </c>
      <c r="AJ116" s="40">
        <v>230</v>
      </c>
      <c r="AK116" s="40">
        <v>10</v>
      </c>
      <c r="AL116" s="40">
        <v>12</v>
      </c>
      <c r="AM116" s="40">
        <v>48</v>
      </c>
      <c r="AN116" s="40">
        <v>116</v>
      </c>
      <c r="AO116" s="40">
        <v>60</v>
      </c>
      <c r="AP116" s="40">
        <v>85</v>
      </c>
      <c r="AQ116" s="40">
        <v>299</v>
      </c>
      <c r="AR116" s="40">
        <v>3</v>
      </c>
      <c r="AS116" s="6">
        <f>AN116+AP116+AQ116</f>
        <v>500</v>
      </c>
      <c r="AT116" s="6">
        <f>ROUNDDOWN(AS116*0.75,0)</f>
        <v>375</v>
      </c>
      <c r="AU116" s="6">
        <f>ROUNDDOWN(AS116*1.25,0)</f>
        <v>625</v>
      </c>
      <c r="AV116" s="6">
        <f>ROUNDDOWN(($AM116-5)/5,0)-ROUNDDOWN(IF($BA$1=TRUE,$AT116,$AU116)/100,0)+IF($BB$1=TRUE,1,0)+IF($BD$1=TRUE,6,0)</f>
        <v>12</v>
      </c>
      <c r="AW116" s="6">
        <f>ROUNDDOWN(($AM116-5+3*$BA$5)/5,0)-ROUNDDOWN(IF($BA$1=TRUE,$AT116,$AU116)/100,0)+IF($BB$1=TRUE,1,0)+IF($BD$1=TRUE,6,0)</f>
        <v>13</v>
      </c>
      <c r="AX116" s="6">
        <f>ROUNDDOWN(($AM116-5+20*1+2*$BA$5)/5,0)-ROUNDDOWN(IF($BA$1=TRUE,$AT116,$AU116)/100,0)+IF($BB$1=TRUE,1,0)+IF($BD$1=TRUE,6,0)</f>
        <v>17</v>
      </c>
      <c r="AY116" s="6">
        <f>ROUNDDOWN(($AM116-5+20*2+1*$BA$5)/5,0)-ROUNDDOWN(IF($BA$1=TRUE,$AT116,$AU116)/100,0)+IF($BB$1=TRUE,1,0)+IF($BD$1=TRUE,6,0)</f>
        <v>21</v>
      </c>
      <c r="AZ116" s="6">
        <f>ROUNDDOWN(($AM116-5+60)/5,0)-ROUNDDOWN(IF($BA$1=TRUE,$AT116,$AU116)/100,0)+IF($BB$1=TRUE,1,0)+IF($BD$1=TRUE,6,0)</f>
        <v>24</v>
      </c>
    </row>
    <row r="117" spans="1:52" s="6" customFormat="1" x14ac:dyDescent="0.3">
      <c r="A117" s="35">
        <v>113</v>
      </c>
      <c r="B117" s="2"/>
      <c r="C117" s="23" t="s">
        <v>393</v>
      </c>
      <c r="D117" s="8" t="s">
        <v>43</v>
      </c>
      <c r="E117" s="3" t="s">
        <v>388</v>
      </c>
      <c r="F117" s="8" t="s">
        <v>323</v>
      </c>
      <c r="G117" s="26" t="s">
        <v>12</v>
      </c>
      <c r="H117" s="6">
        <f>ROUNDDOWN(AI117*1.05,0)+INDEX(Sheet2!$B$2:'Sheet2'!$B$5,MATCH(G117,Sheet2!$A$2:'Sheet2'!$A$5,0),0)+34*AR117-ROUNDUP(IF($BA$1=TRUE,AT117,AU117)/10,0)</f>
        <v>446</v>
      </c>
      <c r="I117" s="6">
        <f>ROUNDDOWN(AJ117*1.05,0)+INDEX(Sheet2!$B$2:'Sheet2'!$B$5,MATCH(G117,Sheet2!$A$2:'Sheet2'!$A$5,0),0)+34*AR117-ROUNDUP(IF($BA$1=TRUE,AT117,AU117)/10,0)</f>
        <v>430</v>
      </c>
      <c r="J117" s="45">
        <f>H117+I117</f>
        <v>876</v>
      </c>
      <c r="K117" s="41">
        <f>AU117-ROUNDDOWN(AP117/2,0)-ROUNDDOWN(MAX(AO117*1.2,AN117*0.5),0)+INDEX(Sheet2!$C$2:'Sheet2'!$C$5,MATCH(G117,Sheet2!$A$2:'Sheet2'!$A$5,0),0)</f>
        <v>810</v>
      </c>
      <c r="L117" s="23">
        <f>AT117-ROUNDDOWN(AP117/2,0)-ROUNDDOWN(MAX(AO117*1.2,AN117*0.5),0)</f>
        <v>411</v>
      </c>
      <c r="N117" s="27">
        <f>AV117+IF($F117="범선",IF($BE$1=TRUE,INDEX(Sheet2!$H$2:'Sheet2'!$H$45,MATCH(AV117,Sheet2!$G$2:'Sheet2'!$G$45,0),0)),IF($BF$1=TRUE,INDEX(Sheet2!$I$2:'Sheet2'!$I$45,MATCH(AV117,Sheet2!$G$2:'Sheet2'!$G$45,0)),IF($BG$1=TRUE,INDEX(Sheet2!$H$2:'Sheet2'!$H$45,MATCH(AV117,Sheet2!$G$2:'Sheet2'!$G$45,0)),0)))+IF($BC$1=TRUE,2,0)</f>
        <v>22.5</v>
      </c>
      <c r="O117" s="8">
        <f>N117+3</f>
        <v>25.5</v>
      </c>
      <c r="P117" s="8">
        <f>N117+6</f>
        <v>28.5</v>
      </c>
      <c r="Q117" s="26">
        <f>N117+9</f>
        <v>31.5</v>
      </c>
      <c r="R117" s="8">
        <f>AW117+IF($F117="범선",IF($BE$1=TRUE,INDEX(Sheet2!$H$2:'Sheet2'!$H$45,MATCH(AW117,Sheet2!$G$2:'Sheet2'!$G$45,0),0)),IF($BF$1=TRUE,INDEX(Sheet2!$I$2:'Sheet2'!$I$45,MATCH(AW117,Sheet2!$G$2:'Sheet2'!$G$45,0)),IF($BG$1=TRUE,INDEX(Sheet2!$H$2:'Sheet2'!$H$45,MATCH(AW117,Sheet2!$G$2:'Sheet2'!$G$45,0)),0)))+IF($BC$1=TRUE,2,0)</f>
        <v>24</v>
      </c>
      <c r="S117" s="8">
        <f>R117+3.5</f>
        <v>27.5</v>
      </c>
      <c r="T117" s="8">
        <f>R117+6.5</f>
        <v>30.5</v>
      </c>
      <c r="U117" s="26">
        <f>R117+9.5</f>
        <v>33.5</v>
      </c>
      <c r="V117" s="8">
        <f>AX117+IF($F117="범선",IF($BE$1=TRUE,INDEX(Sheet2!$H$2:'Sheet2'!$H$45,MATCH(AX117,Sheet2!$G$2:'Sheet2'!$G$45,0),0)),IF($BF$1=TRUE,INDEX(Sheet2!$I$2:'Sheet2'!$I$45,MATCH(AX117,Sheet2!$G$2:'Sheet2'!$G$45,0)),IF($BG$1=TRUE,INDEX(Sheet2!$H$2:'Sheet2'!$H$45,MATCH(AX117,Sheet2!$G$2:'Sheet2'!$G$45,0)),0)))+IF($BC$1=TRUE,2,0)</f>
        <v>29</v>
      </c>
      <c r="W117" s="8">
        <f>V117+3.5</f>
        <v>32.5</v>
      </c>
      <c r="X117" s="8">
        <f>V117+6.5</f>
        <v>35.5</v>
      </c>
      <c r="Y117" s="26">
        <f>V117+9.5</f>
        <v>38.5</v>
      </c>
      <c r="Z117" s="8">
        <f>AY117+IF($F117="범선",IF($BE$1=TRUE,INDEX(Sheet2!$H$2:'Sheet2'!$H$45,MATCH(AY117,Sheet2!$G$2:'Sheet2'!$G$45,0),0)),IF($BF$1=TRUE,INDEX(Sheet2!$I$2:'Sheet2'!$I$45,MATCH(AY117,Sheet2!$G$2:'Sheet2'!$G$45,0)),IF($BG$1=TRUE,INDEX(Sheet2!$H$2:'Sheet2'!$H$45,MATCH(AY117,Sheet2!$G$2:'Sheet2'!$G$45,0)),0)))+IF($BC$1=TRUE,2,0)</f>
        <v>34.5</v>
      </c>
      <c r="AA117" s="8">
        <f>Z117+3.5</f>
        <v>38</v>
      </c>
      <c r="AB117" s="8">
        <f>Z117+6.5</f>
        <v>41</v>
      </c>
      <c r="AC117" s="26">
        <f>Z117+9.5</f>
        <v>44</v>
      </c>
      <c r="AD117" s="8">
        <f>AZ117+IF($F117="범선",IF($BE$1=TRUE,INDEX(Sheet2!$H$2:'Sheet2'!$H$45,MATCH(AZ117,Sheet2!$G$2:'Sheet2'!$G$45,0),0)),IF($BF$1=TRUE,INDEX(Sheet2!$I$2:'Sheet2'!$I$45,MATCH(AZ117,Sheet2!$G$2:'Sheet2'!$G$45,0)),IF($BG$1=TRUE,INDEX(Sheet2!$H$2:'Sheet2'!$H$45,MATCH(AZ117,Sheet2!$G$2:'Sheet2'!$G$45,0)),0)))+IF($BC$1=TRUE,2,0)</f>
        <v>38.5</v>
      </c>
      <c r="AE117" s="8">
        <f>AD117+3.5</f>
        <v>42</v>
      </c>
      <c r="AF117" s="8">
        <f>AD117+6.5</f>
        <v>45</v>
      </c>
      <c r="AG117" s="26">
        <f>AD117+9.5</f>
        <v>48</v>
      </c>
      <c r="AH117" s="3"/>
      <c r="AI117" s="40">
        <v>245</v>
      </c>
      <c r="AJ117" s="40">
        <v>230</v>
      </c>
      <c r="AK117" s="40">
        <v>8</v>
      </c>
      <c r="AL117" s="40">
        <v>9</v>
      </c>
      <c r="AM117" s="40">
        <v>48</v>
      </c>
      <c r="AN117" s="40">
        <v>116</v>
      </c>
      <c r="AO117" s="40">
        <v>60</v>
      </c>
      <c r="AP117" s="40">
        <v>85</v>
      </c>
      <c r="AQ117" s="40">
        <v>499</v>
      </c>
      <c r="AR117" s="40">
        <v>3</v>
      </c>
      <c r="AS117" s="6">
        <f>AN117+AP117+AQ117</f>
        <v>700</v>
      </c>
      <c r="AT117" s="6">
        <f>ROUNDDOWN(AS117*0.75,0)</f>
        <v>525</v>
      </c>
      <c r="AU117" s="6">
        <f>ROUNDDOWN(AS117*1.25,0)</f>
        <v>875</v>
      </c>
      <c r="AV117" s="6">
        <f>ROUNDDOWN(($AM117-5)/5,0)-ROUNDDOWN(IF($BA$1=TRUE,$AT117,$AU117)/100,0)+IF($BB$1=TRUE,1,0)+IF($BD$1=TRUE,6,0)</f>
        <v>10</v>
      </c>
      <c r="AW117" s="6">
        <f>ROUNDDOWN(($AM117-5+3*$BA$5)/5,0)-ROUNDDOWN(IF($BA$1=TRUE,$AT117,$AU117)/100,0)+IF($BB$1=TRUE,1,0)+IF($BD$1=TRUE,6,0)</f>
        <v>11</v>
      </c>
      <c r="AX117" s="6">
        <f>ROUNDDOWN(($AM117-5+20*1+2*$BA$5)/5,0)-ROUNDDOWN(IF($BA$1=TRUE,$AT117,$AU117)/100,0)+IF($BB$1=TRUE,1,0)+IF($BD$1=TRUE,6,0)</f>
        <v>15</v>
      </c>
      <c r="AY117" s="6">
        <f>ROUNDDOWN(($AM117-5+20*2+1*$BA$5)/5,0)-ROUNDDOWN(IF($BA$1=TRUE,$AT117,$AU117)/100,0)+IF($BB$1=TRUE,1,0)+IF($BD$1=TRUE,6,0)</f>
        <v>19</v>
      </c>
      <c r="AZ117" s="6">
        <f>ROUNDDOWN(($AM117-5+60)/5,0)-ROUNDDOWN(IF($BA$1=TRUE,$AT117,$AU117)/100,0)+IF($BB$1=TRUE,1,0)+IF($BD$1=TRUE,6,0)</f>
        <v>22</v>
      </c>
    </row>
    <row r="118" spans="1:52" s="6" customFormat="1" x14ac:dyDescent="0.3">
      <c r="A118" s="35">
        <v>114</v>
      </c>
      <c r="B118" s="2" t="s">
        <v>394</v>
      </c>
      <c r="C118" s="23" t="s">
        <v>393</v>
      </c>
      <c r="D118" s="8" t="s">
        <v>1</v>
      </c>
      <c r="E118" s="3" t="s">
        <v>70</v>
      </c>
      <c r="F118" s="8" t="s">
        <v>323</v>
      </c>
      <c r="G118" s="26" t="s">
        <v>12</v>
      </c>
      <c r="H118" s="6">
        <f>ROUNDDOWN(AI118*1.05,0)+INDEX(Sheet2!$B$2:'Sheet2'!$B$5,MATCH(G118,Sheet2!$A$2:'Sheet2'!$A$5,0),0)+34*AR118-ROUNDUP(IF($BA$1=TRUE,AT118,AU118)/10,0)</f>
        <v>442</v>
      </c>
      <c r="I118" s="6">
        <f>ROUNDDOWN(AJ118*1.05,0)+INDEX(Sheet2!$B$2:'Sheet2'!$B$5,MATCH(G118,Sheet2!$A$2:'Sheet2'!$A$5,0),0)+34*AR118-ROUNDUP(IF($BA$1=TRUE,AT118,AU118)/10,0)</f>
        <v>426</v>
      </c>
      <c r="J118" s="45">
        <f>H118+I118</f>
        <v>868</v>
      </c>
      <c r="K118" s="41">
        <f>AU118-ROUNDDOWN(AP118/2,0)-ROUNDDOWN(MAX(AO118*1.2,AN118*0.5),0)+INDEX(Sheet2!$C$2:'Sheet2'!$C$5,MATCH(G118,Sheet2!$A$2:'Sheet2'!$A$5,0),0)</f>
        <v>872</v>
      </c>
      <c r="L118" s="23">
        <f>AT118-ROUNDDOWN(AP118/2,0)-ROUNDDOWN(MAX(AO118*1.2,AN118*0.5),0)</f>
        <v>448</v>
      </c>
      <c r="N118" s="27">
        <f>AV118+IF($F118="범선",IF($BE$1=TRUE,INDEX(Sheet2!$H$2:'Sheet2'!$H$45,MATCH(AV118,Sheet2!$G$2:'Sheet2'!$G$45,0),0)),IF($BF$1=TRUE,INDEX(Sheet2!$I$2:'Sheet2'!$I$45,MATCH(AV118,Sheet2!$G$2:'Sheet2'!$G$45,0)),IF($BG$1=TRUE,INDEX(Sheet2!$H$2:'Sheet2'!$H$45,MATCH(AV118,Sheet2!$G$2:'Sheet2'!$G$45,0)),0)))+IF($BC$1=TRUE,2,0)</f>
        <v>22.5</v>
      </c>
      <c r="O118" s="8">
        <f>N118+3</f>
        <v>25.5</v>
      </c>
      <c r="P118" s="8">
        <f>N118+6</f>
        <v>28.5</v>
      </c>
      <c r="Q118" s="26">
        <f>N118+9</f>
        <v>31.5</v>
      </c>
      <c r="R118" s="8">
        <f>AW118+IF($F118="범선",IF($BE$1=TRUE,INDEX(Sheet2!$H$2:'Sheet2'!$H$45,MATCH(AW118,Sheet2!$G$2:'Sheet2'!$G$45,0),0)),IF($BF$1=TRUE,INDEX(Sheet2!$I$2:'Sheet2'!$I$45,MATCH(AW118,Sheet2!$G$2:'Sheet2'!$G$45,0)),IF($BG$1=TRUE,INDEX(Sheet2!$H$2:'Sheet2'!$H$45,MATCH(AW118,Sheet2!$G$2:'Sheet2'!$G$45,0)),0)))+IF($BC$1=TRUE,2,0)</f>
        <v>24</v>
      </c>
      <c r="S118" s="8">
        <f>R118+3.5</f>
        <v>27.5</v>
      </c>
      <c r="T118" s="8">
        <f>R118+6.5</f>
        <v>30.5</v>
      </c>
      <c r="U118" s="26">
        <f>R118+9.5</f>
        <v>33.5</v>
      </c>
      <c r="V118" s="8">
        <f>AX118+IF($F118="범선",IF($BE$1=TRUE,INDEX(Sheet2!$H$2:'Sheet2'!$H$45,MATCH(AX118,Sheet2!$G$2:'Sheet2'!$G$45,0),0)),IF($BF$1=TRUE,INDEX(Sheet2!$I$2:'Sheet2'!$I$45,MATCH(AX118,Sheet2!$G$2:'Sheet2'!$G$45,0)),IF($BG$1=TRUE,INDEX(Sheet2!$H$2:'Sheet2'!$H$45,MATCH(AX118,Sheet2!$G$2:'Sheet2'!$G$45,0)),0)))+IF($BC$1=TRUE,2,0)</f>
        <v>29</v>
      </c>
      <c r="W118" s="8">
        <f>V118+3.5</f>
        <v>32.5</v>
      </c>
      <c r="X118" s="8">
        <f>V118+6.5</f>
        <v>35.5</v>
      </c>
      <c r="Y118" s="26">
        <f>V118+9.5</f>
        <v>38.5</v>
      </c>
      <c r="Z118" s="8">
        <f>AY118+IF($F118="범선",IF($BE$1=TRUE,INDEX(Sheet2!$H$2:'Sheet2'!$H$45,MATCH(AY118,Sheet2!$G$2:'Sheet2'!$G$45,0),0)),IF($BF$1=TRUE,INDEX(Sheet2!$I$2:'Sheet2'!$I$45,MATCH(AY118,Sheet2!$G$2:'Sheet2'!$G$45,0)),IF($BG$1=TRUE,INDEX(Sheet2!$H$2:'Sheet2'!$H$45,MATCH(AY118,Sheet2!$G$2:'Sheet2'!$G$45,0)),0)))+IF($BC$1=TRUE,2,0)</f>
        <v>34.5</v>
      </c>
      <c r="AA118" s="8">
        <f>Z118+3.5</f>
        <v>38</v>
      </c>
      <c r="AB118" s="8">
        <f>Z118+6.5</f>
        <v>41</v>
      </c>
      <c r="AC118" s="26">
        <f>Z118+9.5</f>
        <v>44</v>
      </c>
      <c r="AD118" s="8">
        <f>AZ118+IF($F118="범선",IF($BE$1=TRUE,INDEX(Sheet2!$H$2:'Sheet2'!$H$45,MATCH(AZ118,Sheet2!$G$2:'Sheet2'!$G$45,0),0)),IF($BF$1=TRUE,INDEX(Sheet2!$I$2:'Sheet2'!$I$45,MATCH(AZ118,Sheet2!$G$2:'Sheet2'!$G$45,0)),IF($BG$1=TRUE,INDEX(Sheet2!$H$2:'Sheet2'!$H$45,MATCH(AZ118,Sheet2!$G$2:'Sheet2'!$G$45,0)),0)))+IF($BC$1=TRUE,2,0)</f>
        <v>38.5</v>
      </c>
      <c r="AE118" s="8">
        <f>AD118+3.5</f>
        <v>42</v>
      </c>
      <c r="AF118" s="8">
        <f>AD118+6.5</f>
        <v>45</v>
      </c>
      <c r="AG118" s="26">
        <f>AD118+9.5</f>
        <v>48</v>
      </c>
      <c r="AH118" s="3"/>
      <c r="AI118" s="40">
        <v>245</v>
      </c>
      <c r="AJ118" s="40">
        <v>230</v>
      </c>
      <c r="AK118" s="40">
        <v>8</v>
      </c>
      <c r="AL118" s="40">
        <v>9</v>
      </c>
      <c r="AM118" s="40">
        <v>48</v>
      </c>
      <c r="AN118" s="40">
        <v>116</v>
      </c>
      <c r="AO118" s="40">
        <v>60</v>
      </c>
      <c r="AP118" s="40">
        <v>85</v>
      </c>
      <c r="AQ118" s="40">
        <v>549</v>
      </c>
      <c r="AR118" s="40">
        <v>3</v>
      </c>
      <c r="AS118" s="40">
        <f>AN118+AP118+AQ118</f>
        <v>750</v>
      </c>
      <c r="AT118" s="40">
        <f>ROUNDDOWN(AS118*0.75,0)</f>
        <v>562</v>
      </c>
      <c r="AU118" s="40">
        <f>ROUNDDOWN(AS118*1.25,0)</f>
        <v>937</v>
      </c>
      <c r="AV118" s="6">
        <f>ROUNDDOWN(($AM118-5)/5,0)-ROUNDDOWN(IF($BA$1=TRUE,$AT118,$AU118)/100,0)+IF($BB$1=TRUE,1,0)+IF($BD$1=TRUE,6,0)</f>
        <v>10</v>
      </c>
      <c r="AW118" s="6">
        <f>ROUNDDOWN(($AM118-5+3*$BA$5)/5,0)-ROUNDDOWN(IF($BA$1=TRUE,$AT118,$AU118)/100,0)+IF($BB$1=TRUE,1,0)+IF($BD$1=TRUE,6,0)</f>
        <v>11</v>
      </c>
      <c r="AX118" s="6">
        <f>ROUNDDOWN(($AM118-5+20*1+2*$BA$5)/5,0)-ROUNDDOWN(IF($BA$1=TRUE,$AT118,$AU118)/100,0)+IF($BB$1=TRUE,1,0)+IF($BD$1=TRUE,6,0)</f>
        <v>15</v>
      </c>
      <c r="AY118" s="6">
        <f>ROUNDDOWN(($AM118-5+20*2+1*$BA$5)/5,0)-ROUNDDOWN(IF($BA$1=TRUE,$AT118,$AU118)/100,0)+IF($BB$1=TRUE,1,0)+IF($BD$1=TRUE,6,0)</f>
        <v>19</v>
      </c>
      <c r="AZ118" s="6">
        <f>ROUNDDOWN(($AM118-5+60)/5,0)-ROUNDDOWN(IF($BA$1=TRUE,$AT118,$AU118)/100,0)+IF($BB$1=TRUE,1,0)+IF($BD$1=TRUE,6,0)</f>
        <v>22</v>
      </c>
    </row>
    <row r="119" spans="1:52" s="6" customFormat="1" x14ac:dyDescent="0.3">
      <c r="A119" s="35">
        <v>115</v>
      </c>
      <c r="B119" s="7" t="s">
        <v>187</v>
      </c>
      <c r="C119" s="23" t="s">
        <v>185</v>
      </c>
      <c r="D119" s="8" t="s">
        <v>1</v>
      </c>
      <c r="E119" s="8" t="s">
        <v>189</v>
      </c>
      <c r="F119" s="9" t="s">
        <v>69</v>
      </c>
      <c r="G119" s="26" t="s">
        <v>10</v>
      </c>
      <c r="H119" s="6">
        <f>ROUNDDOWN(AI119*1.05,0)+INDEX(Sheet2!$B$2:'Sheet2'!$B$5,MATCH(G119,Sheet2!$A$2:'Sheet2'!$A$5,0),0)+34*AR119-ROUNDUP(IF($BA$1=TRUE,AT119,AU119)/10,0)</f>
        <v>449</v>
      </c>
      <c r="I119" s="6">
        <f>ROUNDDOWN(AJ119*1.05,0)+INDEX(Sheet2!$B$2:'Sheet2'!$B$5,MATCH(G119,Sheet2!$A$2:'Sheet2'!$A$5,0),0)+34*AR119-ROUNDUP(IF($BA$1=TRUE,AT119,AU119)/10,0)</f>
        <v>454</v>
      </c>
      <c r="J119" s="45">
        <f>H119+I119</f>
        <v>903</v>
      </c>
      <c r="K119" s="41">
        <f>AU119-ROUNDDOWN(AP119/2,0)-ROUNDDOWN(MAX(AO119*1.2,AN119*0.5),0)+INDEX(Sheet2!$C$2:'Sheet2'!$C$5,MATCH(G119,Sheet2!$A$2:'Sheet2'!$A$5,0),0)</f>
        <v>1151</v>
      </c>
      <c r="L119" s="23">
        <f>AT119-ROUNDDOWN(AP119/2,0)-ROUNDDOWN(MAX(AO119*1.2,AN119*0.5),0)</f>
        <v>630</v>
      </c>
      <c r="N119" s="27">
        <f>AV119+IF($F119="범선",IF($BE$1=TRUE,INDEX(Sheet2!$H$2:'Sheet2'!$H$45,MATCH(AV119,Sheet2!$G$2:'Sheet2'!$G$45,0),0)),IF($BF$1=TRUE,INDEX(Sheet2!$I$2:'Sheet2'!$I$45,MATCH(AV119,Sheet2!$G$2:'Sheet2'!$G$45,0)),IF($BG$1=TRUE,INDEX(Sheet2!$H$2:'Sheet2'!$H$45,MATCH(AV119,Sheet2!$G$2:'Sheet2'!$G$45,0)),0)))+IF($BC$1=TRUE,2,0)</f>
        <v>18.5</v>
      </c>
      <c r="O119" s="8">
        <f>N119+3</f>
        <v>21.5</v>
      </c>
      <c r="P119" s="8">
        <f>N119+6</f>
        <v>24.5</v>
      </c>
      <c r="Q119" s="26">
        <f>N119+9</f>
        <v>27.5</v>
      </c>
      <c r="R119" s="8">
        <f>AW119+IF($F119="범선",IF($BE$1=TRUE,INDEX(Sheet2!$H$2:'Sheet2'!$H$45,MATCH(AW119,Sheet2!$G$2:'Sheet2'!$G$45,0),0)),IF($BF$1=TRUE,INDEX(Sheet2!$I$2:'Sheet2'!$I$45,MATCH(AW119,Sheet2!$G$2:'Sheet2'!$G$45,0)),IF($BG$1=TRUE,INDEX(Sheet2!$H$2:'Sheet2'!$H$45,MATCH(AW119,Sheet2!$G$2:'Sheet2'!$G$45,0)),0)))+IF($BC$1=TRUE,2,0)</f>
        <v>20</v>
      </c>
      <c r="S119" s="8">
        <f>R119+3.5</f>
        <v>23.5</v>
      </c>
      <c r="T119" s="8">
        <f>R119+6.5</f>
        <v>26.5</v>
      </c>
      <c r="U119" s="26">
        <f>R119+9.5</f>
        <v>29.5</v>
      </c>
      <c r="V119" s="8">
        <f>AX119+IF($F119="범선",IF($BE$1=TRUE,INDEX(Sheet2!$H$2:'Sheet2'!$H$45,MATCH(AX119,Sheet2!$G$2:'Sheet2'!$G$45,0),0)),IF($BF$1=TRUE,INDEX(Sheet2!$I$2:'Sheet2'!$I$45,MATCH(AX119,Sheet2!$G$2:'Sheet2'!$G$45,0)),IF($BG$1=TRUE,INDEX(Sheet2!$H$2:'Sheet2'!$H$45,MATCH(AX119,Sheet2!$G$2:'Sheet2'!$G$45,0)),0)))+IF($BC$1=TRUE,2,0)</f>
        <v>24</v>
      </c>
      <c r="W119" s="8">
        <f>V119+3.5</f>
        <v>27.5</v>
      </c>
      <c r="X119" s="8">
        <f>V119+6.5</f>
        <v>30.5</v>
      </c>
      <c r="Y119" s="26">
        <f>V119+9.5</f>
        <v>33.5</v>
      </c>
      <c r="Z119" s="8">
        <f>AY119+IF($F119="범선",IF($BE$1=TRUE,INDEX(Sheet2!$H$2:'Sheet2'!$H$45,MATCH(AY119,Sheet2!$G$2:'Sheet2'!$G$45,0),0)),IF($BF$1=TRUE,INDEX(Sheet2!$I$2:'Sheet2'!$I$45,MATCH(AY119,Sheet2!$G$2:'Sheet2'!$G$45,0)),IF($BG$1=TRUE,INDEX(Sheet2!$H$2:'Sheet2'!$H$45,MATCH(AY119,Sheet2!$G$2:'Sheet2'!$G$45,0)),0)))+IF($BC$1=TRUE,2,0)</f>
        <v>29</v>
      </c>
      <c r="AA119" s="8">
        <f>Z119+3.5</f>
        <v>32.5</v>
      </c>
      <c r="AB119" s="8">
        <f>Z119+6.5</f>
        <v>35.5</v>
      </c>
      <c r="AC119" s="26">
        <f>Z119+9.5</f>
        <v>38.5</v>
      </c>
      <c r="AD119" s="8">
        <f>AZ119+IF($F119="범선",IF($BE$1=TRUE,INDEX(Sheet2!$H$2:'Sheet2'!$H$45,MATCH(AZ119,Sheet2!$G$2:'Sheet2'!$G$45,0),0)),IF($BF$1=TRUE,INDEX(Sheet2!$I$2:'Sheet2'!$I$45,MATCH(AZ119,Sheet2!$G$2:'Sheet2'!$G$45,0)),IF($BG$1=TRUE,INDEX(Sheet2!$H$2:'Sheet2'!$H$45,MATCH(AZ119,Sheet2!$G$2:'Sheet2'!$G$45,0)),0)))+IF($BC$1=TRUE,2,0)</f>
        <v>34.5</v>
      </c>
      <c r="AE119" s="8">
        <f>AD119+3.5</f>
        <v>38</v>
      </c>
      <c r="AF119" s="8">
        <f>AD119+6.5</f>
        <v>41</v>
      </c>
      <c r="AG119" s="26">
        <f>AD119+9.5</f>
        <v>44</v>
      </c>
      <c r="AH119" s="8"/>
      <c r="AI119" s="6">
        <v>265</v>
      </c>
      <c r="AJ119" s="6">
        <v>270</v>
      </c>
      <c r="AK119" s="6">
        <v>11</v>
      </c>
      <c r="AL119" s="6">
        <v>15</v>
      </c>
      <c r="AM119" s="6">
        <v>40</v>
      </c>
      <c r="AN119" s="6">
        <v>100</v>
      </c>
      <c r="AO119" s="6">
        <v>40</v>
      </c>
      <c r="AP119" s="6">
        <v>50</v>
      </c>
      <c r="AQ119" s="6">
        <v>790</v>
      </c>
      <c r="AR119" s="6">
        <v>3</v>
      </c>
      <c r="AS119" s="6">
        <f>AN119+AP119+AQ119</f>
        <v>940</v>
      </c>
      <c r="AT119" s="6">
        <f>ROUNDDOWN(AS119*0.75,0)</f>
        <v>705</v>
      </c>
      <c r="AU119" s="6">
        <f>ROUNDDOWN(AS119*1.25,0)</f>
        <v>1175</v>
      </c>
      <c r="AV119" s="6">
        <f>ROUNDDOWN(($AM119-5)/5,0)-ROUNDDOWN(IF($BA$1=TRUE,$AT119,$AU119)/100,0)+IF($BB$1=TRUE,1,0)+IF($BD$1=TRUE,6,0)</f>
        <v>7</v>
      </c>
      <c r="AW119" s="6">
        <f>ROUNDDOWN(($AM119-5+3*$BA$5)/5,0)-ROUNDDOWN(IF($BA$1=TRUE,$AT119,$AU119)/100,0)+IF($BB$1=TRUE,1,0)+IF($BD$1=TRUE,6,0)</f>
        <v>8</v>
      </c>
      <c r="AX119" s="6">
        <f>ROUNDDOWN(($AM119-5+20*1+2*$BA$5)/5,0)-ROUNDDOWN(IF($BA$1=TRUE,$AT119,$AU119)/100,0)+IF($BB$1=TRUE,1,0)+IF($BD$1=TRUE,6,0)</f>
        <v>11</v>
      </c>
      <c r="AY119" s="6">
        <f>ROUNDDOWN(($AM119-5+20*2+1*$BA$5)/5,0)-ROUNDDOWN(IF($BA$1=TRUE,$AT119,$AU119)/100,0)+IF($BB$1=TRUE,1,0)+IF($BD$1=TRUE,6,0)</f>
        <v>15</v>
      </c>
      <c r="AZ119" s="6">
        <f>ROUNDDOWN(($AM119-5+60)/5,0)-ROUNDDOWN(IF($BA$1=TRUE,$AT119,$AU119)/100,0)+IF($BB$1=TRUE,1,0)+IF($BD$1=TRUE,6,0)</f>
        <v>19</v>
      </c>
    </row>
    <row r="120" spans="1:52" s="6" customFormat="1" x14ac:dyDescent="0.3">
      <c r="A120" s="35">
        <v>116</v>
      </c>
      <c r="B120" s="7" t="s">
        <v>188</v>
      </c>
      <c r="C120" s="23" t="s">
        <v>185</v>
      </c>
      <c r="D120" s="8" t="s">
        <v>1</v>
      </c>
      <c r="E120" s="8" t="s">
        <v>0</v>
      </c>
      <c r="F120" s="8" t="s">
        <v>153</v>
      </c>
      <c r="G120" s="26" t="s">
        <v>12</v>
      </c>
      <c r="H120" s="6">
        <f>ROUNDDOWN(AI120*1.05,0)+INDEX(Sheet2!$B$2:'Sheet2'!$B$5,MATCH(G120,Sheet2!$A$2:'Sheet2'!$A$5,0),0)+34*AR120-ROUNDUP(IF($BA$1=TRUE,AT120,AU120)/10,0)</f>
        <v>433</v>
      </c>
      <c r="I120" s="6">
        <f>ROUNDDOWN(AJ120*1.05,0)+INDEX(Sheet2!$B$2:'Sheet2'!$B$5,MATCH(G120,Sheet2!$A$2:'Sheet2'!$A$5,0),0)+34*AR120-ROUNDUP(IF($BA$1=TRUE,AT120,AU120)/10,0)</f>
        <v>454</v>
      </c>
      <c r="J120" s="45">
        <f>H120+I120</f>
        <v>887</v>
      </c>
      <c r="K120" s="41">
        <f>AU120-ROUNDDOWN(AP120/2,0)-ROUNDDOWN(MAX(AO120*1.2,AN120*0.5),0)+INDEX(Sheet2!$C$2:'Sheet2'!$C$5,MATCH(G120,Sheet2!$A$2:'Sheet2'!$A$5,0),0)</f>
        <v>1147</v>
      </c>
      <c r="L120" s="23">
        <f>AT120-ROUNDDOWN(AP120/2,0)-ROUNDDOWN(MAX(AO120*1.2,AN120*0.5),0)</f>
        <v>628</v>
      </c>
      <c r="N120" s="27">
        <f>AV120+IF($F120="범선",IF($BE$1=TRUE,INDEX(Sheet2!$H$2:'Sheet2'!$H$45,MATCH(AV120,Sheet2!$G$2:'Sheet2'!$G$45,0),0)),IF($BF$1=TRUE,INDEX(Sheet2!$I$2:'Sheet2'!$I$45,MATCH(AV120,Sheet2!$G$2:'Sheet2'!$G$45,0)),IF($BG$1=TRUE,INDEX(Sheet2!$H$2:'Sheet2'!$H$45,MATCH(AV120,Sheet2!$G$2:'Sheet2'!$G$45,0)),0)))+IF($BC$1=TRUE,2,0)</f>
        <v>18.5</v>
      </c>
      <c r="O120" s="8">
        <f>N120+3</f>
        <v>21.5</v>
      </c>
      <c r="P120" s="8">
        <f>N120+6</f>
        <v>24.5</v>
      </c>
      <c r="Q120" s="26">
        <f>N120+9</f>
        <v>27.5</v>
      </c>
      <c r="R120" s="8">
        <f>AW120+IF($F120="범선",IF($BE$1=TRUE,INDEX(Sheet2!$H$2:'Sheet2'!$H$45,MATCH(AW120,Sheet2!$G$2:'Sheet2'!$G$45,0),0)),IF($BF$1=TRUE,INDEX(Sheet2!$I$2:'Sheet2'!$I$45,MATCH(AW120,Sheet2!$G$2:'Sheet2'!$G$45,0)),IF($BG$1=TRUE,INDEX(Sheet2!$H$2:'Sheet2'!$H$45,MATCH(AW120,Sheet2!$G$2:'Sheet2'!$G$45,0)),0)))+IF($BC$1=TRUE,2,0)</f>
        <v>20</v>
      </c>
      <c r="S120" s="8">
        <f>R120+3.5</f>
        <v>23.5</v>
      </c>
      <c r="T120" s="8">
        <f>R120+6.5</f>
        <v>26.5</v>
      </c>
      <c r="U120" s="26">
        <f>R120+9.5</f>
        <v>29.5</v>
      </c>
      <c r="V120" s="8">
        <f>AX120+IF($F120="범선",IF($BE$1=TRUE,INDEX(Sheet2!$H$2:'Sheet2'!$H$45,MATCH(AX120,Sheet2!$G$2:'Sheet2'!$G$45,0),0)),IF($BF$1=TRUE,INDEX(Sheet2!$I$2:'Sheet2'!$I$45,MATCH(AX120,Sheet2!$G$2:'Sheet2'!$G$45,0)),IF($BG$1=TRUE,INDEX(Sheet2!$H$2:'Sheet2'!$H$45,MATCH(AX120,Sheet2!$G$2:'Sheet2'!$G$45,0)),0)))+IF($BC$1=TRUE,2,0)</f>
        <v>25</v>
      </c>
      <c r="W120" s="8">
        <f>V120+3.5</f>
        <v>28.5</v>
      </c>
      <c r="X120" s="8">
        <f>V120+6.5</f>
        <v>31.5</v>
      </c>
      <c r="Y120" s="26">
        <f>V120+9.5</f>
        <v>34.5</v>
      </c>
      <c r="Z120" s="8">
        <f>AY120+IF($F120="범선",IF($BE$1=TRUE,INDEX(Sheet2!$H$2:'Sheet2'!$H$45,MATCH(AY120,Sheet2!$G$2:'Sheet2'!$G$45,0),0)),IF($BF$1=TRUE,INDEX(Sheet2!$I$2:'Sheet2'!$I$45,MATCH(AY120,Sheet2!$G$2:'Sheet2'!$G$45,0)),IF($BG$1=TRUE,INDEX(Sheet2!$H$2:'Sheet2'!$H$45,MATCH(AY120,Sheet2!$G$2:'Sheet2'!$G$45,0)),0)))+IF($BC$1=TRUE,2,0)</f>
        <v>29</v>
      </c>
      <c r="AA120" s="8">
        <f>Z120+3.5</f>
        <v>32.5</v>
      </c>
      <c r="AB120" s="8">
        <f>Z120+6.5</f>
        <v>35.5</v>
      </c>
      <c r="AC120" s="26">
        <f>Z120+9.5</f>
        <v>38.5</v>
      </c>
      <c r="AD120" s="8">
        <f>AZ120+IF($F120="범선",IF($BE$1=TRUE,INDEX(Sheet2!$H$2:'Sheet2'!$H$45,MATCH(AZ120,Sheet2!$G$2:'Sheet2'!$G$45,0),0)),IF($BF$1=TRUE,INDEX(Sheet2!$I$2:'Sheet2'!$I$45,MATCH(AZ120,Sheet2!$G$2:'Sheet2'!$G$45,0)),IF($BG$1=TRUE,INDEX(Sheet2!$H$2:'Sheet2'!$H$45,MATCH(AZ120,Sheet2!$G$2:'Sheet2'!$G$45,0)),0)))+IF($BC$1=TRUE,2,0)</f>
        <v>34.5</v>
      </c>
      <c r="AE120" s="8">
        <f>AD120+3.5</f>
        <v>38</v>
      </c>
      <c r="AF120" s="8">
        <f>AD120+6.5</f>
        <v>41</v>
      </c>
      <c r="AG120" s="26">
        <f>AD120+9.5</f>
        <v>44</v>
      </c>
      <c r="AH120" s="8"/>
      <c r="AI120" s="6">
        <v>250</v>
      </c>
      <c r="AJ120" s="6">
        <v>270</v>
      </c>
      <c r="AK120" s="6">
        <v>10</v>
      </c>
      <c r="AL120" s="6">
        <v>12</v>
      </c>
      <c r="AM120" s="6">
        <v>41</v>
      </c>
      <c r="AN120" s="6">
        <v>100</v>
      </c>
      <c r="AO120" s="6">
        <v>40</v>
      </c>
      <c r="AP120" s="6">
        <v>54</v>
      </c>
      <c r="AQ120" s="6">
        <v>786</v>
      </c>
      <c r="AR120" s="6">
        <v>3</v>
      </c>
      <c r="AS120" s="6">
        <f>AN120+AP120+AQ120</f>
        <v>940</v>
      </c>
      <c r="AT120" s="6">
        <f>ROUNDDOWN(AS120*0.75,0)</f>
        <v>705</v>
      </c>
      <c r="AU120" s="6">
        <f>ROUNDDOWN(AS120*1.25,0)</f>
        <v>1175</v>
      </c>
      <c r="AV120" s="6">
        <f>ROUNDDOWN(($AM120-5)/5,0)-ROUNDDOWN(IF($BA$1=TRUE,$AT120,$AU120)/100,0)+IF($BB$1=TRUE,1,0)+IF($BD$1=TRUE,6,0)</f>
        <v>7</v>
      </c>
      <c r="AW120" s="6">
        <f>ROUNDDOWN(($AM120-5+3*$BA$5)/5,0)-ROUNDDOWN(IF($BA$1=TRUE,$AT120,$AU120)/100,0)+IF($BB$1=TRUE,1,0)+IF($BD$1=TRUE,6,0)</f>
        <v>8</v>
      </c>
      <c r="AX120" s="6">
        <f>ROUNDDOWN(($AM120-5+20*1+2*$BA$5)/5,0)-ROUNDDOWN(IF($BA$1=TRUE,$AT120,$AU120)/100,0)+IF($BB$1=TRUE,1,0)+IF($BD$1=TRUE,6,0)</f>
        <v>12</v>
      </c>
      <c r="AY120" s="6">
        <f>ROUNDDOWN(($AM120-5+20*2+1*$BA$5)/5,0)-ROUNDDOWN(IF($BA$1=TRUE,$AT120,$AU120)/100,0)+IF($BB$1=TRUE,1,0)+IF($BD$1=TRUE,6,0)</f>
        <v>15</v>
      </c>
      <c r="AZ120" s="6">
        <f>ROUNDDOWN(($AM120-5+60)/5,0)-ROUNDDOWN(IF($BA$1=TRUE,$AT120,$AU120)/100,0)+IF($BB$1=TRUE,1,0)+IF($BD$1=TRUE,6,0)</f>
        <v>19</v>
      </c>
    </row>
    <row r="121" spans="1:52" s="6" customFormat="1" x14ac:dyDescent="0.3">
      <c r="A121" s="35">
        <v>117</v>
      </c>
      <c r="B121" s="7" t="s">
        <v>186</v>
      </c>
      <c r="C121" s="23" t="s">
        <v>185</v>
      </c>
      <c r="D121" s="8" t="s">
        <v>1</v>
      </c>
      <c r="E121" s="8" t="s">
        <v>0</v>
      </c>
      <c r="F121" s="9" t="s">
        <v>69</v>
      </c>
      <c r="G121" s="26" t="s">
        <v>10</v>
      </c>
      <c r="H121" s="6">
        <f>ROUNDDOWN(AI121*1.05,0)+INDEX(Sheet2!$B$2:'Sheet2'!$B$5,MATCH(G121,Sheet2!$A$2:'Sheet2'!$A$5,0),0)+34*AR121-ROUNDUP(IF($BA$1=TRUE,AT121,AU121)/10,0)</f>
        <v>430</v>
      </c>
      <c r="I121" s="6">
        <f>ROUNDDOWN(AJ121*1.05,0)+INDEX(Sheet2!$B$2:'Sheet2'!$B$5,MATCH(G121,Sheet2!$A$2:'Sheet2'!$A$5,0),0)+34*AR121-ROUNDUP(IF($BA$1=TRUE,AT121,AU121)/10,0)</f>
        <v>451</v>
      </c>
      <c r="J121" s="45">
        <f>H121+I121</f>
        <v>881</v>
      </c>
      <c r="K121" s="41">
        <f>AU121-ROUNDDOWN(AP121/2,0)-ROUNDDOWN(MAX(AO121*1.2,AN121*0.5),0)+INDEX(Sheet2!$C$2:'Sheet2'!$C$5,MATCH(G121,Sheet2!$A$2:'Sheet2'!$A$5,0),0)</f>
        <v>1201</v>
      </c>
      <c r="L121" s="23">
        <f>AT121-ROUNDDOWN(AP121/2,0)-ROUNDDOWN(MAX(AO121*1.2,AN121*0.5),0)</f>
        <v>660</v>
      </c>
      <c r="N121" s="27">
        <f>AV121+IF($F121="범선",IF($BE$1=TRUE,INDEX(Sheet2!$H$2:'Sheet2'!$H$45,MATCH(AV121,Sheet2!$G$2:'Sheet2'!$G$45,0),0)),IF($BF$1=TRUE,INDEX(Sheet2!$I$2:'Sheet2'!$I$45,MATCH(AV121,Sheet2!$G$2:'Sheet2'!$G$45,0)),IF($BG$1=TRUE,INDEX(Sheet2!$H$2:'Sheet2'!$H$45,MATCH(AV121,Sheet2!$G$2:'Sheet2'!$G$45,0)),0)))+IF($BC$1=TRUE,2,0)</f>
        <v>18.5</v>
      </c>
      <c r="O121" s="8">
        <f>N121+3</f>
        <v>21.5</v>
      </c>
      <c r="P121" s="8">
        <f>N121+6</f>
        <v>24.5</v>
      </c>
      <c r="Q121" s="26">
        <f>N121+9</f>
        <v>27.5</v>
      </c>
      <c r="R121" s="8">
        <f>AW121+IF($F121="범선",IF($BE$1=TRUE,INDEX(Sheet2!$H$2:'Sheet2'!$H$45,MATCH(AW121,Sheet2!$G$2:'Sheet2'!$G$45,0),0)),IF($BF$1=TRUE,INDEX(Sheet2!$I$2:'Sheet2'!$I$45,MATCH(AW121,Sheet2!$G$2:'Sheet2'!$G$45,0)),IF($BG$1=TRUE,INDEX(Sheet2!$H$2:'Sheet2'!$H$45,MATCH(AW121,Sheet2!$G$2:'Sheet2'!$G$45,0)),0)))+IF($BC$1=TRUE,2,0)</f>
        <v>20</v>
      </c>
      <c r="S121" s="8">
        <f>R121+3.5</f>
        <v>23.5</v>
      </c>
      <c r="T121" s="8">
        <f>R121+6.5</f>
        <v>26.5</v>
      </c>
      <c r="U121" s="26">
        <f>R121+9.5</f>
        <v>29.5</v>
      </c>
      <c r="V121" s="8">
        <f>AX121+IF($F121="범선",IF($BE$1=TRUE,INDEX(Sheet2!$H$2:'Sheet2'!$H$45,MATCH(AX121,Sheet2!$G$2:'Sheet2'!$G$45,0),0)),IF($BF$1=TRUE,INDEX(Sheet2!$I$2:'Sheet2'!$I$45,MATCH(AX121,Sheet2!$G$2:'Sheet2'!$G$45,0)),IF($BG$1=TRUE,INDEX(Sheet2!$H$2:'Sheet2'!$H$45,MATCH(AX121,Sheet2!$G$2:'Sheet2'!$G$45,0)),0)))+IF($BC$1=TRUE,2,0)</f>
        <v>24</v>
      </c>
      <c r="W121" s="8">
        <f>V121+3.5</f>
        <v>27.5</v>
      </c>
      <c r="X121" s="8">
        <f>V121+6.5</f>
        <v>30.5</v>
      </c>
      <c r="Y121" s="26">
        <f>V121+9.5</f>
        <v>33.5</v>
      </c>
      <c r="Z121" s="8">
        <f>AY121+IF($F121="범선",IF($BE$1=TRUE,INDEX(Sheet2!$H$2:'Sheet2'!$H$45,MATCH(AY121,Sheet2!$G$2:'Sheet2'!$G$45,0),0)),IF($BF$1=TRUE,INDEX(Sheet2!$I$2:'Sheet2'!$I$45,MATCH(AY121,Sheet2!$G$2:'Sheet2'!$G$45,0)),IF($BG$1=TRUE,INDEX(Sheet2!$H$2:'Sheet2'!$H$45,MATCH(AY121,Sheet2!$G$2:'Sheet2'!$G$45,0)),0)))+IF($BC$1=TRUE,2,0)</f>
        <v>29</v>
      </c>
      <c r="AA121" s="8">
        <f>Z121+3.5</f>
        <v>32.5</v>
      </c>
      <c r="AB121" s="8">
        <f>Z121+6.5</f>
        <v>35.5</v>
      </c>
      <c r="AC121" s="26">
        <f>Z121+9.5</f>
        <v>38.5</v>
      </c>
      <c r="AD121" s="8">
        <f>AZ121+IF($F121="범선",IF($BE$1=TRUE,INDEX(Sheet2!$H$2:'Sheet2'!$H$45,MATCH(AZ121,Sheet2!$G$2:'Sheet2'!$G$45,0),0)),IF($BF$1=TRUE,INDEX(Sheet2!$I$2:'Sheet2'!$I$45,MATCH(AZ121,Sheet2!$G$2:'Sheet2'!$G$45,0)),IF($BG$1=TRUE,INDEX(Sheet2!$H$2:'Sheet2'!$H$45,MATCH(AZ121,Sheet2!$G$2:'Sheet2'!$G$45,0)),0)))+IF($BC$1=TRUE,2,0)</f>
        <v>34.5</v>
      </c>
      <c r="AE121" s="8">
        <f>AD121+3.5</f>
        <v>38</v>
      </c>
      <c r="AF121" s="8">
        <f>AD121+6.5</f>
        <v>41</v>
      </c>
      <c r="AG121" s="26">
        <f>AD121+9.5</f>
        <v>44</v>
      </c>
      <c r="AH121" s="8"/>
      <c r="AI121" s="6">
        <v>250</v>
      </c>
      <c r="AJ121" s="6">
        <v>270</v>
      </c>
      <c r="AK121" s="6">
        <v>9</v>
      </c>
      <c r="AL121" s="6">
        <v>12</v>
      </c>
      <c r="AM121" s="6">
        <v>40</v>
      </c>
      <c r="AN121" s="6">
        <v>100</v>
      </c>
      <c r="AO121" s="6">
        <v>40</v>
      </c>
      <c r="AP121" s="6">
        <v>50</v>
      </c>
      <c r="AQ121" s="6">
        <v>830</v>
      </c>
      <c r="AR121" s="6">
        <v>3</v>
      </c>
      <c r="AS121" s="6">
        <f>AN121+AP121+AQ121</f>
        <v>980</v>
      </c>
      <c r="AT121" s="6">
        <f>ROUNDDOWN(AS121*0.75,0)</f>
        <v>735</v>
      </c>
      <c r="AU121" s="6">
        <f>ROUNDDOWN(AS121*1.25,0)</f>
        <v>1225</v>
      </c>
      <c r="AV121" s="6">
        <f>ROUNDDOWN(($AM121-5)/5,0)-ROUNDDOWN(IF($BA$1=TRUE,$AT121,$AU121)/100,0)+IF($BB$1=TRUE,1,0)+IF($BD$1=TRUE,6,0)</f>
        <v>7</v>
      </c>
      <c r="AW121" s="6">
        <f>ROUNDDOWN(($AM121-5+3*$BA$5)/5,0)-ROUNDDOWN(IF($BA$1=TRUE,$AT121,$AU121)/100,0)+IF($BB$1=TRUE,1,0)+IF($BD$1=TRUE,6,0)</f>
        <v>8</v>
      </c>
      <c r="AX121" s="6">
        <f>ROUNDDOWN(($AM121-5+20*1+2*$BA$5)/5,0)-ROUNDDOWN(IF($BA$1=TRUE,$AT121,$AU121)/100,0)+IF($BB$1=TRUE,1,0)+IF($BD$1=TRUE,6,0)</f>
        <v>11</v>
      </c>
      <c r="AY121" s="6">
        <f>ROUNDDOWN(($AM121-5+20*2+1*$BA$5)/5,0)-ROUNDDOWN(IF($BA$1=TRUE,$AT121,$AU121)/100,0)+IF($BB$1=TRUE,1,0)+IF($BD$1=TRUE,6,0)</f>
        <v>15</v>
      </c>
      <c r="AZ121" s="6">
        <f>ROUNDDOWN(($AM121-5+60)/5,0)-ROUNDDOWN(IF($BA$1=TRUE,$AT121,$AU121)/100,0)+IF($BB$1=TRUE,1,0)+IF($BD$1=TRUE,6,0)</f>
        <v>19</v>
      </c>
    </row>
    <row r="122" spans="1:52" s="6" customFormat="1" x14ac:dyDescent="0.3">
      <c r="A122" s="35">
        <v>118</v>
      </c>
      <c r="B122" s="7"/>
      <c r="C122" s="23" t="s">
        <v>185</v>
      </c>
      <c r="D122" s="8" t="s">
        <v>43</v>
      </c>
      <c r="E122" s="8" t="s">
        <v>184</v>
      </c>
      <c r="F122" s="9" t="s">
        <v>69</v>
      </c>
      <c r="G122" s="26" t="s">
        <v>10</v>
      </c>
      <c r="H122" s="6">
        <f>ROUNDDOWN(AI122*1.05,0)+INDEX(Sheet2!$B$2:'Sheet2'!$B$5,MATCH(G122,Sheet2!$A$2:'Sheet2'!$A$5,0),0)+34*AR122-ROUNDUP(IF($BA$1=TRUE,AT122,AU122)/10,0)</f>
        <v>433</v>
      </c>
      <c r="I122" s="6">
        <f>ROUNDDOWN(AJ122*1.05,0)+INDEX(Sheet2!$B$2:'Sheet2'!$B$5,MATCH(G122,Sheet2!$A$2:'Sheet2'!$A$5,0),0)+34*AR122-ROUNDUP(IF($BA$1=TRUE,AT122,AU122)/10,0)</f>
        <v>454</v>
      </c>
      <c r="J122" s="45">
        <f>H122+I122</f>
        <v>887</v>
      </c>
      <c r="K122" s="41">
        <f>AU122-ROUNDDOWN(AP122/2,0)-ROUNDDOWN(MAX(AO122*1.2,AN122*0.5),0)+INDEX(Sheet2!$C$2:'Sheet2'!$C$5,MATCH(G122,Sheet2!$A$2:'Sheet2'!$A$5,0),0)</f>
        <v>1153</v>
      </c>
      <c r="L122" s="23">
        <f>AT122-ROUNDDOWN(AP122/2,0)-ROUNDDOWN(MAX(AO122*1.2,AN122*0.5),0)</f>
        <v>632</v>
      </c>
      <c r="N122" s="27">
        <f>AV122+IF($F122="범선",IF($BE$1=TRUE,INDEX(Sheet2!$H$2:'Sheet2'!$H$45,MATCH(AV122,Sheet2!$G$2:'Sheet2'!$G$45,0),0)),IF($BF$1=TRUE,INDEX(Sheet2!$I$2:'Sheet2'!$I$45,MATCH(AV122,Sheet2!$G$2:'Sheet2'!$G$45,0)),IF($BG$1=TRUE,INDEX(Sheet2!$H$2:'Sheet2'!$H$45,MATCH(AV122,Sheet2!$G$2:'Sheet2'!$G$45,0)),0)))+IF($BC$1=TRUE,2,0)</f>
        <v>17</v>
      </c>
      <c r="O122" s="8">
        <f>N122+3</f>
        <v>20</v>
      </c>
      <c r="P122" s="8">
        <f>N122+6</f>
        <v>23</v>
      </c>
      <c r="Q122" s="26">
        <f>N122+9</f>
        <v>26</v>
      </c>
      <c r="R122" s="8">
        <f>AW122+IF($F122="범선",IF($BE$1=TRUE,INDEX(Sheet2!$H$2:'Sheet2'!$H$45,MATCH(AW122,Sheet2!$G$2:'Sheet2'!$G$45,0),0)),IF($BF$1=TRUE,INDEX(Sheet2!$I$2:'Sheet2'!$I$45,MATCH(AW122,Sheet2!$G$2:'Sheet2'!$G$45,0)),IF($BG$1=TRUE,INDEX(Sheet2!$H$2:'Sheet2'!$H$45,MATCH(AW122,Sheet2!$G$2:'Sheet2'!$G$45,0)),0)))+IF($BC$1=TRUE,2,0)</f>
        <v>18.5</v>
      </c>
      <c r="S122" s="8">
        <f>R122+3.5</f>
        <v>22</v>
      </c>
      <c r="T122" s="8">
        <f>R122+6.5</f>
        <v>25</v>
      </c>
      <c r="U122" s="26">
        <f>R122+9.5</f>
        <v>28</v>
      </c>
      <c r="V122" s="8">
        <f>AX122+IF($F122="범선",IF($BE$1=TRUE,INDEX(Sheet2!$H$2:'Sheet2'!$H$45,MATCH(AX122,Sheet2!$G$2:'Sheet2'!$G$45,0),0)),IF($BF$1=TRUE,INDEX(Sheet2!$I$2:'Sheet2'!$I$45,MATCH(AX122,Sheet2!$G$2:'Sheet2'!$G$45,0)),IF($BG$1=TRUE,INDEX(Sheet2!$H$2:'Sheet2'!$H$45,MATCH(AX122,Sheet2!$G$2:'Sheet2'!$G$45,0)),0)))+IF($BC$1=TRUE,2,0)</f>
        <v>24</v>
      </c>
      <c r="W122" s="8">
        <f>V122+3.5</f>
        <v>27.5</v>
      </c>
      <c r="X122" s="8">
        <f>V122+6.5</f>
        <v>30.5</v>
      </c>
      <c r="Y122" s="26">
        <f>V122+9.5</f>
        <v>33.5</v>
      </c>
      <c r="Z122" s="8">
        <f>AY122+IF($F122="범선",IF($BE$1=TRUE,INDEX(Sheet2!$H$2:'Sheet2'!$H$45,MATCH(AY122,Sheet2!$G$2:'Sheet2'!$G$45,0),0)),IF($BF$1=TRUE,INDEX(Sheet2!$I$2:'Sheet2'!$I$45,MATCH(AY122,Sheet2!$G$2:'Sheet2'!$G$45,0)),IF($BG$1=TRUE,INDEX(Sheet2!$H$2:'Sheet2'!$H$45,MATCH(AY122,Sheet2!$G$2:'Sheet2'!$G$45,0)),0)))+IF($BC$1=TRUE,2,0)</f>
        <v>29</v>
      </c>
      <c r="AA122" s="8">
        <f>Z122+3.5</f>
        <v>32.5</v>
      </c>
      <c r="AB122" s="8">
        <f>Z122+6.5</f>
        <v>35.5</v>
      </c>
      <c r="AC122" s="26">
        <f>Z122+9.5</f>
        <v>38.5</v>
      </c>
      <c r="AD122" s="8">
        <f>AZ122+IF($F122="범선",IF($BE$1=TRUE,INDEX(Sheet2!$H$2:'Sheet2'!$H$45,MATCH(AZ122,Sheet2!$G$2:'Sheet2'!$G$45,0),0)),IF($BF$1=TRUE,INDEX(Sheet2!$I$2:'Sheet2'!$I$45,MATCH(AZ122,Sheet2!$G$2:'Sheet2'!$G$45,0)),IF($BG$1=TRUE,INDEX(Sheet2!$H$2:'Sheet2'!$H$45,MATCH(AZ122,Sheet2!$G$2:'Sheet2'!$G$45,0)),0)))+IF($BC$1=TRUE,2,0)</f>
        <v>33</v>
      </c>
      <c r="AE122" s="8">
        <f>AD122+3.5</f>
        <v>36.5</v>
      </c>
      <c r="AF122" s="8">
        <f>AD122+6.5</f>
        <v>39.5</v>
      </c>
      <c r="AG122" s="26">
        <f>AD122+9.5</f>
        <v>42.5</v>
      </c>
      <c r="AH122" s="8"/>
      <c r="AI122" s="6">
        <v>250</v>
      </c>
      <c r="AJ122" s="6">
        <v>270</v>
      </c>
      <c r="AK122" s="6">
        <v>9</v>
      </c>
      <c r="AL122" s="6">
        <v>12</v>
      </c>
      <c r="AM122" s="6">
        <v>38</v>
      </c>
      <c r="AN122" s="6">
        <v>80</v>
      </c>
      <c r="AO122" s="6">
        <v>40</v>
      </c>
      <c r="AP122" s="6">
        <v>50</v>
      </c>
      <c r="AQ122" s="6">
        <v>810</v>
      </c>
      <c r="AR122" s="6">
        <v>3</v>
      </c>
      <c r="AS122" s="6">
        <f>AN122+AP122+AQ122</f>
        <v>940</v>
      </c>
      <c r="AT122" s="6">
        <f>ROUNDDOWN(AS122*0.75,0)</f>
        <v>705</v>
      </c>
      <c r="AU122" s="6">
        <f>ROUNDDOWN(AS122*1.25,0)</f>
        <v>1175</v>
      </c>
      <c r="AV122" s="6">
        <f>ROUNDDOWN(($AM122-5)/5,0)-ROUNDDOWN(IF($BA$1=TRUE,$AT122,$AU122)/100,0)+IF($BB$1=TRUE,1,0)+IF($BD$1=TRUE,6,0)</f>
        <v>6</v>
      </c>
      <c r="AW122" s="6">
        <f>ROUNDDOWN(($AM122-5+3*$BA$5)/5,0)-ROUNDDOWN(IF($BA$1=TRUE,$AT122,$AU122)/100,0)+IF($BB$1=TRUE,1,0)+IF($BD$1=TRUE,6,0)</f>
        <v>7</v>
      </c>
      <c r="AX122" s="6">
        <f>ROUNDDOWN(($AM122-5+20*1+2*$BA$5)/5,0)-ROUNDDOWN(IF($BA$1=TRUE,$AT122,$AU122)/100,0)+IF($BB$1=TRUE,1,0)+IF($BD$1=TRUE,6,0)</f>
        <v>11</v>
      </c>
      <c r="AY122" s="6">
        <f>ROUNDDOWN(($AM122-5+20*2+1*$BA$5)/5,0)-ROUNDDOWN(IF($BA$1=TRUE,$AT122,$AU122)/100,0)+IF($BB$1=TRUE,1,0)+IF($BD$1=TRUE,6,0)</f>
        <v>15</v>
      </c>
      <c r="AZ122" s="6">
        <f>ROUNDDOWN(($AM122-5+60)/5,0)-ROUNDDOWN(IF($BA$1=TRUE,$AT122,$AU122)/100,0)+IF($BB$1=TRUE,1,0)+IF($BD$1=TRUE,6,0)</f>
        <v>18</v>
      </c>
    </row>
    <row r="123" spans="1:52" s="6" customFormat="1" x14ac:dyDescent="0.3">
      <c r="A123" s="35">
        <v>119</v>
      </c>
      <c r="B123" s="7" t="s">
        <v>225</v>
      </c>
      <c r="C123" s="23" t="s">
        <v>224</v>
      </c>
      <c r="D123" s="8" t="s">
        <v>1</v>
      </c>
      <c r="E123" s="8" t="s">
        <v>227</v>
      </c>
      <c r="F123" s="9" t="s">
        <v>69</v>
      </c>
      <c r="G123" s="26" t="s">
        <v>12</v>
      </c>
      <c r="H123" s="6">
        <f>ROUNDDOWN(AI123*1.05,0)+INDEX(Sheet2!$B$2:'Sheet2'!$B$5,MATCH(G123,Sheet2!$A$2:'Sheet2'!$A$5,0),0)+34*AR123-ROUNDUP(IF($BA$1=TRUE,AT123,AU123)/10,0)</f>
        <v>477</v>
      </c>
      <c r="I123" s="6">
        <f>ROUNDDOWN(AJ123*1.05,0)+INDEX(Sheet2!$B$2:'Sheet2'!$B$5,MATCH(G123,Sheet2!$A$2:'Sheet2'!$A$5,0),0)+34*AR123-ROUNDUP(IF($BA$1=TRUE,AT123,AU123)/10,0)</f>
        <v>435</v>
      </c>
      <c r="J123" s="45">
        <f>H123+I123</f>
        <v>912</v>
      </c>
      <c r="K123" s="41">
        <f>AU123-ROUNDDOWN(AP123/2,0)-ROUNDDOWN(MAX(AO123*1.2,AN123*0.5),0)+INDEX(Sheet2!$C$2:'Sheet2'!$C$5,MATCH(G123,Sheet2!$A$2:'Sheet2'!$A$5,0),0)</f>
        <v>798</v>
      </c>
      <c r="L123" s="23">
        <f>AT123-ROUNDDOWN(AP123/2,0)-ROUNDDOWN(MAX(AO123*1.2,AN123*0.5),0)</f>
        <v>399</v>
      </c>
      <c r="N123" s="27">
        <f>AV123+IF($F123="범선",IF($BE$1=TRUE,INDEX(Sheet2!$H$2:'Sheet2'!$H$45,MATCH(AV123,Sheet2!$G$2:'Sheet2'!$G$45,0),0)),IF($BF$1=TRUE,INDEX(Sheet2!$I$2:'Sheet2'!$I$45,MATCH(AV123,Sheet2!$G$2:'Sheet2'!$G$45,0)),IF($BG$1=TRUE,INDEX(Sheet2!$H$2:'Sheet2'!$H$45,MATCH(AV123,Sheet2!$G$2:'Sheet2'!$G$45,0)),0)))+IF($BC$1=TRUE,2,0)</f>
        <v>24</v>
      </c>
      <c r="O123" s="8">
        <f>N123+3</f>
        <v>27</v>
      </c>
      <c r="P123" s="8">
        <f>N123+6</f>
        <v>30</v>
      </c>
      <c r="Q123" s="26">
        <f>N123+9</f>
        <v>33</v>
      </c>
      <c r="R123" s="8">
        <f>AW123+IF($F123="범선",IF($BE$1=TRUE,INDEX(Sheet2!$H$2:'Sheet2'!$H$45,MATCH(AW123,Sheet2!$G$2:'Sheet2'!$G$45,0),0)),IF($BF$1=TRUE,INDEX(Sheet2!$I$2:'Sheet2'!$I$45,MATCH(AW123,Sheet2!$G$2:'Sheet2'!$G$45,0)),IF($BG$1=TRUE,INDEX(Sheet2!$H$2:'Sheet2'!$H$45,MATCH(AW123,Sheet2!$G$2:'Sheet2'!$G$45,0)),0)))+IF($BC$1=TRUE,2,0)</f>
        <v>25</v>
      </c>
      <c r="S123" s="8">
        <f>R123+3.5</f>
        <v>28.5</v>
      </c>
      <c r="T123" s="8">
        <f>R123+6.5</f>
        <v>31.5</v>
      </c>
      <c r="U123" s="26">
        <f>R123+9.5</f>
        <v>34.5</v>
      </c>
      <c r="V123" s="8">
        <f>AX123+IF($F123="범선",IF($BE$1=TRUE,INDEX(Sheet2!$H$2:'Sheet2'!$H$45,MATCH(AX123,Sheet2!$G$2:'Sheet2'!$G$45,0),0)),IF($BF$1=TRUE,INDEX(Sheet2!$I$2:'Sheet2'!$I$45,MATCH(AX123,Sheet2!$G$2:'Sheet2'!$G$45,0)),IF($BG$1=TRUE,INDEX(Sheet2!$H$2:'Sheet2'!$H$45,MATCH(AX123,Sheet2!$G$2:'Sheet2'!$G$45,0)),0)))+IF($BC$1=TRUE,2,0)</f>
        <v>29</v>
      </c>
      <c r="W123" s="8">
        <f>V123+3.5</f>
        <v>32.5</v>
      </c>
      <c r="X123" s="8">
        <f>V123+6.5</f>
        <v>35.5</v>
      </c>
      <c r="Y123" s="26">
        <f>V123+9.5</f>
        <v>38.5</v>
      </c>
      <c r="Z123" s="8">
        <f>AY123+IF($F123="범선",IF($BE$1=TRUE,INDEX(Sheet2!$H$2:'Sheet2'!$H$45,MATCH(AY123,Sheet2!$G$2:'Sheet2'!$G$45,0),0)),IF($BF$1=TRUE,INDEX(Sheet2!$I$2:'Sheet2'!$I$45,MATCH(AY123,Sheet2!$G$2:'Sheet2'!$G$45,0)),IF($BG$1=TRUE,INDEX(Sheet2!$H$2:'Sheet2'!$H$45,MATCH(AY123,Sheet2!$G$2:'Sheet2'!$G$45,0)),0)))+IF($BC$1=TRUE,2,0)</f>
        <v>34.5</v>
      </c>
      <c r="AA123" s="8">
        <f>Z123+3.5</f>
        <v>38</v>
      </c>
      <c r="AB123" s="8">
        <f>Z123+6.5</f>
        <v>41</v>
      </c>
      <c r="AC123" s="26">
        <f>Z123+9.5</f>
        <v>44</v>
      </c>
      <c r="AD123" s="8">
        <f>AZ123+IF($F123="범선",IF($BE$1=TRUE,INDEX(Sheet2!$H$2:'Sheet2'!$H$45,MATCH(AZ123,Sheet2!$G$2:'Sheet2'!$G$45,0),0)),IF($BF$1=TRUE,INDEX(Sheet2!$I$2:'Sheet2'!$I$45,MATCH(AZ123,Sheet2!$G$2:'Sheet2'!$G$45,0)),IF($BG$1=TRUE,INDEX(Sheet2!$H$2:'Sheet2'!$H$45,MATCH(AZ123,Sheet2!$G$2:'Sheet2'!$G$45,0)),0)))+IF($BC$1=TRUE,2,0)</f>
        <v>40</v>
      </c>
      <c r="AE123" s="8">
        <f>AD123+3.5</f>
        <v>43.5</v>
      </c>
      <c r="AF123" s="8">
        <f>AD123+6.5</f>
        <v>46.5</v>
      </c>
      <c r="AG123" s="26">
        <f>AD123+9.5</f>
        <v>49.5</v>
      </c>
      <c r="AH123" s="8"/>
      <c r="AI123" s="6">
        <v>275</v>
      </c>
      <c r="AJ123" s="6">
        <v>235</v>
      </c>
      <c r="AK123" s="6">
        <v>14</v>
      </c>
      <c r="AL123" s="6">
        <v>13</v>
      </c>
      <c r="AM123" s="6">
        <v>50</v>
      </c>
      <c r="AN123" s="6">
        <v>145</v>
      </c>
      <c r="AO123" s="6">
        <v>50</v>
      </c>
      <c r="AP123" s="6">
        <v>108</v>
      </c>
      <c r="AQ123" s="6">
        <v>447</v>
      </c>
      <c r="AR123" s="6">
        <v>3</v>
      </c>
      <c r="AS123" s="6">
        <f>AN123+AP123+AQ123</f>
        <v>700</v>
      </c>
      <c r="AT123" s="6">
        <f>ROUNDDOWN(AS123*0.75,0)</f>
        <v>525</v>
      </c>
      <c r="AU123" s="6">
        <f>ROUNDDOWN(AS123*1.25,0)</f>
        <v>875</v>
      </c>
      <c r="AV123" s="6">
        <f>ROUNDDOWN(($AM123-5)/5,0)-ROUNDDOWN(IF($BA$1=TRUE,$AT123,$AU123)/100,0)+IF($BB$1=TRUE,1,0)+IF($BD$1=TRUE,6,0)</f>
        <v>11</v>
      </c>
      <c r="AW123" s="6">
        <f>ROUNDDOWN(($AM123-5+3*$BA$5)/5,0)-ROUNDDOWN(IF($BA$1=TRUE,$AT123,$AU123)/100,0)+IF($BB$1=TRUE,1,0)+IF($BD$1=TRUE,6,0)</f>
        <v>12</v>
      </c>
      <c r="AX123" s="6">
        <f>ROUNDDOWN(($AM123-5+20*1+2*$BA$5)/5,0)-ROUNDDOWN(IF($BA$1=TRUE,$AT123,$AU123)/100,0)+IF($BB$1=TRUE,1,0)+IF($BD$1=TRUE,6,0)</f>
        <v>15</v>
      </c>
      <c r="AY123" s="6">
        <f>ROUNDDOWN(($AM123-5+20*2+1*$BA$5)/5,0)-ROUNDDOWN(IF($BA$1=TRUE,$AT123,$AU123)/100,0)+IF($BB$1=TRUE,1,0)+IF($BD$1=TRUE,6,0)</f>
        <v>19</v>
      </c>
      <c r="AZ123" s="6">
        <f>ROUNDDOWN(($AM123-5+60)/5,0)-ROUNDDOWN(IF($BA$1=TRUE,$AT123,$AU123)/100,0)+IF($BB$1=TRUE,1,0)+IF($BD$1=TRUE,6,0)</f>
        <v>23</v>
      </c>
    </row>
    <row r="124" spans="1:52" s="6" customFormat="1" x14ac:dyDescent="0.3">
      <c r="A124" s="35">
        <v>120</v>
      </c>
      <c r="B124" s="7" t="s">
        <v>76</v>
      </c>
      <c r="C124" s="23" t="s">
        <v>224</v>
      </c>
      <c r="D124" s="8" t="s">
        <v>1</v>
      </c>
      <c r="E124" s="8" t="s">
        <v>0</v>
      </c>
      <c r="F124" s="9" t="s">
        <v>69</v>
      </c>
      <c r="G124" s="26" t="s">
        <v>12</v>
      </c>
      <c r="H124" s="6">
        <f>ROUNDDOWN(AI124*1.05,0)+INDEX(Sheet2!$B$2:'Sheet2'!$B$5,MATCH(G124,Sheet2!$A$2:'Sheet2'!$A$5,0),0)+34*AR124-ROUNDUP(IF($BA$1=TRUE,AT124,AU124)/10,0)</f>
        <v>467</v>
      </c>
      <c r="I124" s="6">
        <f>ROUNDDOWN(AJ124*1.05,0)+INDEX(Sheet2!$B$2:'Sheet2'!$B$5,MATCH(G124,Sheet2!$A$2:'Sheet2'!$A$5,0),0)+34*AR124-ROUNDUP(IF($BA$1=TRUE,AT124,AU124)/10,0)</f>
        <v>430</v>
      </c>
      <c r="J124" s="45">
        <f>H124+I124</f>
        <v>897</v>
      </c>
      <c r="K124" s="41">
        <f>AU124-ROUNDDOWN(AP124/2,0)-ROUNDDOWN(MAX(AO124*1.2,AN124*0.5),0)+INDEX(Sheet2!$C$2:'Sheet2'!$C$5,MATCH(G124,Sheet2!$A$2:'Sheet2'!$A$5,0),0)</f>
        <v>795</v>
      </c>
      <c r="L124" s="23">
        <f>AT124-ROUNDDOWN(AP124/2,0)-ROUNDDOWN(MAX(AO124*1.2,AN124*0.5),0)</f>
        <v>396</v>
      </c>
      <c r="N124" s="27">
        <f>AV124+IF($F124="범선",IF($BE$1=TRUE,INDEX(Sheet2!$H$2:'Sheet2'!$H$45,MATCH(AV124,Sheet2!$G$2:'Sheet2'!$G$45,0),0)),IF($BF$1=TRUE,INDEX(Sheet2!$I$2:'Sheet2'!$I$45,MATCH(AV124,Sheet2!$G$2:'Sheet2'!$G$45,0)),IF($BG$1=TRUE,INDEX(Sheet2!$H$2:'Sheet2'!$H$45,MATCH(AV124,Sheet2!$G$2:'Sheet2'!$G$45,0)),0)))+IF($BC$1=TRUE,2,0)</f>
        <v>24</v>
      </c>
      <c r="O124" s="8">
        <f>N124+3</f>
        <v>27</v>
      </c>
      <c r="P124" s="8">
        <f>N124+6</f>
        <v>30</v>
      </c>
      <c r="Q124" s="26">
        <f>N124+9</f>
        <v>33</v>
      </c>
      <c r="R124" s="8">
        <f>AW124+IF($F124="범선",IF($BE$1=TRUE,INDEX(Sheet2!$H$2:'Sheet2'!$H$45,MATCH(AW124,Sheet2!$G$2:'Sheet2'!$G$45,0),0)),IF($BF$1=TRUE,INDEX(Sheet2!$I$2:'Sheet2'!$I$45,MATCH(AW124,Sheet2!$G$2:'Sheet2'!$G$45,0)),IF($BG$1=TRUE,INDEX(Sheet2!$H$2:'Sheet2'!$H$45,MATCH(AW124,Sheet2!$G$2:'Sheet2'!$G$45,0)),0)))+IF($BC$1=TRUE,2,0)</f>
        <v>25</v>
      </c>
      <c r="S124" s="8">
        <f>R124+3.5</f>
        <v>28.5</v>
      </c>
      <c r="T124" s="8">
        <f>R124+6.5</f>
        <v>31.5</v>
      </c>
      <c r="U124" s="26">
        <f>R124+9.5</f>
        <v>34.5</v>
      </c>
      <c r="V124" s="8">
        <f>AX124+IF($F124="범선",IF($BE$1=TRUE,INDEX(Sheet2!$H$2:'Sheet2'!$H$45,MATCH(AX124,Sheet2!$G$2:'Sheet2'!$G$45,0),0)),IF($BF$1=TRUE,INDEX(Sheet2!$I$2:'Sheet2'!$I$45,MATCH(AX124,Sheet2!$G$2:'Sheet2'!$G$45,0)),IF($BG$1=TRUE,INDEX(Sheet2!$H$2:'Sheet2'!$H$45,MATCH(AX124,Sheet2!$G$2:'Sheet2'!$G$45,0)),0)))+IF($BC$1=TRUE,2,0)</f>
        <v>30.5</v>
      </c>
      <c r="W124" s="8">
        <f>V124+3.5</f>
        <v>34</v>
      </c>
      <c r="X124" s="8">
        <f>V124+6.5</f>
        <v>37</v>
      </c>
      <c r="Y124" s="26">
        <f>V124+9.5</f>
        <v>40</v>
      </c>
      <c r="Z124" s="8">
        <f>AY124+IF($F124="범선",IF($BE$1=TRUE,INDEX(Sheet2!$H$2:'Sheet2'!$H$45,MATCH(AY124,Sheet2!$G$2:'Sheet2'!$G$45,0),0)),IF($BF$1=TRUE,INDEX(Sheet2!$I$2:'Sheet2'!$I$45,MATCH(AY124,Sheet2!$G$2:'Sheet2'!$G$45,0)),IF($BG$1=TRUE,INDEX(Sheet2!$H$2:'Sheet2'!$H$45,MATCH(AY124,Sheet2!$G$2:'Sheet2'!$G$45,0)),0)))+IF($BC$1=TRUE,2,0)</f>
        <v>36</v>
      </c>
      <c r="AA124" s="8">
        <f>Z124+3.5</f>
        <v>39.5</v>
      </c>
      <c r="AB124" s="8">
        <f>Z124+6.5</f>
        <v>42.5</v>
      </c>
      <c r="AC124" s="26">
        <f>Z124+9.5</f>
        <v>45.5</v>
      </c>
      <c r="AD124" s="8">
        <f>AZ124+IF($F124="범선",IF($BE$1=TRUE,INDEX(Sheet2!$H$2:'Sheet2'!$H$45,MATCH(AZ124,Sheet2!$G$2:'Sheet2'!$G$45,0),0)),IF($BF$1=TRUE,INDEX(Sheet2!$I$2:'Sheet2'!$I$45,MATCH(AZ124,Sheet2!$G$2:'Sheet2'!$G$45,0)),IF($BG$1=TRUE,INDEX(Sheet2!$H$2:'Sheet2'!$H$45,MATCH(AZ124,Sheet2!$G$2:'Sheet2'!$G$45,0)),0)))+IF($BC$1=TRUE,2,0)</f>
        <v>40</v>
      </c>
      <c r="AE124" s="8">
        <f>AD124+3.5</f>
        <v>43.5</v>
      </c>
      <c r="AF124" s="8">
        <f>AD124+6.5</f>
        <v>46.5</v>
      </c>
      <c r="AG124" s="26">
        <f>AD124+9.5</f>
        <v>49.5</v>
      </c>
      <c r="AH124" s="8"/>
      <c r="AI124" s="6">
        <v>265</v>
      </c>
      <c r="AJ124" s="6">
        <v>230</v>
      </c>
      <c r="AK124" s="6">
        <v>13</v>
      </c>
      <c r="AL124" s="6">
        <v>11</v>
      </c>
      <c r="AM124" s="6">
        <v>53</v>
      </c>
      <c r="AN124" s="6">
        <v>150</v>
      </c>
      <c r="AO124" s="6">
        <v>50</v>
      </c>
      <c r="AP124" s="6">
        <v>108</v>
      </c>
      <c r="AQ124" s="6">
        <v>442</v>
      </c>
      <c r="AR124" s="6">
        <v>3</v>
      </c>
      <c r="AS124" s="6">
        <f>AN124+AP124+AQ124</f>
        <v>700</v>
      </c>
      <c r="AT124" s="6">
        <f>ROUNDDOWN(AS124*0.75,0)</f>
        <v>525</v>
      </c>
      <c r="AU124" s="6">
        <f>ROUNDDOWN(AS124*1.25,0)</f>
        <v>875</v>
      </c>
      <c r="AV124" s="6">
        <f>ROUNDDOWN(($AM124-5)/5,0)-ROUNDDOWN(IF($BA$1=TRUE,$AT124,$AU124)/100,0)+IF($BB$1=TRUE,1,0)+IF($BD$1=TRUE,6,0)</f>
        <v>11</v>
      </c>
      <c r="AW124" s="6">
        <f>ROUNDDOWN(($AM124-5+3*$BA$5)/5,0)-ROUNDDOWN(IF($BA$1=TRUE,$AT124,$AU124)/100,0)+IF($BB$1=TRUE,1,0)+IF($BD$1=TRUE,6,0)</f>
        <v>12</v>
      </c>
      <c r="AX124" s="6">
        <f>ROUNDDOWN(($AM124-5+20*1+2*$BA$5)/5,0)-ROUNDDOWN(IF($BA$1=TRUE,$AT124,$AU124)/100,0)+IF($BB$1=TRUE,1,0)+IF($BD$1=TRUE,6,0)</f>
        <v>16</v>
      </c>
      <c r="AY124" s="6">
        <f>ROUNDDOWN(($AM124-5+20*2+1*$BA$5)/5,0)-ROUNDDOWN(IF($BA$1=TRUE,$AT124,$AU124)/100,0)+IF($BB$1=TRUE,1,0)+IF($BD$1=TRUE,6,0)</f>
        <v>20</v>
      </c>
      <c r="AZ124" s="6">
        <f>ROUNDDOWN(($AM124-5+60)/5,0)-ROUNDDOWN(IF($BA$1=TRUE,$AT124,$AU124)/100,0)+IF($BB$1=TRUE,1,0)+IF($BD$1=TRUE,6,0)</f>
        <v>23</v>
      </c>
    </row>
    <row r="125" spans="1:52" s="6" customFormat="1" x14ac:dyDescent="0.3">
      <c r="A125" s="35">
        <v>121</v>
      </c>
      <c r="B125" s="7" t="s">
        <v>226</v>
      </c>
      <c r="C125" s="23" t="s">
        <v>224</v>
      </c>
      <c r="D125" s="8" t="s">
        <v>1</v>
      </c>
      <c r="E125" s="8" t="s">
        <v>0</v>
      </c>
      <c r="F125" s="9" t="s">
        <v>69</v>
      </c>
      <c r="G125" s="26" t="s">
        <v>10</v>
      </c>
      <c r="H125" s="6">
        <f>ROUNDDOWN(AI125*1.05,0)+INDEX(Sheet2!$B$2:'Sheet2'!$B$5,MATCH(G125,Sheet2!$A$2:'Sheet2'!$A$5,0),0)+34*AR125-ROUNDUP(IF($BA$1=TRUE,AT125,AU125)/10,0)</f>
        <v>468</v>
      </c>
      <c r="I125" s="6">
        <f>ROUNDDOWN(AJ125*1.05,0)+INDEX(Sheet2!$B$2:'Sheet2'!$B$5,MATCH(G125,Sheet2!$A$2:'Sheet2'!$A$5,0),0)+34*AR125-ROUNDUP(IF($BA$1=TRUE,AT125,AU125)/10,0)</f>
        <v>426</v>
      </c>
      <c r="J125" s="45">
        <f>H125+I125</f>
        <v>894</v>
      </c>
      <c r="K125" s="41">
        <f>AU125-ROUNDDOWN(AP125/2,0)-ROUNDDOWN(MAX(AO125*1.2,AN125*0.5),0)+INDEX(Sheet2!$C$2:'Sheet2'!$C$5,MATCH(G125,Sheet2!$A$2:'Sheet2'!$A$5,0),0)</f>
        <v>862</v>
      </c>
      <c r="L125" s="23">
        <f>AT125-ROUNDDOWN(AP125/2,0)-ROUNDDOWN(MAX(AO125*1.2,AN125*0.5),0)</f>
        <v>436</v>
      </c>
      <c r="N125" s="27">
        <f>AV125+IF($F125="범선",IF($BE$1=TRUE,INDEX(Sheet2!$H$2:'Sheet2'!$H$45,MATCH(AV125,Sheet2!$G$2:'Sheet2'!$G$45,0),0)),IF($BF$1=TRUE,INDEX(Sheet2!$I$2:'Sheet2'!$I$45,MATCH(AV125,Sheet2!$G$2:'Sheet2'!$G$45,0)),IF($BG$1=TRUE,INDEX(Sheet2!$H$2:'Sheet2'!$H$45,MATCH(AV125,Sheet2!$G$2:'Sheet2'!$G$45,0)),0)))+IF($BC$1=TRUE,2,0)</f>
        <v>24</v>
      </c>
      <c r="O125" s="8">
        <f>N125+3</f>
        <v>27</v>
      </c>
      <c r="P125" s="8">
        <f>N125+6</f>
        <v>30</v>
      </c>
      <c r="Q125" s="26">
        <f>N125+9</f>
        <v>33</v>
      </c>
      <c r="R125" s="8">
        <f>AW125+IF($F125="범선",IF($BE$1=TRUE,INDEX(Sheet2!$H$2:'Sheet2'!$H$45,MATCH(AW125,Sheet2!$G$2:'Sheet2'!$G$45,0),0)),IF($BF$1=TRUE,INDEX(Sheet2!$I$2:'Sheet2'!$I$45,MATCH(AW125,Sheet2!$G$2:'Sheet2'!$G$45,0)),IF($BG$1=TRUE,INDEX(Sheet2!$H$2:'Sheet2'!$H$45,MATCH(AW125,Sheet2!$G$2:'Sheet2'!$G$45,0)),0)))+IF($BC$1=TRUE,2,0)</f>
        <v>25</v>
      </c>
      <c r="S125" s="8">
        <f>R125+3.5</f>
        <v>28.5</v>
      </c>
      <c r="T125" s="8">
        <f>R125+6.5</f>
        <v>31.5</v>
      </c>
      <c r="U125" s="26">
        <f>R125+9.5</f>
        <v>34.5</v>
      </c>
      <c r="V125" s="8">
        <f>AX125+IF($F125="범선",IF($BE$1=TRUE,INDEX(Sheet2!$H$2:'Sheet2'!$H$45,MATCH(AX125,Sheet2!$G$2:'Sheet2'!$G$45,0),0)),IF($BF$1=TRUE,INDEX(Sheet2!$I$2:'Sheet2'!$I$45,MATCH(AX125,Sheet2!$G$2:'Sheet2'!$G$45,0)),IF($BG$1=TRUE,INDEX(Sheet2!$H$2:'Sheet2'!$H$45,MATCH(AX125,Sheet2!$G$2:'Sheet2'!$G$45,0)),0)))+IF($BC$1=TRUE,2,0)</f>
        <v>29</v>
      </c>
      <c r="W125" s="8">
        <f>V125+3.5</f>
        <v>32.5</v>
      </c>
      <c r="X125" s="8">
        <f>V125+6.5</f>
        <v>35.5</v>
      </c>
      <c r="Y125" s="26">
        <f>V125+9.5</f>
        <v>38.5</v>
      </c>
      <c r="Z125" s="8">
        <f>AY125+IF($F125="범선",IF($BE$1=TRUE,INDEX(Sheet2!$H$2:'Sheet2'!$H$45,MATCH(AY125,Sheet2!$G$2:'Sheet2'!$G$45,0),0)),IF($BF$1=TRUE,INDEX(Sheet2!$I$2:'Sheet2'!$I$45,MATCH(AY125,Sheet2!$G$2:'Sheet2'!$G$45,0)),IF($BG$1=TRUE,INDEX(Sheet2!$H$2:'Sheet2'!$H$45,MATCH(AY125,Sheet2!$G$2:'Sheet2'!$G$45,0)),0)))+IF($BC$1=TRUE,2,0)</f>
        <v>34.5</v>
      </c>
      <c r="AA125" s="8">
        <f>Z125+3.5</f>
        <v>38</v>
      </c>
      <c r="AB125" s="8">
        <f>Z125+6.5</f>
        <v>41</v>
      </c>
      <c r="AC125" s="26">
        <f>Z125+9.5</f>
        <v>44</v>
      </c>
      <c r="AD125" s="8">
        <f>AZ125+IF($F125="범선",IF($BE$1=TRUE,INDEX(Sheet2!$H$2:'Sheet2'!$H$45,MATCH(AZ125,Sheet2!$G$2:'Sheet2'!$G$45,0),0)),IF($BF$1=TRUE,INDEX(Sheet2!$I$2:'Sheet2'!$I$45,MATCH(AZ125,Sheet2!$G$2:'Sheet2'!$G$45,0)),IF($BG$1=TRUE,INDEX(Sheet2!$H$2:'Sheet2'!$H$45,MATCH(AZ125,Sheet2!$G$2:'Sheet2'!$G$45,0)),0)))+IF($BC$1=TRUE,2,0)</f>
        <v>40</v>
      </c>
      <c r="AE125" s="8">
        <f>AD125+3.5</f>
        <v>43.5</v>
      </c>
      <c r="AF125" s="8">
        <f>AD125+6.5</f>
        <v>46.5</v>
      </c>
      <c r="AG125" s="26">
        <f>AD125+9.5</f>
        <v>49.5</v>
      </c>
      <c r="AH125" s="8"/>
      <c r="AI125" s="6">
        <v>270</v>
      </c>
      <c r="AJ125" s="6">
        <v>230</v>
      </c>
      <c r="AK125" s="6">
        <v>14</v>
      </c>
      <c r="AL125" s="6">
        <v>13</v>
      </c>
      <c r="AM125" s="6">
        <v>50</v>
      </c>
      <c r="AN125" s="6">
        <v>145</v>
      </c>
      <c r="AO125" s="6">
        <v>50</v>
      </c>
      <c r="AP125" s="6">
        <v>108</v>
      </c>
      <c r="AQ125" s="6">
        <v>497</v>
      </c>
      <c r="AR125" s="6">
        <v>3</v>
      </c>
      <c r="AS125" s="6">
        <f>AN125+AP125+AQ125</f>
        <v>750</v>
      </c>
      <c r="AT125" s="6">
        <f>ROUNDDOWN(AS125*0.75,0)</f>
        <v>562</v>
      </c>
      <c r="AU125" s="6">
        <f>ROUNDDOWN(AS125*1.25,0)</f>
        <v>937</v>
      </c>
      <c r="AV125" s="6">
        <f>ROUNDDOWN(($AM125-5)/5,0)-ROUNDDOWN(IF($BA$1=TRUE,$AT125,$AU125)/100,0)+IF($BB$1=TRUE,1,0)+IF($BD$1=TRUE,6,0)</f>
        <v>11</v>
      </c>
      <c r="AW125" s="6">
        <f>ROUNDDOWN(($AM125-5+3*$BA$5)/5,0)-ROUNDDOWN(IF($BA$1=TRUE,$AT125,$AU125)/100,0)+IF($BB$1=TRUE,1,0)+IF($BD$1=TRUE,6,0)</f>
        <v>12</v>
      </c>
      <c r="AX125" s="6">
        <f>ROUNDDOWN(($AM125-5+20*1+2*$BA$5)/5,0)-ROUNDDOWN(IF($BA$1=TRUE,$AT125,$AU125)/100,0)+IF($BB$1=TRUE,1,0)+IF($BD$1=TRUE,6,0)</f>
        <v>15</v>
      </c>
      <c r="AY125" s="6">
        <f>ROUNDDOWN(($AM125-5+20*2+1*$BA$5)/5,0)-ROUNDDOWN(IF($BA$1=TRUE,$AT125,$AU125)/100,0)+IF($BB$1=TRUE,1,0)+IF($BD$1=TRUE,6,0)</f>
        <v>19</v>
      </c>
      <c r="AZ125" s="6">
        <f>ROUNDDOWN(($AM125-5+60)/5,0)-ROUNDDOWN(IF($BA$1=TRUE,$AT125,$AU125)/100,0)+IF($BB$1=TRUE,1,0)+IF($BD$1=TRUE,6,0)</f>
        <v>23</v>
      </c>
    </row>
    <row r="126" spans="1:52" s="6" customFormat="1" x14ac:dyDescent="0.3">
      <c r="A126" s="35">
        <v>122</v>
      </c>
      <c r="B126" s="7"/>
      <c r="C126" s="23" t="s">
        <v>224</v>
      </c>
      <c r="D126" s="8" t="s">
        <v>43</v>
      </c>
      <c r="E126" s="8" t="s">
        <v>0</v>
      </c>
      <c r="F126" s="9" t="s">
        <v>69</v>
      </c>
      <c r="G126" s="26" t="s">
        <v>12</v>
      </c>
      <c r="H126" s="6">
        <f>ROUNDDOWN(AI126*1.05,0)+INDEX(Sheet2!$B$2:'Sheet2'!$B$5,MATCH(G126,Sheet2!$A$2:'Sheet2'!$A$5,0),0)+34*AR126-ROUNDUP(IF($BA$1=TRUE,AT126,AU126)/10,0)</f>
        <v>462</v>
      </c>
      <c r="I126" s="6">
        <f>ROUNDDOWN(AJ126*1.05,0)+INDEX(Sheet2!$B$2:'Sheet2'!$B$5,MATCH(G126,Sheet2!$A$2:'Sheet2'!$A$5,0),0)+34*AR126-ROUNDUP(IF($BA$1=TRUE,AT126,AU126)/10,0)</f>
        <v>430</v>
      </c>
      <c r="J126" s="45">
        <f>H126+I126</f>
        <v>892</v>
      </c>
      <c r="K126" s="41">
        <f>AU126-ROUNDDOWN(AP126/2,0)-ROUNDDOWN(MAX(AO126*1.2,AN126*0.5),0)+INDEX(Sheet2!$C$2:'Sheet2'!$C$5,MATCH(G126,Sheet2!$A$2:'Sheet2'!$A$5,0),0)</f>
        <v>800</v>
      </c>
      <c r="L126" s="23">
        <f>AT126-ROUNDDOWN(AP126/2,0)-ROUNDDOWN(MAX(AO126*1.2,AN126*0.5),0)</f>
        <v>401</v>
      </c>
      <c r="N126" s="27">
        <f>AV126+IF($F126="범선",IF($BE$1=TRUE,INDEX(Sheet2!$H$2:'Sheet2'!$H$45,MATCH(AV126,Sheet2!$G$2:'Sheet2'!$G$45,0),0)),IF($BF$1=TRUE,INDEX(Sheet2!$I$2:'Sheet2'!$I$45,MATCH(AV126,Sheet2!$G$2:'Sheet2'!$G$45,0)),IF($BG$1=TRUE,INDEX(Sheet2!$H$2:'Sheet2'!$H$45,MATCH(AV126,Sheet2!$G$2:'Sheet2'!$G$45,0)),0)))+IF($BC$1=TRUE,2,0)</f>
        <v>22.5</v>
      </c>
      <c r="O126" s="8">
        <f>N126+3</f>
        <v>25.5</v>
      </c>
      <c r="P126" s="8">
        <f>N126+6</f>
        <v>28.5</v>
      </c>
      <c r="Q126" s="26">
        <f>N126+9</f>
        <v>31.5</v>
      </c>
      <c r="R126" s="8">
        <f>AW126+IF($F126="범선",IF($BE$1=TRUE,INDEX(Sheet2!$H$2:'Sheet2'!$H$45,MATCH(AW126,Sheet2!$G$2:'Sheet2'!$G$45,0),0)),IF($BF$1=TRUE,INDEX(Sheet2!$I$2:'Sheet2'!$I$45,MATCH(AW126,Sheet2!$G$2:'Sheet2'!$G$45,0)),IF($BG$1=TRUE,INDEX(Sheet2!$H$2:'Sheet2'!$H$45,MATCH(AW126,Sheet2!$G$2:'Sheet2'!$G$45,0)),0)))+IF($BC$1=TRUE,2,0)</f>
        <v>24</v>
      </c>
      <c r="S126" s="8">
        <f>R126+3.5</f>
        <v>27.5</v>
      </c>
      <c r="T126" s="8">
        <f>R126+6.5</f>
        <v>30.5</v>
      </c>
      <c r="U126" s="26">
        <f>R126+9.5</f>
        <v>33.5</v>
      </c>
      <c r="V126" s="8">
        <f>AX126+IF($F126="범선",IF($BE$1=TRUE,INDEX(Sheet2!$H$2:'Sheet2'!$H$45,MATCH(AX126,Sheet2!$G$2:'Sheet2'!$G$45,0),0)),IF($BF$1=TRUE,INDEX(Sheet2!$I$2:'Sheet2'!$I$45,MATCH(AX126,Sheet2!$G$2:'Sheet2'!$G$45,0)),IF($BG$1=TRUE,INDEX(Sheet2!$H$2:'Sheet2'!$H$45,MATCH(AX126,Sheet2!$G$2:'Sheet2'!$G$45,0)),0)))+IF($BC$1=TRUE,2,0)</f>
        <v>29</v>
      </c>
      <c r="W126" s="8">
        <f>V126+3.5</f>
        <v>32.5</v>
      </c>
      <c r="X126" s="8">
        <f>V126+6.5</f>
        <v>35.5</v>
      </c>
      <c r="Y126" s="26">
        <f>V126+9.5</f>
        <v>38.5</v>
      </c>
      <c r="Z126" s="8">
        <f>AY126+IF($F126="범선",IF($BE$1=TRUE,INDEX(Sheet2!$H$2:'Sheet2'!$H$45,MATCH(AY126,Sheet2!$G$2:'Sheet2'!$G$45,0),0)),IF($BF$1=TRUE,INDEX(Sheet2!$I$2:'Sheet2'!$I$45,MATCH(AY126,Sheet2!$G$2:'Sheet2'!$G$45,0)),IF($BG$1=TRUE,INDEX(Sheet2!$H$2:'Sheet2'!$H$45,MATCH(AY126,Sheet2!$G$2:'Sheet2'!$G$45,0)),0)))+IF($BC$1=TRUE,2,0)</f>
        <v>34.5</v>
      </c>
      <c r="AA126" s="8">
        <f>Z126+3.5</f>
        <v>38</v>
      </c>
      <c r="AB126" s="8">
        <f>Z126+6.5</f>
        <v>41</v>
      </c>
      <c r="AC126" s="26">
        <f>Z126+9.5</f>
        <v>44</v>
      </c>
      <c r="AD126" s="8">
        <f>AZ126+IF($F126="범선",IF($BE$1=TRUE,INDEX(Sheet2!$H$2:'Sheet2'!$H$45,MATCH(AZ126,Sheet2!$G$2:'Sheet2'!$G$45,0),0)),IF($BF$1=TRUE,INDEX(Sheet2!$I$2:'Sheet2'!$I$45,MATCH(AZ126,Sheet2!$G$2:'Sheet2'!$G$45,0)),IF($BG$1=TRUE,INDEX(Sheet2!$H$2:'Sheet2'!$H$45,MATCH(AZ126,Sheet2!$G$2:'Sheet2'!$G$45,0)),0)))+IF($BC$1=TRUE,2,0)</f>
        <v>38.5</v>
      </c>
      <c r="AE126" s="8">
        <f>AD126+3.5</f>
        <v>42</v>
      </c>
      <c r="AF126" s="8">
        <f>AD126+6.5</f>
        <v>45</v>
      </c>
      <c r="AG126" s="26">
        <f>AD126+9.5</f>
        <v>48</v>
      </c>
      <c r="AH126" s="8"/>
      <c r="AI126" s="6">
        <v>260</v>
      </c>
      <c r="AJ126" s="6">
        <v>230</v>
      </c>
      <c r="AK126" s="6">
        <v>12</v>
      </c>
      <c r="AL126" s="6">
        <v>11</v>
      </c>
      <c r="AM126" s="6">
        <v>48</v>
      </c>
      <c r="AN126" s="6">
        <v>140</v>
      </c>
      <c r="AO126" s="6">
        <v>50</v>
      </c>
      <c r="AP126" s="6">
        <v>108</v>
      </c>
      <c r="AQ126" s="6">
        <v>452</v>
      </c>
      <c r="AR126" s="6">
        <v>3</v>
      </c>
      <c r="AS126" s="6">
        <f>AN126+AP126+AQ126</f>
        <v>700</v>
      </c>
      <c r="AT126" s="6">
        <f>ROUNDDOWN(AS126*0.75,0)</f>
        <v>525</v>
      </c>
      <c r="AU126" s="6">
        <f>ROUNDDOWN(AS126*1.25,0)</f>
        <v>875</v>
      </c>
      <c r="AV126" s="6">
        <f>ROUNDDOWN(($AM126-5)/5,0)-ROUNDDOWN(IF($BA$1=TRUE,$AT126,$AU126)/100,0)+IF($BB$1=TRUE,1,0)+IF($BD$1=TRUE,6,0)</f>
        <v>10</v>
      </c>
      <c r="AW126" s="6">
        <f>ROUNDDOWN(($AM126-5+3*$BA$5)/5,0)-ROUNDDOWN(IF($BA$1=TRUE,$AT126,$AU126)/100,0)+IF($BB$1=TRUE,1,0)+IF($BD$1=TRUE,6,0)</f>
        <v>11</v>
      </c>
      <c r="AX126" s="6">
        <f>ROUNDDOWN(($AM126-5+20*1+2*$BA$5)/5,0)-ROUNDDOWN(IF($BA$1=TRUE,$AT126,$AU126)/100,0)+IF($BB$1=TRUE,1,0)+IF($BD$1=TRUE,6,0)</f>
        <v>15</v>
      </c>
      <c r="AY126" s="6">
        <f>ROUNDDOWN(($AM126-5+20*2+1*$BA$5)/5,0)-ROUNDDOWN(IF($BA$1=TRUE,$AT126,$AU126)/100,0)+IF($BB$1=TRUE,1,0)+IF($BD$1=TRUE,6,0)</f>
        <v>19</v>
      </c>
      <c r="AZ126" s="6">
        <f>ROUNDDOWN(($AM126-5+60)/5,0)-ROUNDDOWN(IF($BA$1=TRUE,$AT126,$AU126)/100,0)+IF($BB$1=TRUE,1,0)+IF($BD$1=TRUE,6,0)</f>
        <v>22</v>
      </c>
    </row>
    <row r="127" spans="1:52" s="6" customFormat="1" x14ac:dyDescent="0.3">
      <c r="A127" s="35">
        <v>123</v>
      </c>
      <c r="B127" s="7" t="s">
        <v>80</v>
      </c>
      <c r="C127" s="23" t="s">
        <v>218</v>
      </c>
      <c r="D127" s="8" t="s">
        <v>1</v>
      </c>
      <c r="E127" s="8" t="s">
        <v>0</v>
      </c>
      <c r="F127" s="9" t="s">
        <v>69</v>
      </c>
      <c r="G127" s="26" t="s">
        <v>12</v>
      </c>
      <c r="H127" s="6">
        <f>ROUNDDOWN(AI127*1.05,0)+INDEX(Sheet2!$B$2:'Sheet2'!$B$5,MATCH(G127,Sheet2!$A$2:'Sheet2'!$A$5,0),0)+34*AR127-ROUNDUP(IF($BA$1=TRUE,AT127,AU127)/10,0)</f>
        <v>418</v>
      </c>
      <c r="I127" s="6">
        <f>ROUNDDOWN(AJ127*1.05,0)+INDEX(Sheet2!$B$2:'Sheet2'!$B$5,MATCH(G127,Sheet2!$A$2:'Sheet2'!$A$5,0),0)+34*AR127-ROUNDUP(IF($BA$1=TRUE,AT127,AU127)/10,0)</f>
        <v>523</v>
      </c>
      <c r="J127" s="45">
        <f>H127+I127</f>
        <v>941</v>
      </c>
      <c r="K127" s="41">
        <f>AU127-ROUNDDOWN(AP127/2,0)-ROUNDDOWN(MAX(AO127*1.2,AN127*0.5),0)+INDEX(Sheet2!$C$2:'Sheet2'!$C$5,MATCH(G127,Sheet2!$A$2:'Sheet2'!$A$5,0),0)</f>
        <v>447</v>
      </c>
      <c r="L127" s="23">
        <f>AT127-ROUNDDOWN(AP127/2,0)-ROUNDDOWN(MAX(AO127*1.2,AN127*0.5),0)</f>
        <v>177</v>
      </c>
      <c r="N127" s="27">
        <f>AV127+IF($F127="범선",IF($BE$1=TRUE,INDEX(Sheet2!$H$2:'Sheet2'!$H$45,MATCH(AV127,Sheet2!$G$2:'Sheet2'!$G$45,0),0)),IF($BF$1=TRUE,INDEX(Sheet2!$I$2:'Sheet2'!$I$45,MATCH(AV127,Sheet2!$G$2:'Sheet2'!$G$45,0)),IF($BG$1=TRUE,INDEX(Sheet2!$H$2:'Sheet2'!$H$45,MATCH(AV127,Sheet2!$G$2:'Sheet2'!$G$45,0)),0)))+IF($BC$1=TRUE,2,0)</f>
        <v>25</v>
      </c>
      <c r="O127" s="8">
        <f>N127+3</f>
        <v>28</v>
      </c>
      <c r="P127" s="8">
        <f>N127+6</f>
        <v>31</v>
      </c>
      <c r="Q127" s="26">
        <f>N127+9</f>
        <v>34</v>
      </c>
      <c r="R127" s="8">
        <f>AW127+IF($F127="범선",IF($BE$1=TRUE,INDEX(Sheet2!$H$2:'Sheet2'!$H$45,MATCH(AW127,Sheet2!$G$2:'Sheet2'!$G$45,0),0)),IF($BF$1=TRUE,INDEX(Sheet2!$I$2:'Sheet2'!$I$45,MATCH(AW127,Sheet2!$G$2:'Sheet2'!$G$45,0)),IF($BG$1=TRUE,INDEX(Sheet2!$H$2:'Sheet2'!$H$45,MATCH(AW127,Sheet2!$G$2:'Sheet2'!$G$45,0)),0)))+IF($BC$1=TRUE,2,0)</f>
        <v>26.5</v>
      </c>
      <c r="S127" s="8">
        <f>R127+3.5</f>
        <v>30</v>
      </c>
      <c r="T127" s="8">
        <f>R127+6.5</f>
        <v>33</v>
      </c>
      <c r="U127" s="26">
        <f>R127+9.5</f>
        <v>36</v>
      </c>
      <c r="V127" s="8">
        <f>AX127+IF($F127="범선",IF($BE$1=TRUE,INDEX(Sheet2!$H$2:'Sheet2'!$H$45,MATCH(AX127,Sheet2!$G$2:'Sheet2'!$G$45,0),0)),IF($BF$1=TRUE,INDEX(Sheet2!$I$2:'Sheet2'!$I$45,MATCH(AX127,Sheet2!$G$2:'Sheet2'!$G$45,0)),IF($BG$1=TRUE,INDEX(Sheet2!$H$2:'Sheet2'!$H$45,MATCH(AX127,Sheet2!$G$2:'Sheet2'!$G$45,0)),0)))+IF($BC$1=TRUE,2,0)</f>
        <v>30.5</v>
      </c>
      <c r="W127" s="8">
        <f>V127+3.5</f>
        <v>34</v>
      </c>
      <c r="X127" s="8">
        <f>V127+6.5</f>
        <v>37</v>
      </c>
      <c r="Y127" s="26">
        <f>V127+9.5</f>
        <v>40</v>
      </c>
      <c r="Z127" s="8">
        <f>AY127+IF($F127="범선",IF($BE$1=TRUE,INDEX(Sheet2!$H$2:'Sheet2'!$H$45,MATCH(AY127,Sheet2!$G$2:'Sheet2'!$G$45,0),0)),IF($BF$1=TRUE,INDEX(Sheet2!$I$2:'Sheet2'!$I$45,MATCH(AY127,Sheet2!$G$2:'Sheet2'!$G$45,0)),IF($BG$1=TRUE,INDEX(Sheet2!$H$2:'Sheet2'!$H$45,MATCH(AY127,Sheet2!$G$2:'Sheet2'!$G$45,0)),0)))+IF($BC$1=TRUE,2,0)</f>
        <v>36</v>
      </c>
      <c r="AA127" s="8">
        <f>Z127+3.5</f>
        <v>39.5</v>
      </c>
      <c r="AB127" s="8">
        <f>Z127+6.5</f>
        <v>42.5</v>
      </c>
      <c r="AC127" s="26">
        <f>Z127+9.5</f>
        <v>45.5</v>
      </c>
      <c r="AD127" s="8">
        <f>AZ127+IF($F127="범선",IF($BE$1=TRUE,INDEX(Sheet2!$H$2:'Sheet2'!$H$45,MATCH(AZ127,Sheet2!$G$2:'Sheet2'!$G$45,0),0)),IF($BF$1=TRUE,INDEX(Sheet2!$I$2:'Sheet2'!$I$45,MATCH(AZ127,Sheet2!$G$2:'Sheet2'!$G$45,0)),IF($BG$1=TRUE,INDEX(Sheet2!$H$2:'Sheet2'!$H$45,MATCH(AZ127,Sheet2!$G$2:'Sheet2'!$G$45,0)),0)))+IF($BC$1=TRUE,2,0)</f>
        <v>41</v>
      </c>
      <c r="AE127" s="8">
        <f>AD127+3.5</f>
        <v>44.5</v>
      </c>
      <c r="AF127" s="8">
        <f>AD127+6.5</f>
        <v>47.5</v>
      </c>
      <c r="AG127" s="26">
        <f>AD127+9.5</f>
        <v>50.5</v>
      </c>
      <c r="AH127" s="8"/>
      <c r="AI127" s="6">
        <v>200</v>
      </c>
      <c r="AJ127" s="6">
        <v>300</v>
      </c>
      <c r="AK127" s="6">
        <v>10</v>
      </c>
      <c r="AL127" s="6">
        <v>12</v>
      </c>
      <c r="AM127" s="6">
        <v>45</v>
      </c>
      <c r="AN127" s="6">
        <v>200</v>
      </c>
      <c r="AO127" s="6">
        <v>50</v>
      </c>
      <c r="AP127" s="6">
        <v>108</v>
      </c>
      <c r="AQ127" s="6">
        <v>134</v>
      </c>
      <c r="AR127" s="6">
        <v>3</v>
      </c>
      <c r="AS127" s="6">
        <f>AN127+AP127+AQ127</f>
        <v>442</v>
      </c>
      <c r="AT127" s="6">
        <f>ROUNDDOWN(AS127*0.75,0)</f>
        <v>331</v>
      </c>
      <c r="AU127" s="6">
        <f>ROUNDDOWN(AS127*1.25,0)</f>
        <v>552</v>
      </c>
      <c r="AV127" s="6">
        <f>ROUNDDOWN(($AM127-5)/5,0)-ROUNDDOWN(IF($BA$1=TRUE,$AT127,$AU127)/100,0)+IF($BB$1=TRUE,1,0)+IF($BD$1=TRUE,6,0)</f>
        <v>12</v>
      </c>
      <c r="AW127" s="6">
        <f>ROUNDDOWN(($AM127-5+3*$BA$5)/5,0)-ROUNDDOWN(IF($BA$1=TRUE,$AT127,$AU127)/100,0)+IF($BB$1=TRUE,1,0)+IF($BD$1=TRUE,6,0)</f>
        <v>13</v>
      </c>
      <c r="AX127" s="6">
        <f>ROUNDDOWN(($AM127-5+20*1+2*$BA$5)/5,0)-ROUNDDOWN(IF($BA$1=TRUE,$AT127,$AU127)/100,0)+IF($BB$1=TRUE,1,0)+IF($BD$1=TRUE,6,0)</f>
        <v>16</v>
      </c>
      <c r="AY127" s="6">
        <f>ROUNDDOWN(($AM127-5+20*2+1*$BA$5)/5,0)-ROUNDDOWN(IF($BA$1=TRUE,$AT127,$AU127)/100,0)+IF($BB$1=TRUE,1,0)+IF($BD$1=TRUE,6,0)</f>
        <v>20</v>
      </c>
      <c r="AZ127" s="6">
        <f>ROUNDDOWN(($AM127-5+60)/5,0)-ROUNDDOWN(IF($BA$1=TRUE,$AT127,$AU127)/100,0)+IF($BB$1=TRUE,1,0)+IF($BD$1=TRUE,6,0)</f>
        <v>24</v>
      </c>
    </row>
    <row r="128" spans="1:52" s="6" customFormat="1" x14ac:dyDescent="0.3">
      <c r="A128" s="35">
        <v>124</v>
      </c>
      <c r="B128" s="7" t="s">
        <v>76</v>
      </c>
      <c r="C128" s="23" t="s">
        <v>218</v>
      </c>
      <c r="D128" s="8" t="s">
        <v>1</v>
      </c>
      <c r="E128" s="8" t="s">
        <v>0</v>
      </c>
      <c r="F128" s="9" t="s">
        <v>69</v>
      </c>
      <c r="G128" s="26" t="s">
        <v>12</v>
      </c>
      <c r="H128" s="6">
        <f>ROUNDDOWN(AI128*1.05,0)+INDEX(Sheet2!$B$2:'Sheet2'!$B$5,MATCH(G128,Sheet2!$A$2:'Sheet2'!$A$5,0),0)+34*AR128-ROUNDUP(IF($BA$1=TRUE,AT128,AU128)/10,0)</f>
        <v>363</v>
      </c>
      <c r="I128" s="6">
        <f>ROUNDDOWN(AJ128*1.05,0)+INDEX(Sheet2!$B$2:'Sheet2'!$B$5,MATCH(G128,Sheet2!$A$2:'Sheet2'!$A$5,0),0)+34*AR128-ROUNDUP(IF($BA$1=TRUE,AT128,AU128)/10,0)</f>
        <v>405</v>
      </c>
      <c r="J128" s="45">
        <f>H128+I128</f>
        <v>768</v>
      </c>
      <c r="K128" s="41">
        <f>AU128-ROUNDDOWN(AP128/2,0)-ROUNDDOWN(MAX(AO128*1.2,AN128*0.5),0)+INDEX(Sheet2!$C$2:'Sheet2'!$C$5,MATCH(G128,Sheet2!$A$2:'Sheet2'!$A$5,0),0)</f>
        <v>852</v>
      </c>
      <c r="L128" s="23">
        <f>AT128-ROUNDDOWN(AP128/2,0)-ROUNDDOWN(MAX(AO128*1.2,AN128*0.5),0)</f>
        <v>428</v>
      </c>
      <c r="N128" s="27">
        <f>AV128+IF($F128="범선",IF($BE$1=TRUE,INDEX(Sheet2!$H$2:'Sheet2'!$H$45,MATCH(AV128,Sheet2!$G$2:'Sheet2'!$G$45,0),0)),IF($BF$1=TRUE,INDEX(Sheet2!$I$2:'Sheet2'!$I$45,MATCH(AV128,Sheet2!$G$2:'Sheet2'!$G$45,0)),IF($BG$1=TRUE,INDEX(Sheet2!$H$2:'Sheet2'!$H$45,MATCH(AV128,Sheet2!$G$2:'Sheet2'!$G$45,0)),0)))+IF($BC$1=TRUE,2,0)</f>
        <v>21</v>
      </c>
      <c r="O128" s="8">
        <f>N128+3</f>
        <v>24</v>
      </c>
      <c r="P128" s="8">
        <f>N128+6</f>
        <v>27</v>
      </c>
      <c r="Q128" s="26">
        <f>N128+9</f>
        <v>30</v>
      </c>
      <c r="R128" s="8">
        <f>AW128+IF($F128="범선",IF($BE$1=TRUE,INDEX(Sheet2!$H$2:'Sheet2'!$H$45,MATCH(AW128,Sheet2!$G$2:'Sheet2'!$G$45,0),0)),IF($BF$1=TRUE,INDEX(Sheet2!$I$2:'Sheet2'!$I$45,MATCH(AW128,Sheet2!$G$2:'Sheet2'!$G$45,0)),IF($BG$1=TRUE,INDEX(Sheet2!$H$2:'Sheet2'!$H$45,MATCH(AW128,Sheet2!$G$2:'Sheet2'!$G$45,0)),0)))+IF($BC$1=TRUE,2,0)</f>
        <v>22.5</v>
      </c>
      <c r="S128" s="8">
        <f>R128+3.5</f>
        <v>26</v>
      </c>
      <c r="T128" s="8">
        <f>R128+6.5</f>
        <v>29</v>
      </c>
      <c r="U128" s="26">
        <f>R128+9.5</f>
        <v>32</v>
      </c>
      <c r="V128" s="8">
        <f>AX128+IF($F128="범선",IF($BE$1=TRUE,INDEX(Sheet2!$H$2:'Sheet2'!$H$45,MATCH(AX128,Sheet2!$G$2:'Sheet2'!$G$45,0),0)),IF($BF$1=TRUE,INDEX(Sheet2!$I$2:'Sheet2'!$I$45,MATCH(AX128,Sheet2!$G$2:'Sheet2'!$G$45,0)),IF($BG$1=TRUE,INDEX(Sheet2!$H$2:'Sheet2'!$H$45,MATCH(AX128,Sheet2!$G$2:'Sheet2'!$G$45,0)),0)))+IF($BC$1=TRUE,2,0)</f>
        <v>26.5</v>
      </c>
      <c r="W128" s="8">
        <f>V128+3.5</f>
        <v>30</v>
      </c>
      <c r="X128" s="8">
        <f>V128+6.5</f>
        <v>33</v>
      </c>
      <c r="Y128" s="26">
        <f>V128+9.5</f>
        <v>36</v>
      </c>
      <c r="Z128" s="8">
        <f>AY128+IF($F128="범선",IF($BE$1=TRUE,INDEX(Sheet2!$H$2:'Sheet2'!$H$45,MATCH(AY128,Sheet2!$G$2:'Sheet2'!$G$45,0),0)),IF($BF$1=TRUE,INDEX(Sheet2!$I$2:'Sheet2'!$I$45,MATCH(AY128,Sheet2!$G$2:'Sheet2'!$G$45,0)),IF($BG$1=TRUE,INDEX(Sheet2!$H$2:'Sheet2'!$H$45,MATCH(AY128,Sheet2!$G$2:'Sheet2'!$G$45,0)),0)))+IF($BC$1=TRUE,2,0)</f>
        <v>32</v>
      </c>
      <c r="AA128" s="8">
        <f>Z128+3.5</f>
        <v>35.5</v>
      </c>
      <c r="AB128" s="8">
        <f>Z128+6.5</f>
        <v>38.5</v>
      </c>
      <c r="AC128" s="26">
        <f>Z128+9.5</f>
        <v>41.5</v>
      </c>
      <c r="AD128" s="8">
        <f>AZ128+IF($F128="범선",IF($BE$1=TRUE,INDEX(Sheet2!$H$2:'Sheet2'!$H$45,MATCH(AZ128,Sheet2!$G$2:'Sheet2'!$G$45,0),0)),IF($BF$1=TRUE,INDEX(Sheet2!$I$2:'Sheet2'!$I$45,MATCH(AZ128,Sheet2!$G$2:'Sheet2'!$G$45,0)),IF($BG$1=TRUE,INDEX(Sheet2!$H$2:'Sheet2'!$H$45,MATCH(AZ128,Sheet2!$G$2:'Sheet2'!$G$45,0)),0)))+IF($BC$1=TRUE,2,0)</f>
        <v>37</v>
      </c>
      <c r="AE128" s="8">
        <f>AD128+3.5</f>
        <v>40.5</v>
      </c>
      <c r="AF128" s="8">
        <f>AD128+6.5</f>
        <v>43.5</v>
      </c>
      <c r="AG128" s="26">
        <f>AD128+9.5</f>
        <v>46.5</v>
      </c>
      <c r="AH128" s="8"/>
      <c r="AI128" s="6">
        <v>170</v>
      </c>
      <c r="AJ128" s="6">
        <v>210</v>
      </c>
      <c r="AK128" s="6">
        <v>9</v>
      </c>
      <c r="AL128" s="6">
        <v>12</v>
      </c>
      <c r="AM128" s="6">
        <v>40</v>
      </c>
      <c r="AN128" s="6">
        <v>135</v>
      </c>
      <c r="AO128" s="6">
        <v>70</v>
      </c>
      <c r="AP128" s="6">
        <v>100</v>
      </c>
      <c r="AQ128" s="6">
        <v>515</v>
      </c>
      <c r="AR128" s="6">
        <v>3</v>
      </c>
      <c r="AS128" s="6">
        <f>AN128+AP128+AQ128</f>
        <v>750</v>
      </c>
      <c r="AT128" s="6">
        <f>ROUNDDOWN(AS128*0.75,0)</f>
        <v>562</v>
      </c>
      <c r="AU128" s="6">
        <f>ROUNDDOWN(AS128*1.25,0)</f>
        <v>937</v>
      </c>
      <c r="AV128" s="6">
        <f>ROUNDDOWN(($AM128-5)/5,0)-ROUNDDOWN(IF($BA$1=TRUE,$AT128,$AU128)/100,0)+IF($BB$1=TRUE,1,0)+IF($BD$1=TRUE,6,0)</f>
        <v>9</v>
      </c>
      <c r="AW128" s="6">
        <f>ROUNDDOWN(($AM128-5+3*$BA$5)/5,0)-ROUNDDOWN(IF($BA$1=TRUE,$AT128,$AU128)/100,0)+IF($BB$1=TRUE,1,0)+IF($BD$1=TRUE,6,0)</f>
        <v>10</v>
      </c>
      <c r="AX128" s="6">
        <f>ROUNDDOWN(($AM128-5+20*1+2*$BA$5)/5,0)-ROUNDDOWN(IF($BA$1=TRUE,$AT128,$AU128)/100,0)+IF($BB$1=TRUE,1,0)+IF($BD$1=TRUE,6,0)</f>
        <v>13</v>
      </c>
      <c r="AY128" s="6">
        <f>ROUNDDOWN(($AM128-5+20*2+1*$BA$5)/5,0)-ROUNDDOWN(IF($BA$1=TRUE,$AT128,$AU128)/100,0)+IF($BB$1=TRUE,1,0)+IF($BD$1=TRUE,6,0)</f>
        <v>17</v>
      </c>
      <c r="AZ128" s="6">
        <f>ROUNDDOWN(($AM128-5+60)/5,0)-ROUNDDOWN(IF($BA$1=TRUE,$AT128,$AU128)/100,0)+IF($BB$1=TRUE,1,0)+IF($BD$1=TRUE,6,0)</f>
        <v>21</v>
      </c>
    </row>
    <row r="129" spans="1:52" s="6" customFormat="1" x14ac:dyDescent="0.3">
      <c r="A129" s="35">
        <v>125</v>
      </c>
      <c r="B129" s="7" t="s">
        <v>220</v>
      </c>
      <c r="C129" s="23" t="s">
        <v>218</v>
      </c>
      <c r="D129" s="8" t="s">
        <v>43</v>
      </c>
      <c r="E129" s="8" t="s">
        <v>120</v>
      </c>
      <c r="F129" s="9" t="s">
        <v>69</v>
      </c>
      <c r="G129" s="26" t="s">
        <v>12</v>
      </c>
      <c r="H129" s="6">
        <f>ROUNDDOWN(AI129*1.05,0)+INDEX(Sheet2!$B$2:'Sheet2'!$B$5,MATCH(G129,Sheet2!$A$2:'Sheet2'!$A$5,0),0)+34*AR129-ROUNDUP(IF($BA$1=TRUE,AT129,AU129)/10,0)</f>
        <v>363</v>
      </c>
      <c r="I129" s="6">
        <f>ROUNDDOWN(AJ129*1.05,0)+INDEX(Sheet2!$B$2:'Sheet2'!$B$5,MATCH(G129,Sheet2!$A$2:'Sheet2'!$A$5,0),0)+34*AR129-ROUNDUP(IF($BA$1=TRUE,AT129,AU129)/10,0)</f>
        <v>405</v>
      </c>
      <c r="J129" s="45">
        <f>H129+I129</f>
        <v>768</v>
      </c>
      <c r="K129" s="41">
        <f>AU129-ROUNDDOWN(AP129/2,0)-ROUNDDOWN(MAX(AO129*1.2,AN129*0.5),0)+INDEX(Sheet2!$C$2:'Sheet2'!$C$5,MATCH(G129,Sheet2!$A$2:'Sheet2'!$A$5,0),0)</f>
        <v>840</v>
      </c>
      <c r="L129" s="23">
        <f>AT129-ROUNDDOWN(AP129/2,0)-ROUNDDOWN(MAX(AO129*1.2,AN129*0.5),0)</f>
        <v>416</v>
      </c>
      <c r="N129" s="27">
        <f>AV129+IF($F129="범선",IF($BE$1=TRUE,INDEX(Sheet2!$H$2:'Sheet2'!$H$45,MATCH(AV129,Sheet2!$G$2:'Sheet2'!$G$45,0),0)),IF($BF$1=TRUE,INDEX(Sheet2!$I$2:'Sheet2'!$I$45,MATCH(AV129,Sheet2!$G$2:'Sheet2'!$G$45,0)),IF($BG$1=TRUE,INDEX(Sheet2!$H$2:'Sheet2'!$H$45,MATCH(AV129,Sheet2!$G$2:'Sheet2'!$G$45,0)),0)))+IF($BC$1=TRUE,2,0)</f>
        <v>21</v>
      </c>
      <c r="O129" s="8">
        <f>N129+3</f>
        <v>24</v>
      </c>
      <c r="P129" s="8">
        <f>N129+6</f>
        <v>27</v>
      </c>
      <c r="Q129" s="26">
        <f>N129+9</f>
        <v>30</v>
      </c>
      <c r="R129" s="8">
        <f>AW129+IF($F129="범선",IF($BE$1=TRUE,INDEX(Sheet2!$H$2:'Sheet2'!$H$45,MATCH(AW129,Sheet2!$G$2:'Sheet2'!$G$45,0),0)),IF($BF$1=TRUE,INDEX(Sheet2!$I$2:'Sheet2'!$I$45,MATCH(AW129,Sheet2!$G$2:'Sheet2'!$G$45,0)),IF($BG$1=TRUE,INDEX(Sheet2!$H$2:'Sheet2'!$H$45,MATCH(AW129,Sheet2!$G$2:'Sheet2'!$G$45,0)),0)))+IF($BC$1=TRUE,2,0)</f>
        <v>22.5</v>
      </c>
      <c r="S129" s="8">
        <f>R129+3.5</f>
        <v>26</v>
      </c>
      <c r="T129" s="8">
        <f>R129+6.5</f>
        <v>29</v>
      </c>
      <c r="U129" s="26">
        <f>R129+9.5</f>
        <v>32</v>
      </c>
      <c r="V129" s="8">
        <f>AX129+IF($F129="범선",IF($BE$1=TRUE,INDEX(Sheet2!$H$2:'Sheet2'!$H$45,MATCH(AX129,Sheet2!$G$2:'Sheet2'!$G$45,0),0)),IF($BF$1=TRUE,INDEX(Sheet2!$I$2:'Sheet2'!$I$45,MATCH(AX129,Sheet2!$G$2:'Sheet2'!$G$45,0)),IF($BG$1=TRUE,INDEX(Sheet2!$H$2:'Sheet2'!$H$45,MATCH(AX129,Sheet2!$G$2:'Sheet2'!$G$45,0)),0)))+IF($BC$1=TRUE,2,0)</f>
        <v>26.5</v>
      </c>
      <c r="W129" s="8">
        <f>V129+3.5</f>
        <v>30</v>
      </c>
      <c r="X129" s="8">
        <f>V129+6.5</f>
        <v>33</v>
      </c>
      <c r="Y129" s="26">
        <f>V129+9.5</f>
        <v>36</v>
      </c>
      <c r="Z129" s="8">
        <f>AY129+IF($F129="범선",IF($BE$1=TRUE,INDEX(Sheet2!$H$2:'Sheet2'!$H$45,MATCH(AY129,Sheet2!$G$2:'Sheet2'!$G$45,0),0)),IF($BF$1=TRUE,INDEX(Sheet2!$I$2:'Sheet2'!$I$45,MATCH(AY129,Sheet2!$G$2:'Sheet2'!$G$45,0)),IF($BG$1=TRUE,INDEX(Sheet2!$H$2:'Sheet2'!$H$45,MATCH(AY129,Sheet2!$G$2:'Sheet2'!$G$45,0)),0)))+IF($BC$1=TRUE,2,0)</f>
        <v>32</v>
      </c>
      <c r="AA129" s="8">
        <f>Z129+3.5</f>
        <v>35.5</v>
      </c>
      <c r="AB129" s="8">
        <f>Z129+6.5</f>
        <v>38.5</v>
      </c>
      <c r="AC129" s="26">
        <f>Z129+9.5</f>
        <v>41.5</v>
      </c>
      <c r="AD129" s="8">
        <f>AZ129+IF($F129="범선",IF($BE$1=TRUE,INDEX(Sheet2!$H$2:'Sheet2'!$H$45,MATCH(AZ129,Sheet2!$G$2:'Sheet2'!$G$45,0),0)),IF($BF$1=TRUE,INDEX(Sheet2!$I$2:'Sheet2'!$I$45,MATCH(AZ129,Sheet2!$G$2:'Sheet2'!$G$45,0)),IF($BG$1=TRUE,INDEX(Sheet2!$H$2:'Sheet2'!$H$45,MATCH(AZ129,Sheet2!$G$2:'Sheet2'!$G$45,0)),0)))+IF($BC$1=TRUE,2,0)</f>
        <v>37</v>
      </c>
      <c r="AE129" s="8">
        <f>AD129+3.5</f>
        <v>40.5</v>
      </c>
      <c r="AF129" s="8">
        <f>AD129+6.5</f>
        <v>43.5</v>
      </c>
      <c r="AG129" s="26">
        <f>AD129+9.5</f>
        <v>46.5</v>
      </c>
      <c r="AH129" s="8"/>
      <c r="AI129" s="6">
        <v>170</v>
      </c>
      <c r="AJ129" s="6">
        <v>210</v>
      </c>
      <c r="AK129" s="6">
        <v>10</v>
      </c>
      <c r="AL129" s="6">
        <v>10</v>
      </c>
      <c r="AM129" s="6">
        <v>40</v>
      </c>
      <c r="AN129" s="6">
        <v>132</v>
      </c>
      <c r="AO129" s="6">
        <v>80</v>
      </c>
      <c r="AP129" s="6">
        <v>100</v>
      </c>
      <c r="AQ129" s="6">
        <v>518</v>
      </c>
      <c r="AR129" s="6">
        <v>3</v>
      </c>
      <c r="AS129" s="6">
        <f>AN129+AP129+AQ129</f>
        <v>750</v>
      </c>
      <c r="AT129" s="6">
        <f>ROUNDDOWN(AS129*0.75,0)</f>
        <v>562</v>
      </c>
      <c r="AU129" s="6">
        <f>ROUNDDOWN(AS129*1.25,0)</f>
        <v>937</v>
      </c>
      <c r="AV129" s="6">
        <f>ROUNDDOWN(($AM129-5)/5,0)-ROUNDDOWN(IF($BA$1=TRUE,$AT129,$AU129)/100,0)+IF($BB$1=TRUE,1,0)+IF($BD$1=TRUE,6,0)</f>
        <v>9</v>
      </c>
      <c r="AW129" s="6">
        <f>ROUNDDOWN(($AM129-5+3*$BA$5)/5,0)-ROUNDDOWN(IF($BA$1=TRUE,$AT129,$AU129)/100,0)+IF($BB$1=TRUE,1,0)+IF($BD$1=TRUE,6,0)</f>
        <v>10</v>
      </c>
      <c r="AX129" s="6">
        <f>ROUNDDOWN(($AM129-5+20*1+2*$BA$5)/5,0)-ROUNDDOWN(IF($BA$1=TRUE,$AT129,$AU129)/100,0)+IF($BB$1=TRUE,1,0)+IF($BD$1=TRUE,6,0)</f>
        <v>13</v>
      </c>
      <c r="AY129" s="6">
        <f>ROUNDDOWN(($AM129-5+20*2+1*$BA$5)/5,0)-ROUNDDOWN(IF($BA$1=TRUE,$AT129,$AU129)/100,0)+IF($BB$1=TRUE,1,0)+IF($BD$1=TRUE,6,0)</f>
        <v>17</v>
      </c>
      <c r="AZ129" s="6">
        <f>ROUNDDOWN(($AM129-5+60)/5,0)-ROUNDDOWN(IF($BA$1=TRUE,$AT129,$AU129)/100,0)+IF($BB$1=TRUE,1,0)+IF($BD$1=TRUE,6,0)</f>
        <v>21</v>
      </c>
    </row>
    <row r="130" spans="1:52" s="6" customFormat="1" x14ac:dyDescent="0.3">
      <c r="A130" s="35">
        <v>126</v>
      </c>
      <c r="B130" s="7"/>
      <c r="C130" s="23" t="s">
        <v>218</v>
      </c>
      <c r="D130" s="8" t="s">
        <v>43</v>
      </c>
      <c r="E130" s="8" t="s">
        <v>155</v>
      </c>
      <c r="F130" s="9" t="s">
        <v>69</v>
      </c>
      <c r="G130" s="26" t="s">
        <v>12</v>
      </c>
      <c r="H130" s="6">
        <f>ROUNDDOWN(AI130*1.05,0)+INDEX(Sheet2!$B$2:'Sheet2'!$B$5,MATCH(G130,Sheet2!$A$2:'Sheet2'!$A$5,0),0)+34*AR130-ROUNDUP(IF($BA$1=TRUE,AT130,AU130)/10,0)</f>
        <v>363</v>
      </c>
      <c r="I130" s="6">
        <f>ROUNDDOWN(AJ130*1.05,0)+INDEX(Sheet2!$B$2:'Sheet2'!$B$5,MATCH(G130,Sheet2!$A$2:'Sheet2'!$A$5,0),0)+34*AR130-ROUNDUP(IF($BA$1=TRUE,AT130,AU130)/10,0)</f>
        <v>405</v>
      </c>
      <c r="J130" s="45">
        <f>H130+I130</f>
        <v>768</v>
      </c>
      <c r="K130" s="41">
        <f>AU130-ROUNDDOWN(AP130/2,0)-ROUNDDOWN(MAX(AO130*1.2,AN130*0.5),0)+INDEX(Sheet2!$C$2:'Sheet2'!$C$5,MATCH(G130,Sheet2!$A$2:'Sheet2'!$A$5,0),0)</f>
        <v>862</v>
      </c>
      <c r="L130" s="23">
        <f>AT130-ROUNDDOWN(AP130/2,0)-ROUNDDOWN(MAX(AO130*1.2,AN130*0.5),0)</f>
        <v>438</v>
      </c>
      <c r="N130" s="27">
        <f>AV130+IF($F130="범선",IF($BE$1=TRUE,INDEX(Sheet2!$H$2:'Sheet2'!$H$45,MATCH(AV130,Sheet2!$G$2:'Sheet2'!$G$45,0),0)),IF($BF$1=TRUE,INDEX(Sheet2!$I$2:'Sheet2'!$I$45,MATCH(AV130,Sheet2!$G$2:'Sheet2'!$G$45,0)),IF($BG$1=TRUE,INDEX(Sheet2!$H$2:'Sheet2'!$H$45,MATCH(AV130,Sheet2!$G$2:'Sheet2'!$G$45,0)),0)))+IF($BC$1=TRUE,2,0)</f>
        <v>20</v>
      </c>
      <c r="O130" s="8">
        <f>N130+3</f>
        <v>23</v>
      </c>
      <c r="P130" s="8">
        <f>N130+6</f>
        <v>26</v>
      </c>
      <c r="Q130" s="26">
        <f>N130+9</f>
        <v>29</v>
      </c>
      <c r="R130" s="8">
        <f>AW130+IF($F130="범선",IF($BE$1=TRUE,INDEX(Sheet2!$H$2:'Sheet2'!$H$45,MATCH(AW130,Sheet2!$G$2:'Sheet2'!$G$45,0),0)),IF($BF$1=TRUE,INDEX(Sheet2!$I$2:'Sheet2'!$I$45,MATCH(AW130,Sheet2!$G$2:'Sheet2'!$G$45,0)),IF($BG$1=TRUE,INDEX(Sheet2!$H$2:'Sheet2'!$H$45,MATCH(AW130,Sheet2!$G$2:'Sheet2'!$G$45,0)),0)))+IF($BC$1=TRUE,2,0)</f>
        <v>21</v>
      </c>
      <c r="S130" s="8">
        <f>R130+3.5</f>
        <v>24.5</v>
      </c>
      <c r="T130" s="8">
        <f>R130+6.5</f>
        <v>27.5</v>
      </c>
      <c r="U130" s="26">
        <f>R130+9.5</f>
        <v>30.5</v>
      </c>
      <c r="V130" s="8">
        <f>AX130+IF($F130="범선",IF($BE$1=TRUE,INDEX(Sheet2!$H$2:'Sheet2'!$H$45,MATCH(AX130,Sheet2!$G$2:'Sheet2'!$G$45,0),0)),IF($BF$1=TRUE,INDEX(Sheet2!$I$2:'Sheet2'!$I$45,MATCH(AX130,Sheet2!$G$2:'Sheet2'!$G$45,0)),IF($BG$1=TRUE,INDEX(Sheet2!$H$2:'Sheet2'!$H$45,MATCH(AX130,Sheet2!$G$2:'Sheet2'!$G$45,0)),0)))+IF($BC$1=TRUE,2,0)</f>
        <v>26.5</v>
      </c>
      <c r="W130" s="8">
        <f>V130+3.5</f>
        <v>30</v>
      </c>
      <c r="X130" s="8">
        <f>V130+6.5</f>
        <v>33</v>
      </c>
      <c r="Y130" s="26">
        <f>V130+9.5</f>
        <v>36</v>
      </c>
      <c r="Z130" s="8">
        <f>AY130+IF($F130="범선",IF($BE$1=TRUE,INDEX(Sheet2!$H$2:'Sheet2'!$H$45,MATCH(AY130,Sheet2!$G$2:'Sheet2'!$G$45,0),0)),IF($BF$1=TRUE,INDEX(Sheet2!$I$2:'Sheet2'!$I$45,MATCH(AY130,Sheet2!$G$2:'Sheet2'!$G$45,0)),IF($BG$1=TRUE,INDEX(Sheet2!$H$2:'Sheet2'!$H$45,MATCH(AY130,Sheet2!$G$2:'Sheet2'!$G$45,0)),0)))+IF($BC$1=TRUE,2,0)</f>
        <v>30.5</v>
      </c>
      <c r="AA130" s="8">
        <f>Z130+3.5</f>
        <v>34</v>
      </c>
      <c r="AB130" s="8">
        <f>Z130+6.5</f>
        <v>37</v>
      </c>
      <c r="AC130" s="26">
        <f>Z130+9.5</f>
        <v>40</v>
      </c>
      <c r="AD130" s="8">
        <f>AZ130+IF($F130="범선",IF($BE$1=TRUE,INDEX(Sheet2!$H$2:'Sheet2'!$H$45,MATCH(AZ130,Sheet2!$G$2:'Sheet2'!$G$45,0),0)),IF($BF$1=TRUE,INDEX(Sheet2!$I$2:'Sheet2'!$I$45,MATCH(AZ130,Sheet2!$G$2:'Sheet2'!$G$45,0)),IF($BG$1=TRUE,INDEX(Sheet2!$H$2:'Sheet2'!$H$45,MATCH(AZ130,Sheet2!$G$2:'Sheet2'!$G$45,0)),0)))+IF($BC$1=TRUE,2,0)</f>
        <v>36</v>
      </c>
      <c r="AE130" s="8">
        <f>AD130+3.5</f>
        <v>39.5</v>
      </c>
      <c r="AF130" s="8">
        <f>AD130+6.5</f>
        <v>42.5</v>
      </c>
      <c r="AG130" s="26">
        <f>AD130+9.5</f>
        <v>45.5</v>
      </c>
      <c r="AH130" s="8"/>
      <c r="AI130" s="6">
        <v>170</v>
      </c>
      <c r="AJ130" s="6">
        <v>210</v>
      </c>
      <c r="AK130" s="6">
        <v>7</v>
      </c>
      <c r="AL130" s="6">
        <v>10</v>
      </c>
      <c r="AM130" s="6">
        <v>36</v>
      </c>
      <c r="AN130" s="6">
        <v>132</v>
      </c>
      <c r="AO130" s="6">
        <v>70</v>
      </c>
      <c r="AP130" s="6">
        <v>80</v>
      </c>
      <c r="AQ130" s="6">
        <v>538</v>
      </c>
      <c r="AR130" s="6">
        <v>3</v>
      </c>
      <c r="AS130" s="6">
        <f>AN130+AP130+AQ130</f>
        <v>750</v>
      </c>
      <c r="AT130" s="6">
        <f>ROUNDDOWN(AS130*0.75,0)</f>
        <v>562</v>
      </c>
      <c r="AU130" s="6">
        <f>ROUNDDOWN(AS130*1.25,0)</f>
        <v>937</v>
      </c>
      <c r="AV130" s="6">
        <f>ROUNDDOWN(($AM130-5)/5,0)-ROUNDDOWN(IF($BA$1=TRUE,$AT130,$AU130)/100,0)+IF($BB$1=TRUE,1,0)+IF($BD$1=TRUE,6,0)</f>
        <v>8</v>
      </c>
      <c r="AW130" s="6">
        <f>ROUNDDOWN(($AM130-5+3*$BA$5)/5,0)-ROUNDDOWN(IF($BA$1=TRUE,$AT130,$AU130)/100,0)+IF($BB$1=TRUE,1,0)+IF($BD$1=TRUE,6,0)</f>
        <v>9</v>
      </c>
      <c r="AX130" s="6">
        <f>ROUNDDOWN(($AM130-5+20*1+2*$BA$5)/5,0)-ROUNDDOWN(IF($BA$1=TRUE,$AT130,$AU130)/100,0)+IF($BB$1=TRUE,1,0)+IF($BD$1=TRUE,6,0)</f>
        <v>13</v>
      </c>
      <c r="AY130" s="6">
        <f>ROUNDDOWN(($AM130-5+20*2+1*$BA$5)/5,0)-ROUNDDOWN(IF($BA$1=TRUE,$AT130,$AU130)/100,0)+IF($BB$1=TRUE,1,0)+IF($BD$1=TRUE,6,0)</f>
        <v>16</v>
      </c>
      <c r="AZ130" s="6">
        <f>ROUNDDOWN(($AM130-5+60)/5,0)-ROUNDDOWN(IF($BA$1=TRUE,$AT130,$AU130)/100,0)+IF($BB$1=TRUE,1,0)+IF($BD$1=TRUE,6,0)</f>
        <v>20</v>
      </c>
    </row>
    <row r="131" spans="1:52" s="6" customFormat="1" x14ac:dyDescent="0.3">
      <c r="A131" s="35">
        <v>127</v>
      </c>
      <c r="B131" s="7" t="s">
        <v>131</v>
      </c>
      <c r="C131" s="23" t="s">
        <v>218</v>
      </c>
      <c r="D131" s="8" t="s">
        <v>1</v>
      </c>
      <c r="E131" s="8" t="s">
        <v>0</v>
      </c>
      <c r="F131" s="9" t="s">
        <v>69</v>
      </c>
      <c r="G131" s="26" t="s">
        <v>10</v>
      </c>
      <c r="H131" s="6">
        <f>ROUNDDOWN(AI131*1.05,0)+INDEX(Sheet2!$B$2:'Sheet2'!$B$5,MATCH(G131,Sheet2!$A$2:'Sheet2'!$A$5,0),0)+34*AR131-ROUNDUP(IF($BA$1=TRUE,AT131,AU131)/10,0)</f>
        <v>386</v>
      </c>
      <c r="I131" s="6">
        <f>ROUNDDOWN(AJ131*1.05,0)+INDEX(Sheet2!$B$2:'Sheet2'!$B$5,MATCH(G131,Sheet2!$A$2:'Sheet2'!$A$5,0),0)+34*AR131-ROUNDUP(IF($BA$1=TRUE,AT131,AU131)/10,0)</f>
        <v>397</v>
      </c>
      <c r="J131" s="45">
        <f>H131+I131</f>
        <v>783</v>
      </c>
      <c r="K131" s="41">
        <f>AU131-ROUNDDOWN(AP131/2,0)-ROUNDDOWN(MAX(AO131*1.2,AN131*0.5),0)+INDEX(Sheet2!$C$2:'Sheet2'!$C$5,MATCH(G131,Sheet2!$A$2:'Sheet2'!$A$5,0),0)</f>
        <v>1243</v>
      </c>
      <c r="L131" s="23">
        <f>AT131-ROUNDDOWN(AP131/2,0)-ROUNDDOWN(MAX(AO131*1.2,AN131*0.5),0)</f>
        <v>687</v>
      </c>
      <c r="N131" s="27">
        <f>AV131+IF($F131="범선",IF($BE$1=TRUE,INDEX(Sheet2!$H$2:'Sheet2'!$H$45,MATCH(AV131,Sheet2!$G$2:'Sheet2'!$G$45,0),0)),IF($BF$1=TRUE,INDEX(Sheet2!$I$2:'Sheet2'!$I$45,MATCH(AV131,Sheet2!$G$2:'Sheet2'!$G$45,0)),IF($BG$1=TRUE,INDEX(Sheet2!$H$2:'Sheet2'!$H$45,MATCH(AV131,Sheet2!$G$2:'Sheet2'!$G$45,0)),0)))+IF($BC$1=TRUE,2,0)</f>
        <v>17</v>
      </c>
      <c r="O131" s="8">
        <f>N131+3</f>
        <v>20</v>
      </c>
      <c r="P131" s="8">
        <f>N131+6</f>
        <v>23</v>
      </c>
      <c r="Q131" s="26">
        <f>N131+9</f>
        <v>26</v>
      </c>
      <c r="R131" s="8">
        <f>AW131+IF($F131="범선",IF($BE$1=TRUE,INDEX(Sheet2!$H$2:'Sheet2'!$H$45,MATCH(AW131,Sheet2!$G$2:'Sheet2'!$G$45,0),0)),IF($BF$1=TRUE,INDEX(Sheet2!$I$2:'Sheet2'!$I$45,MATCH(AW131,Sheet2!$G$2:'Sheet2'!$G$45,0)),IF($BG$1=TRUE,INDEX(Sheet2!$H$2:'Sheet2'!$H$45,MATCH(AW131,Sheet2!$G$2:'Sheet2'!$G$45,0)),0)))+IF($BC$1=TRUE,2,0)</f>
        <v>18.5</v>
      </c>
      <c r="S131" s="8">
        <f>R131+3.5</f>
        <v>22</v>
      </c>
      <c r="T131" s="8">
        <f>R131+6.5</f>
        <v>25</v>
      </c>
      <c r="U131" s="26">
        <f>R131+9.5</f>
        <v>28</v>
      </c>
      <c r="V131" s="8">
        <f>AX131+IF($F131="범선",IF($BE$1=TRUE,INDEX(Sheet2!$H$2:'Sheet2'!$H$45,MATCH(AX131,Sheet2!$G$2:'Sheet2'!$G$45,0),0)),IF($BF$1=TRUE,INDEX(Sheet2!$I$2:'Sheet2'!$I$45,MATCH(AX131,Sheet2!$G$2:'Sheet2'!$G$45,0)),IF($BG$1=TRUE,INDEX(Sheet2!$H$2:'Sheet2'!$H$45,MATCH(AX131,Sheet2!$G$2:'Sheet2'!$G$45,0)),0)))+IF($BC$1=TRUE,2,0)</f>
        <v>24</v>
      </c>
      <c r="W131" s="8">
        <f>V131+3.5</f>
        <v>27.5</v>
      </c>
      <c r="X131" s="8">
        <f>V131+6.5</f>
        <v>30.5</v>
      </c>
      <c r="Y131" s="26">
        <f>V131+9.5</f>
        <v>33.5</v>
      </c>
      <c r="Z131" s="8">
        <f>AY131+IF($F131="범선",IF($BE$1=TRUE,INDEX(Sheet2!$H$2:'Sheet2'!$H$45,MATCH(AY131,Sheet2!$G$2:'Sheet2'!$G$45,0),0)),IF($BF$1=TRUE,INDEX(Sheet2!$I$2:'Sheet2'!$I$45,MATCH(AY131,Sheet2!$G$2:'Sheet2'!$G$45,0)),IF($BG$1=TRUE,INDEX(Sheet2!$H$2:'Sheet2'!$H$45,MATCH(AY131,Sheet2!$G$2:'Sheet2'!$G$45,0)),0)))+IF($BC$1=TRUE,2,0)</f>
        <v>28</v>
      </c>
      <c r="AA131" s="8">
        <f>Z131+3.5</f>
        <v>31.5</v>
      </c>
      <c r="AB131" s="8">
        <f>Z131+6.5</f>
        <v>34.5</v>
      </c>
      <c r="AC131" s="26">
        <f>Z131+9.5</f>
        <v>37.5</v>
      </c>
      <c r="AD131" s="8">
        <f>AZ131+IF($F131="범선",IF($BE$1=TRUE,INDEX(Sheet2!$H$2:'Sheet2'!$H$45,MATCH(AZ131,Sheet2!$G$2:'Sheet2'!$G$45,0),0)),IF($BF$1=TRUE,INDEX(Sheet2!$I$2:'Sheet2'!$I$45,MATCH(AZ131,Sheet2!$G$2:'Sheet2'!$G$45,0)),IF($BG$1=TRUE,INDEX(Sheet2!$H$2:'Sheet2'!$H$45,MATCH(AZ131,Sheet2!$G$2:'Sheet2'!$G$45,0)),0)))+IF($BC$1=TRUE,2,0)</f>
        <v>33</v>
      </c>
      <c r="AE131" s="8">
        <f>AD131+3.5</f>
        <v>36.5</v>
      </c>
      <c r="AF131" s="8">
        <f>AD131+6.5</f>
        <v>39.5</v>
      </c>
      <c r="AG131" s="26">
        <f>AD131+9.5</f>
        <v>42.5</v>
      </c>
      <c r="AH131" s="8"/>
      <c r="AI131" s="6">
        <v>210</v>
      </c>
      <c r="AJ131" s="6">
        <v>220</v>
      </c>
      <c r="AK131" s="6">
        <v>6</v>
      </c>
      <c r="AL131" s="6">
        <v>12</v>
      </c>
      <c r="AM131" s="6">
        <v>36</v>
      </c>
      <c r="AN131" s="6">
        <v>100</v>
      </c>
      <c r="AO131" s="6">
        <v>40</v>
      </c>
      <c r="AP131" s="6">
        <v>40</v>
      </c>
      <c r="AQ131" s="6">
        <v>870</v>
      </c>
      <c r="AR131" s="6">
        <v>3</v>
      </c>
      <c r="AS131" s="6">
        <f>AN131+AP131+AQ131</f>
        <v>1010</v>
      </c>
      <c r="AT131" s="6">
        <f>ROUNDDOWN(AS131*0.75,0)</f>
        <v>757</v>
      </c>
      <c r="AU131" s="6">
        <f>ROUNDDOWN(AS131*1.25,0)</f>
        <v>1262</v>
      </c>
      <c r="AV131" s="6">
        <f>ROUNDDOWN(($AM131-5)/5,0)-ROUNDDOWN(IF($BA$1=TRUE,$AT131,$AU131)/100,0)+IF($BB$1=TRUE,1,0)+IF($BD$1=TRUE,6,0)</f>
        <v>6</v>
      </c>
      <c r="AW131" s="6">
        <f>ROUNDDOWN(($AM131-5+3*$BA$5)/5,0)-ROUNDDOWN(IF($BA$1=TRUE,$AT131,$AU131)/100,0)+IF($BB$1=TRUE,1,0)+IF($BD$1=TRUE,6,0)</f>
        <v>7</v>
      </c>
      <c r="AX131" s="6">
        <f>ROUNDDOWN(($AM131-5+20*1+2*$BA$5)/5,0)-ROUNDDOWN(IF($BA$1=TRUE,$AT131,$AU131)/100,0)+IF($BB$1=TRUE,1,0)+IF($BD$1=TRUE,6,0)</f>
        <v>11</v>
      </c>
      <c r="AY131" s="6">
        <f>ROUNDDOWN(($AM131-5+20*2+1*$BA$5)/5,0)-ROUNDDOWN(IF($BA$1=TRUE,$AT131,$AU131)/100,0)+IF($BB$1=TRUE,1,0)+IF($BD$1=TRUE,6,0)</f>
        <v>14</v>
      </c>
      <c r="AZ131" s="6">
        <f>ROUNDDOWN(($AM131-5+60)/5,0)-ROUNDDOWN(IF($BA$1=TRUE,$AT131,$AU131)/100,0)+IF($BB$1=TRUE,1,0)+IF($BD$1=TRUE,6,0)</f>
        <v>18</v>
      </c>
    </row>
    <row r="132" spans="1:52" s="6" customFormat="1" x14ac:dyDescent="0.3">
      <c r="A132" s="35">
        <v>128</v>
      </c>
      <c r="B132" s="7" t="s">
        <v>219</v>
      </c>
      <c r="C132" s="23" t="s">
        <v>218</v>
      </c>
      <c r="D132" s="8" t="s">
        <v>1</v>
      </c>
      <c r="E132" s="8" t="s">
        <v>0</v>
      </c>
      <c r="F132" s="9" t="s">
        <v>69</v>
      </c>
      <c r="G132" s="26" t="s">
        <v>8</v>
      </c>
      <c r="H132" s="6">
        <f>ROUNDDOWN(AI132*1.05,0)+INDEX(Sheet2!$B$2:'Sheet2'!$B$5,MATCH(G132,Sheet2!$A$2:'Sheet2'!$A$5,0),0)+34*AR132-ROUNDUP(IF($BA$1=TRUE,AT132,AU132)/10,0)</f>
        <v>446</v>
      </c>
      <c r="I132" s="6">
        <f>ROUNDDOWN(AJ132*1.05,0)+INDEX(Sheet2!$B$2:'Sheet2'!$B$5,MATCH(G132,Sheet2!$A$2:'Sheet2'!$A$5,0),0)+34*AR132-ROUNDUP(IF($BA$1=TRUE,AT132,AU132)/10,0)</f>
        <v>551</v>
      </c>
      <c r="J132" s="45">
        <f>H132+I132</f>
        <v>997</v>
      </c>
      <c r="K132" s="41">
        <f>AU132-ROUNDDOWN(AP132/2,0)-ROUNDDOWN(MAX(AO132*1.2,AN132*0.5),0)+INDEX(Sheet2!$C$2:'Sheet2'!$C$5,MATCH(G132,Sheet2!$A$2:'Sheet2'!$A$5,0),0)</f>
        <v>911</v>
      </c>
      <c r="L132" s="23">
        <f>AT132-ROUNDDOWN(AP132/2,0)-ROUNDDOWN(MAX(AO132*1.2,AN132*0.5),0)</f>
        <v>487</v>
      </c>
      <c r="N132" s="27">
        <f>AV132+IF($F132="범선",IF($BE$1=TRUE,INDEX(Sheet2!$H$2:'Sheet2'!$H$45,MATCH(AV132,Sheet2!$G$2:'Sheet2'!$G$45,0),0)),IF($BF$1=TRUE,INDEX(Sheet2!$I$2:'Sheet2'!$I$45,MATCH(AV132,Sheet2!$G$2:'Sheet2'!$G$45,0)),IF($BG$1=TRUE,INDEX(Sheet2!$H$2:'Sheet2'!$H$45,MATCH(AV132,Sheet2!$G$2:'Sheet2'!$G$45,0)),0)))+IF($BC$1=TRUE,2,0)</f>
        <v>16</v>
      </c>
      <c r="O132" s="8">
        <f>N132+3</f>
        <v>19</v>
      </c>
      <c r="P132" s="8">
        <f>N132+6</f>
        <v>22</v>
      </c>
      <c r="Q132" s="26">
        <f>N132+9</f>
        <v>25</v>
      </c>
      <c r="R132" s="8">
        <f>AW132+IF($F132="범선",IF($BE$1=TRUE,INDEX(Sheet2!$H$2:'Sheet2'!$H$45,MATCH(AW132,Sheet2!$G$2:'Sheet2'!$G$45,0),0)),IF($BF$1=TRUE,INDEX(Sheet2!$I$2:'Sheet2'!$I$45,MATCH(AW132,Sheet2!$G$2:'Sheet2'!$G$45,0)),IF($BG$1=TRUE,INDEX(Sheet2!$H$2:'Sheet2'!$H$45,MATCH(AW132,Sheet2!$G$2:'Sheet2'!$G$45,0)),0)))+IF($BC$1=TRUE,2,0)</f>
        <v>17</v>
      </c>
      <c r="S132" s="8">
        <f>R132+3.5</f>
        <v>20.5</v>
      </c>
      <c r="T132" s="8">
        <f>R132+6.5</f>
        <v>23.5</v>
      </c>
      <c r="U132" s="26">
        <f>R132+9.5</f>
        <v>26.5</v>
      </c>
      <c r="V132" s="8">
        <f>AX132+IF($F132="범선",IF($BE$1=TRUE,INDEX(Sheet2!$H$2:'Sheet2'!$H$45,MATCH(AX132,Sheet2!$G$2:'Sheet2'!$G$45,0),0)),IF($BF$1=TRUE,INDEX(Sheet2!$I$2:'Sheet2'!$I$45,MATCH(AX132,Sheet2!$G$2:'Sheet2'!$G$45,0)),IF($BG$1=TRUE,INDEX(Sheet2!$H$2:'Sheet2'!$H$45,MATCH(AX132,Sheet2!$G$2:'Sheet2'!$G$45,0)),0)))+IF($BC$1=TRUE,2,0)</f>
        <v>21</v>
      </c>
      <c r="W132" s="8">
        <f>V132+3.5</f>
        <v>24.5</v>
      </c>
      <c r="X132" s="8">
        <f>V132+6.5</f>
        <v>27.5</v>
      </c>
      <c r="Y132" s="26">
        <f>V132+9.5</f>
        <v>30.5</v>
      </c>
      <c r="Z132" s="8">
        <f>AY132+IF($F132="범선",IF($BE$1=TRUE,INDEX(Sheet2!$H$2:'Sheet2'!$H$45,MATCH(AY132,Sheet2!$G$2:'Sheet2'!$G$45,0),0)),IF($BF$1=TRUE,INDEX(Sheet2!$I$2:'Sheet2'!$I$45,MATCH(AY132,Sheet2!$G$2:'Sheet2'!$G$45,0)),IF($BG$1=TRUE,INDEX(Sheet2!$H$2:'Sheet2'!$H$45,MATCH(AY132,Sheet2!$G$2:'Sheet2'!$G$45,0)),0)))+IF($BC$1=TRUE,2,0)</f>
        <v>26.5</v>
      </c>
      <c r="AA132" s="8">
        <f>Z132+3.5</f>
        <v>30</v>
      </c>
      <c r="AB132" s="8">
        <f>Z132+6.5</f>
        <v>33</v>
      </c>
      <c r="AC132" s="26">
        <f>Z132+9.5</f>
        <v>36</v>
      </c>
      <c r="AD132" s="8">
        <f>AZ132+IF($F132="범선",IF($BE$1=TRUE,INDEX(Sheet2!$H$2:'Sheet2'!$H$45,MATCH(AZ132,Sheet2!$G$2:'Sheet2'!$G$45,0),0)),IF($BF$1=TRUE,INDEX(Sheet2!$I$2:'Sheet2'!$I$45,MATCH(AZ132,Sheet2!$G$2:'Sheet2'!$G$45,0)),IF($BG$1=TRUE,INDEX(Sheet2!$H$2:'Sheet2'!$H$45,MATCH(AZ132,Sheet2!$G$2:'Sheet2'!$G$45,0)),0)))+IF($BC$1=TRUE,2,0)</f>
        <v>32</v>
      </c>
      <c r="AE132" s="8">
        <f>AD132+3.5</f>
        <v>35.5</v>
      </c>
      <c r="AF132" s="8">
        <f>AD132+6.5</f>
        <v>38.5</v>
      </c>
      <c r="AG132" s="26">
        <f>AD132+9.5</f>
        <v>41.5</v>
      </c>
      <c r="AH132" s="8"/>
      <c r="AI132" s="6">
        <v>230</v>
      </c>
      <c r="AJ132" s="6">
        <v>330</v>
      </c>
      <c r="AK132" s="6">
        <v>11</v>
      </c>
      <c r="AL132" s="6">
        <v>15</v>
      </c>
      <c r="AM132" s="6">
        <v>20</v>
      </c>
      <c r="AN132" s="6">
        <v>100</v>
      </c>
      <c r="AO132" s="6">
        <v>25</v>
      </c>
      <c r="AP132" s="6">
        <v>50</v>
      </c>
      <c r="AQ132" s="6">
        <v>600</v>
      </c>
      <c r="AR132" s="6">
        <v>3</v>
      </c>
      <c r="AS132" s="6">
        <f>AN132+AP132+AQ132</f>
        <v>750</v>
      </c>
      <c r="AT132" s="6">
        <f>ROUNDDOWN(AS132*0.75,0)</f>
        <v>562</v>
      </c>
      <c r="AU132" s="6">
        <f>ROUNDDOWN(AS132*1.25,0)</f>
        <v>937</v>
      </c>
      <c r="AV132" s="6">
        <f>ROUNDDOWN(($AM132-5)/5,0)-ROUNDDOWN(IF($BA$1=TRUE,$AT132,$AU132)/100,0)+IF($BB$1=TRUE,1,0)+IF($BD$1=TRUE,6,0)</f>
        <v>5</v>
      </c>
      <c r="AW132" s="6">
        <f>ROUNDDOWN(($AM132-5+3*$BA$5)/5,0)-ROUNDDOWN(IF($BA$1=TRUE,$AT132,$AU132)/100,0)+IF($BB$1=TRUE,1,0)+IF($BD$1=TRUE,6,0)</f>
        <v>6</v>
      </c>
      <c r="AX132" s="6">
        <f>ROUNDDOWN(($AM132-5+20*1+2*$BA$5)/5,0)-ROUNDDOWN(IF($BA$1=TRUE,$AT132,$AU132)/100,0)+IF($BB$1=TRUE,1,0)+IF($BD$1=TRUE,6,0)</f>
        <v>9</v>
      </c>
      <c r="AY132" s="6">
        <f>ROUNDDOWN(($AM132-5+20*2+1*$BA$5)/5,0)-ROUNDDOWN(IF($BA$1=TRUE,$AT132,$AU132)/100,0)+IF($BB$1=TRUE,1,0)+IF($BD$1=TRUE,6,0)</f>
        <v>13</v>
      </c>
      <c r="AZ132" s="6">
        <f>ROUNDDOWN(($AM132-5+60)/5,0)-ROUNDDOWN(IF($BA$1=TRUE,$AT132,$AU132)/100,0)+IF($BB$1=TRUE,1,0)+IF($BD$1=TRUE,6,0)</f>
        <v>17</v>
      </c>
    </row>
    <row r="133" spans="1:52" s="6" customFormat="1" x14ac:dyDescent="0.3">
      <c r="A133" s="35">
        <v>129</v>
      </c>
      <c r="B133" s="2" t="s">
        <v>399</v>
      </c>
      <c r="C133" s="23" t="s">
        <v>397</v>
      </c>
      <c r="D133" s="8" t="s">
        <v>1</v>
      </c>
      <c r="E133" s="3" t="s">
        <v>70</v>
      </c>
      <c r="F133" s="8" t="s">
        <v>323</v>
      </c>
      <c r="G133" s="26" t="s">
        <v>12</v>
      </c>
      <c r="H133" s="6">
        <f>ROUNDDOWN(AI133*1.05,0)+INDEX(Sheet2!$B$2:'Sheet2'!$B$5,MATCH(G133,Sheet2!$A$2:'Sheet2'!$A$5,0),0)+34*AR133-ROUNDUP(IF($BA$1=TRUE,AT133,AU133)/10,0)</f>
        <v>425</v>
      </c>
      <c r="I133" s="6">
        <f>ROUNDDOWN(AJ133*1.05,0)+INDEX(Sheet2!$B$2:'Sheet2'!$B$5,MATCH(G133,Sheet2!$A$2:'Sheet2'!$A$5,0),0)+34*AR133-ROUNDUP(IF($BA$1=TRUE,AT133,AU133)/10,0)</f>
        <v>476</v>
      </c>
      <c r="J133" s="45">
        <f>H133+I133</f>
        <v>901</v>
      </c>
      <c r="K133" s="41">
        <f>AU133-ROUNDDOWN(AP133/2,0)-ROUNDDOWN(MAX(AO133*1.2,AN133*0.5),0)+INDEX(Sheet2!$C$2:'Sheet2'!$C$5,MATCH(G133,Sheet2!$A$2:'Sheet2'!$A$5,0),0)</f>
        <v>615</v>
      </c>
      <c r="L133" s="23">
        <f>AT133-ROUNDDOWN(AP133/2,0)-ROUNDDOWN(MAX(AO133*1.2,AN133*0.5),0)</f>
        <v>266</v>
      </c>
      <c r="N133" s="27">
        <f>AV133+IF($F133="범선",IF($BE$1=TRUE,INDEX(Sheet2!$H$2:'Sheet2'!$H$45,MATCH(AV133,Sheet2!$G$2:'Sheet2'!$G$45,0),0)),IF($BF$1=TRUE,INDEX(Sheet2!$I$2:'Sheet2'!$I$45,MATCH(AV133,Sheet2!$G$2:'Sheet2'!$G$45,0)),IF($BG$1=TRUE,INDEX(Sheet2!$H$2:'Sheet2'!$H$45,MATCH(AV133,Sheet2!$G$2:'Sheet2'!$G$45,0)),0)))+IF($BC$1=TRUE,2,0)</f>
        <v>24</v>
      </c>
      <c r="O133" s="8">
        <f>N133+3</f>
        <v>27</v>
      </c>
      <c r="P133" s="8">
        <f>N133+6</f>
        <v>30</v>
      </c>
      <c r="Q133" s="26">
        <f>N133+9</f>
        <v>33</v>
      </c>
      <c r="R133" s="8">
        <f>AW133+IF($F133="범선",IF($BE$1=TRUE,INDEX(Sheet2!$H$2:'Sheet2'!$H$45,MATCH(AW133,Sheet2!$G$2:'Sheet2'!$G$45,0),0)),IF($BF$1=TRUE,INDEX(Sheet2!$I$2:'Sheet2'!$I$45,MATCH(AW133,Sheet2!$G$2:'Sheet2'!$G$45,0)),IF($BG$1=TRUE,INDEX(Sheet2!$H$2:'Sheet2'!$H$45,MATCH(AW133,Sheet2!$G$2:'Sheet2'!$G$45,0)),0)))+IF($BC$1=TRUE,2,0)</f>
        <v>25</v>
      </c>
      <c r="S133" s="8">
        <f>R133+3.5</f>
        <v>28.5</v>
      </c>
      <c r="T133" s="8">
        <f>R133+6.5</f>
        <v>31.5</v>
      </c>
      <c r="U133" s="26">
        <f>R133+9.5</f>
        <v>34.5</v>
      </c>
      <c r="V133" s="8">
        <f>AX133+IF($F133="범선",IF($BE$1=TRUE,INDEX(Sheet2!$H$2:'Sheet2'!$H$45,MATCH(AX133,Sheet2!$G$2:'Sheet2'!$G$45,0),0)),IF($BF$1=TRUE,INDEX(Sheet2!$I$2:'Sheet2'!$I$45,MATCH(AX133,Sheet2!$G$2:'Sheet2'!$G$45,0)),IF($BG$1=TRUE,INDEX(Sheet2!$H$2:'Sheet2'!$H$45,MATCH(AX133,Sheet2!$G$2:'Sheet2'!$G$45,0)),0)))+IF($BC$1=TRUE,2,0)</f>
        <v>29</v>
      </c>
      <c r="W133" s="8">
        <f>V133+3.5</f>
        <v>32.5</v>
      </c>
      <c r="X133" s="8">
        <f>V133+6.5</f>
        <v>35.5</v>
      </c>
      <c r="Y133" s="26">
        <f>V133+9.5</f>
        <v>38.5</v>
      </c>
      <c r="Z133" s="8">
        <f>AY133+IF($F133="범선",IF($BE$1=TRUE,INDEX(Sheet2!$H$2:'Sheet2'!$H$45,MATCH(AY133,Sheet2!$G$2:'Sheet2'!$G$45,0),0)),IF($BF$1=TRUE,INDEX(Sheet2!$I$2:'Sheet2'!$I$45,MATCH(AY133,Sheet2!$G$2:'Sheet2'!$G$45,0)),IF($BG$1=TRUE,INDEX(Sheet2!$H$2:'Sheet2'!$H$45,MATCH(AY133,Sheet2!$G$2:'Sheet2'!$G$45,0)),0)))+IF($BC$1=TRUE,2,0)</f>
        <v>34.5</v>
      </c>
      <c r="AA133" s="8">
        <f>Z133+3.5</f>
        <v>38</v>
      </c>
      <c r="AB133" s="8">
        <f>Z133+6.5</f>
        <v>41</v>
      </c>
      <c r="AC133" s="26">
        <f>Z133+9.5</f>
        <v>44</v>
      </c>
      <c r="AD133" s="8">
        <f>AZ133+IF($F133="범선",IF($BE$1=TRUE,INDEX(Sheet2!$H$2:'Sheet2'!$H$45,MATCH(AZ133,Sheet2!$G$2:'Sheet2'!$G$45,0),0)),IF($BF$1=TRUE,INDEX(Sheet2!$I$2:'Sheet2'!$I$45,MATCH(AZ133,Sheet2!$G$2:'Sheet2'!$G$45,0)),IF($BG$1=TRUE,INDEX(Sheet2!$H$2:'Sheet2'!$H$45,MATCH(AZ133,Sheet2!$G$2:'Sheet2'!$G$45,0)),0)))+IF($BC$1=TRUE,2,0)</f>
        <v>40</v>
      </c>
      <c r="AE133" s="8">
        <f>AD133+3.5</f>
        <v>43.5</v>
      </c>
      <c r="AF133" s="8">
        <f>AD133+6.5</f>
        <v>46.5</v>
      </c>
      <c r="AG133" s="26">
        <f>AD133+9.5</f>
        <v>49.5</v>
      </c>
      <c r="AH133" s="3"/>
      <c r="AI133">
        <v>218</v>
      </c>
      <c r="AJ133">
        <v>266</v>
      </c>
      <c r="AK133">
        <v>13</v>
      </c>
      <c r="AL133">
        <v>14</v>
      </c>
      <c r="AM133">
        <v>45</v>
      </c>
      <c r="AN133">
        <v>130</v>
      </c>
      <c r="AO133">
        <v>110</v>
      </c>
      <c r="AP133">
        <v>104</v>
      </c>
      <c r="AQ133">
        <v>366</v>
      </c>
      <c r="AR133">
        <v>3</v>
      </c>
      <c r="AS133" s="6">
        <f>AN133+AP133+AQ133</f>
        <v>600</v>
      </c>
      <c r="AT133" s="6">
        <f>ROUNDDOWN(AS133*0.75,0)</f>
        <v>450</v>
      </c>
      <c r="AU133" s="6">
        <f>ROUNDDOWN(AS133*1.25,0)</f>
        <v>750</v>
      </c>
      <c r="AV133" s="6">
        <f>ROUNDDOWN(($AM133-5)/5,0)-ROUNDDOWN(IF($BA$1=TRUE,$AT133,$AU133)/100,0)+IF($BB$1=TRUE,1,0)+IF($BD$1=TRUE,6,0)</f>
        <v>11</v>
      </c>
      <c r="AW133" s="6">
        <f>ROUNDDOWN(($AM133-5+3*$BA$5)/5,0)-ROUNDDOWN(IF($BA$1=TRUE,$AT133,$AU133)/100,0)+IF($BB$1=TRUE,1,0)+IF($BD$1=TRUE,6,0)</f>
        <v>12</v>
      </c>
      <c r="AX133" s="6">
        <f>ROUNDDOWN(($AM133-5+20*1+2*$BA$5)/5,0)-ROUNDDOWN(IF($BA$1=TRUE,$AT133,$AU133)/100,0)+IF($BB$1=TRUE,1,0)+IF($BD$1=TRUE,6,0)</f>
        <v>15</v>
      </c>
      <c r="AY133" s="6">
        <f>ROUNDDOWN(($AM133-5+20*2+1*$BA$5)/5,0)-ROUNDDOWN(IF($BA$1=TRUE,$AT133,$AU133)/100,0)+IF($BB$1=TRUE,1,0)+IF($BD$1=TRUE,6,0)</f>
        <v>19</v>
      </c>
      <c r="AZ133" s="6">
        <f>ROUNDDOWN(($AM133-5+60)/5,0)-ROUNDDOWN(IF($BA$1=TRUE,$AT133,$AU133)/100,0)+IF($BB$1=TRUE,1,0)+IF($BD$1=TRUE,6,0)</f>
        <v>23</v>
      </c>
    </row>
    <row r="134" spans="1:52" s="6" customFormat="1" x14ac:dyDescent="0.3">
      <c r="A134" s="35">
        <v>130</v>
      </c>
      <c r="B134" s="2"/>
      <c r="C134" s="23" t="s">
        <v>397</v>
      </c>
      <c r="D134" s="8" t="s">
        <v>43</v>
      </c>
      <c r="E134" s="3" t="s">
        <v>401</v>
      </c>
      <c r="F134" s="8" t="s">
        <v>323</v>
      </c>
      <c r="G134" s="26" t="s">
        <v>12</v>
      </c>
      <c r="H134" s="6">
        <f>ROUNDDOWN(AI134*1.05,0)+INDEX(Sheet2!$B$2:'Sheet2'!$B$5,MATCH(G134,Sheet2!$A$2:'Sheet2'!$A$5,0),0)+34*AR134-ROUNDUP(IF($BA$1=TRUE,AT134,AU134)/10,0)</f>
        <v>438</v>
      </c>
      <c r="I134" s="6">
        <f>ROUNDDOWN(AJ134*1.05,0)+INDEX(Sheet2!$B$2:'Sheet2'!$B$5,MATCH(G134,Sheet2!$A$2:'Sheet2'!$A$5,0),0)+34*AR134-ROUNDUP(IF($BA$1=TRUE,AT134,AU134)/10,0)</f>
        <v>491</v>
      </c>
      <c r="J134" s="45">
        <f>H134+I134</f>
        <v>929</v>
      </c>
      <c r="K134" s="41">
        <f>AU134-ROUNDDOWN(AP134/2,0)-ROUNDDOWN(MAX(AO134*1.2,AN134*0.5),0)+INDEX(Sheet2!$C$2:'Sheet2'!$C$5,MATCH(G134,Sheet2!$A$2:'Sheet2'!$A$5,0),0)</f>
        <v>639</v>
      </c>
      <c r="L134" s="23">
        <f>AT134-ROUNDDOWN(AP134/2,0)-ROUNDDOWN(MAX(AO134*1.2,AN134*0.5),0)</f>
        <v>290</v>
      </c>
      <c r="N134" s="27">
        <f>AV134+IF($F134="범선",IF($BE$1=TRUE,INDEX(Sheet2!$H$2:'Sheet2'!$H$45,MATCH(AV134,Sheet2!$G$2:'Sheet2'!$G$45,0),0)),IF($BF$1=TRUE,INDEX(Sheet2!$I$2:'Sheet2'!$I$45,MATCH(AV134,Sheet2!$G$2:'Sheet2'!$G$45,0)),IF($BG$1=TRUE,INDEX(Sheet2!$H$2:'Sheet2'!$H$45,MATCH(AV134,Sheet2!$G$2:'Sheet2'!$G$45,0)),0)))+IF($BC$1=TRUE,2,0)</f>
        <v>22.5</v>
      </c>
      <c r="O134" s="8">
        <f>N134+3</f>
        <v>25.5</v>
      </c>
      <c r="P134" s="8">
        <f>N134+6</f>
        <v>28.5</v>
      </c>
      <c r="Q134" s="26">
        <f>N134+9</f>
        <v>31.5</v>
      </c>
      <c r="R134" s="8">
        <f>AW134+IF($F134="범선",IF($BE$1=TRUE,INDEX(Sheet2!$H$2:'Sheet2'!$H$45,MATCH(AW134,Sheet2!$G$2:'Sheet2'!$G$45,0),0)),IF($BF$1=TRUE,INDEX(Sheet2!$I$2:'Sheet2'!$I$45,MATCH(AW134,Sheet2!$G$2:'Sheet2'!$G$45,0)),IF($BG$1=TRUE,INDEX(Sheet2!$H$2:'Sheet2'!$H$45,MATCH(AW134,Sheet2!$G$2:'Sheet2'!$G$45,0)),0)))+IF($BC$1=TRUE,2,0)</f>
        <v>24</v>
      </c>
      <c r="S134" s="8">
        <f>R134+3.5</f>
        <v>27.5</v>
      </c>
      <c r="T134" s="8">
        <f>R134+6.5</f>
        <v>30.5</v>
      </c>
      <c r="U134" s="26">
        <f>R134+9.5</f>
        <v>33.5</v>
      </c>
      <c r="V134" s="8">
        <f>AX134+IF($F134="범선",IF($BE$1=TRUE,INDEX(Sheet2!$H$2:'Sheet2'!$H$45,MATCH(AX134,Sheet2!$G$2:'Sheet2'!$G$45,0),0)),IF($BF$1=TRUE,INDEX(Sheet2!$I$2:'Sheet2'!$I$45,MATCH(AX134,Sheet2!$G$2:'Sheet2'!$G$45,0)),IF($BG$1=TRUE,INDEX(Sheet2!$H$2:'Sheet2'!$H$45,MATCH(AX134,Sheet2!$G$2:'Sheet2'!$G$45,0)),0)))+IF($BC$1=TRUE,2,0)</f>
        <v>29</v>
      </c>
      <c r="W134" s="8">
        <f>V134+3.5</f>
        <v>32.5</v>
      </c>
      <c r="X134" s="8">
        <f>V134+6.5</f>
        <v>35.5</v>
      </c>
      <c r="Y134" s="26">
        <f>V134+9.5</f>
        <v>38.5</v>
      </c>
      <c r="Z134" s="8">
        <f>AY134+IF($F134="범선",IF($BE$1=TRUE,INDEX(Sheet2!$H$2:'Sheet2'!$H$45,MATCH(AY134,Sheet2!$G$2:'Sheet2'!$G$45,0),0)),IF($BF$1=TRUE,INDEX(Sheet2!$I$2:'Sheet2'!$I$45,MATCH(AY134,Sheet2!$G$2:'Sheet2'!$G$45,0)),IF($BG$1=TRUE,INDEX(Sheet2!$H$2:'Sheet2'!$H$45,MATCH(AY134,Sheet2!$G$2:'Sheet2'!$G$45,0)),0)))+IF($BC$1=TRUE,2,0)</f>
        <v>33</v>
      </c>
      <c r="AA134" s="8">
        <f>Z134+3.5</f>
        <v>36.5</v>
      </c>
      <c r="AB134" s="8">
        <f>Z134+6.5</f>
        <v>39.5</v>
      </c>
      <c r="AC134" s="26">
        <f>Z134+9.5</f>
        <v>42.5</v>
      </c>
      <c r="AD134" s="8">
        <f>AZ134+IF($F134="범선",IF($BE$1=TRUE,INDEX(Sheet2!$H$2:'Sheet2'!$H$45,MATCH(AZ134,Sheet2!$G$2:'Sheet2'!$G$45,0),0)),IF($BF$1=TRUE,INDEX(Sheet2!$I$2:'Sheet2'!$I$45,MATCH(AZ134,Sheet2!$G$2:'Sheet2'!$G$45,0)),IF($BG$1=TRUE,INDEX(Sheet2!$H$2:'Sheet2'!$H$45,MATCH(AZ134,Sheet2!$G$2:'Sheet2'!$G$45,0)),0)))+IF($BC$1=TRUE,2,0)</f>
        <v>38.5</v>
      </c>
      <c r="AE134" s="8">
        <f>AD134+3.5</f>
        <v>42</v>
      </c>
      <c r="AF134" s="8">
        <f>AD134+6.5</f>
        <v>45</v>
      </c>
      <c r="AG134" s="26">
        <f>AD134+9.5</f>
        <v>48</v>
      </c>
      <c r="AH134" s="3"/>
      <c r="AI134" s="40">
        <v>230</v>
      </c>
      <c r="AJ134" s="40">
        <v>280</v>
      </c>
      <c r="AK134" s="40">
        <v>13</v>
      </c>
      <c r="AL134" s="40">
        <v>14</v>
      </c>
      <c r="AM134" s="40">
        <v>41</v>
      </c>
      <c r="AN134" s="40">
        <v>130</v>
      </c>
      <c r="AO134" s="40">
        <v>90</v>
      </c>
      <c r="AP134" s="40">
        <v>104</v>
      </c>
      <c r="AQ134" s="40">
        <v>366</v>
      </c>
      <c r="AR134" s="40">
        <v>3</v>
      </c>
      <c r="AS134" s="40">
        <f>AN134+AP134+AQ134</f>
        <v>600</v>
      </c>
      <c r="AT134" s="40">
        <f>ROUNDDOWN(AS134*0.75,0)</f>
        <v>450</v>
      </c>
      <c r="AU134" s="40">
        <f>ROUNDDOWN(AS134*1.25,0)</f>
        <v>750</v>
      </c>
      <c r="AV134" s="6">
        <f>ROUNDDOWN(($AM134-5)/5,0)-ROUNDDOWN(IF($BA$1=TRUE,$AT134,$AU134)/100,0)+IF($BB$1=TRUE,1,0)+IF($BD$1=TRUE,6,0)</f>
        <v>10</v>
      </c>
      <c r="AW134" s="6">
        <f>ROUNDDOWN(($AM134-5+3*$BA$5)/5,0)-ROUNDDOWN(IF($BA$1=TRUE,$AT134,$AU134)/100,0)+IF($BB$1=TRUE,1,0)+IF($BD$1=TRUE,6,0)</f>
        <v>11</v>
      </c>
      <c r="AX134" s="6">
        <f>ROUNDDOWN(($AM134-5+20*1+2*$BA$5)/5,0)-ROUNDDOWN(IF($BA$1=TRUE,$AT134,$AU134)/100,0)+IF($BB$1=TRUE,1,0)+IF($BD$1=TRUE,6,0)</f>
        <v>15</v>
      </c>
      <c r="AY134" s="6">
        <f>ROUNDDOWN(($AM134-5+20*2+1*$BA$5)/5,0)-ROUNDDOWN(IF($BA$1=TRUE,$AT134,$AU134)/100,0)+IF($BB$1=TRUE,1,0)+IF($BD$1=TRUE,6,0)</f>
        <v>18</v>
      </c>
      <c r="AZ134" s="6">
        <f>ROUNDDOWN(($AM134-5+60)/5,0)-ROUNDDOWN(IF($BA$1=TRUE,$AT134,$AU134)/100,0)+IF($BB$1=TRUE,1,0)+IF($BD$1=TRUE,6,0)</f>
        <v>22</v>
      </c>
    </row>
    <row r="135" spans="1:52" s="6" customFormat="1" x14ac:dyDescent="0.3">
      <c r="A135" s="35">
        <v>131</v>
      </c>
      <c r="B135" s="2" t="s">
        <v>398</v>
      </c>
      <c r="C135" s="23" t="s">
        <v>397</v>
      </c>
      <c r="D135" s="8" t="s">
        <v>1</v>
      </c>
      <c r="E135" s="3" t="s">
        <v>388</v>
      </c>
      <c r="F135" s="8" t="s">
        <v>323</v>
      </c>
      <c r="G135" s="26" t="s">
        <v>12</v>
      </c>
      <c r="H135" s="6">
        <f>ROUNDDOWN(AI135*1.05,0)+INDEX(Sheet2!$B$2:'Sheet2'!$B$5,MATCH(G135,Sheet2!$A$2:'Sheet2'!$A$5,0),0)+34*AR135-ROUNDUP(IF($BA$1=TRUE,AT135,AU135)/10,0)</f>
        <v>425</v>
      </c>
      <c r="I135" s="6">
        <f>ROUNDDOWN(AJ135*1.05,0)+INDEX(Sheet2!$B$2:'Sheet2'!$B$5,MATCH(G135,Sheet2!$A$2:'Sheet2'!$A$5,0),0)+34*AR135-ROUNDUP(IF($BA$1=TRUE,AT135,AU135)/10,0)</f>
        <v>476</v>
      </c>
      <c r="J135" s="45">
        <f>H135+I135</f>
        <v>901</v>
      </c>
      <c r="K135" s="41">
        <f>AU135-ROUNDDOWN(AP135/2,0)-ROUNDDOWN(MAX(AO135*1.2,AN135*0.5),0)+INDEX(Sheet2!$C$2:'Sheet2'!$C$5,MATCH(G135,Sheet2!$A$2:'Sheet2'!$A$5,0),0)</f>
        <v>627</v>
      </c>
      <c r="L135" s="23">
        <f>AT135-ROUNDDOWN(AP135/2,0)-ROUNDDOWN(MAX(AO135*1.2,AN135*0.5),0)</f>
        <v>278</v>
      </c>
      <c r="N135" s="27">
        <f>AV135+IF($F135="범선",IF($BE$1=TRUE,INDEX(Sheet2!$H$2:'Sheet2'!$H$45,MATCH(AV135,Sheet2!$G$2:'Sheet2'!$G$45,0),0)),IF($BF$1=TRUE,INDEX(Sheet2!$I$2:'Sheet2'!$I$45,MATCH(AV135,Sheet2!$G$2:'Sheet2'!$G$45,0)),IF($BG$1=TRUE,INDEX(Sheet2!$H$2:'Sheet2'!$H$45,MATCH(AV135,Sheet2!$G$2:'Sheet2'!$G$45,0)),0)))+IF($BC$1=TRUE,2,0)</f>
        <v>22.5</v>
      </c>
      <c r="O135" s="8">
        <f>N135+3</f>
        <v>25.5</v>
      </c>
      <c r="P135" s="8">
        <f>N135+6</f>
        <v>28.5</v>
      </c>
      <c r="Q135" s="26">
        <f>N135+9</f>
        <v>31.5</v>
      </c>
      <c r="R135" s="8">
        <f>AW135+IF($F135="범선",IF($BE$1=TRUE,INDEX(Sheet2!$H$2:'Sheet2'!$H$45,MATCH(AW135,Sheet2!$G$2:'Sheet2'!$G$45,0),0)),IF($BF$1=TRUE,INDEX(Sheet2!$I$2:'Sheet2'!$I$45,MATCH(AW135,Sheet2!$G$2:'Sheet2'!$G$45,0)),IF($BG$1=TRUE,INDEX(Sheet2!$H$2:'Sheet2'!$H$45,MATCH(AW135,Sheet2!$G$2:'Sheet2'!$G$45,0)),0)))+IF($BC$1=TRUE,2,0)</f>
        <v>24</v>
      </c>
      <c r="S135" s="8">
        <f>R135+3.5</f>
        <v>27.5</v>
      </c>
      <c r="T135" s="8">
        <f>R135+6.5</f>
        <v>30.5</v>
      </c>
      <c r="U135" s="26">
        <f>R135+9.5</f>
        <v>33.5</v>
      </c>
      <c r="V135" s="8">
        <f>AX135+IF($F135="범선",IF($BE$1=TRUE,INDEX(Sheet2!$H$2:'Sheet2'!$H$45,MATCH(AX135,Sheet2!$G$2:'Sheet2'!$G$45,0),0)),IF($BF$1=TRUE,INDEX(Sheet2!$I$2:'Sheet2'!$I$45,MATCH(AX135,Sheet2!$G$2:'Sheet2'!$G$45,0)),IF($BG$1=TRUE,INDEX(Sheet2!$H$2:'Sheet2'!$H$45,MATCH(AX135,Sheet2!$G$2:'Sheet2'!$G$45,0)),0)))+IF($BC$1=TRUE,2,0)</f>
        <v>29</v>
      </c>
      <c r="W135" s="8">
        <f>V135+3.5</f>
        <v>32.5</v>
      </c>
      <c r="X135" s="8">
        <f>V135+6.5</f>
        <v>35.5</v>
      </c>
      <c r="Y135" s="26">
        <f>V135+9.5</f>
        <v>38.5</v>
      </c>
      <c r="Z135" s="8">
        <f>AY135+IF($F135="범선",IF($BE$1=TRUE,INDEX(Sheet2!$H$2:'Sheet2'!$H$45,MATCH(AY135,Sheet2!$G$2:'Sheet2'!$G$45,0),0)),IF($BF$1=TRUE,INDEX(Sheet2!$I$2:'Sheet2'!$I$45,MATCH(AY135,Sheet2!$G$2:'Sheet2'!$G$45,0)),IF($BG$1=TRUE,INDEX(Sheet2!$H$2:'Sheet2'!$H$45,MATCH(AY135,Sheet2!$G$2:'Sheet2'!$G$45,0)),0)))+IF($BC$1=TRUE,2,0)</f>
        <v>34.5</v>
      </c>
      <c r="AA135" s="8">
        <f>Z135+3.5</f>
        <v>38</v>
      </c>
      <c r="AB135" s="8">
        <f>Z135+6.5</f>
        <v>41</v>
      </c>
      <c r="AC135" s="26">
        <f>Z135+9.5</f>
        <v>44</v>
      </c>
      <c r="AD135" s="8">
        <f>AZ135+IF($F135="범선",IF($BE$1=TRUE,INDEX(Sheet2!$H$2:'Sheet2'!$H$45,MATCH(AZ135,Sheet2!$G$2:'Sheet2'!$G$45,0),0)),IF($BF$1=TRUE,INDEX(Sheet2!$I$2:'Sheet2'!$I$45,MATCH(AZ135,Sheet2!$G$2:'Sheet2'!$G$45,0)),IF($BG$1=TRUE,INDEX(Sheet2!$H$2:'Sheet2'!$H$45,MATCH(AZ135,Sheet2!$G$2:'Sheet2'!$G$45,0)),0)))+IF($BC$1=TRUE,2,0)</f>
        <v>38.5</v>
      </c>
      <c r="AE135" s="8">
        <f>AD135+3.5</f>
        <v>42</v>
      </c>
      <c r="AF135" s="8">
        <f>AD135+6.5</f>
        <v>45</v>
      </c>
      <c r="AG135" s="26">
        <f>AD135+9.5</f>
        <v>48</v>
      </c>
      <c r="AH135" s="3"/>
      <c r="AI135" s="40">
        <v>218</v>
      </c>
      <c r="AJ135" s="40">
        <v>266</v>
      </c>
      <c r="AK135" s="40">
        <v>13</v>
      </c>
      <c r="AL135" s="40">
        <v>14</v>
      </c>
      <c r="AM135" s="40">
        <v>43</v>
      </c>
      <c r="AN135" s="40">
        <v>130</v>
      </c>
      <c r="AO135" s="40">
        <v>100</v>
      </c>
      <c r="AP135" s="40">
        <v>104</v>
      </c>
      <c r="AQ135" s="40">
        <v>366</v>
      </c>
      <c r="AR135" s="40">
        <v>3</v>
      </c>
      <c r="AS135" s="6">
        <f>AN135+AP135+AQ135</f>
        <v>600</v>
      </c>
      <c r="AT135" s="6">
        <f>ROUNDDOWN(AS135*0.75,0)</f>
        <v>450</v>
      </c>
      <c r="AU135" s="6">
        <f>ROUNDDOWN(AS135*1.25,0)</f>
        <v>750</v>
      </c>
      <c r="AV135" s="6">
        <f>ROUNDDOWN(($AM135-5)/5,0)-ROUNDDOWN(IF($BA$1=TRUE,$AT135,$AU135)/100,0)+IF($BB$1=TRUE,1,0)+IF($BD$1=TRUE,6,0)</f>
        <v>10</v>
      </c>
      <c r="AW135" s="6">
        <f>ROUNDDOWN(($AM135-5+3*$BA$5)/5,0)-ROUNDDOWN(IF($BA$1=TRUE,$AT135,$AU135)/100,0)+IF($BB$1=TRUE,1,0)+IF($BD$1=TRUE,6,0)</f>
        <v>11</v>
      </c>
      <c r="AX135" s="6">
        <f>ROUNDDOWN(($AM135-5+20*1+2*$BA$5)/5,0)-ROUNDDOWN(IF($BA$1=TRUE,$AT135,$AU135)/100,0)+IF($BB$1=TRUE,1,0)+IF($BD$1=TRUE,6,0)</f>
        <v>15</v>
      </c>
      <c r="AY135" s="6">
        <f>ROUNDDOWN(($AM135-5+20*2+1*$BA$5)/5,0)-ROUNDDOWN(IF($BA$1=TRUE,$AT135,$AU135)/100,0)+IF($BB$1=TRUE,1,0)+IF($BD$1=TRUE,6,0)</f>
        <v>19</v>
      </c>
      <c r="AZ135" s="6">
        <f>ROUNDDOWN(($AM135-5+60)/5,0)-ROUNDDOWN(IF($BA$1=TRUE,$AT135,$AU135)/100,0)+IF($BB$1=TRUE,1,0)+IF($BD$1=TRUE,6,0)</f>
        <v>22</v>
      </c>
    </row>
    <row r="136" spans="1:52" s="6" customFormat="1" x14ac:dyDescent="0.3">
      <c r="A136" s="35">
        <v>132</v>
      </c>
      <c r="B136" s="2" t="s">
        <v>396</v>
      </c>
      <c r="C136" s="23" t="s">
        <v>397</v>
      </c>
      <c r="D136" s="8" t="s">
        <v>1</v>
      </c>
      <c r="E136" s="3" t="s">
        <v>402</v>
      </c>
      <c r="F136" s="8" t="s">
        <v>323</v>
      </c>
      <c r="G136" s="26" t="s">
        <v>12</v>
      </c>
      <c r="H136" s="6">
        <f>ROUNDDOWN(AI136*1.05,0)+INDEX(Sheet2!$B$2:'Sheet2'!$B$5,MATCH(G136,Sheet2!$A$2:'Sheet2'!$A$5,0),0)+34*AR136-ROUNDUP(IF($BA$1=TRUE,AT136,AU136)/10,0)</f>
        <v>455</v>
      </c>
      <c r="I136" s="6">
        <f>ROUNDDOWN(AJ136*1.05,0)+INDEX(Sheet2!$B$2:'Sheet2'!$B$5,MATCH(G136,Sheet2!$A$2:'Sheet2'!$A$5,0),0)+34*AR136-ROUNDUP(IF($BA$1=TRUE,AT136,AU136)/10,0)</f>
        <v>485</v>
      </c>
      <c r="J136" s="45">
        <f>H136+I136</f>
        <v>940</v>
      </c>
      <c r="K136" s="41">
        <f>AU136-ROUNDDOWN(AP136/2,0)-ROUNDDOWN(MAX(AO136*1.2,AN136*0.5),0)+INDEX(Sheet2!$C$2:'Sheet2'!$C$5,MATCH(G136,Sheet2!$A$2:'Sheet2'!$A$5,0),0)</f>
        <v>639</v>
      </c>
      <c r="L136" s="23">
        <f>AT136-ROUNDDOWN(AP136/2,0)-ROUNDDOWN(MAX(AO136*1.2,AN136*0.5),0)</f>
        <v>290</v>
      </c>
      <c r="N136" s="27">
        <f>AV136+IF($F136="범선",IF($BE$1=TRUE,INDEX(Sheet2!$H$2:'Sheet2'!$H$45,MATCH(AV136,Sheet2!$G$2:'Sheet2'!$G$45,0),0)),IF($BF$1=TRUE,INDEX(Sheet2!$I$2:'Sheet2'!$I$45,MATCH(AV136,Sheet2!$G$2:'Sheet2'!$G$45,0)),IF($BG$1=TRUE,INDEX(Sheet2!$H$2:'Sheet2'!$H$45,MATCH(AV136,Sheet2!$G$2:'Sheet2'!$G$45,0)),0)))+IF($BC$1=TRUE,2,0)</f>
        <v>22.5</v>
      </c>
      <c r="O136" s="8">
        <f>N136+3</f>
        <v>25.5</v>
      </c>
      <c r="P136" s="8">
        <f>N136+6</f>
        <v>28.5</v>
      </c>
      <c r="Q136" s="26">
        <f>N136+9</f>
        <v>31.5</v>
      </c>
      <c r="R136" s="8">
        <f>AW136+IF($F136="범선",IF($BE$1=TRUE,INDEX(Sheet2!$H$2:'Sheet2'!$H$45,MATCH(AW136,Sheet2!$G$2:'Sheet2'!$G$45,0),0)),IF($BF$1=TRUE,INDEX(Sheet2!$I$2:'Sheet2'!$I$45,MATCH(AW136,Sheet2!$G$2:'Sheet2'!$G$45,0)),IF($BG$1=TRUE,INDEX(Sheet2!$H$2:'Sheet2'!$H$45,MATCH(AW136,Sheet2!$G$2:'Sheet2'!$G$45,0)),0)))+IF($BC$1=TRUE,2,0)</f>
        <v>24</v>
      </c>
      <c r="S136" s="8">
        <f>R136+3.5</f>
        <v>27.5</v>
      </c>
      <c r="T136" s="8">
        <f>R136+6.5</f>
        <v>30.5</v>
      </c>
      <c r="U136" s="26">
        <f>R136+9.5</f>
        <v>33.5</v>
      </c>
      <c r="V136" s="8">
        <f>AX136+IF($F136="범선",IF($BE$1=TRUE,INDEX(Sheet2!$H$2:'Sheet2'!$H$45,MATCH(AX136,Sheet2!$G$2:'Sheet2'!$G$45,0),0)),IF($BF$1=TRUE,INDEX(Sheet2!$I$2:'Sheet2'!$I$45,MATCH(AX136,Sheet2!$G$2:'Sheet2'!$G$45,0)),IF($BG$1=TRUE,INDEX(Sheet2!$H$2:'Sheet2'!$H$45,MATCH(AX136,Sheet2!$G$2:'Sheet2'!$G$45,0)),0)))+IF($BC$1=TRUE,2,0)</f>
        <v>29</v>
      </c>
      <c r="W136" s="8">
        <f>V136+3.5</f>
        <v>32.5</v>
      </c>
      <c r="X136" s="8">
        <f>V136+6.5</f>
        <v>35.5</v>
      </c>
      <c r="Y136" s="26">
        <f>V136+9.5</f>
        <v>38.5</v>
      </c>
      <c r="Z136" s="8">
        <f>AY136+IF($F136="범선",IF($BE$1=TRUE,INDEX(Sheet2!$H$2:'Sheet2'!$H$45,MATCH(AY136,Sheet2!$G$2:'Sheet2'!$G$45,0),0)),IF($BF$1=TRUE,INDEX(Sheet2!$I$2:'Sheet2'!$I$45,MATCH(AY136,Sheet2!$G$2:'Sheet2'!$G$45,0)),IF($BG$1=TRUE,INDEX(Sheet2!$H$2:'Sheet2'!$H$45,MATCH(AY136,Sheet2!$G$2:'Sheet2'!$G$45,0)),0)))+IF($BC$1=TRUE,2,0)</f>
        <v>33</v>
      </c>
      <c r="AA136" s="8">
        <f>Z136+3.5</f>
        <v>36.5</v>
      </c>
      <c r="AB136" s="8">
        <f>Z136+6.5</f>
        <v>39.5</v>
      </c>
      <c r="AC136" s="26">
        <f>Z136+9.5</f>
        <v>42.5</v>
      </c>
      <c r="AD136" s="8">
        <f>AZ136+IF($F136="범선",IF($BE$1=TRUE,INDEX(Sheet2!$H$2:'Sheet2'!$H$45,MATCH(AZ136,Sheet2!$G$2:'Sheet2'!$G$45,0),0)),IF($BF$1=TRUE,INDEX(Sheet2!$I$2:'Sheet2'!$I$45,MATCH(AZ136,Sheet2!$G$2:'Sheet2'!$G$45,0)),IF($BG$1=TRUE,INDEX(Sheet2!$H$2:'Sheet2'!$H$45,MATCH(AZ136,Sheet2!$G$2:'Sheet2'!$G$45,0)),0)))+IF($BC$1=TRUE,2,0)</f>
        <v>38.5</v>
      </c>
      <c r="AE136" s="8">
        <f>AD136+3.5</f>
        <v>42</v>
      </c>
      <c r="AF136" s="8">
        <f>AD136+6.5</f>
        <v>45</v>
      </c>
      <c r="AG136" s="26">
        <f>AD136+9.5</f>
        <v>48</v>
      </c>
      <c r="AH136" s="3"/>
      <c r="AI136">
        <v>246</v>
      </c>
      <c r="AJ136">
        <v>275</v>
      </c>
      <c r="AK136">
        <v>13</v>
      </c>
      <c r="AL136">
        <v>15</v>
      </c>
      <c r="AM136">
        <v>41</v>
      </c>
      <c r="AN136">
        <v>130</v>
      </c>
      <c r="AO136">
        <v>90</v>
      </c>
      <c r="AP136">
        <v>104</v>
      </c>
      <c r="AQ136">
        <v>366</v>
      </c>
      <c r="AR136">
        <v>3</v>
      </c>
      <c r="AS136" s="6">
        <f>AN136+AP136+AQ136</f>
        <v>600</v>
      </c>
      <c r="AT136" s="6">
        <f>ROUNDDOWN(AS136*0.75,0)</f>
        <v>450</v>
      </c>
      <c r="AU136" s="6">
        <f>ROUNDDOWN(AS136*1.25,0)</f>
        <v>750</v>
      </c>
      <c r="AV136" s="6">
        <f>ROUNDDOWN(($AM136-5)/5,0)-ROUNDDOWN(IF($BA$1=TRUE,$AT136,$AU136)/100,0)+IF($BB$1=TRUE,1,0)+IF($BD$1=TRUE,6,0)</f>
        <v>10</v>
      </c>
      <c r="AW136" s="6">
        <f>ROUNDDOWN(($AM136-5+3*$BA$5)/5,0)-ROUNDDOWN(IF($BA$1=TRUE,$AT136,$AU136)/100,0)+IF($BB$1=TRUE,1,0)+IF($BD$1=TRUE,6,0)</f>
        <v>11</v>
      </c>
      <c r="AX136" s="6">
        <f>ROUNDDOWN(($AM136-5+20*1+2*$BA$5)/5,0)-ROUNDDOWN(IF($BA$1=TRUE,$AT136,$AU136)/100,0)+IF($BB$1=TRUE,1,0)+IF($BD$1=TRUE,6,0)</f>
        <v>15</v>
      </c>
      <c r="AY136" s="6">
        <f>ROUNDDOWN(($AM136-5+20*2+1*$BA$5)/5,0)-ROUNDDOWN(IF($BA$1=TRUE,$AT136,$AU136)/100,0)+IF($BB$1=TRUE,1,0)+IF($BD$1=TRUE,6,0)</f>
        <v>18</v>
      </c>
      <c r="AZ136" s="6">
        <f>ROUNDDOWN(($AM136-5+60)/5,0)-ROUNDDOWN(IF($BA$1=TRUE,$AT136,$AU136)/100,0)+IF($BB$1=TRUE,1,0)+IF($BD$1=TRUE,6,0)</f>
        <v>22</v>
      </c>
    </row>
    <row r="137" spans="1:52" s="6" customFormat="1" x14ac:dyDescent="0.3">
      <c r="A137" s="35">
        <v>133</v>
      </c>
      <c r="B137" s="2" t="s">
        <v>400</v>
      </c>
      <c r="C137" s="23" t="s">
        <v>397</v>
      </c>
      <c r="D137" s="8" t="s">
        <v>1</v>
      </c>
      <c r="E137" s="3" t="s">
        <v>70</v>
      </c>
      <c r="F137" s="8" t="s">
        <v>323</v>
      </c>
      <c r="G137" s="26" t="s">
        <v>12</v>
      </c>
      <c r="H137" s="6">
        <f>ROUNDDOWN(AI137*1.05,0)+INDEX(Sheet2!$B$2:'Sheet2'!$B$5,MATCH(G137,Sheet2!$A$2:'Sheet2'!$A$5,0),0)+34*AR137-ROUNDUP(IF($BA$1=TRUE,AT137,AU137)/10,0)</f>
        <v>441</v>
      </c>
      <c r="I137" s="6">
        <f>ROUNDDOWN(AJ137*1.05,0)+INDEX(Sheet2!$B$2:'Sheet2'!$B$5,MATCH(G137,Sheet2!$A$2:'Sheet2'!$A$5,0),0)+34*AR137-ROUNDUP(IF($BA$1=TRUE,AT137,AU137)/10,0)</f>
        <v>481</v>
      </c>
      <c r="J137" s="45">
        <f>H137+I137</f>
        <v>922</v>
      </c>
      <c r="K137" s="41">
        <f>AU137-ROUNDDOWN(AP137/2,0)-ROUNDDOWN(MAX(AO137*1.2,AN137*0.5),0)+INDEX(Sheet2!$C$2:'Sheet2'!$C$5,MATCH(G137,Sheet2!$A$2:'Sheet2'!$A$5,0),0)</f>
        <v>701</v>
      </c>
      <c r="L137" s="23">
        <f>AT137-ROUNDDOWN(AP137/2,0)-ROUNDDOWN(MAX(AO137*1.2,AN137*0.5),0)</f>
        <v>327</v>
      </c>
      <c r="N137" s="27">
        <f>AV137+IF($F137="범선",IF($BE$1=TRUE,INDEX(Sheet2!$H$2:'Sheet2'!$H$45,MATCH(AV137,Sheet2!$G$2:'Sheet2'!$G$45,0),0)),IF($BF$1=TRUE,INDEX(Sheet2!$I$2:'Sheet2'!$I$45,MATCH(AV137,Sheet2!$G$2:'Sheet2'!$G$45,0)),IF($BG$1=TRUE,INDEX(Sheet2!$H$2:'Sheet2'!$H$45,MATCH(AV137,Sheet2!$G$2:'Sheet2'!$G$45,0)),0)))+IF($BC$1=TRUE,2,0)</f>
        <v>22.5</v>
      </c>
      <c r="O137" s="8">
        <f>N137+3</f>
        <v>25.5</v>
      </c>
      <c r="P137" s="8">
        <f>N137+6</f>
        <v>28.5</v>
      </c>
      <c r="Q137" s="26">
        <f>N137+9</f>
        <v>31.5</v>
      </c>
      <c r="R137" s="8">
        <f>AW137+IF($F137="범선",IF($BE$1=TRUE,INDEX(Sheet2!$H$2:'Sheet2'!$H$45,MATCH(AW137,Sheet2!$G$2:'Sheet2'!$G$45,0),0)),IF($BF$1=TRUE,INDEX(Sheet2!$I$2:'Sheet2'!$I$45,MATCH(AW137,Sheet2!$G$2:'Sheet2'!$G$45,0)),IF($BG$1=TRUE,INDEX(Sheet2!$H$2:'Sheet2'!$H$45,MATCH(AW137,Sheet2!$G$2:'Sheet2'!$G$45,0)),0)))+IF($BC$1=TRUE,2,0)</f>
        <v>24</v>
      </c>
      <c r="S137" s="8">
        <f>R137+3.5</f>
        <v>27.5</v>
      </c>
      <c r="T137" s="8">
        <f>R137+6.5</f>
        <v>30.5</v>
      </c>
      <c r="U137" s="26">
        <f>R137+9.5</f>
        <v>33.5</v>
      </c>
      <c r="V137" s="8">
        <f>AX137+IF($F137="범선",IF($BE$1=TRUE,INDEX(Sheet2!$H$2:'Sheet2'!$H$45,MATCH(AX137,Sheet2!$G$2:'Sheet2'!$G$45,0),0)),IF($BF$1=TRUE,INDEX(Sheet2!$I$2:'Sheet2'!$I$45,MATCH(AX137,Sheet2!$G$2:'Sheet2'!$G$45,0)),IF($BG$1=TRUE,INDEX(Sheet2!$H$2:'Sheet2'!$H$45,MATCH(AX137,Sheet2!$G$2:'Sheet2'!$G$45,0)),0)))+IF($BC$1=TRUE,2,0)</f>
        <v>29</v>
      </c>
      <c r="W137" s="8">
        <f>V137+3.5</f>
        <v>32.5</v>
      </c>
      <c r="X137" s="8">
        <f>V137+6.5</f>
        <v>35.5</v>
      </c>
      <c r="Y137" s="26">
        <f>V137+9.5</f>
        <v>38.5</v>
      </c>
      <c r="Z137" s="8">
        <f>AY137+IF($F137="범선",IF($BE$1=TRUE,INDEX(Sheet2!$H$2:'Sheet2'!$H$45,MATCH(AY137,Sheet2!$G$2:'Sheet2'!$G$45,0),0)),IF($BF$1=TRUE,INDEX(Sheet2!$I$2:'Sheet2'!$I$45,MATCH(AY137,Sheet2!$G$2:'Sheet2'!$G$45,0)),IF($BG$1=TRUE,INDEX(Sheet2!$H$2:'Sheet2'!$H$45,MATCH(AY137,Sheet2!$G$2:'Sheet2'!$G$45,0)),0)))+IF($BC$1=TRUE,2,0)</f>
        <v>33</v>
      </c>
      <c r="AA137" s="8">
        <f>Z137+3.5</f>
        <v>36.5</v>
      </c>
      <c r="AB137" s="8">
        <f>Z137+6.5</f>
        <v>39.5</v>
      </c>
      <c r="AC137" s="26">
        <f>Z137+9.5</f>
        <v>42.5</v>
      </c>
      <c r="AD137" s="8">
        <f>AZ137+IF($F137="범선",IF($BE$1=TRUE,INDEX(Sheet2!$H$2:'Sheet2'!$H$45,MATCH(AZ137,Sheet2!$G$2:'Sheet2'!$G$45,0),0)),IF($BF$1=TRUE,INDEX(Sheet2!$I$2:'Sheet2'!$I$45,MATCH(AZ137,Sheet2!$G$2:'Sheet2'!$G$45,0)),IF($BG$1=TRUE,INDEX(Sheet2!$H$2:'Sheet2'!$H$45,MATCH(AZ137,Sheet2!$G$2:'Sheet2'!$G$45,0)),0)))+IF($BC$1=TRUE,2,0)</f>
        <v>38.5</v>
      </c>
      <c r="AE137" s="8">
        <f>AD137+3.5</f>
        <v>42</v>
      </c>
      <c r="AF137" s="8">
        <f>AD137+6.5</f>
        <v>45</v>
      </c>
      <c r="AG137" s="26">
        <f>AD137+9.5</f>
        <v>48</v>
      </c>
      <c r="AH137" s="3"/>
      <c r="AI137">
        <v>237</v>
      </c>
      <c r="AJ137">
        <v>275</v>
      </c>
      <c r="AK137">
        <v>13</v>
      </c>
      <c r="AL137">
        <v>15</v>
      </c>
      <c r="AM137">
        <v>41</v>
      </c>
      <c r="AN137">
        <v>130</v>
      </c>
      <c r="AO137">
        <v>90</v>
      </c>
      <c r="AP137">
        <v>104</v>
      </c>
      <c r="AQ137">
        <v>416</v>
      </c>
      <c r="AR137">
        <v>3</v>
      </c>
      <c r="AS137" s="6">
        <f>AN137+AP137+AQ137</f>
        <v>650</v>
      </c>
      <c r="AT137" s="6">
        <f>ROUNDDOWN(AS137*0.75,0)</f>
        <v>487</v>
      </c>
      <c r="AU137" s="6">
        <f>ROUNDDOWN(AS137*1.25,0)</f>
        <v>812</v>
      </c>
      <c r="AV137" s="6">
        <f>ROUNDDOWN(($AM137-5)/5,0)-ROUNDDOWN(IF($BA$1=TRUE,$AT137,$AU137)/100,0)+IF($BB$1=TRUE,1,0)+IF($BD$1=TRUE,6,0)</f>
        <v>10</v>
      </c>
      <c r="AW137" s="6">
        <f>ROUNDDOWN(($AM137-5+3*$BA$5)/5,0)-ROUNDDOWN(IF($BA$1=TRUE,$AT137,$AU137)/100,0)+IF($BB$1=TRUE,1,0)+IF($BD$1=TRUE,6,0)</f>
        <v>11</v>
      </c>
      <c r="AX137" s="6">
        <f>ROUNDDOWN(($AM137-5+20*1+2*$BA$5)/5,0)-ROUNDDOWN(IF($BA$1=TRUE,$AT137,$AU137)/100,0)+IF($BB$1=TRUE,1,0)+IF($BD$1=TRUE,6,0)</f>
        <v>15</v>
      </c>
      <c r="AY137" s="6">
        <f>ROUNDDOWN(($AM137-5+20*2+1*$BA$5)/5,0)-ROUNDDOWN(IF($BA$1=TRUE,$AT137,$AU137)/100,0)+IF($BB$1=TRUE,1,0)+IF($BD$1=TRUE,6,0)</f>
        <v>18</v>
      </c>
      <c r="AZ137" s="6">
        <f>ROUNDDOWN(($AM137-5+60)/5,0)-ROUNDDOWN(IF($BA$1=TRUE,$AT137,$AU137)/100,0)+IF($BB$1=TRUE,1,0)+IF($BD$1=TRUE,6,0)</f>
        <v>22</v>
      </c>
    </row>
    <row r="138" spans="1:52" s="6" customFormat="1" x14ac:dyDescent="0.3">
      <c r="A138" s="35">
        <v>134</v>
      </c>
      <c r="B138" s="2" t="s">
        <v>381</v>
      </c>
      <c r="C138" s="23" t="s">
        <v>397</v>
      </c>
      <c r="D138" s="8" t="s">
        <v>1</v>
      </c>
      <c r="E138" s="3" t="s">
        <v>388</v>
      </c>
      <c r="F138" s="8" t="s">
        <v>323</v>
      </c>
      <c r="G138" s="26" t="s">
        <v>12</v>
      </c>
      <c r="H138" s="6">
        <f>ROUNDDOWN(AI138*1.05,0)+INDEX(Sheet2!$B$2:'Sheet2'!$B$5,MATCH(G138,Sheet2!$A$2:'Sheet2'!$A$5,0),0)+34*AR138-ROUNDUP(IF($BA$1=TRUE,AT138,AU138)/10,0)</f>
        <v>428</v>
      </c>
      <c r="I138" s="6">
        <f>ROUNDDOWN(AJ138*1.05,0)+INDEX(Sheet2!$B$2:'Sheet2'!$B$5,MATCH(G138,Sheet2!$A$2:'Sheet2'!$A$5,0),0)+34*AR138-ROUNDUP(IF($BA$1=TRUE,AT138,AU138)/10,0)</f>
        <v>468</v>
      </c>
      <c r="J138" s="45">
        <f>H138+I138</f>
        <v>896</v>
      </c>
      <c r="K138" s="41">
        <f>AU138-ROUNDDOWN(AP138/2,0)-ROUNDDOWN(MAX(AO138*1.2,AN138*0.5),0)+INDEX(Sheet2!$C$2:'Sheet2'!$C$5,MATCH(G138,Sheet2!$A$2:'Sheet2'!$A$5,0),0)</f>
        <v>764</v>
      </c>
      <c r="L138" s="23">
        <f>AT138-ROUNDDOWN(AP138/2,0)-ROUNDDOWN(MAX(AO138*1.2,AN138*0.5),0)</f>
        <v>365</v>
      </c>
      <c r="N138" s="27">
        <f>AV138+IF($F138="범선",IF($BE$1=TRUE,INDEX(Sheet2!$H$2:'Sheet2'!$H$45,MATCH(AV138,Sheet2!$G$2:'Sheet2'!$G$45,0),0)),IF($BF$1=TRUE,INDEX(Sheet2!$I$2:'Sheet2'!$I$45,MATCH(AV138,Sheet2!$G$2:'Sheet2'!$G$45,0)),IF($BG$1=TRUE,INDEX(Sheet2!$H$2:'Sheet2'!$H$45,MATCH(AV138,Sheet2!$G$2:'Sheet2'!$G$45,0)),0)))+IF($BC$1=TRUE,2,0)</f>
        <v>21</v>
      </c>
      <c r="O138" s="8">
        <f>N138+3</f>
        <v>24</v>
      </c>
      <c r="P138" s="8">
        <f>N138+6</f>
        <v>27</v>
      </c>
      <c r="Q138" s="26">
        <f>N138+9</f>
        <v>30</v>
      </c>
      <c r="R138" s="8">
        <f>AW138+IF($F138="범선",IF($BE$1=TRUE,INDEX(Sheet2!$H$2:'Sheet2'!$H$45,MATCH(AW138,Sheet2!$G$2:'Sheet2'!$G$45,0),0)),IF($BF$1=TRUE,INDEX(Sheet2!$I$2:'Sheet2'!$I$45,MATCH(AW138,Sheet2!$G$2:'Sheet2'!$G$45,0)),IF($BG$1=TRUE,INDEX(Sheet2!$H$2:'Sheet2'!$H$45,MATCH(AW138,Sheet2!$G$2:'Sheet2'!$G$45,0)),0)))+IF($BC$1=TRUE,2,0)</f>
        <v>22.5</v>
      </c>
      <c r="S138" s="8">
        <f>R138+3.5</f>
        <v>26</v>
      </c>
      <c r="T138" s="8">
        <f>R138+6.5</f>
        <v>29</v>
      </c>
      <c r="U138" s="26">
        <f>R138+9.5</f>
        <v>32</v>
      </c>
      <c r="V138" s="8">
        <f>AX138+IF($F138="범선",IF($BE$1=TRUE,INDEX(Sheet2!$H$2:'Sheet2'!$H$45,MATCH(AX138,Sheet2!$G$2:'Sheet2'!$G$45,0),0)),IF($BF$1=TRUE,INDEX(Sheet2!$I$2:'Sheet2'!$I$45,MATCH(AX138,Sheet2!$G$2:'Sheet2'!$G$45,0)),IF($BG$1=TRUE,INDEX(Sheet2!$H$2:'Sheet2'!$H$45,MATCH(AX138,Sheet2!$G$2:'Sheet2'!$G$45,0)),0)))+IF($BC$1=TRUE,2,0)</f>
        <v>28</v>
      </c>
      <c r="W138" s="8">
        <f>V138+3.5</f>
        <v>31.5</v>
      </c>
      <c r="X138" s="8">
        <f>V138+6.5</f>
        <v>34.5</v>
      </c>
      <c r="Y138" s="26">
        <f>V138+9.5</f>
        <v>37.5</v>
      </c>
      <c r="Z138" s="8">
        <f>AY138+IF($F138="범선",IF($BE$1=TRUE,INDEX(Sheet2!$H$2:'Sheet2'!$H$45,MATCH(AY138,Sheet2!$G$2:'Sheet2'!$G$45,0),0)),IF($BF$1=TRUE,INDEX(Sheet2!$I$2:'Sheet2'!$I$45,MATCH(AY138,Sheet2!$G$2:'Sheet2'!$G$45,0)),IF($BG$1=TRUE,INDEX(Sheet2!$H$2:'Sheet2'!$H$45,MATCH(AY138,Sheet2!$G$2:'Sheet2'!$G$45,0)),0)))+IF($BC$1=TRUE,2,0)</f>
        <v>32</v>
      </c>
      <c r="AA138" s="8">
        <f>Z138+3.5</f>
        <v>35.5</v>
      </c>
      <c r="AB138" s="8">
        <f>Z138+6.5</f>
        <v>38.5</v>
      </c>
      <c r="AC138" s="26">
        <f>Z138+9.5</f>
        <v>41.5</v>
      </c>
      <c r="AD138" s="8">
        <f>AZ138+IF($F138="범선",IF($BE$1=TRUE,INDEX(Sheet2!$H$2:'Sheet2'!$H$45,MATCH(AZ138,Sheet2!$G$2:'Sheet2'!$G$45,0),0)),IF($BF$1=TRUE,INDEX(Sheet2!$I$2:'Sheet2'!$I$45,MATCH(AZ138,Sheet2!$G$2:'Sheet2'!$G$45,0)),IF($BG$1=TRUE,INDEX(Sheet2!$H$2:'Sheet2'!$H$45,MATCH(AZ138,Sheet2!$G$2:'Sheet2'!$G$45,0)),0)))+IF($BC$1=TRUE,2,0)</f>
        <v>37</v>
      </c>
      <c r="AE138" s="8">
        <f>AD138+3.5</f>
        <v>40.5</v>
      </c>
      <c r="AF138" s="8">
        <f>AD138+6.5</f>
        <v>43.5</v>
      </c>
      <c r="AG138" s="26">
        <f>AD138+9.5</f>
        <v>46.5</v>
      </c>
      <c r="AH138" s="3"/>
      <c r="AI138">
        <v>228</v>
      </c>
      <c r="AJ138">
        <v>266</v>
      </c>
      <c r="AK138">
        <v>13</v>
      </c>
      <c r="AL138">
        <v>15</v>
      </c>
      <c r="AM138">
        <v>41</v>
      </c>
      <c r="AN138">
        <v>130</v>
      </c>
      <c r="AO138">
        <v>90</v>
      </c>
      <c r="AP138">
        <v>104</v>
      </c>
      <c r="AQ138">
        <v>466</v>
      </c>
      <c r="AR138">
        <v>3</v>
      </c>
      <c r="AS138" s="40">
        <f>AN138+AP138+AQ138</f>
        <v>700</v>
      </c>
      <c r="AT138" s="40">
        <f>ROUNDDOWN(AS138*0.75,0)</f>
        <v>525</v>
      </c>
      <c r="AU138" s="40">
        <f>ROUNDDOWN(AS138*1.25,0)</f>
        <v>875</v>
      </c>
      <c r="AV138" s="6">
        <f>ROUNDDOWN(($AM138-5)/5,0)-ROUNDDOWN(IF($BA$1=TRUE,$AT138,$AU138)/100,0)+IF($BB$1=TRUE,1,0)+IF($BD$1=TRUE,6,0)</f>
        <v>9</v>
      </c>
      <c r="AW138" s="6">
        <f>ROUNDDOWN(($AM138-5+3*$BA$5)/5,0)-ROUNDDOWN(IF($BA$1=TRUE,$AT138,$AU138)/100,0)+IF($BB$1=TRUE,1,0)+IF($BD$1=TRUE,6,0)</f>
        <v>10</v>
      </c>
      <c r="AX138" s="6">
        <f>ROUNDDOWN(($AM138-5+20*1+2*$BA$5)/5,0)-ROUNDDOWN(IF($BA$1=TRUE,$AT138,$AU138)/100,0)+IF($BB$1=TRUE,1,0)+IF($BD$1=TRUE,6,0)</f>
        <v>14</v>
      </c>
      <c r="AY138" s="6">
        <f>ROUNDDOWN(($AM138-5+20*2+1*$BA$5)/5,0)-ROUNDDOWN(IF($BA$1=TRUE,$AT138,$AU138)/100,0)+IF($BB$1=TRUE,1,0)+IF($BD$1=TRUE,6,0)</f>
        <v>17</v>
      </c>
      <c r="AZ138" s="6">
        <f>ROUNDDOWN(($AM138-5+60)/5,0)-ROUNDDOWN(IF($BA$1=TRUE,$AT138,$AU138)/100,0)+IF($BB$1=TRUE,1,0)+IF($BD$1=TRUE,6,0)</f>
        <v>21</v>
      </c>
    </row>
    <row r="139" spans="1:52" s="6" customFormat="1" x14ac:dyDescent="0.3">
      <c r="A139" s="35">
        <v>135</v>
      </c>
      <c r="B139" s="2" t="s">
        <v>338</v>
      </c>
      <c r="C139" s="23" t="s">
        <v>339</v>
      </c>
      <c r="D139" s="8" t="s">
        <v>1</v>
      </c>
      <c r="E139" s="3" t="s">
        <v>322</v>
      </c>
      <c r="F139" s="8" t="s">
        <v>323</v>
      </c>
      <c r="G139" s="26" t="s">
        <v>12</v>
      </c>
      <c r="H139" s="6">
        <f>ROUNDDOWN(AI139*1.05,0)+INDEX(Sheet2!$B$2:'Sheet2'!$B$5,MATCH(G139,Sheet2!$A$2:'Sheet2'!$A$5,0),0)+34*AR139-ROUNDUP(IF($BA$1=TRUE,AT139,AU139)/10,0)</f>
        <v>473</v>
      </c>
      <c r="I139" s="6">
        <f>ROUNDDOWN(AJ139*1.05,0)+INDEX(Sheet2!$B$2:'Sheet2'!$B$5,MATCH(G139,Sheet2!$A$2:'Sheet2'!$A$5,0),0)+34*AR139-ROUNDUP(IF($BA$1=TRUE,AT139,AU139)/10,0)</f>
        <v>547</v>
      </c>
      <c r="J139" s="45">
        <f>H139+I139</f>
        <v>1020</v>
      </c>
      <c r="K139" s="41">
        <f>AU139-ROUNDDOWN(AP139/2,0)-ROUNDDOWN(MAX(AO139*1.2,AN139*0.5),0)+INDEX(Sheet2!$C$2:'Sheet2'!$C$5,MATCH(G139,Sheet2!$A$2:'Sheet2'!$A$5,0),0)</f>
        <v>809</v>
      </c>
      <c r="L139" s="23">
        <f>AT139-ROUNDDOWN(AP139/2,0)-ROUNDDOWN(MAX(AO139*1.2,AN139*0.5),0)</f>
        <v>385</v>
      </c>
      <c r="N139" s="27">
        <f>AV139+IF($F139="범선",IF($BE$1=TRUE,INDEX(Sheet2!$H$2:'Sheet2'!$H$45,MATCH(AV139,Sheet2!$G$2:'Sheet2'!$G$45,0),0)),IF($BF$1=TRUE,INDEX(Sheet2!$I$2:'Sheet2'!$I$45,MATCH(AV139,Sheet2!$G$2:'Sheet2'!$G$45,0)),IF($BG$1=TRUE,INDEX(Sheet2!$H$2:'Sheet2'!$H$45,MATCH(AV139,Sheet2!$G$2:'Sheet2'!$G$45,0)),0)))+IF($BC$1=TRUE,2,0)</f>
        <v>26.5</v>
      </c>
      <c r="O139" s="8">
        <f>N139+3</f>
        <v>29.5</v>
      </c>
      <c r="P139" s="8">
        <f>N139+6</f>
        <v>32.5</v>
      </c>
      <c r="Q139" s="26">
        <f>N139+9</f>
        <v>35.5</v>
      </c>
      <c r="R139" s="8">
        <f>AW139+IF($F139="범선",IF($BE$1=TRUE,INDEX(Sheet2!$H$2:'Sheet2'!$H$45,MATCH(AW139,Sheet2!$G$2:'Sheet2'!$G$45,0),0)),IF($BF$1=TRUE,INDEX(Sheet2!$I$2:'Sheet2'!$I$45,MATCH(AW139,Sheet2!$G$2:'Sheet2'!$G$45,0)),IF($BG$1=TRUE,INDEX(Sheet2!$H$2:'Sheet2'!$H$45,MATCH(AW139,Sheet2!$G$2:'Sheet2'!$G$45,0)),0)))+IF($BC$1=TRUE,2,0)</f>
        <v>28</v>
      </c>
      <c r="S139" s="8">
        <f>R139+3.5</f>
        <v>31.5</v>
      </c>
      <c r="T139" s="8">
        <f>R139+6.5</f>
        <v>34.5</v>
      </c>
      <c r="U139" s="26">
        <f>R139+9.5</f>
        <v>37.5</v>
      </c>
      <c r="V139" s="8">
        <f>AX139+IF($F139="범선",IF($BE$1=TRUE,INDEX(Sheet2!$H$2:'Sheet2'!$H$45,MATCH(AX139,Sheet2!$G$2:'Sheet2'!$G$45,0),0)),IF($BF$1=TRUE,INDEX(Sheet2!$I$2:'Sheet2'!$I$45,MATCH(AX139,Sheet2!$G$2:'Sheet2'!$G$45,0)),IF($BG$1=TRUE,INDEX(Sheet2!$H$2:'Sheet2'!$H$45,MATCH(AX139,Sheet2!$G$2:'Sheet2'!$G$45,0)),0)))+IF($BC$1=TRUE,2,0)</f>
        <v>32</v>
      </c>
      <c r="W139" s="8">
        <f>V139+3.5</f>
        <v>35.5</v>
      </c>
      <c r="X139" s="8">
        <f>V139+6.5</f>
        <v>38.5</v>
      </c>
      <c r="Y139" s="26">
        <f>V139+9.5</f>
        <v>41.5</v>
      </c>
      <c r="Z139" s="8">
        <f>AY139+IF($F139="범선",IF($BE$1=TRUE,INDEX(Sheet2!$H$2:'Sheet2'!$H$45,MATCH(AY139,Sheet2!$G$2:'Sheet2'!$G$45,0),0)),IF($BF$1=TRUE,INDEX(Sheet2!$I$2:'Sheet2'!$I$45,MATCH(AY139,Sheet2!$G$2:'Sheet2'!$G$45,0)),IF($BG$1=TRUE,INDEX(Sheet2!$H$2:'Sheet2'!$H$45,MATCH(AY139,Sheet2!$G$2:'Sheet2'!$G$45,0)),0)))+IF($BC$1=TRUE,2,0)</f>
        <v>37</v>
      </c>
      <c r="AA139" s="8">
        <f>Z139+3.5</f>
        <v>40.5</v>
      </c>
      <c r="AB139" s="8">
        <f>Z139+6.5</f>
        <v>43.5</v>
      </c>
      <c r="AC139" s="26">
        <f>Z139+9.5</f>
        <v>46.5</v>
      </c>
      <c r="AD139" s="8">
        <f>AZ139+IF($F139="범선",IF($BE$1=TRUE,INDEX(Sheet2!$H$2:'Sheet2'!$H$45,MATCH(AZ139,Sheet2!$G$2:'Sheet2'!$G$45,0),0)),IF($BF$1=TRUE,INDEX(Sheet2!$I$2:'Sheet2'!$I$45,MATCH(AZ139,Sheet2!$G$2:'Sheet2'!$G$45,0)),IF($BG$1=TRUE,INDEX(Sheet2!$H$2:'Sheet2'!$H$45,MATCH(AZ139,Sheet2!$G$2:'Sheet2'!$G$45,0)),0)))+IF($BC$1=TRUE,2,0)</f>
        <v>42.5</v>
      </c>
      <c r="AE139" s="8">
        <f>AD139+3.5</f>
        <v>46</v>
      </c>
      <c r="AF139" s="8">
        <f>AD139+6.5</f>
        <v>49</v>
      </c>
      <c r="AG139" s="26">
        <f>AD139+9.5</f>
        <v>52</v>
      </c>
      <c r="AH139" s="3"/>
      <c r="AI139">
        <v>275</v>
      </c>
      <c r="AJ139">
        <v>345</v>
      </c>
      <c r="AK139">
        <v>15</v>
      </c>
      <c r="AL139">
        <v>15</v>
      </c>
      <c r="AM139">
        <v>60</v>
      </c>
      <c r="AN139">
        <v>245</v>
      </c>
      <c r="AO139">
        <v>100</v>
      </c>
      <c r="AP139">
        <v>110</v>
      </c>
      <c r="AQ139">
        <v>395</v>
      </c>
      <c r="AR139">
        <v>3</v>
      </c>
      <c r="AS139" s="6">
        <f>AN139+AP139+AQ139</f>
        <v>750</v>
      </c>
      <c r="AT139" s="6">
        <f>ROUNDDOWN(AS139*0.75,0)</f>
        <v>562</v>
      </c>
      <c r="AU139" s="6">
        <f>ROUNDDOWN(AS139*1.25,0)</f>
        <v>937</v>
      </c>
      <c r="AV139" s="6">
        <f>ROUNDDOWN(($AM139-5)/5,0)-ROUNDDOWN(IF($BA$1=TRUE,$AT139,$AU139)/100,0)+IF($BB$1=TRUE,1,0)+IF($BD$1=TRUE,6,0)</f>
        <v>13</v>
      </c>
      <c r="AW139" s="6">
        <f>ROUNDDOWN(($AM139-5+3*$BA$5)/5,0)-ROUNDDOWN(IF($BA$1=TRUE,$AT139,$AU139)/100,0)+IF($BB$1=TRUE,1,0)+IF($BD$1=TRUE,6,0)</f>
        <v>14</v>
      </c>
      <c r="AX139" s="6">
        <f>ROUNDDOWN(($AM139-5+20*1+2*$BA$5)/5,0)-ROUNDDOWN(IF($BA$1=TRUE,$AT139,$AU139)/100,0)+IF($BB$1=TRUE,1,0)+IF($BD$1=TRUE,6,0)</f>
        <v>17</v>
      </c>
      <c r="AY139" s="6">
        <f>ROUNDDOWN(($AM139-5+20*2+1*$BA$5)/5,0)-ROUNDDOWN(IF($BA$1=TRUE,$AT139,$AU139)/100,0)+IF($BB$1=TRUE,1,0)+IF($BD$1=TRUE,6,0)</f>
        <v>21</v>
      </c>
      <c r="AZ139" s="6">
        <f>ROUNDDOWN(($AM139-5+60)/5,0)-ROUNDDOWN(IF($BA$1=TRUE,$AT139,$AU139)/100,0)+IF($BB$1=TRUE,1,0)+IF($BD$1=TRUE,6,0)</f>
        <v>25</v>
      </c>
    </row>
    <row r="140" spans="1:52" s="6" customFormat="1" x14ac:dyDescent="0.3">
      <c r="A140" s="35">
        <v>136</v>
      </c>
      <c r="B140" s="2" t="s">
        <v>348</v>
      </c>
      <c r="C140" s="23" t="s">
        <v>349</v>
      </c>
      <c r="D140" s="8" t="s">
        <v>1</v>
      </c>
      <c r="E140" s="8" t="s">
        <v>78</v>
      </c>
      <c r="F140" s="8" t="s">
        <v>323</v>
      </c>
      <c r="G140" s="26" t="s">
        <v>12</v>
      </c>
      <c r="H140" s="6">
        <f>ROUNDDOWN(AI140*1.05,0)+INDEX(Sheet2!$B$2:'Sheet2'!$B$5,MATCH(G140,Sheet2!$A$2:'Sheet2'!$A$5,0),0)+34*AR140-ROUNDUP(IF($BA$1=TRUE,AT140,AU140)/10,0)</f>
        <v>451</v>
      </c>
      <c r="I140" s="6">
        <f>ROUNDDOWN(AJ140*1.05,0)+INDEX(Sheet2!$B$2:'Sheet2'!$B$5,MATCH(G140,Sheet2!$A$2:'Sheet2'!$A$5,0),0)+34*AR140-ROUNDUP(IF($BA$1=TRUE,AT140,AU140)/10,0)</f>
        <v>536</v>
      </c>
      <c r="J140" s="45">
        <f>H140+I140</f>
        <v>987</v>
      </c>
      <c r="K140" s="41">
        <f>AU140-ROUNDDOWN(AP140/2,0)-ROUNDDOWN(MAX(AO140*1.2,AN140*0.5),0)+INDEX(Sheet2!$C$2:'Sheet2'!$C$5,MATCH(G140,Sheet2!$A$2:'Sheet2'!$A$5,0),0)</f>
        <v>811</v>
      </c>
      <c r="L140" s="23">
        <f>AT140-ROUNDDOWN(AP140/2,0)-ROUNDDOWN(MAX(AO140*1.2,AN140*0.5),0)</f>
        <v>387</v>
      </c>
      <c r="N140" s="27">
        <f>AV140+IF($F140="범선",IF($BE$1=TRUE,INDEX(Sheet2!$H$2:'Sheet2'!$H$45,MATCH(AV140,Sheet2!$G$2:'Sheet2'!$G$45,0),0)),IF($BF$1=TRUE,INDEX(Sheet2!$I$2:'Sheet2'!$I$45,MATCH(AV140,Sheet2!$G$2:'Sheet2'!$G$45,0)),IF($BG$1=TRUE,INDEX(Sheet2!$H$2:'Sheet2'!$H$45,MATCH(AV140,Sheet2!$G$2:'Sheet2'!$G$45,0)),0)))+IF($BC$1=TRUE,2,0)</f>
        <v>25</v>
      </c>
      <c r="O140" s="8">
        <f>N140+3</f>
        <v>28</v>
      </c>
      <c r="P140" s="8">
        <f>N140+6</f>
        <v>31</v>
      </c>
      <c r="Q140" s="26">
        <f>N140+9</f>
        <v>34</v>
      </c>
      <c r="R140" s="8">
        <f>AW140+IF($F140="범선",IF($BE$1=TRUE,INDEX(Sheet2!$H$2:'Sheet2'!$H$45,MATCH(AW140,Sheet2!$G$2:'Sheet2'!$G$45,0),0)),IF($BF$1=TRUE,INDEX(Sheet2!$I$2:'Sheet2'!$I$45,MATCH(AW140,Sheet2!$G$2:'Sheet2'!$G$45,0)),IF($BG$1=TRUE,INDEX(Sheet2!$H$2:'Sheet2'!$H$45,MATCH(AW140,Sheet2!$G$2:'Sheet2'!$G$45,0)),0)))+IF($BC$1=TRUE,2,0)</f>
        <v>28</v>
      </c>
      <c r="S140" s="8">
        <f>R140+3.5</f>
        <v>31.5</v>
      </c>
      <c r="T140" s="8">
        <f>R140+6.5</f>
        <v>34.5</v>
      </c>
      <c r="U140" s="26">
        <f>R140+9.5</f>
        <v>37.5</v>
      </c>
      <c r="V140" s="8">
        <f>AX140+IF($F140="범선",IF($BE$1=TRUE,INDEX(Sheet2!$H$2:'Sheet2'!$H$45,MATCH(AX140,Sheet2!$G$2:'Sheet2'!$G$45,0),0)),IF($BF$1=TRUE,INDEX(Sheet2!$I$2:'Sheet2'!$I$45,MATCH(AX140,Sheet2!$G$2:'Sheet2'!$G$45,0)),IF($BG$1=TRUE,INDEX(Sheet2!$H$2:'Sheet2'!$H$45,MATCH(AX140,Sheet2!$G$2:'Sheet2'!$G$45,0)),0)))+IF($BC$1=TRUE,2,0)</f>
        <v>32</v>
      </c>
      <c r="W140" s="8">
        <f>V140+3.5</f>
        <v>35.5</v>
      </c>
      <c r="X140" s="8">
        <f>V140+6.5</f>
        <v>38.5</v>
      </c>
      <c r="Y140" s="26">
        <f>V140+9.5</f>
        <v>41.5</v>
      </c>
      <c r="Z140" s="8">
        <f>AY140+IF($F140="범선",IF($BE$1=TRUE,INDEX(Sheet2!$H$2:'Sheet2'!$H$45,MATCH(AY140,Sheet2!$G$2:'Sheet2'!$G$45,0),0)),IF($BF$1=TRUE,INDEX(Sheet2!$I$2:'Sheet2'!$I$45,MATCH(AY140,Sheet2!$G$2:'Sheet2'!$G$45,0)),IF($BG$1=TRUE,INDEX(Sheet2!$H$2:'Sheet2'!$H$45,MATCH(AY140,Sheet2!$G$2:'Sheet2'!$G$45,0)),0)))+IF($BC$1=TRUE,2,0)</f>
        <v>37</v>
      </c>
      <c r="AA140" s="8">
        <f>Z140+3.5</f>
        <v>40.5</v>
      </c>
      <c r="AB140" s="8">
        <f>Z140+6.5</f>
        <v>43.5</v>
      </c>
      <c r="AC140" s="26">
        <f>Z140+9.5</f>
        <v>46.5</v>
      </c>
      <c r="AD140" s="8">
        <f>AZ140+IF($F140="범선",IF($BE$1=TRUE,INDEX(Sheet2!$H$2:'Sheet2'!$H$45,MATCH(AZ140,Sheet2!$G$2:'Sheet2'!$G$45,0),0)),IF($BF$1=TRUE,INDEX(Sheet2!$I$2:'Sheet2'!$I$45,MATCH(AZ140,Sheet2!$G$2:'Sheet2'!$G$45,0)),IF($BG$1=TRUE,INDEX(Sheet2!$H$2:'Sheet2'!$H$45,MATCH(AZ140,Sheet2!$G$2:'Sheet2'!$G$45,0)),0)))+IF($BC$1=TRUE,2,0)</f>
        <v>41</v>
      </c>
      <c r="AE140" s="8">
        <f>AD140+3.5</f>
        <v>44.5</v>
      </c>
      <c r="AF140" s="8">
        <f>AD140+6.5</f>
        <v>47.5</v>
      </c>
      <c r="AG140" s="26">
        <f>AD140+9.5</f>
        <v>50.5</v>
      </c>
      <c r="AH140" s="3"/>
      <c r="AI140" s="40">
        <v>254</v>
      </c>
      <c r="AJ140" s="40">
        <v>335</v>
      </c>
      <c r="AK140" s="40">
        <v>13</v>
      </c>
      <c r="AL140" s="40">
        <v>14</v>
      </c>
      <c r="AM140" s="40">
        <v>59</v>
      </c>
      <c r="AN140" s="40">
        <v>235</v>
      </c>
      <c r="AO140" s="40">
        <v>100</v>
      </c>
      <c r="AP140" s="40">
        <v>110</v>
      </c>
      <c r="AQ140" s="40">
        <v>405</v>
      </c>
      <c r="AR140" s="40">
        <v>3</v>
      </c>
      <c r="AS140" s="6">
        <f>AN140+AP140+AQ140</f>
        <v>750</v>
      </c>
      <c r="AT140" s="6">
        <f>ROUNDDOWN(AS140*0.75,0)</f>
        <v>562</v>
      </c>
      <c r="AU140" s="6">
        <f>ROUNDDOWN(AS140*1.25,0)</f>
        <v>937</v>
      </c>
      <c r="AV140" s="6">
        <f>ROUNDDOWN(($AM140-5)/5,0)-ROUNDDOWN(IF($BA$1=TRUE,$AT140,$AU140)/100,0)+IF($BB$1=TRUE,1,0)+IF($BD$1=TRUE,6,0)</f>
        <v>12</v>
      </c>
      <c r="AW140" s="6">
        <f>ROUNDDOWN(($AM140-5+3*$BA$5)/5,0)-ROUNDDOWN(IF($BA$1=TRUE,$AT140,$AU140)/100,0)+IF($BB$1=TRUE,1,0)+IF($BD$1=TRUE,6,0)</f>
        <v>14</v>
      </c>
      <c r="AX140" s="6">
        <f>ROUNDDOWN(($AM140-5+20*1+2*$BA$5)/5,0)-ROUNDDOWN(IF($BA$1=TRUE,$AT140,$AU140)/100,0)+IF($BB$1=TRUE,1,0)+IF($BD$1=TRUE,6,0)</f>
        <v>17</v>
      </c>
      <c r="AY140" s="6">
        <f>ROUNDDOWN(($AM140-5+20*2+1*$BA$5)/5,0)-ROUNDDOWN(IF($BA$1=TRUE,$AT140,$AU140)/100,0)+IF($BB$1=TRUE,1,0)+IF($BD$1=TRUE,6,0)</f>
        <v>21</v>
      </c>
      <c r="AZ140" s="6">
        <f>ROUNDDOWN(($AM140-5+60)/5,0)-ROUNDDOWN(IF($BA$1=TRUE,$AT140,$AU140)/100,0)+IF($BB$1=TRUE,1,0)+IF($BD$1=TRUE,6,0)</f>
        <v>24</v>
      </c>
    </row>
    <row r="141" spans="1:52" s="6" customFormat="1" x14ac:dyDescent="0.3">
      <c r="A141" s="35">
        <v>137</v>
      </c>
      <c r="B141" s="2" t="s">
        <v>389</v>
      </c>
      <c r="C141" s="23" t="s">
        <v>339</v>
      </c>
      <c r="D141" s="8" t="s">
        <v>1</v>
      </c>
      <c r="E141" s="3" t="s">
        <v>70</v>
      </c>
      <c r="F141" s="8" t="s">
        <v>323</v>
      </c>
      <c r="G141" s="26" t="s">
        <v>12</v>
      </c>
      <c r="H141" s="6">
        <f>ROUNDDOWN(AI141*1.05,0)+INDEX(Sheet2!$B$2:'Sheet2'!$B$5,MATCH(G141,Sheet2!$A$2:'Sheet2'!$A$5,0),0)+34*AR141-ROUNDUP(IF($BA$1=TRUE,AT141,AU141)/10,0)</f>
        <v>383</v>
      </c>
      <c r="I141" s="6">
        <f>ROUNDDOWN(AJ141*1.05,0)+INDEX(Sheet2!$B$2:'Sheet2'!$B$5,MATCH(G141,Sheet2!$A$2:'Sheet2'!$A$5,0),0)+34*AR141-ROUNDUP(IF($BA$1=TRUE,AT141,AU141)/10,0)</f>
        <v>482</v>
      </c>
      <c r="J141" s="45">
        <f>H141+I141</f>
        <v>865</v>
      </c>
      <c r="K141" s="41">
        <f>AU141-ROUNDDOWN(AP141/2,0)-ROUNDDOWN(MAX(AO141*1.2,AN141*0.5),0)+INDEX(Sheet2!$C$2:'Sheet2'!$C$5,MATCH(G141,Sheet2!$A$2:'Sheet2'!$A$5,0),0)</f>
        <v>714</v>
      </c>
      <c r="L141" s="23">
        <f>AT141-ROUNDDOWN(AP141/2,0)-ROUNDDOWN(MAX(AO141*1.2,AN141*0.5),0)</f>
        <v>350</v>
      </c>
      <c r="N141" s="27">
        <f>AV141+IF($F141="범선",IF($BE$1=TRUE,INDEX(Sheet2!$H$2:'Sheet2'!$H$45,MATCH(AV141,Sheet2!$G$2:'Sheet2'!$G$45,0),0)),IF($BF$1=TRUE,INDEX(Sheet2!$I$2:'Sheet2'!$I$45,MATCH(AV141,Sheet2!$G$2:'Sheet2'!$G$45,0)),IF($BG$1=TRUE,INDEX(Sheet2!$H$2:'Sheet2'!$H$45,MATCH(AV141,Sheet2!$G$2:'Sheet2'!$G$45,0)),0)))+IF($BC$1=TRUE,2,0)</f>
        <v>25</v>
      </c>
      <c r="O141" s="8">
        <f>N141+3</f>
        <v>28</v>
      </c>
      <c r="P141" s="8">
        <f>N141+6</f>
        <v>31</v>
      </c>
      <c r="Q141" s="26">
        <f>N141+9</f>
        <v>34</v>
      </c>
      <c r="R141" s="8">
        <f>AW141+IF($F141="범선",IF($BE$1=TRUE,INDEX(Sheet2!$H$2:'Sheet2'!$H$45,MATCH(AW141,Sheet2!$G$2:'Sheet2'!$G$45,0),0)),IF($BF$1=TRUE,INDEX(Sheet2!$I$2:'Sheet2'!$I$45,MATCH(AW141,Sheet2!$G$2:'Sheet2'!$G$45,0)),IF($BG$1=TRUE,INDEX(Sheet2!$H$2:'Sheet2'!$H$45,MATCH(AW141,Sheet2!$G$2:'Sheet2'!$G$45,0)),0)))+IF($BC$1=TRUE,2,0)</f>
        <v>26.5</v>
      </c>
      <c r="S141" s="8">
        <f>R141+3.5</f>
        <v>30</v>
      </c>
      <c r="T141" s="8">
        <f>R141+6.5</f>
        <v>33</v>
      </c>
      <c r="U141" s="26">
        <f>R141+9.5</f>
        <v>36</v>
      </c>
      <c r="V141" s="8">
        <f>AX141+IF($F141="범선",IF($BE$1=TRUE,INDEX(Sheet2!$H$2:'Sheet2'!$H$45,MATCH(AX141,Sheet2!$G$2:'Sheet2'!$G$45,0),0)),IF($BF$1=TRUE,INDEX(Sheet2!$I$2:'Sheet2'!$I$45,MATCH(AX141,Sheet2!$G$2:'Sheet2'!$G$45,0)),IF($BG$1=TRUE,INDEX(Sheet2!$H$2:'Sheet2'!$H$45,MATCH(AX141,Sheet2!$G$2:'Sheet2'!$G$45,0)),0)))+IF($BC$1=TRUE,2,0)</f>
        <v>30.5</v>
      </c>
      <c r="W141" s="8">
        <f>V141+3.5</f>
        <v>34</v>
      </c>
      <c r="X141" s="8">
        <f>V141+6.5</f>
        <v>37</v>
      </c>
      <c r="Y141" s="26">
        <f>V141+9.5</f>
        <v>40</v>
      </c>
      <c r="Z141" s="8">
        <f>AY141+IF($F141="범선",IF($BE$1=TRUE,INDEX(Sheet2!$H$2:'Sheet2'!$H$45,MATCH(AY141,Sheet2!$G$2:'Sheet2'!$G$45,0),0)),IF($BF$1=TRUE,INDEX(Sheet2!$I$2:'Sheet2'!$I$45,MATCH(AY141,Sheet2!$G$2:'Sheet2'!$G$45,0)),IF($BG$1=TRUE,INDEX(Sheet2!$H$2:'Sheet2'!$H$45,MATCH(AY141,Sheet2!$G$2:'Sheet2'!$G$45,0)),0)))+IF($BC$1=TRUE,2,0)</f>
        <v>36</v>
      </c>
      <c r="AA141" s="8">
        <f>Z141+3.5</f>
        <v>39.5</v>
      </c>
      <c r="AB141" s="8">
        <f>Z141+6.5</f>
        <v>42.5</v>
      </c>
      <c r="AC141" s="26">
        <f>Z141+9.5</f>
        <v>45.5</v>
      </c>
      <c r="AD141" s="8">
        <f>AZ141+IF($F141="범선",IF($BE$1=TRUE,INDEX(Sheet2!$H$2:'Sheet2'!$H$45,MATCH(AZ141,Sheet2!$G$2:'Sheet2'!$G$45,0),0)),IF($BF$1=TRUE,INDEX(Sheet2!$I$2:'Sheet2'!$I$45,MATCH(AZ141,Sheet2!$G$2:'Sheet2'!$G$45,0)),IF($BG$1=TRUE,INDEX(Sheet2!$H$2:'Sheet2'!$H$45,MATCH(AZ141,Sheet2!$G$2:'Sheet2'!$G$45,0)),0)))+IF($BC$1=TRUE,2,0)</f>
        <v>41</v>
      </c>
      <c r="AE141" s="8">
        <f>AD141+3.5</f>
        <v>44.5</v>
      </c>
      <c r="AF141" s="8">
        <f>AD141+6.5</f>
        <v>47.5</v>
      </c>
      <c r="AG141" s="26">
        <f>AD141+9.5</f>
        <v>50.5</v>
      </c>
      <c r="AH141" s="3"/>
      <c r="AI141" s="40">
        <v>180</v>
      </c>
      <c r="AJ141" s="40">
        <v>275</v>
      </c>
      <c r="AK141" s="40">
        <v>7</v>
      </c>
      <c r="AL141" s="40">
        <v>10</v>
      </c>
      <c r="AM141" s="40">
        <v>50</v>
      </c>
      <c r="AN141" s="40">
        <v>130</v>
      </c>
      <c r="AO141" s="40">
        <v>60</v>
      </c>
      <c r="AP141" s="40">
        <v>100</v>
      </c>
      <c r="AQ141" s="40">
        <v>400</v>
      </c>
      <c r="AR141" s="40">
        <v>3</v>
      </c>
      <c r="AS141" s="6">
        <f>AN141+AP141+AQ141</f>
        <v>630</v>
      </c>
      <c r="AT141" s="6">
        <f>ROUNDDOWN(AS141*0.75,0)</f>
        <v>472</v>
      </c>
      <c r="AU141" s="6">
        <f>ROUNDDOWN(AS141*1.25,0)</f>
        <v>787</v>
      </c>
      <c r="AV141" s="6">
        <f>ROUNDDOWN(($AM141-5)/5,0)-ROUNDDOWN(IF($BA$1=TRUE,$AT141,$AU141)/100,0)+IF($BB$1=TRUE,1,0)+IF($BD$1=TRUE,6,0)</f>
        <v>12</v>
      </c>
      <c r="AW141" s="6">
        <f>ROUNDDOWN(($AM141-5+3*$BA$5)/5,0)-ROUNDDOWN(IF($BA$1=TRUE,$AT141,$AU141)/100,0)+IF($BB$1=TRUE,1,0)+IF($BD$1=TRUE,6,0)</f>
        <v>13</v>
      </c>
      <c r="AX141" s="6">
        <f>ROUNDDOWN(($AM141-5+20*1+2*$BA$5)/5,0)-ROUNDDOWN(IF($BA$1=TRUE,$AT141,$AU141)/100,0)+IF($BB$1=TRUE,1,0)+IF($BD$1=TRUE,6,0)</f>
        <v>16</v>
      </c>
      <c r="AY141" s="6">
        <f>ROUNDDOWN(($AM141-5+20*2+1*$BA$5)/5,0)-ROUNDDOWN(IF($BA$1=TRUE,$AT141,$AU141)/100,0)+IF($BB$1=TRUE,1,0)+IF($BD$1=TRUE,6,0)</f>
        <v>20</v>
      </c>
      <c r="AZ141" s="6">
        <f>ROUNDDOWN(($AM141-5+60)/5,0)-ROUNDDOWN(IF($BA$1=TRUE,$AT141,$AU141)/100,0)+IF($BB$1=TRUE,1,0)+IF($BD$1=TRUE,6,0)</f>
        <v>24</v>
      </c>
    </row>
    <row r="142" spans="1:52" s="6" customFormat="1" x14ac:dyDescent="0.3">
      <c r="A142" s="35">
        <v>138</v>
      </c>
      <c r="B142" s="2"/>
      <c r="C142" s="23" t="s">
        <v>339</v>
      </c>
      <c r="D142" s="8" t="s">
        <v>43</v>
      </c>
      <c r="E142" s="3" t="s">
        <v>390</v>
      </c>
      <c r="F142" s="8" t="s">
        <v>323</v>
      </c>
      <c r="G142" s="26" t="s">
        <v>12</v>
      </c>
      <c r="H142" s="6">
        <f>ROUNDDOWN(AI142*1.05,0)+INDEX(Sheet2!$B$2:'Sheet2'!$B$5,MATCH(G142,Sheet2!$A$2:'Sheet2'!$A$5,0),0)+34*AR142-ROUNDUP(IF($BA$1=TRUE,AT142,AU142)/10,0)</f>
        <v>393</v>
      </c>
      <c r="I142" s="6">
        <f>ROUNDDOWN(AJ142*1.05,0)+INDEX(Sheet2!$B$2:'Sheet2'!$B$5,MATCH(G142,Sheet2!$A$2:'Sheet2'!$A$5,0),0)+34*AR142-ROUNDUP(IF($BA$1=TRUE,AT142,AU142)/10,0)</f>
        <v>482</v>
      </c>
      <c r="J142" s="45">
        <f>H142+I142</f>
        <v>875</v>
      </c>
      <c r="K142" s="41">
        <f>AU142-ROUNDDOWN(AP142/2,0)-ROUNDDOWN(MAX(AO142*1.2,AN142*0.5),0)+INDEX(Sheet2!$C$2:'Sheet2'!$C$5,MATCH(G142,Sheet2!$A$2:'Sheet2'!$A$5,0),0)</f>
        <v>712</v>
      </c>
      <c r="L142" s="23">
        <f>AT142-ROUNDDOWN(AP142/2,0)-ROUNDDOWN(MAX(AO142*1.2,AN142*0.5),0)</f>
        <v>348</v>
      </c>
      <c r="N142" s="27">
        <f>AV142+IF($F142="범선",IF($BE$1=TRUE,INDEX(Sheet2!$H$2:'Sheet2'!$H$45,MATCH(AV142,Sheet2!$G$2:'Sheet2'!$G$45,0),0)),IF($BF$1=TRUE,INDEX(Sheet2!$I$2:'Sheet2'!$I$45,MATCH(AV142,Sheet2!$G$2:'Sheet2'!$G$45,0)),IF($BG$1=TRUE,INDEX(Sheet2!$H$2:'Sheet2'!$H$45,MATCH(AV142,Sheet2!$G$2:'Sheet2'!$G$45,0)),0)))+IF($BC$1=TRUE,2,0)</f>
        <v>22.5</v>
      </c>
      <c r="O142" s="8">
        <f>N142+3</f>
        <v>25.5</v>
      </c>
      <c r="P142" s="8">
        <f>N142+6</f>
        <v>28.5</v>
      </c>
      <c r="Q142" s="26">
        <f>N142+9</f>
        <v>31.5</v>
      </c>
      <c r="R142" s="8">
        <f>AW142+IF($F142="범선",IF($BE$1=TRUE,INDEX(Sheet2!$H$2:'Sheet2'!$H$45,MATCH(AW142,Sheet2!$G$2:'Sheet2'!$G$45,0),0)),IF($BF$1=TRUE,INDEX(Sheet2!$I$2:'Sheet2'!$I$45,MATCH(AW142,Sheet2!$G$2:'Sheet2'!$G$45,0)),IF($BG$1=TRUE,INDEX(Sheet2!$H$2:'Sheet2'!$H$45,MATCH(AW142,Sheet2!$G$2:'Sheet2'!$G$45,0)),0)))+IF($BC$1=TRUE,2,0)</f>
        <v>24</v>
      </c>
      <c r="S142" s="8">
        <f>R142+3.5</f>
        <v>27.5</v>
      </c>
      <c r="T142" s="8">
        <f>R142+6.5</f>
        <v>30.5</v>
      </c>
      <c r="U142" s="26">
        <f>R142+9.5</f>
        <v>33.5</v>
      </c>
      <c r="V142" s="8">
        <f>AX142+IF($F142="범선",IF($BE$1=TRUE,INDEX(Sheet2!$H$2:'Sheet2'!$H$45,MATCH(AX142,Sheet2!$G$2:'Sheet2'!$G$45,0),0)),IF($BF$1=TRUE,INDEX(Sheet2!$I$2:'Sheet2'!$I$45,MATCH(AX142,Sheet2!$G$2:'Sheet2'!$G$45,0)),IF($BG$1=TRUE,INDEX(Sheet2!$H$2:'Sheet2'!$H$45,MATCH(AX142,Sheet2!$G$2:'Sheet2'!$G$45,0)),0)))+IF($BC$1=TRUE,2,0)</f>
        <v>29</v>
      </c>
      <c r="W142" s="8">
        <f>V142+3.5</f>
        <v>32.5</v>
      </c>
      <c r="X142" s="8">
        <f>V142+6.5</f>
        <v>35.5</v>
      </c>
      <c r="Y142" s="26">
        <f>V142+9.5</f>
        <v>38.5</v>
      </c>
      <c r="Z142" s="8">
        <f>AY142+IF($F142="범선",IF($BE$1=TRUE,INDEX(Sheet2!$H$2:'Sheet2'!$H$45,MATCH(AY142,Sheet2!$G$2:'Sheet2'!$G$45,0),0)),IF($BF$1=TRUE,INDEX(Sheet2!$I$2:'Sheet2'!$I$45,MATCH(AY142,Sheet2!$G$2:'Sheet2'!$G$45,0)),IF($BG$1=TRUE,INDEX(Sheet2!$H$2:'Sheet2'!$H$45,MATCH(AY142,Sheet2!$G$2:'Sheet2'!$G$45,0)),0)))+IF($BC$1=TRUE,2,0)</f>
        <v>33</v>
      </c>
      <c r="AA142" s="8">
        <f>Z142+3.5</f>
        <v>36.5</v>
      </c>
      <c r="AB142" s="8">
        <f>Z142+6.5</f>
        <v>39.5</v>
      </c>
      <c r="AC142" s="26">
        <f>Z142+9.5</f>
        <v>42.5</v>
      </c>
      <c r="AD142" s="8">
        <f>AZ142+IF($F142="범선",IF($BE$1=TRUE,INDEX(Sheet2!$H$2:'Sheet2'!$H$45,MATCH(AZ142,Sheet2!$G$2:'Sheet2'!$G$45,0),0)),IF($BF$1=TRUE,INDEX(Sheet2!$I$2:'Sheet2'!$I$45,MATCH(AZ142,Sheet2!$G$2:'Sheet2'!$G$45,0)),IF($BG$1=TRUE,INDEX(Sheet2!$H$2:'Sheet2'!$H$45,MATCH(AZ142,Sheet2!$G$2:'Sheet2'!$G$45,0)),0)))+IF($BC$1=TRUE,2,0)</f>
        <v>38.5</v>
      </c>
      <c r="AE142" s="8">
        <f>AD142+3.5</f>
        <v>42</v>
      </c>
      <c r="AF142" s="8">
        <f>AD142+6.5</f>
        <v>45</v>
      </c>
      <c r="AG142" s="26">
        <f>AD142+9.5</f>
        <v>48</v>
      </c>
      <c r="AH142" s="3"/>
      <c r="AI142" s="40">
        <v>190</v>
      </c>
      <c r="AJ142" s="40">
        <v>275</v>
      </c>
      <c r="AK142" s="40">
        <v>7</v>
      </c>
      <c r="AL142" s="40">
        <v>9</v>
      </c>
      <c r="AM142" s="40">
        <v>42</v>
      </c>
      <c r="AN142" s="40">
        <v>130</v>
      </c>
      <c r="AO142" s="40">
        <v>64</v>
      </c>
      <c r="AP142" s="40">
        <v>96</v>
      </c>
      <c r="AQ142" s="40">
        <v>404</v>
      </c>
      <c r="AR142" s="40">
        <v>3</v>
      </c>
      <c r="AS142" s="40">
        <f>AN142+AP142+AQ142</f>
        <v>630</v>
      </c>
      <c r="AT142" s="40">
        <f>ROUNDDOWN(AS142*0.75,0)</f>
        <v>472</v>
      </c>
      <c r="AU142" s="40">
        <f>ROUNDDOWN(AS142*1.25,0)</f>
        <v>787</v>
      </c>
      <c r="AV142" s="6">
        <f>ROUNDDOWN(($AM142-5)/5,0)-ROUNDDOWN(IF($BA$1=TRUE,$AT142,$AU142)/100,0)+IF($BB$1=TRUE,1,0)+IF($BD$1=TRUE,6,0)</f>
        <v>10</v>
      </c>
      <c r="AW142" s="6">
        <f>ROUNDDOWN(($AM142-5+3*$BA$5)/5,0)-ROUNDDOWN(IF($BA$1=TRUE,$AT142,$AU142)/100,0)+IF($BB$1=TRUE,1,0)+IF($BD$1=TRUE,6,0)</f>
        <v>11</v>
      </c>
      <c r="AX142" s="6">
        <f>ROUNDDOWN(($AM142-5+20*1+2*$BA$5)/5,0)-ROUNDDOWN(IF($BA$1=TRUE,$AT142,$AU142)/100,0)+IF($BB$1=TRUE,1,0)+IF($BD$1=TRUE,6,0)</f>
        <v>15</v>
      </c>
      <c r="AY142" s="6">
        <f>ROUNDDOWN(($AM142-5+20*2+1*$BA$5)/5,0)-ROUNDDOWN(IF($BA$1=TRUE,$AT142,$AU142)/100,0)+IF($BB$1=TRUE,1,0)+IF($BD$1=TRUE,6,0)</f>
        <v>18</v>
      </c>
      <c r="AZ142" s="6">
        <f>ROUNDDOWN(($AM142-5+60)/5,0)-ROUNDDOWN(IF($BA$1=TRUE,$AT142,$AU142)/100,0)+IF($BB$1=TRUE,1,0)+IF($BD$1=TRUE,6,0)</f>
        <v>22</v>
      </c>
    </row>
    <row r="143" spans="1:52" s="6" customFormat="1" x14ac:dyDescent="0.3">
      <c r="A143" s="35">
        <v>139</v>
      </c>
      <c r="B143" s="7" t="s">
        <v>76</v>
      </c>
      <c r="C143" s="23" t="s">
        <v>196</v>
      </c>
      <c r="D143" s="8" t="s">
        <v>1</v>
      </c>
      <c r="E143" s="8" t="s">
        <v>71</v>
      </c>
      <c r="F143" s="9" t="s">
        <v>69</v>
      </c>
      <c r="G143" s="26" t="s">
        <v>10</v>
      </c>
      <c r="H143" s="6">
        <f>ROUNDDOWN(AI143*1.05,0)+INDEX(Sheet2!$B$2:'Sheet2'!$B$5,MATCH(G143,Sheet2!$A$2:'Sheet2'!$A$5,0),0)+34*AR143-ROUNDUP(IF($BA$1=TRUE,AT143,AU143)/10,0)</f>
        <v>443</v>
      </c>
      <c r="I143" s="6">
        <f>ROUNDDOWN(AJ143*1.05,0)+INDEX(Sheet2!$B$2:'Sheet2'!$B$5,MATCH(G143,Sheet2!$A$2:'Sheet2'!$A$5,0),0)+34*AR143-ROUNDUP(IF($BA$1=TRUE,AT143,AU143)/10,0)</f>
        <v>553</v>
      </c>
      <c r="J143" s="45">
        <f>H143+I143</f>
        <v>996</v>
      </c>
      <c r="K143" s="41">
        <f>AU143-ROUNDDOWN(AP143/2,0)-ROUNDDOWN(MAX(AO143*1.2,AN143*0.5),0)+INDEX(Sheet2!$C$2:'Sheet2'!$C$5,MATCH(G143,Sheet2!$A$2:'Sheet2'!$A$5,0),0)</f>
        <v>1161</v>
      </c>
      <c r="L143" s="23">
        <f>AT143-ROUNDDOWN(AP143/2,0)-ROUNDDOWN(MAX(AO143*1.2,AN143*0.5),0)</f>
        <v>635</v>
      </c>
      <c r="N143" s="27">
        <f>AV143+IF($F143="범선",IF($BE$1=TRUE,INDEX(Sheet2!$H$2:'Sheet2'!$H$45,MATCH(AV143,Sheet2!$G$2:'Sheet2'!$G$45,0),0)),IF($BF$1=TRUE,INDEX(Sheet2!$I$2:'Sheet2'!$I$45,MATCH(AV143,Sheet2!$G$2:'Sheet2'!$G$45,0)),IF($BG$1=TRUE,INDEX(Sheet2!$H$2:'Sheet2'!$H$45,MATCH(AV143,Sheet2!$G$2:'Sheet2'!$G$45,0)),0)))+IF($BC$1=TRUE,2,0)</f>
        <v>18.5</v>
      </c>
      <c r="O143" s="8">
        <f>N143+3</f>
        <v>21.5</v>
      </c>
      <c r="P143" s="8">
        <f>N143+6</f>
        <v>24.5</v>
      </c>
      <c r="Q143" s="26">
        <f>N143+9</f>
        <v>27.5</v>
      </c>
      <c r="R143" s="8">
        <f>AW143+IF($F143="범선",IF($BE$1=TRUE,INDEX(Sheet2!$H$2:'Sheet2'!$H$45,MATCH(AW143,Sheet2!$G$2:'Sheet2'!$G$45,0),0)),IF($BF$1=TRUE,INDEX(Sheet2!$I$2:'Sheet2'!$I$45,MATCH(AW143,Sheet2!$G$2:'Sheet2'!$G$45,0)),IF($BG$1=TRUE,INDEX(Sheet2!$H$2:'Sheet2'!$H$45,MATCH(AW143,Sheet2!$G$2:'Sheet2'!$G$45,0)),0)))+IF($BC$1=TRUE,2,0)</f>
        <v>20</v>
      </c>
      <c r="S143" s="8">
        <f>R143+3.5</f>
        <v>23.5</v>
      </c>
      <c r="T143" s="8">
        <f>R143+6.5</f>
        <v>26.5</v>
      </c>
      <c r="U143" s="26">
        <f>R143+9.5</f>
        <v>29.5</v>
      </c>
      <c r="V143" s="8">
        <f>AX143+IF($F143="범선",IF($BE$1=TRUE,INDEX(Sheet2!$H$2:'Sheet2'!$H$45,MATCH(AX143,Sheet2!$G$2:'Sheet2'!$G$45,0),0)),IF($BF$1=TRUE,INDEX(Sheet2!$I$2:'Sheet2'!$I$45,MATCH(AX143,Sheet2!$G$2:'Sheet2'!$G$45,0)),IF($BG$1=TRUE,INDEX(Sheet2!$H$2:'Sheet2'!$H$45,MATCH(AX143,Sheet2!$G$2:'Sheet2'!$G$45,0)),0)))+IF($BC$1=TRUE,2,0)</f>
        <v>24</v>
      </c>
      <c r="W143" s="8">
        <f>V143+3.5</f>
        <v>27.5</v>
      </c>
      <c r="X143" s="8">
        <f>V143+6.5</f>
        <v>30.5</v>
      </c>
      <c r="Y143" s="26">
        <f>V143+9.5</f>
        <v>33.5</v>
      </c>
      <c r="Z143" s="8">
        <f>AY143+IF($F143="범선",IF($BE$1=TRUE,INDEX(Sheet2!$H$2:'Sheet2'!$H$45,MATCH(AY143,Sheet2!$G$2:'Sheet2'!$G$45,0),0)),IF($BF$1=TRUE,INDEX(Sheet2!$I$2:'Sheet2'!$I$45,MATCH(AY143,Sheet2!$G$2:'Sheet2'!$G$45,0)),IF($BG$1=TRUE,INDEX(Sheet2!$H$2:'Sheet2'!$H$45,MATCH(AY143,Sheet2!$G$2:'Sheet2'!$G$45,0)),0)))+IF($BC$1=TRUE,2,0)</f>
        <v>29</v>
      </c>
      <c r="AA143" s="8">
        <f>Z143+3.5</f>
        <v>32.5</v>
      </c>
      <c r="AB143" s="8">
        <f>Z143+6.5</f>
        <v>35.5</v>
      </c>
      <c r="AC143" s="26">
        <f>Z143+9.5</f>
        <v>38.5</v>
      </c>
      <c r="AD143" s="8">
        <f>AZ143+IF($F143="범선",IF($BE$1=TRUE,INDEX(Sheet2!$H$2:'Sheet2'!$H$45,MATCH(AZ143,Sheet2!$G$2:'Sheet2'!$G$45,0),0)),IF($BF$1=TRUE,INDEX(Sheet2!$I$2:'Sheet2'!$I$45,MATCH(AZ143,Sheet2!$G$2:'Sheet2'!$G$45,0)),IF($BG$1=TRUE,INDEX(Sheet2!$H$2:'Sheet2'!$H$45,MATCH(AZ143,Sheet2!$G$2:'Sheet2'!$G$45,0)),0)))+IF($BC$1=TRUE,2,0)</f>
        <v>34.5</v>
      </c>
      <c r="AE143" s="8">
        <f>AD143+3.5</f>
        <v>38</v>
      </c>
      <c r="AF143" s="8">
        <f>AD143+6.5</f>
        <v>41</v>
      </c>
      <c r="AG143" s="26">
        <f>AD143+9.5</f>
        <v>44</v>
      </c>
      <c r="AH143" s="8"/>
      <c r="AI143" s="6">
        <v>260</v>
      </c>
      <c r="AJ143" s="6">
        <v>365</v>
      </c>
      <c r="AK143" s="6">
        <v>11</v>
      </c>
      <c r="AL143" s="6">
        <v>12</v>
      </c>
      <c r="AM143" s="6">
        <v>40</v>
      </c>
      <c r="AN143" s="6">
        <v>80</v>
      </c>
      <c r="AO143" s="6">
        <v>40</v>
      </c>
      <c r="AP143" s="6">
        <v>58</v>
      </c>
      <c r="AQ143" s="6">
        <v>812</v>
      </c>
      <c r="AR143" s="6">
        <v>3</v>
      </c>
      <c r="AS143" s="6">
        <f>AN143+AP143+AQ143</f>
        <v>950</v>
      </c>
      <c r="AT143" s="6">
        <f>ROUNDDOWN(AS143*0.75,0)</f>
        <v>712</v>
      </c>
      <c r="AU143" s="6">
        <f>ROUNDDOWN(AS143*1.25,0)</f>
        <v>1187</v>
      </c>
      <c r="AV143" s="6">
        <f>ROUNDDOWN(($AM143-5)/5,0)-ROUNDDOWN(IF($BA$1=TRUE,$AT143,$AU143)/100,0)+IF($BB$1=TRUE,1,0)+IF($BD$1=TRUE,6,0)</f>
        <v>7</v>
      </c>
      <c r="AW143" s="6">
        <f>ROUNDDOWN(($AM143-5+3*$BA$5)/5,0)-ROUNDDOWN(IF($BA$1=TRUE,$AT143,$AU143)/100,0)+IF($BB$1=TRUE,1,0)+IF($BD$1=TRUE,6,0)</f>
        <v>8</v>
      </c>
      <c r="AX143" s="6">
        <f>ROUNDDOWN(($AM143-5+20*1+2*$BA$5)/5,0)-ROUNDDOWN(IF($BA$1=TRUE,$AT143,$AU143)/100,0)+IF($BB$1=TRUE,1,0)+IF($BD$1=TRUE,6,0)</f>
        <v>11</v>
      </c>
      <c r="AY143" s="6">
        <f>ROUNDDOWN(($AM143-5+20*2+1*$BA$5)/5,0)-ROUNDDOWN(IF($BA$1=TRUE,$AT143,$AU143)/100,0)+IF($BB$1=TRUE,1,0)+IF($BD$1=TRUE,6,0)</f>
        <v>15</v>
      </c>
      <c r="AZ143" s="6">
        <f>ROUNDDOWN(($AM143-5+60)/5,0)-ROUNDDOWN(IF($BA$1=TRUE,$AT143,$AU143)/100,0)+IF($BB$1=TRUE,1,0)+IF($BD$1=TRUE,6,0)</f>
        <v>19</v>
      </c>
    </row>
    <row r="144" spans="1:52" s="6" customFormat="1" x14ac:dyDescent="0.3">
      <c r="A144" s="35">
        <v>140</v>
      </c>
      <c r="B144" s="7"/>
      <c r="C144" s="23" t="s">
        <v>196</v>
      </c>
      <c r="D144" s="8" t="s">
        <v>43</v>
      </c>
      <c r="E144" s="8" t="s">
        <v>71</v>
      </c>
      <c r="F144" s="9" t="s">
        <v>69</v>
      </c>
      <c r="G144" s="26" t="s">
        <v>10</v>
      </c>
      <c r="H144" s="6">
        <f>ROUNDDOWN(AI144*1.05,0)+INDEX(Sheet2!$B$2:'Sheet2'!$B$5,MATCH(G144,Sheet2!$A$2:'Sheet2'!$A$5,0),0)+34*AR144-ROUNDUP(IF($BA$1=TRUE,AT144,AU144)/10,0)</f>
        <v>443</v>
      </c>
      <c r="I144" s="6">
        <f>ROUNDDOWN(AJ144*1.05,0)+INDEX(Sheet2!$B$2:'Sheet2'!$B$5,MATCH(G144,Sheet2!$A$2:'Sheet2'!$A$5,0),0)+34*AR144-ROUNDUP(IF($BA$1=TRUE,AT144,AU144)/10,0)</f>
        <v>553</v>
      </c>
      <c r="J144" s="45">
        <f>H144+I144</f>
        <v>996</v>
      </c>
      <c r="K144" s="41">
        <f>AU144-ROUNDDOWN(AP144/2,0)-ROUNDDOWN(MAX(AO144*1.2,AN144*0.5),0)+INDEX(Sheet2!$C$2:'Sheet2'!$C$5,MATCH(G144,Sheet2!$A$2:'Sheet2'!$A$5,0),0)</f>
        <v>1166</v>
      </c>
      <c r="L144" s="23">
        <f>AT144-ROUNDDOWN(AP144/2,0)-ROUNDDOWN(MAX(AO144*1.2,AN144*0.5),0)</f>
        <v>640</v>
      </c>
      <c r="N144" s="27">
        <f>AV144+IF($F144="범선",IF($BE$1=TRUE,INDEX(Sheet2!$H$2:'Sheet2'!$H$45,MATCH(AV144,Sheet2!$G$2:'Sheet2'!$G$45,0),0)),IF($BF$1=TRUE,INDEX(Sheet2!$I$2:'Sheet2'!$I$45,MATCH(AV144,Sheet2!$G$2:'Sheet2'!$G$45,0)),IF($BG$1=TRUE,INDEX(Sheet2!$H$2:'Sheet2'!$H$45,MATCH(AV144,Sheet2!$G$2:'Sheet2'!$G$45,0)),0)))+IF($BC$1=TRUE,2,0)</f>
        <v>16</v>
      </c>
      <c r="O144" s="8">
        <f>N144+3</f>
        <v>19</v>
      </c>
      <c r="P144" s="8">
        <f>N144+6</f>
        <v>22</v>
      </c>
      <c r="Q144" s="26">
        <f>N144+9</f>
        <v>25</v>
      </c>
      <c r="R144" s="8">
        <f>AW144+IF($F144="범선",IF($BE$1=TRUE,INDEX(Sheet2!$H$2:'Sheet2'!$H$45,MATCH(AW144,Sheet2!$G$2:'Sheet2'!$G$45,0),0)),IF($BF$1=TRUE,INDEX(Sheet2!$I$2:'Sheet2'!$I$45,MATCH(AW144,Sheet2!$G$2:'Sheet2'!$G$45,0)),IF($BG$1=TRUE,INDEX(Sheet2!$H$2:'Sheet2'!$H$45,MATCH(AW144,Sheet2!$G$2:'Sheet2'!$G$45,0)),0)))+IF($BC$1=TRUE,2,0)</f>
        <v>17</v>
      </c>
      <c r="S144" s="8">
        <f>R144+3.5</f>
        <v>20.5</v>
      </c>
      <c r="T144" s="8">
        <f>R144+6.5</f>
        <v>23.5</v>
      </c>
      <c r="U144" s="26">
        <f>R144+9.5</f>
        <v>26.5</v>
      </c>
      <c r="V144" s="8">
        <f>AX144+IF($F144="범선",IF($BE$1=TRUE,INDEX(Sheet2!$H$2:'Sheet2'!$H$45,MATCH(AX144,Sheet2!$G$2:'Sheet2'!$G$45,0),0)),IF($BF$1=TRUE,INDEX(Sheet2!$I$2:'Sheet2'!$I$45,MATCH(AX144,Sheet2!$G$2:'Sheet2'!$G$45,0)),IF($BG$1=TRUE,INDEX(Sheet2!$H$2:'Sheet2'!$H$45,MATCH(AX144,Sheet2!$G$2:'Sheet2'!$G$45,0)),0)))+IF($BC$1=TRUE,2,0)</f>
        <v>22.5</v>
      </c>
      <c r="W144" s="8">
        <f>V144+3.5</f>
        <v>26</v>
      </c>
      <c r="X144" s="8">
        <f>V144+6.5</f>
        <v>29</v>
      </c>
      <c r="Y144" s="26">
        <f>V144+9.5</f>
        <v>32</v>
      </c>
      <c r="Z144" s="8">
        <f>AY144+IF($F144="범선",IF($BE$1=TRUE,INDEX(Sheet2!$H$2:'Sheet2'!$H$45,MATCH(AY144,Sheet2!$G$2:'Sheet2'!$G$45,0),0)),IF($BF$1=TRUE,INDEX(Sheet2!$I$2:'Sheet2'!$I$45,MATCH(AY144,Sheet2!$G$2:'Sheet2'!$G$45,0)),IF($BG$1=TRUE,INDEX(Sheet2!$H$2:'Sheet2'!$H$45,MATCH(AY144,Sheet2!$G$2:'Sheet2'!$G$45,0)),0)))+IF($BC$1=TRUE,2,0)</f>
        <v>26.5</v>
      </c>
      <c r="AA144" s="8">
        <f>Z144+3.5</f>
        <v>30</v>
      </c>
      <c r="AB144" s="8">
        <f>Z144+6.5</f>
        <v>33</v>
      </c>
      <c r="AC144" s="26">
        <f>Z144+9.5</f>
        <v>36</v>
      </c>
      <c r="AD144" s="8">
        <f>AZ144+IF($F144="범선",IF($BE$1=TRUE,INDEX(Sheet2!$H$2:'Sheet2'!$H$45,MATCH(AZ144,Sheet2!$G$2:'Sheet2'!$G$45,0),0)),IF($BF$1=TRUE,INDEX(Sheet2!$I$2:'Sheet2'!$I$45,MATCH(AZ144,Sheet2!$G$2:'Sheet2'!$G$45,0)),IF($BG$1=TRUE,INDEX(Sheet2!$H$2:'Sheet2'!$H$45,MATCH(AZ144,Sheet2!$G$2:'Sheet2'!$G$45,0)),0)))+IF($BC$1=TRUE,2,0)</f>
        <v>32</v>
      </c>
      <c r="AE144" s="8">
        <f>AD144+3.5</f>
        <v>35.5</v>
      </c>
      <c r="AF144" s="8">
        <f>AD144+6.5</f>
        <v>38.5</v>
      </c>
      <c r="AG144" s="26">
        <f>AD144+9.5</f>
        <v>41.5</v>
      </c>
      <c r="AH144" s="8"/>
      <c r="AI144" s="6">
        <v>260</v>
      </c>
      <c r="AJ144" s="6">
        <v>365</v>
      </c>
      <c r="AK144" s="6">
        <v>11</v>
      </c>
      <c r="AL144" s="6">
        <v>12</v>
      </c>
      <c r="AM144" s="6">
        <v>32</v>
      </c>
      <c r="AN144" s="6">
        <v>67</v>
      </c>
      <c r="AO144" s="6">
        <v>40</v>
      </c>
      <c r="AP144" s="6">
        <v>48</v>
      </c>
      <c r="AQ144" s="6">
        <v>835</v>
      </c>
      <c r="AR144" s="6">
        <v>3</v>
      </c>
      <c r="AS144" s="6">
        <f>AN144+AP144+AQ144</f>
        <v>950</v>
      </c>
      <c r="AT144" s="6">
        <f>ROUNDDOWN(AS144*0.75,0)</f>
        <v>712</v>
      </c>
      <c r="AU144" s="6">
        <f>ROUNDDOWN(AS144*1.25,0)</f>
        <v>1187</v>
      </c>
      <c r="AV144" s="6">
        <f>ROUNDDOWN(($AM144-5)/5,0)-ROUNDDOWN(IF($BA$1=TRUE,$AT144,$AU144)/100,0)+IF($BB$1=TRUE,1,0)+IF($BD$1=TRUE,6,0)</f>
        <v>5</v>
      </c>
      <c r="AW144" s="6">
        <f>ROUNDDOWN(($AM144-5+3*$BA$5)/5,0)-ROUNDDOWN(IF($BA$1=TRUE,$AT144,$AU144)/100,0)+IF($BB$1=TRUE,1,0)+IF($BD$1=TRUE,6,0)</f>
        <v>6</v>
      </c>
      <c r="AX144" s="6">
        <f>ROUNDDOWN(($AM144-5+20*1+2*$BA$5)/5,0)-ROUNDDOWN(IF($BA$1=TRUE,$AT144,$AU144)/100,0)+IF($BB$1=TRUE,1,0)+IF($BD$1=TRUE,6,0)</f>
        <v>10</v>
      </c>
      <c r="AY144" s="6">
        <f>ROUNDDOWN(($AM144-5+20*2+1*$BA$5)/5,0)-ROUNDDOWN(IF($BA$1=TRUE,$AT144,$AU144)/100,0)+IF($BB$1=TRUE,1,0)+IF($BD$1=TRUE,6,0)</f>
        <v>13</v>
      </c>
      <c r="AZ144" s="6">
        <f>ROUNDDOWN(($AM144-5+60)/5,0)-ROUNDDOWN(IF($BA$1=TRUE,$AT144,$AU144)/100,0)+IF($BB$1=TRUE,1,0)+IF($BD$1=TRUE,6,0)</f>
        <v>17</v>
      </c>
    </row>
    <row r="145" spans="1:52" s="6" customFormat="1" x14ac:dyDescent="0.3">
      <c r="A145" s="35">
        <v>141</v>
      </c>
      <c r="B145" s="7" t="s">
        <v>197</v>
      </c>
      <c r="C145" s="23" t="s">
        <v>196</v>
      </c>
      <c r="D145" s="8" t="s">
        <v>1</v>
      </c>
      <c r="E145" s="8" t="s">
        <v>0</v>
      </c>
      <c r="F145" s="9" t="s">
        <v>69</v>
      </c>
      <c r="G145" s="26" t="s">
        <v>10</v>
      </c>
      <c r="H145" s="6">
        <f>ROUNDDOWN(AI145*1.05,0)+INDEX(Sheet2!$B$2:'Sheet2'!$B$5,MATCH(G145,Sheet2!$A$2:'Sheet2'!$A$5,0),0)+34*AR145-ROUNDUP(IF($BA$1=TRUE,AT145,AU145)/10,0)</f>
        <v>446</v>
      </c>
      <c r="I145" s="6">
        <f>ROUNDDOWN(AJ145*1.05,0)+INDEX(Sheet2!$B$2:'Sheet2'!$B$5,MATCH(G145,Sheet2!$A$2:'Sheet2'!$A$5,0),0)+34*AR145-ROUNDUP(IF($BA$1=TRUE,AT145,AU145)/10,0)</f>
        <v>551</v>
      </c>
      <c r="J145" s="45">
        <f>H145+I145</f>
        <v>997</v>
      </c>
      <c r="K145" s="41">
        <f>AU145-ROUNDDOWN(AP145/2,0)-ROUNDDOWN(MAX(AO145*1.2,AN145*0.5),0)+INDEX(Sheet2!$C$2:'Sheet2'!$C$5,MATCH(G145,Sheet2!$A$2:'Sheet2'!$A$5,0),0)</f>
        <v>1291</v>
      </c>
      <c r="L145" s="23">
        <f>AT145-ROUNDDOWN(AP145/2,0)-ROUNDDOWN(MAX(AO145*1.2,AN145*0.5),0)</f>
        <v>715</v>
      </c>
      <c r="N145" s="27">
        <f>AV145+IF($F145="범선",IF($BE$1=TRUE,INDEX(Sheet2!$H$2:'Sheet2'!$H$45,MATCH(AV145,Sheet2!$G$2:'Sheet2'!$G$45,0),0)),IF($BF$1=TRUE,INDEX(Sheet2!$I$2:'Sheet2'!$I$45,MATCH(AV145,Sheet2!$G$2:'Sheet2'!$G$45,0)),IF($BG$1=TRUE,INDEX(Sheet2!$H$2:'Sheet2'!$H$45,MATCH(AV145,Sheet2!$G$2:'Sheet2'!$G$45,0)),0)))+IF($BC$1=TRUE,2,0)</f>
        <v>16</v>
      </c>
      <c r="O145" s="8">
        <f>N145+3</f>
        <v>19</v>
      </c>
      <c r="P145" s="8">
        <f>N145+6</f>
        <v>22</v>
      </c>
      <c r="Q145" s="26">
        <f>N145+9</f>
        <v>25</v>
      </c>
      <c r="R145" s="8">
        <f>AW145+IF($F145="범선",IF($BE$1=TRUE,INDEX(Sheet2!$H$2:'Sheet2'!$H$45,MATCH(AW145,Sheet2!$G$2:'Sheet2'!$G$45,0),0)),IF($BF$1=TRUE,INDEX(Sheet2!$I$2:'Sheet2'!$I$45,MATCH(AW145,Sheet2!$G$2:'Sheet2'!$G$45,0)),IF($BG$1=TRUE,INDEX(Sheet2!$H$2:'Sheet2'!$H$45,MATCH(AW145,Sheet2!$G$2:'Sheet2'!$G$45,0)),0)))+IF($BC$1=TRUE,2,0)</f>
        <v>17</v>
      </c>
      <c r="S145" s="8">
        <f>R145+3.5</f>
        <v>20.5</v>
      </c>
      <c r="T145" s="8">
        <f>R145+6.5</f>
        <v>23.5</v>
      </c>
      <c r="U145" s="26">
        <f>R145+9.5</f>
        <v>26.5</v>
      </c>
      <c r="V145" s="8">
        <f>AX145+IF($F145="범선",IF($BE$1=TRUE,INDEX(Sheet2!$H$2:'Sheet2'!$H$45,MATCH(AX145,Sheet2!$G$2:'Sheet2'!$G$45,0),0)),IF($BF$1=TRUE,INDEX(Sheet2!$I$2:'Sheet2'!$I$45,MATCH(AX145,Sheet2!$G$2:'Sheet2'!$G$45,0)),IF($BG$1=TRUE,INDEX(Sheet2!$H$2:'Sheet2'!$H$45,MATCH(AX145,Sheet2!$G$2:'Sheet2'!$G$45,0)),0)))+IF($BC$1=TRUE,2,0)</f>
        <v>22.5</v>
      </c>
      <c r="W145" s="8">
        <f>V145+3.5</f>
        <v>26</v>
      </c>
      <c r="X145" s="8">
        <f>V145+6.5</f>
        <v>29</v>
      </c>
      <c r="Y145" s="26">
        <f>V145+9.5</f>
        <v>32</v>
      </c>
      <c r="Z145" s="8">
        <f>AY145+IF($F145="범선",IF($BE$1=TRUE,INDEX(Sheet2!$H$2:'Sheet2'!$H$45,MATCH(AY145,Sheet2!$G$2:'Sheet2'!$G$45,0),0)),IF($BF$1=TRUE,INDEX(Sheet2!$I$2:'Sheet2'!$I$45,MATCH(AY145,Sheet2!$G$2:'Sheet2'!$G$45,0)),IF($BG$1=TRUE,INDEX(Sheet2!$H$2:'Sheet2'!$H$45,MATCH(AY145,Sheet2!$G$2:'Sheet2'!$G$45,0)),0)))+IF($BC$1=TRUE,2,0)</f>
        <v>26.5</v>
      </c>
      <c r="AA145" s="8">
        <f>Z145+3.5</f>
        <v>30</v>
      </c>
      <c r="AB145" s="8">
        <f>Z145+6.5</f>
        <v>33</v>
      </c>
      <c r="AC145" s="26">
        <f>Z145+9.5</f>
        <v>36</v>
      </c>
      <c r="AD145" s="8">
        <f>AZ145+IF($F145="범선",IF($BE$1=TRUE,INDEX(Sheet2!$H$2:'Sheet2'!$H$45,MATCH(AZ145,Sheet2!$G$2:'Sheet2'!$G$45,0),0)),IF($BF$1=TRUE,INDEX(Sheet2!$I$2:'Sheet2'!$I$45,MATCH(AZ145,Sheet2!$G$2:'Sheet2'!$G$45,0)),IF($BG$1=TRUE,INDEX(Sheet2!$H$2:'Sheet2'!$H$45,MATCH(AZ145,Sheet2!$G$2:'Sheet2'!$G$45,0)),0)))+IF($BC$1=TRUE,2,0)</f>
        <v>32</v>
      </c>
      <c r="AE145" s="8">
        <f>AD145+3.5</f>
        <v>35.5</v>
      </c>
      <c r="AF145" s="8">
        <f>AD145+6.5</f>
        <v>38.5</v>
      </c>
      <c r="AG145" s="26">
        <f>AD145+9.5</f>
        <v>41.5</v>
      </c>
      <c r="AH145" s="8"/>
      <c r="AI145" s="6">
        <v>270</v>
      </c>
      <c r="AJ145" s="6">
        <v>370</v>
      </c>
      <c r="AK145" s="6">
        <v>12</v>
      </c>
      <c r="AL145" s="6">
        <v>15</v>
      </c>
      <c r="AM145" s="6">
        <v>32</v>
      </c>
      <c r="AN145" s="6">
        <v>67</v>
      </c>
      <c r="AO145" s="6">
        <v>40</v>
      </c>
      <c r="AP145" s="6">
        <v>48</v>
      </c>
      <c r="AQ145" s="6">
        <v>935</v>
      </c>
      <c r="AR145" s="6">
        <v>3</v>
      </c>
      <c r="AS145" s="6">
        <f>AN145+AP145+AQ145</f>
        <v>1050</v>
      </c>
      <c r="AT145" s="6">
        <f>ROUNDDOWN(AS145*0.75,0)</f>
        <v>787</v>
      </c>
      <c r="AU145" s="6">
        <f>ROUNDDOWN(AS145*1.25,0)</f>
        <v>1312</v>
      </c>
      <c r="AV145" s="6">
        <f>ROUNDDOWN(($AM145-5)/5,0)-ROUNDDOWN(IF($BA$1=TRUE,$AT145,$AU145)/100,0)+IF($BB$1=TRUE,1,0)+IF($BD$1=TRUE,6,0)</f>
        <v>5</v>
      </c>
      <c r="AW145" s="6">
        <f>ROUNDDOWN(($AM145-5+3*$BA$5)/5,0)-ROUNDDOWN(IF($BA$1=TRUE,$AT145,$AU145)/100,0)+IF($BB$1=TRUE,1,0)+IF($BD$1=TRUE,6,0)</f>
        <v>6</v>
      </c>
      <c r="AX145" s="6">
        <f>ROUNDDOWN(($AM145-5+20*1+2*$BA$5)/5,0)-ROUNDDOWN(IF($BA$1=TRUE,$AT145,$AU145)/100,0)+IF($BB$1=TRUE,1,0)+IF($BD$1=TRUE,6,0)</f>
        <v>10</v>
      </c>
      <c r="AY145" s="6">
        <f>ROUNDDOWN(($AM145-5+20*2+1*$BA$5)/5,0)-ROUNDDOWN(IF($BA$1=TRUE,$AT145,$AU145)/100,0)+IF($BB$1=TRUE,1,0)+IF($BD$1=TRUE,6,0)</f>
        <v>13</v>
      </c>
      <c r="AZ145" s="6">
        <f>ROUNDDOWN(($AM145-5+60)/5,0)-ROUNDDOWN(IF($BA$1=TRUE,$AT145,$AU145)/100,0)+IF($BB$1=TRUE,1,0)+IF($BD$1=TRUE,6,0)</f>
        <v>17</v>
      </c>
    </row>
    <row r="146" spans="1:52" s="6" customFormat="1" x14ac:dyDescent="0.3">
      <c r="A146" s="35">
        <v>142</v>
      </c>
      <c r="B146" s="7" t="s">
        <v>133</v>
      </c>
      <c r="C146" s="23" t="s">
        <v>196</v>
      </c>
      <c r="D146" s="8" t="s">
        <v>1</v>
      </c>
      <c r="E146" s="8" t="s">
        <v>120</v>
      </c>
      <c r="F146" s="8" t="s">
        <v>153</v>
      </c>
      <c r="G146" s="26" t="s">
        <v>10</v>
      </c>
      <c r="H146" s="6">
        <f>ROUNDDOWN(AI146*1.05,0)+INDEX(Sheet2!$B$2:'Sheet2'!$B$5,MATCH(G146,Sheet2!$A$2:'Sheet2'!$A$5,0),0)+34*AR146-ROUNDUP(IF($BA$1=TRUE,AT146,AU146)/10,0)</f>
        <v>440</v>
      </c>
      <c r="I146" s="6">
        <f>ROUNDDOWN(AJ146*1.05,0)+INDEX(Sheet2!$B$2:'Sheet2'!$B$5,MATCH(G146,Sheet2!$A$2:'Sheet2'!$A$5,0),0)+34*AR146-ROUNDUP(IF($BA$1=TRUE,AT146,AU146)/10,0)</f>
        <v>550</v>
      </c>
      <c r="J146" s="45">
        <f>H146+I146</f>
        <v>990</v>
      </c>
      <c r="K146" s="41">
        <f>AU146-ROUNDDOWN(AP146/2,0)-ROUNDDOWN(MAX(AO146*1.2,AN146*0.5),0)+INDEX(Sheet2!$C$2:'Sheet2'!$C$5,MATCH(G146,Sheet2!$A$2:'Sheet2'!$A$5,0),0)</f>
        <v>1229</v>
      </c>
      <c r="L146" s="23">
        <f>AT146-ROUNDDOWN(AP146/2,0)-ROUNDDOWN(MAX(AO146*1.2,AN146*0.5),0)</f>
        <v>678</v>
      </c>
      <c r="N146" s="27">
        <f>AV146+IF($F146="범선",IF($BE$1=TRUE,INDEX(Sheet2!$H$2:'Sheet2'!$H$45,MATCH(AV146,Sheet2!$G$2:'Sheet2'!$G$45,0),0)),IF($BF$1=TRUE,INDEX(Sheet2!$I$2:'Sheet2'!$I$45,MATCH(AV146,Sheet2!$G$2:'Sheet2'!$G$45,0)),IF($BG$1=TRUE,INDEX(Sheet2!$H$2:'Sheet2'!$H$45,MATCH(AV146,Sheet2!$G$2:'Sheet2'!$G$45,0)),0)))+IF($BC$1=TRUE,2,0)</f>
        <v>16</v>
      </c>
      <c r="O146" s="8">
        <f>N146+3</f>
        <v>19</v>
      </c>
      <c r="P146" s="8">
        <f>N146+6</f>
        <v>22</v>
      </c>
      <c r="Q146" s="26">
        <f>N146+9</f>
        <v>25</v>
      </c>
      <c r="R146" s="8">
        <f>AW146+IF($F146="범선",IF($BE$1=TRUE,INDEX(Sheet2!$H$2:'Sheet2'!$H$45,MATCH(AW146,Sheet2!$G$2:'Sheet2'!$G$45,0),0)),IF($BF$1=TRUE,INDEX(Sheet2!$I$2:'Sheet2'!$I$45,MATCH(AW146,Sheet2!$G$2:'Sheet2'!$G$45,0)),IF($BG$1=TRUE,INDEX(Sheet2!$H$2:'Sheet2'!$H$45,MATCH(AW146,Sheet2!$G$2:'Sheet2'!$G$45,0)),0)))+IF($BC$1=TRUE,2,0)</f>
        <v>17</v>
      </c>
      <c r="S146" s="8">
        <f>R146+3.5</f>
        <v>20.5</v>
      </c>
      <c r="T146" s="8">
        <f>R146+6.5</f>
        <v>23.5</v>
      </c>
      <c r="U146" s="26">
        <f>R146+9.5</f>
        <v>26.5</v>
      </c>
      <c r="V146" s="8">
        <f>AX146+IF($F146="범선",IF($BE$1=TRUE,INDEX(Sheet2!$H$2:'Sheet2'!$H$45,MATCH(AX146,Sheet2!$G$2:'Sheet2'!$G$45,0),0)),IF($BF$1=TRUE,INDEX(Sheet2!$I$2:'Sheet2'!$I$45,MATCH(AX146,Sheet2!$G$2:'Sheet2'!$G$45,0)),IF($BG$1=TRUE,INDEX(Sheet2!$H$2:'Sheet2'!$H$45,MATCH(AX146,Sheet2!$G$2:'Sheet2'!$G$45,0)),0)))+IF($BC$1=TRUE,2,0)</f>
        <v>22.5</v>
      </c>
      <c r="W146" s="8">
        <f>V146+3.5</f>
        <v>26</v>
      </c>
      <c r="X146" s="8">
        <f>V146+6.5</f>
        <v>29</v>
      </c>
      <c r="Y146" s="26">
        <f>V146+9.5</f>
        <v>32</v>
      </c>
      <c r="Z146" s="8">
        <f>AY146+IF($F146="범선",IF($BE$1=TRUE,INDEX(Sheet2!$H$2:'Sheet2'!$H$45,MATCH(AY146,Sheet2!$G$2:'Sheet2'!$G$45,0),0)),IF($BF$1=TRUE,INDEX(Sheet2!$I$2:'Sheet2'!$I$45,MATCH(AY146,Sheet2!$G$2:'Sheet2'!$G$45,0)),IF($BG$1=TRUE,INDEX(Sheet2!$H$2:'Sheet2'!$H$45,MATCH(AY146,Sheet2!$G$2:'Sheet2'!$G$45,0)),0)))+IF($BC$1=TRUE,2,0)</f>
        <v>26.5</v>
      </c>
      <c r="AA146" s="8">
        <f>Z146+3.5</f>
        <v>30</v>
      </c>
      <c r="AB146" s="8">
        <f>Z146+6.5</f>
        <v>33</v>
      </c>
      <c r="AC146" s="26">
        <f>Z146+9.5</f>
        <v>36</v>
      </c>
      <c r="AD146" s="8">
        <f>AZ146+IF($F146="범선",IF($BE$1=TRUE,INDEX(Sheet2!$H$2:'Sheet2'!$H$45,MATCH(AZ146,Sheet2!$G$2:'Sheet2'!$G$45,0),0)),IF($BF$1=TRUE,INDEX(Sheet2!$I$2:'Sheet2'!$I$45,MATCH(AZ146,Sheet2!$G$2:'Sheet2'!$G$45,0)),IF($BG$1=TRUE,INDEX(Sheet2!$H$2:'Sheet2'!$H$45,MATCH(AZ146,Sheet2!$G$2:'Sheet2'!$G$45,0)),0)))+IF($BC$1=TRUE,2,0)</f>
        <v>32</v>
      </c>
      <c r="AE146" s="8">
        <f>AD146+3.5</f>
        <v>35.5</v>
      </c>
      <c r="AF146" s="8">
        <f>AD146+6.5</f>
        <v>38.5</v>
      </c>
      <c r="AG146" s="26">
        <f>AD146+9.5</f>
        <v>41.5</v>
      </c>
      <c r="AH146" s="8"/>
      <c r="AI146" s="6">
        <v>260</v>
      </c>
      <c r="AJ146" s="6">
        <v>365</v>
      </c>
      <c r="AK146" s="6">
        <v>11</v>
      </c>
      <c r="AL146" s="6">
        <v>13</v>
      </c>
      <c r="AM146" s="6">
        <v>32</v>
      </c>
      <c r="AN146" s="6">
        <v>67</v>
      </c>
      <c r="AO146" s="6">
        <v>40</v>
      </c>
      <c r="AP146" s="6">
        <v>48</v>
      </c>
      <c r="AQ146" s="6">
        <v>885</v>
      </c>
      <c r="AR146" s="6">
        <v>3</v>
      </c>
      <c r="AS146" s="6">
        <f>AN146+AP146+AQ146</f>
        <v>1000</v>
      </c>
      <c r="AT146" s="6">
        <f>ROUNDDOWN(AS146*0.75,0)</f>
        <v>750</v>
      </c>
      <c r="AU146" s="6">
        <f>ROUNDDOWN(AS146*1.25,0)</f>
        <v>1250</v>
      </c>
      <c r="AV146" s="6">
        <f>ROUNDDOWN(($AM146-5)/5,0)-ROUNDDOWN(IF($BA$1=TRUE,$AT146,$AU146)/100,0)+IF($BB$1=TRUE,1,0)+IF($BD$1=TRUE,6,0)</f>
        <v>5</v>
      </c>
      <c r="AW146" s="6">
        <f>ROUNDDOWN(($AM146-5+3*$BA$5)/5,0)-ROUNDDOWN(IF($BA$1=TRUE,$AT146,$AU146)/100,0)+IF($BB$1=TRUE,1,0)+IF($BD$1=TRUE,6,0)</f>
        <v>6</v>
      </c>
      <c r="AX146" s="6">
        <f>ROUNDDOWN(($AM146-5+20*1+2*$BA$5)/5,0)-ROUNDDOWN(IF($BA$1=TRUE,$AT146,$AU146)/100,0)+IF($BB$1=TRUE,1,0)+IF($BD$1=TRUE,6,0)</f>
        <v>10</v>
      </c>
      <c r="AY146" s="6">
        <f>ROUNDDOWN(($AM146-5+20*2+1*$BA$5)/5,0)-ROUNDDOWN(IF($BA$1=TRUE,$AT146,$AU146)/100,0)+IF($BB$1=TRUE,1,0)+IF($BD$1=TRUE,6,0)</f>
        <v>13</v>
      </c>
      <c r="AZ146" s="6">
        <f>ROUNDDOWN(($AM146-5+60)/5,0)-ROUNDDOWN(IF($BA$1=TRUE,$AT146,$AU146)/100,0)+IF($BB$1=TRUE,1,0)+IF($BD$1=TRUE,6,0)</f>
        <v>17</v>
      </c>
    </row>
    <row r="147" spans="1:52" s="6" customFormat="1" x14ac:dyDescent="0.3">
      <c r="A147" s="35">
        <v>143</v>
      </c>
      <c r="B147" s="7" t="s">
        <v>91</v>
      </c>
      <c r="C147" s="23" t="s">
        <v>88</v>
      </c>
      <c r="D147" s="8" t="s">
        <v>1</v>
      </c>
      <c r="E147" s="8" t="s">
        <v>77</v>
      </c>
      <c r="F147" s="9" t="s">
        <v>69</v>
      </c>
      <c r="G147" s="26" t="s">
        <v>8</v>
      </c>
      <c r="H147" s="6">
        <f>ROUNDDOWN(AI147*1.05,0)+INDEX(Sheet2!$B$2:'Sheet2'!$B$5,MATCH(G147,Sheet2!$A$2:'Sheet2'!$A$5,0),0)+34*AR147-ROUNDUP(IF($BA$1=TRUE,AT147,AU147)/10,0)</f>
        <v>503</v>
      </c>
      <c r="I147" s="6">
        <f>ROUNDDOWN(AJ147*1.05,0)+INDEX(Sheet2!$B$2:'Sheet2'!$B$5,MATCH(G147,Sheet2!$A$2:'Sheet2'!$A$5,0),0)+34*AR147-ROUNDUP(IF($BA$1=TRUE,AT147,AU147)/10,0)</f>
        <v>550</v>
      </c>
      <c r="J147" s="45">
        <f>H147+I147</f>
        <v>1053</v>
      </c>
      <c r="K147" s="41">
        <f>AU147-ROUNDDOWN(AP147/2,0)-ROUNDDOWN(MAX(AO147*1.2,AN147*0.5),0)+INDEX(Sheet2!$C$2:'Sheet2'!$C$5,MATCH(G147,Sheet2!$A$2:'Sheet2'!$A$5,0),0)</f>
        <v>828</v>
      </c>
      <c r="L147" s="23">
        <f>AT147-ROUNDDOWN(AP147/2,0)-ROUNDDOWN(MAX(AO147*1.2,AN147*0.5),0)</f>
        <v>429</v>
      </c>
      <c r="N147" s="27">
        <f>AV147+IF($F147="범선",IF($BE$1=TRUE,INDEX(Sheet2!$H$2:'Sheet2'!$H$45,MATCH(AV147,Sheet2!$G$2:'Sheet2'!$G$45,0),0)),IF($BF$1=TRUE,INDEX(Sheet2!$I$2:'Sheet2'!$I$45,MATCH(AV147,Sheet2!$G$2:'Sheet2'!$G$45,0)),IF($BG$1=TRUE,INDEX(Sheet2!$H$2:'Sheet2'!$H$45,MATCH(AV147,Sheet2!$G$2:'Sheet2'!$G$45,0)),0)))+IF($BC$1=TRUE,2,0)</f>
        <v>21</v>
      </c>
      <c r="O147" s="8">
        <f>N147+3</f>
        <v>24</v>
      </c>
      <c r="P147" s="8">
        <f>N147+6</f>
        <v>27</v>
      </c>
      <c r="Q147" s="26">
        <f>N147+9</f>
        <v>30</v>
      </c>
      <c r="R147" s="8">
        <f>AW147+IF($F147="범선",IF($BE$1=TRUE,INDEX(Sheet2!$H$2:'Sheet2'!$H$45,MATCH(AW147,Sheet2!$G$2:'Sheet2'!$G$45,0),0)),IF($BF$1=TRUE,INDEX(Sheet2!$I$2:'Sheet2'!$I$45,MATCH(AW147,Sheet2!$G$2:'Sheet2'!$G$45,0)),IF($BG$1=TRUE,INDEX(Sheet2!$H$2:'Sheet2'!$H$45,MATCH(AW147,Sheet2!$G$2:'Sheet2'!$G$45,0)),0)))+IF($BC$1=TRUE,2,0)</f>
        <v>22.5</v>
      </c>
      <c r="S147" s="8">
        <f>R147+3.5</f>
        <v>26</v>
      </c>
      <c r="T147" s="8">
        <f>R147+6.5</f>
        <v>29</v>
      </c>
      <c r="U147" s="26">
        <f>R147+9.5</f>
        <v>32</v>
      </c>
      <c r="V147" s="8">
        <f>AX147+IF($F147="범선",IF($BE$1=TRUE,INDEX(Sheet2!$H$2:'Sheet2'!$H$45,MATCH(AX147,Sheet2!$G$2:'Sheet2'!$G$45,0),0)),IF($BF$1=TRUE,INDEX(Sheet2!$I$2:'Sheet2'!$I$45,MATCH(AX147,Sheet2!$G$2:'Sheet2'!$G$45,0)),IF($BG$1=TRUE,INDEX(Sheet2!$H$2:'Sheet2'!$H$45,MATCH(AX147,Sheet2!$G$2:'Sheet2'!$G$45,0)),0)))+IF($BC$1=TRUE,2,0)</f>
        <v>26.5</v>
      </c>
      <c r="W147" s="8">
        <f>V147+3.5</f>
        <v>30</v>
      </c>
      <c r="X147" s="8">
        <f>V147+6.5</f>
        <v>33</v>
      </c>
      <c r="Y147" s="26">
        <f>V147+9.5</f>
        <v>36</v>
      </c>
      <c r="Z147" s="8">
        <f>AY147+IF($F147="범선",IF($BE$1=TRUE,INDEX(Sheet2!$H$2:'Sheet2'!$H$45,MATCH(AY147,Sheet2!$G$2:'Sheet2'!$G$45,0),0)),IF($BF$1=TRUE,INDEX(Sheet2!$I$2:'Sheet2'!$I$45,MATCH(AY147,Sheet2!$G$2:'Sheet2'!$G$45,0)),IF($BG$1=TRUE,INDEX(Sheet2!$H$2:'Sheet2'!$H$45,MATCH(AY147,Sheet2!$G$2:'Sheet2'!$G$45,0)),0)))+IF($BC$1=TRUE,2,0)</f>
        <v>32</v>
      </c>
      <c r="AA147" s="8">
        <f>Z147+3.5</f>
        <v>35.5</v>
      </c>
      <c r="AB147" s="8">
        <f>Z147+6.5</f>
        <v>38.5</v>
      </c>
      <c r="AC147" s="26">
        <f>Z147+9.5</f>
        <v>41.5</v>
      </c>
      <c r="AD147" s="8">
        <f>AZ147+IF($F147="범선",IF($BE$1=TRUE,INDEX(Sheet2!$H$2:'Sheet2'!$H$45,MATCH(AZ147,Sheet2!$G$2:'Sheet2'!$G$45,0),0)),IF($BF$1=TRUE,INDEX(Sheet2!$I$2:'Sheet2'!$I$45,MATCH(AZ147,Sheet2!$G$2:'Sheet2'!$G$45,0)),IF($BG$1=TRUE,INDEX(Sheet2!$H$2:'Sheet2'!$H$45,MATCH(AZ147,Sheet2!$G$2:'Sheet2'!$G$45,0)),0)))+IF($BC$1=TRUE,2,0)</f>
        <v>37</v>
      </c>
      <c r="AE147" s="8">
        <f>AD147+3.5</f>
        <v>40.5</v>
      </c>
      <c r="AF147" s="8">
        <f>AD147+6.5</f>
        <v>43.5</v>
      </c>
      <c r="AG147" s="26">
        <f>AD147+9.5</f>
        <v>46.5</v>
      </c>
      <c r="AH147" s="8"/>
      <c r="AI147" s="6">
        <v>280</v>
      </c>
      <c r="AJ147" s="6">
        <v>325</v>
      </c>
      <c r="AK147" s="6">
        <v>15</v>
      </c>
      <c r="AL147" s="6">
        <v>14</v>
      </c>
      <c r="AM147" s="6">
        <v>40</v>
      </c>
      <c r="AN147" s="6">
        <v>125</v>
      </c>
      <c r="AO147" s="6">
        <v>40</v>
      </c>
      <c r="AP147" s="6">
        <v>68</v>
      </c>
      <c r="AQ147" s="6">
        <v>507</v>
      </c>
      <c r="AR147" s="6">
        <v>3</v>
      </c>
      <c r="AS147" s="6">
        <f>AN147+AP147+AQ147</f>
        <v>700</v>
      </c>
      <c r="AT147" s="6">
        <f>ROUNDDOWN(AS147*0.75,0)</f>
        <v>525</v>
      </c>
      <c r="AU147" s="6">
        <f>ROUNDDOWN(AS147*1.25,0)</f>
        <v>875</v>
      </c>
      <c r="AV147" s="6">
        <f>ROUNDDOWN(($AM147-5)/5,0)-ROUNDDOWN(IF($BA$1=TRUE,$AT147,$AU147)/100,0)+IF($BB$1=TRUE,1,0)+IF($BD$1=TRUE,6,0)</f>
        <v>9</v>
      </c>
      <c r="AW147" s="6">
        <f>ROUNDDOWN(($AM147-5+3*$BA$5)/5,0)-ROUNDDOWN(IF($BA$1=TRUE,$AT147,$AU147)/100,0)+IF($BB$1=TRUE,1,0)+IF($BD$1=TRUE,6,0)</f>
        <v>10</v>
      </c>
      <c r="AX147" s="6">
        <f>ROUNDDOWN(($AM147-5+20*1+2*$BA$5)/5,0)-ROUNDDOWN(IF($BA$1=TRUE,$AT147,$AU147)/100,0)+IF($BB$1=TRUE,1,0)+IF($BD$1=TRUE,6,0)</f>
        <v>13</v>
      </c>
      <c r="AY147" s="6">
        <f>ROUNDDOWN(($AM147-5+20*2+1*$BA$5)/5,0)-ROUNDDOWN(IF($BA$1=TRUE,$AT147,$AU147)/100,0)+IF($BB$1=TRUE,1,0)+IF($BD$1=TRUE,6,0)</f>
        <v>17</v>
      </c>
      <c r="AZ147" s="6">
        <f>ROUNDDOWN(($AM147-5+60)/5,0)-ROUNDDOWN(IF($BA$1=TRUE,$AT147,$AU147)/100,0)+IF($BB$1=TRUE,1,0)+IF($BD$1=TRUE,6,0)</f>
        <v>21</v>
      </c>
    </row>
    <row r="148" spans="1:52" s="6" customFormat="1" x14ac:dyDescent="0.3">
      <c r="A148" s="35">
        <v>144</v>
      </c>
      <c r="B148" s="7" t="s">
        <v>90</v>
      </c>
      <c r="C148" s="23" t="s">
        <v>88</v>
      </c>
      <c r="D148" s="8" t="s">
        <v>1</v>
      </c>
      <c r="E148" s="8" t="s">
        <v>93</v>
      </c>
      <c r="F148" s="9" t="s">
        <v>69</v>
      </c>
      <c r="G148" s="26" t="s">
        <v>8</v>
      </c>
      <c r="H148" s="6">
        <f>ROUNDDOWN(AI148*1.05,0)+INDEX(Sheet2!$B$2:'Sheet2'!$B$5,MATCH(G148,Sheet2!$A$2:'Sheet2'!$A$5,0),0)+34*AR148-ROUNDUP(IF($BA$1=TRUE,AT148,AU148)/10,0)</f>
        <v>518</v>
      </c>
      <c r="I148" s="6">
        <f>ROUNDDOWN(AJ148*1.05,0)+INDEX(Sheet2!$B$2:'Sheet2'!$B$5,MATCH(G148,Sheet2!$A$2:'Sheet2'!$A$5,0),0)+34*AR148-ROUNDUP(IF($BA$1=TRUE,AT148,AU148)/10,0)</f>
        <v>560</v>
      </c>
      <c r="J148" s="45">
        <f>H148+I148</f>
        <v>1078</v>
      </c>
      <c r="K148" s="41">
        <f>AU148-ROUNDDOWN(AP148/2,0)-ROUNDDOWN(MAX(AO148*1.2,AN148*0.5),0)+INDEX(Sheet2!$C$2:'Sheet2'!$C$5,MATCH(G148,Sheet2!$A$2:'Sheet2'!$A$5,0),0)</f>
        <v>844</v>
      </c>
      <c r="L148" s="23">
        <f>AT148-ROUNDDOWN(AP148/2,0)-ROUNDDOWN(MAX(AO148*1.2,AN148*0.5),0)</f>
        <v>445</v>
      </c>
      <c r="N148" s="27">
        <f>AV148+IF($F148="범선",IF($BE$1=TRUE,INDEX(Sheet2!$H$2:'Sheet2'!$H$45,MATCH(AV148,Sheet2!$G$2:'Sheet2'!$G$45,0),0)),IF($BF$1=TRUE,INDEX(Sheet2!$I$2:'Sheet2'!$I$45,MATCH(AV148,Sheet2!$G$2:'Sheet2'!$G$45,0)),IF($BG$1=TRUE,INDEX(Sheet2!$H$2:'Sheet2'!$H$45,MATCH(AV148,Sheet2!$G$2:'Sheet2'!$G$45,0)),0)))+IF($BC$1=TRUE,2,0)</f>
        <v>20</v>
      </c>
      <c r="O148" s="8">
        <f>N148+3</f>
        <v>23</v>
      </c>
      <c r="P148" s="8">
        <f>N148+6</f>
        <v>26</v>
      </c>
      <c r="Q148" s="26">
        <f>N148+9</f>
        <v>29</v>
      </c>
      <c r="R148" s="8">
        <f>AW148+IF($F148="범선",IF($BE$1=TRUE,INDEX(Sheet2!$H$2:'Sheet2'!$H$45,MATCH(AW148,Sheet2!$G$2:'Sheet2'!$G$45,0),0)),IF($BF$1=TRUE,INDEX(Sheet2!$I$2:'Sheet2'!$I$45,MATCH(AW148,Sheet2!$G$2:'Sheet2'!$G$45,0)),IF($BG$1=TRUE,INDEX(Sheet2!$H$2:'Sheet2'!$H$45,MATCH(AW148,Sheet2!$G$2:'Sheet2'!$G$45,0)),0)))+IF($BC$1=TRUE,2,0)</f>
        <v>21</v>
      </c>
      <c r="S148" s="8">
        <f>R148+3.5</f>
        <v>24.5</v>
      </c>
      <c r="T148" s="8">
        <f>R148+6.5</f>
        <v>27.5</v>
      </c>
      <c r="U148" s="26">
        <f>R148+9.5</f>
        <v>30.5</v>
      </c>
      <c r="V148" s="8">
        <f>AX148+IF($F148="범선",IF($BE$1=TRUE,INDEX(Sheet2!$H$2:'Sheet2'!$H$45,MATCH(AX148,Sheet2!$G$2:'Sheet2'!$G$45,0),0)),IF($BF$1=TRUE,INDEX(Sheet2!$I$2:'Sheet2'!$I$45,MATCH(AX148,Sheet2!$G$2:'Sheet2'!$G$45,0)),IF($BG$1=TRUE,INDEX(Sheet2!$H$2:'Sheet2'!$H$45,MATCH(AX148,Sheet2!$G$2:'Sheet2'!$G$45,0)),0)))+IF($BC$1=TRUE,2,0)</f>
        <v>25</v>
      </c>
      <c r="W148" s="8">
        <f>V148+3.5</f>
        <v>28.5</v>
      </c>
      <c r="X148" s="8">
        <f>V148+6.5</f>
        <v>31.5</v>
      </c>
      <c r="Y148" s="26">
        <f>V148+9.5</f>
        <v>34.5</v>
      </c>
      <c r="Z148" s="8">
        <f>AY148+IF($F148="범선",IF($BE$1=TRUE,INDEX(Sheet2!$H$2:'Sheet2'!$H$45,MATCH(AY148,Sheet2!$G$2:'Sheet2'!$G$45,0),0)),IF($BF$1=TRUE,INDEX(Sheet2!$I$2:'Sheet2'!$I$45,MATCH(AY148,Sheet2!$G$2:'Sheet2'!$G$45,0)),IF($BG$1=TRUE,INDEX(Sheet2!$H$2:'Sheet2'!$H$45,MATCH(AY148,Sheet2!$G$2:'Sheet2'!$G$45,0)),0)))+IF($BC$1=TRUE,2,0)</f>
        <v>30.5</v>
      </c>
      <c r="AA148" s="8">
        <f>Z148+3.5</f>
        <v>34</v>
      </c>
      <c r="AB148" s="8">
        <f>Z148+6.5</f>
        <v>37</v>
      </c>
      <c r="AC148" s="26">
        <f>Z148+9.5</f>
        <v>40</v>
      </c>
      <c r="AD148" s="8">
        <f>AZ148+IF($F148="범선",IF($BE$1=TRUE,INDEX(Sheet2!$H$2:'Sheet2'!$H$45,MATCH(AZ148,Sheet2!$G$2:'Sheet2'!$G$45,0),0)),IF($BF$1=TRUE,INDEX(Sheet2!$I$2:'Sheet2'!$I$45,MATCH(AZ148,Sheet2!$G$2:'Sheet2'!$G$45,0)),IF($BG$1=TRUE,INDEX(Sheet2!$H$2:'Sheet2'!$H$45,MATCH(AZ148,Sheet2!$G$2:'Sheet2'!$G$45,0)),0)))+IF($BC$1=TRUE,2,0)</f>
        <v>36</v>
      </c>
      <c r="AE148" s="8">
        <f>AD148+3.5</f>
        <v>39.5</v>
      </c>
      <c r="AF148" s="8">
        <f>AD148+6.5</f>
        <v>42.5</v>
      </c>
      <c r="AG148" s="26">
        <f>AD148+9.5</f>
        <v>45.5</v>
      </c>
      <c r="AH148" s="8"/>
      <c r="AI148" s="6">
        <v>295</v>
      </c>
      <c r="AJ148" s="6">
        <v>335</v>
      </c>
      <c r="AK148" s="6">
        <v>16</v>
      </c>
      <c r="AL148" s="6">
        <v>15</v>
      </c>
      <c r="AM148" s="6">
        <v>35</v>
      </c>
      <c r="AN148" s="6">
        <v>110</v>
      </c>
      <c r="AO148" s="6">
        <v>40</v>
      </c>
      <c r="AP148" s="6">
        <v>50</v>
      </c>
      <c r="AQ148" s="6">
        <v>540</v>
      </c>
      <c r="AR148" s="6">
        <v>3</v>
      </c>
      <c r="AS148" s="6">
        <f>AN148+AP148+AQ148</f>
        <v>700</v>
      </c>
      <c r="AT148" s="6">
        <f>ROUNDDOWN(AS148*0.75,0)</f>
        <v>525</v>
      </c>
      <c r="AU148" s="6">
        <f>ROUNDDOWN(AS148*1.25,0)</f>
        <v>875</v>
      </c>
      <c r="AV148" s="6">
        <f>ROUNDDOWN(($AM148-5)/5,0)-ROUNDDOWN(IF($BA$1=TRUE,$AT148,$AU148)/100,0)+IF($BB$1=TRUE,1,0)+IF($BD$1=TRUE,6,0)</f>
        <v>8</v>
      </c>
      <c r="AW148" s="6">
        <f>ROUNDDOWN(($AM148-5+3*$BA$5)/5,0)-ROUNDDOWN(IF($BA$1=TRUE,$AT148,$AU148)/100,0)+IF($BB$1=TRUE,1,0)+IF($BD$1=TRUE,6,0)</f>
        <v>9</v>
      </c>
      <c r="AX148" s="6">
        <f>ROUNDDOWN(($AM148-5+20*1+2*$BA$5)/5,0)-ROUNDDOWN(IF($BA$1=TRUE,$AT148,$AU148)/100,0)+IF($BB$1=TRUE,1,0)+IF($BD$1=TRUE,6,0)</f>
        <v>12</v>
      </c>
      <c r="AY148" s="6">
        <f>ROUNDDOWN(($AM148-5+20*2+1*$BA$5)/5,0)-ROUNDDOWN(IF($BA$1=TRUE,$AT148,$AU148)/100,0)+IF($BB$1=TRUE,1,0)+IF($BD$1=TRUE,6,0)</f>
        <v>16</v>
      </c>
      <c r="AZ148" s="6">
        <f>ROUNDDOWN(($AM148-5+60)/5,0)-ROUNDDOWN(IF($BA$1=TRUE,$AT148,$AU148)/100,0)+IF($BB$1=TRUE,1,0)+IF($BD$1=TRUE,6,0)</f>
        <v>20</v>
      </c>
    </row>
    <row r="149" spans="1:52" s="6" customFormat="1" x14ac:dyDescent="0.3">
      <c r="A149" s="35">
        <v>145</v>
      </c>
      <c r="B149" s="7"/>
      <c r="C149" s="23" t="s">
        <v>88</v>
      </c>
      <c r="D149" s="8" t="s">
        <v>43</v>
      </c>
      <c r="E149" s="8" t="s">
        <v>0</v>
      </c>
      <c r="F149" s="9" t="s">
        <v>69</v>
      </c>
      <c r="G149" s="26" t="s">
        <v>8</v>
      </c>
      <c r="H149" s="6">
        <f>ROUNDDOWN(AI149*1.05,0)+INDEX(Sheet2!$B$2:'Sheet2'!$B$5,MATCH(G149,Sheet2!$A$2:'Sheet2'!$A$5,0),0)+34*AR149-ROUNDUP(IF($BA$1=TRUE,AT149,AU149)/10,0)</f>
        <v>503</v>
      </c>
      <c r="I149" s="6">
        <f>ROUNDDOWN(AJ149*1.05,0)+INDEX(Sheet2!$B$2:'Sheet2'!$B$5,MATCH(G149,Sheet2!$A$2:'Sheet2'!$A$5,0),0)+34*AR149-ROUNDUP(IF($BA$1=TRUE,AT149,AU149)/10,0)</f>
        <v>550</v>
      </c>
      <c r="J149" s="45">
        <f>H149+I149</f>
        <v>1053</v>
      </c>
      <c r="K149" s="41">
        <f>AU149-ROUNDDOWN(AP149/2,0)-ROUNDDOWN(MAX(AO149*1.2,AN149*0.5),0)+INDEX(Sheet2!$C$2:'Sheet2'!$C$5,MATCH(G149,Sheet2!$A$2:'Sheet2'!$A$5,0),0)</f>
        <v>844</v>
      </c>
      <c r="L149" s="23">
        <f>AT149-ROUNDDOWN(AP149/2,0)-ROUNDDOWN(MAX(AO149*1.2,AN149*0.5),0)</f>
        <v>445</v>
      </c>
      <c r="N149" s="27">
        <f>AV149+IF($F149="범선",IF($BE$1=TRUE,INDEX(Sheet2!$H$2:'Sheet2'!$H$45,MATCH(AV149,Sheet2!$G$2:'Sheet2'!$G$45,0),0)),IF($BF$1=TRUE,INDEX(Sheet2!$I$2:'Sheet2'!$I$45,MATCH(AV149,Sheet2!$G$2:'Sheet2'!$G$45,0)),IF($BG$1=TRUE,INDEX(Sheet2!$H$2:'Sheet2'!$H$45,MATCH(AV149,Sheet2!$G$2:'Sheet2'!$G$45,0)),0)))+IF($BC$1=TRUE,2,0)</f>
        <v>20</v>
      </c>
      <c r="O149" s="8">
        <f>N149+3</f>
        <v>23</v>
      </c>
      <c r="P149" s="8">
        <f>N149+6</f>
        <v>26</v>
      </c>
      <c r="Q149" s="26">
        <f>N149+9</f>
        <v>29</v>
      </c>
      <c r="R149" s="8">
        <f>AW149+IF($F149="범선",IF($BE$1=TRUE,INDEX(Sheet2!$H$2:'Sheet2'!$H$45,MATCH(AW149,Sheet2!$G$2:'Sheet2'!$G$45,0),0)),IF($BF$1=TRUE,INDEX(Sheet2!$I$2:'Sheet2'!$I$45,MATCH(AW149,Sheet2!$G$2:'Sheet2'!$G$45,0)),IF($BG$1=TRUE,INDEX(Sheet2!$H$2:'Sheet2'!$H$45,MATCH(AW149,Sheet2!$G$2:'Sheet2'!$G$45,0)),0)))+IF($BC$1=TRUE,2,0)</f>
        <v>21</v>
      </c>
      <c r="S149" s="8">
        <f>R149+3.5</f>
        <v>24.5</v>
      </c>
      <c r="T149" s="8">
        <f>R149+6.5</f>
        <v>27.5</v>
      </c>
      <c r="U149" s="26">
        <f>R149+9.5</f>
        <v>30.5</v>
      </c>
      <c r="V149" s="8">
        <f>AX149+IF($F149="범선",IF($BE$1=TRUE,INDEX(Sheet2!$H$2:'Sheet2'!$H$45,MATCH(AX149,Sheet2!$G$2:'Sheet2'!$G$45,0),0)),IF($BF$1=TRUE,INDEX(Sheet2!$I$2:'Sheet2'!$I$45,MATCH(AX149,Sheet2!$G$2:'Sheet2'!$G$45,0)),IF($BG$1=TRUE,INDEX(Sheet2!$H$2:'Sheet2'!$H$45,MATCH(AX149,Sheet2!$G$2:'Sheet2'!$G$45,0)),0)))+IF($BC$1=TRUE,2,0)</f>
        <v>25</v>
      </c>
      <c r="W149" s="8">
        <f>V149+3.5</f>
        <v>28.5</v>
      </c>
      <c r="X149" s="8">
        <f>V149+6.5</f>
        <v>31.5</v>
      </c>
      <c r="Y149" s="26">
        <f>V149+9.5</f>
        <v>34.5</v>
      </c>
      <c r="Z149" s="8">
        <f>AY149+IF($F149="범선",IF($BE$1=TRUE,INDEX(Sheet2!$H$2:'Sheet2'!$H$45,MATCH(AY149,Sheet2!$G$2:'Sheet2'!$G$45,0),0)),IF($BF$1=TRUE,INDEX(Sheet2!$I$2:'Sheet2'!$I$45,MATCH(AY149,Sheet2!$G$2:'Sheet2'!$G$45,0)),IF($BG$1=TRUE,INDEX(Sheet2!$H$2:'Sheet2'!$H$45,MATCH(AY149,Sheet2!$G$2:'Sheet2'!$G$45,0)),0)))+IF($BC$1=TRUE,2,0)</f>
        <v>30.5</v>
      </c>
      <c r="AA149" s="8">
        <f>Z149+3.5</f>
        <v>34</v>
      </c>
      <c r="AB149" s="8">
        <f>Z149+6.5</f>
        <v>37</v>
      </c>
      <c r="AC149" s="26">
        <f>Z149+9.5</f>
        <v>40</v>
      </c>
      <c r="AD149" s="8">
        <f>AZ149+IF($F149="범선",IF($BE$1=TRUE,INDEX(Sheet2!$H$2:'Sheet2'!$H$45,MATCH(AZ149,Sheet2!$G$2:'Sheet2'!$G$45,0),0)),IF($BF$1=TRUE,INDEX(Sheet2!$I$2:'Sheet2'!$I$45,MATCH(AZ149,Sheet2!$G$2:'Sheet2'!$G$45,0)),IF($BG$1=TRUE,INDEX(Sheet2!$H$2:'Sheet2'!$H$45,MATCH(AZ149,Sheet2!$G$2:'Sheet2'!$G$45,0)),0)))+IF($BC$1=TRUE,2,0)</f>
        <v>36</v>
      </c>
      <c r="AE149" s="8">
        <f>AD149+3.5</f>
        <v>39.5</v>
      </c>
      <c r="AF149" s="8">
        <f>AD149+6.5</f>
        <v>42.5</v>
      </c>
      <c r="AG149" s="26">
        <f>AD149+9.5</f>
        <v>45.5</v>
      </c>
      <c r="AH149" s="8"/>
      <c r="AI149" s="6">
        <v>280</v>
      </c>
      <c r="AJ149" s="6">
        <v>325</v>
      </c>
      <c r="AK149" s="6">
        <v>15</v>
      </c>
      <c r="AL149" s="6">
        <v>14</v>
      </c>
      <c r="AM149" s="6">
        <v>35</v>
      </c>
      <c r="AN149" s="6">
        <v>110</v>
      </c>
      <c r="AO149" s="6">
        <v>40</v>
      </c>
      <c r="AP149" s="6">
        <v>50</v>
      </c>
      <c r="AQ149" s="6">
        <v>540</v>
      </c>
      <c r="AR149" s="6">
        <v>3</v>
      </c>
      <c r="AS149" s="6">
        <f>AN149+AP149+AQ149</f>
        <v>700</v>
      </c>
      <c r="AT149" s="6">
        <f>ROUNDDOWN(AS149*0.75,0)</f>
        <v>525</v>
      </c>
      <c r="AU149" s="6">
        <f>ROUNDDOWN(AS149*1.25,0)</f>
        <v>875</v>
      </c>
      <c r="AV149" s="6">
        <f>ROUNDDOWN(($AM149-5)/5,0)-ROUNDDOWN(IF($BA$1=TRUE,$AT149,$AU149)/100,0)+IF($BB$1=TRUE,1,0)+IF($BD$1=TRUE,6,0)</f>
        <v>8</v>
      </c>
      <c r="AW149" s="6">
        <f>ROUNDDOWN(($AM149-5+3*$BA$5)/5,0)-ROUNDDOWN(IF($BA$1=TRUE,$AT149,$AU149)/100,0)+IF($BB$1=TRUE,1,0)+IF($BD$1=TRUE,6,0)</f>
        <v>9</v>
      </c>
      <c r="AX149" s="6">
        <f>ROUNDDOWN(($AM149-5+20*1+2*$BA$5)/5,0)-ROUNDDOWN(IF($BA$1=TRUE,$AT149,$AU149)/100,0)+IF($BB$1=TRUE,1,0)+IF($BD$1=TRUE,6,0)</f>
        <v>12</v>
      </c>
      <c r="AY149" s="6">
        <f>ROUNDDOWN(($AM149-5+20*2+1*$BA$5)/5,0)-ROUNDDOWN(IF($BA$1=TRUE,$AT149,$AU149)/100,0)+IF($BB$1=TRUE,1,0)+IF($BD$1=TRUE,6,0)</f>
        <v>16</v>
      </c>
      <c r="AZ149" s="6">
        <f>ROUNDDOWN(($AM149-5+60)/5,0)-ROUNDDOWN(IF($BA$1=TRUE,$AT149,$AU149)/100,0)+IF($BB$1=TRUE,1,0)+IF($BD$1=TRUE,6,0)</f>
        <v>20</v>
      </c>
    </row>
    <row r="150" spans="1:52" s="6" customFormat="1" x14ac:dyDescent="0.3">
      <c r="A150" s="35">
        <v>146</v>
      </c>
      <c r="B150" s="7" t="s">
        <v>89</v>
      </c>
      <c r="C150" s="23" t="s">
        <v>88</v>
      </c>
      <c r="D150" s="8" t="s">
        <v>1</v>
      </c>
      <c r="E150" s="8" t="s">
        <v>92</v>
      </c>
      <c r="F150" s="9" t="s">
        <v>69</v>
      </c>
      <c r="G150" s="26" t="s">
        <v>8</v>
      </c>
      <c r="H150" s="6">
        <f>ROUNDDOWN(AI150*1.05,0)+INDEX(Sheet2!$B$2:'Sheet2'!$B$5,MATCH(G150,Sheet2!$A$2:'Sheet2'!$A$5,0),0)+34*AR150-ROUNDUP(IF($BA$1=TRUE,AT150,AU150)/10,0)</f>
        <v>499</v>
      </c>
      <c r="I150" s="6">
        <f>ROUNDDOWN(AJ150*1.05,0)+INDEX(Sheet2!$B$2:'Sheet2'!$B$5,MATCH(G150,Sheet2!$A$2:'Sheet2'!$A$5,0),0)+34*AR150-ROUNDUP(IF($BA$1=TRUE,AT150,AU150)/10,0)</f>
        <v>546</v>
      </c>
      <c r="J150" s="45">
        <f>H150+I150</f>
        <v>1045</v>
      </c>
      <c r="K150" s="41">
        <f>AU150-ROUNDDOWN(AP150/2,0)-ROUNDDOWN(MAX(AO150*1.2,AN150*0.5),0)+INDEX(Sheet2!$C$2:'Sheet2'!$C$5,MATCH(G150,Sheet2!$A$2:'Sheet2'!$A$5,0),0)</f>
        <v>906</v>
      </c>
      <c r="L150" s="23">
        <f>AT150-ROUNDDOWN(AP150/2,0)-ROUNDDOWN(MAX(AO150*1.2,AN150*0.5),0)</f>
        <v>482</v>
      </c>
      <c r="N150" s="27">
        <f>AV150+IF($F150="범선",IF($BE$1=TRUE,INDEX(Sheet2!$H$2:'Sheet2'!$H$45,MATCH(AV150,Sheet2!$G$2:'Sheet2'!$G$45,0),0)),IF($BF$1=TRUE,INDEX(Sheet2!$I$2:'Sheet2'!$I$45,MATCH(AV150,Sheet2!$G$2:'Sheet2'!$G$45,0)),IF($BG$1=TRUE,INDEX(Sheet2!$H$2:'Sheet2'!$H$45,MATCH(AV150,Sheet2!$G$2:'Sheet2'!$G$45,0)),0)))+IF($BC$1=TRUE,2,0)</f>
        <v>20</v>
      </c>
      <c r="O150" s="8">
        <f>N150+3</f>
        <v>23</v>
      </c>
      <c r="P150" s="8">
        <f>N150+6</f>
        <v>26</v>
      </c>
      <c r="Q150" s="26">
        <f>N150+9</f>
        <v>29</v>
      </c>
      <c r="R150" s="8">
        <f>AW150+IF($F150="범선",IF($BE$1=TRUE,INDEX(Sheet2!$H$2:'Sheet2'!$H$45,MATCH(AW150,Sheet2!$G$2:'Sheet2'!$G$45,0),0)),IF($BF$1=TRUE,INDEX(Sheet2!$I$2:'Sheet2'!$I$45,MATCH(AW150,Sheet2!$G$2:'Sheet2'!$G$45,0)),IF($BG$1=TRUE,INDEX(Sheet2!$H$2:'Sheet2'!$H$45,MATCH(AW150,Sheet2!$G$2:'Sheet2'!$G$45,0)),0)))+IF($BC$1=TRUE,2,0)</f>
        <v>21</v>
      </c>
      <c r="S150" s="8">
        <f>R150+3.5</f>
        <v>24.5</v>
      </c>
      <c r="T150" s="8">
        <f>R150+6.5</f>
        <v>27.5</v>
      </c>
      <c r="U150" s="26">
        <f>R150+9.5</f>
        <v>30.5</v>
      </c>
      <c r="V150" s="8">
        <f>AX150+IF($F150="범선",IF($BE$1=TRUE,INDEX(Sheet2!$H$2:'Sheet2'!$H$45,MATCH(AX150,Sheet2!$G$2:'Sheet2'!$G$45,0),0)),IF($BF$1=TRUE,INDEX(Sheet2!$I$2:'Sheet2'!$I$45,MATCH(AX150,Sheet2!$G$2:'Sheet2'!$G$45,0)),IF($BG$1=TRUE,INDEX(Sheet2!$H$2:'Sheet2'!$H$45,MATCH(AX150,Sheet2!$G$2:'Sheet2'!$G$45,0)),0)))+IF($BC$1=TRUE,2,0)</f>
        <v>25</v>
      </c>
      <c r="W150" s="8">
        <f>V150+3.5</f>
        <v>28.5</v>
      </c>
      <c r="X150" s="8">
        <f>V150+6.5</f>
        <v>31.5</v>
      </c>
      <c r="Y150" s="26">
        <f>V150+9.5</f>
        <v>34.5</v>
      </c>
      <c r="Z150" s="8">
        <f>AY150+IF($F150="범선",IF($BE$1=TRUE,INDEX(Sheet2!$H$2:'Sheet2'!$H$45,MATCH(AY150,Sheet2!$G$2:'Sheet2'!$G$45,0),0)),IF($BF$1=TRUE,INDEX(Sheet2!$I$2:'Sheet2'!$I$45,MATCH(AY150,Sheet2!$G$2:'Sheet2'!$G$45,0)),IF($BG$1=TRUE,INDEX(Sheet2!$H$2:'Sheet2'!$H$45,MATCH(AY150,Sheet2!$G$2:'Sheet2'!$G$45,0)),0)))+IF($BC$1=TRUE,2,0)</f>
        <v>30.5</v>
      </c>
      <c r="AA150" s="8">
        <f>Z150+3.5</f>
        <v>34</v>
      </c>
      <c r="AB150" s="8">
        <f>Z150+6.5</f>
        <v>37</v>
      </c>
      <c r="AC150" s="26">
        <f>Z150+9.5</f>
        <v>40</v>
      </c>
      <c r="AD150" s="8">
        <f>AZ150+IF($F150="범선",IF($BE$1=TRUE,INDEX(Sheet2!$H$2:'Sheet2'!$H$45,MATCH(AZ150,Sheet2!$G$2:'Sheet2'!$G$45,0),0)),IF($BF$1=TRUE,INDEX(Sheet2!$I$2:'Sheet2'!$I$45,MATCH(AZ150,Sheet2!$G$2:'Sheet2'!$G$45,0)),IF($BG$1=TRUE,INDEX(Sheet2!$H$2:'Sheet2'!$H$45,MATCH(AZ150,Sheet2!$G$2:'Sheet2'!$G$45,0)),0)))+IF($BC$1=TRUE,2,0)</f>
        <v>36</v>
      </c>
      <c r="AE150" s="8">
        <f>AD150+3.5</f>
        <v>39.5</v>
      </c>
      <c r="AF150" s="8">
        <f>AD150+6.5</f>
        <v>42.5</v>
      </c>
      <c r="AG150" s="26">
        <f>AD150+9.5</f>
        <v>45.5</v>
      </c>
      <c r="AH150" s="8"/>
      <c r="AI150" s="6">
        <v>280</v>
      </c>
      <c r="AJ150" s="6">
        <v>325</v>
      </c>
      <c r="AK150" s="6">
        <v>15</v>
      </c>
      <c r="AL150" s="6">
        <v>14</v>
      </c>
      <c r="AM150" s="6">
        <v>35</v>
      </c>
      <c r="AN150" s="6">
        <v>110</v>
      </c>
      <c r="AO150" s="6">
        <v>40</v>
      </c>
      <c r="AP150" s="6">
        <v>50</v>
      </c>
      <c r="AQ150" s="6">
        <v>590</v>
      </c>
      <c r="AR150" s="6">
        <v>3</v>
      </c>
      <c r="AS150" s="6">
        <f>AN150+AP150+AQ150</f>
        <v>750</v>
      </c>
      <c r="AT150" s="6">
        <f>ROUNDDOWN(AS150*0.75,0)</f>
        <v>562</v>
      </c>
      <c r="AU150" s="6">
        <f>ROUNDDOWN(AS150*1.25,0)</f>
        <v>937</v>
      </c>
      <c r="AV150" s="6">
        <f>ROUNDDOWN(($AM150-5)/5,0)-ROUNDDOWN(IF($BA$1=TRUE,$AT150,$AU150)/100,0)+IF($BB$1=TRUE,1,0)+IF($BD$1=TRUE,6,0)</f>
        <v>8</v>
      </c>
      <c r="AW150" s="6">
        <f>ROUNDDOWN(($AM150-5+3*$BA$5)/5,0)-ROUNDDOWN(IF($BA$1=TRUE,$AT150,$AU150)/100,0)+IF($BB$1=TRUE,1,0)+IF($BD$1=TRUE,6,0)</f>
        <v>9</v>
      </c>
      <c r="AX150" s="6">
        <f>ROUNDDOWN(($AM150-5+20*1+2*$BA$5)/5,0)-ROUNDDOWN(IF($BA$1=TRUE,$AT150,$AU150)/100,0)+IF($BB$1=TRUE,1,0)+IF($BD$1=TRUE,6,0)</f>
        <v>12</v>
      </c>
      <c r="AY150" s="6">
        <f>ROUNDDOWN(($AM150-5+20*2+1*$BA$5)/5,0)-ROUNDDOWN(IF($BA$1=TRUE,$AT150,$AU150)/100,0)+IF($BB$1=TRUE,1,0)+IF($BD$1=TRUE,6,0)</f>
        <v>16</v>
      </c>
      <c r="AZ150" s="6">
        <f>ROUNDDOWN(($AM150-5+60)/5,0)-ROUNDDOWN(IF($BA$1=TRUE,$AT150,$AU150)/100,0)+IF($BB$1=TRUE,1,0)+IF($BD$1=TRUE,6,0)</f>
        <v>20</v>
      </c>
    </row>
    <row r="151" spans="1:52" s="6" customFormat="1" x14ac:dyDescent="0.3">
      <c r="A151" s="35">
        <v>147</v>
      </c>
      <c r="B151" s="2" t="s">
        <v>378</v>
      </c>
      <c r="C151" s="23" t="s">
        <v>373</v>
      </c>
      <c r="D151" s="8" t="s">
        <v>1</v>
      </c>
      <c r="E151" s="3" t="s">
        <v>70</v>
      </c>
      <c r="F151" s="8" t="s">
        <v>323</v>
      </c>
      <c r="G151" s="26" t="s">
        <v>12</v>
      </c>
      <c r="H151" s="6">
        <f>ROUNDDOWN(AI151*1.05,0)+INDEX(Sheet2!$B$2:'Sheet2'!$B$5,MATCH(G151,Sheet2!$A$2:'Sheet2'!$A$5,0),0)+34*AR151-ROUNDUP(IF($BA$1=TRUE,AT151,AU151)/10,0)</f>
        <v>435</v>
      </c>
      <c r="I151" s="6">
        <f>ROUNDDOWN(AJ151*1.05,0)+INDEX(Sheet2!$B$2:'Sheet2'!$B$5,MATCH(G151,Sheet2!$A$2:'Sheet2'!$A$5,0),0)+34*AR151-ROUNDUP(IF($BA$1=TRUE,AT151,AU151)/10,0)</f>
        <v>525</v>
      </c>
      <c r="J151" s="45">
        <f>H151+I151</f>
        <v>960</v>
      </c>
      <c r="K151" s="41">
        <f>AU151-ROUNDDOWN(AP151/2,0)-ROUNDDOWN(MAX(AO151*1.2,AN151*0.5),0)+INDEX(Sheet2!$C$2:'Sheet2'!$C$5,MATCH(G151,Sheet2!$A$2:'Sheet2'!$A$5,0),0)</f>
        <v>749</v>
      </c>
      <c r="L151" s="23">
        <f>AT151-ROUNDDOWN(AP151/2,0)-ROUNDDOWN(MAX(AO151*1.2,AN151*0.5),0)</f>
        <v>350</v>
      </c>
      <c r="N151" s="27">
        <f>AV151+IF($F151="범선",IF($BE$1=TRUE,INDEX(Sheet2!$H$2:'Sheet2'!$H$45,MATCH(AV151,Sheet2!$G$2:'Sheet2'!$G$45,0),0)),IF($BF$1=TRUE,INDEX(Sheet2!$I$2:'Sheet2'!$I$45,MATCH(AV151,Sheet2!$G$2:'Sheet2'!$G$45,0)),IF($BG$1=TRUE,INDEX(Sheet2!$H$2:'Sheet2'!$H$45,MATCH(AV151,Sheet2!$G$2:'Sheet2'!$G$45,0)),0)))+IF($BC$1=TRUE,2,0)</f>
        <v>25</v>
      </c>
      <c r="O151" s="8">
        <f>N151+3</f>
        <v>28</v>
      </c>
      <c r="P151" s="8">
        <f>N151+6</f>
        <v>31</v>
      </c>
      <c r="Q151" s="26">
        <f>N151+9</f>
        <v>34</v>
      </c>
      <c r="R151" s="8">
        <f>AW151+IF($F151="범선",IF($BE$1=TRUE,INDEX(Sheet2!$H$2:'Sheet2'!$H$45,MATCH(AW151,Sheet2!$G$2:'Sheet2'!$G$45,0),0)),IF($BF$1=TRUE,INDEX(Sheet2!$I$2:'Sheet2'!$I$45,MATCH(AW151,Sheet2!$G$2:'Sheet2'!$G$45,0)),IF($BG$1=TRUE,INDEX(Sheet2!$H$2:'Sheet2'!$H$45,MATCH(AW151,Sheet2!$G$2:'Sheet2'!$G$45,0)),0)))+IF($BC$1=TRUE,2,0)</f>
        <v>26.5</v>
      </c>
      <c r="S151" s="8">
        <f>R151+3.5</f>
        <v>30</v>
      </c>
      <c r="T151" s="8">
        <f>R151+6.5</f>
        <v>33</v>
      </c>
      <c r="U151" s="26">
        <f>R151+9.5</f>
        <v>36</v>
      </c>
      <c r="V151" s="8">
        <f>AX151+IF($F151="범선",IF($BE$1=TRUE,INDEX(Sheet2!$H$2:'Sheet2'!$H$45,MATCH(AX151,Sheet2!$G$2:'Sheet2'!$G$45,0),0)),IF($BF$1=TRUE,INDEX(Sheet2!$I$2:'Sheet2'!$I$45,MATCH(AX151,Sheet2!$G$2:'Sheet2'!$G$45,0)),IF($BG$1=TRUE,INDEX(Sheet2!$H$2:'Sheet2'!$H$45,MATCH(AX151,Sheet2!$G$2:'Sheet2'!$G$45,0)),0)))+IF($BC$1=TRUE,2,0)</f>
        <v>30.5</v>
      </c>
      <c r="W151" s="8">
        <f>V151+3.5</f>
        <v>34</v>
      </c>
      <c r="X151" s="8">
        <f>V151+6.5</f>
        <v>37</v>
      </c>
      <c r="Y151" s="26">
        <f>V151+9.5</f>
        <v>40</v>
      </c>
      <c r="Z151" s="8">
        <f>AY151+IF($F151="범선",IF($BE$1=TRUE,INDEX(Sheet2!$H$2:'Sheet2'!$H$45,MATCH(AY151,Sheet2!$G$2:'Sheet2'!$G$45,0),0)),IF($BF$1=TRUE,INDEX(Sheet2!$I$2:'Sheet2'!$I$45,MATCH(AY151,Sheet2!$G$2:'Sheet2'!$G$45,0)),IF($BG$1=TRUE,INDEX(Sheet2!$H$2:'Sheet2'!$H$45,MATCH(AY151,Sheet2!$G$2:'Sheet2'!$G$45,0)),0)))+IF($BC$1=TRUE,2,0)</f>
        <v>36</v>
      </c>
      <c r="AA151" s="8">
        <f>Z151+3.5</f>
        <v>39.5</v>
      </c>
      <c r="AB151" s="8">
        <f>Z151+6.5</f>
        <v>42.5</v>
      </c>
      <c r="AC151" s="26">
        <f>Z151+9.5</f>
        <v>45.5</v>
      </c>
      <c r="AD151" s="8">
        <f>AZ151+IF($F151="범선",IF($BE$1=TRUE,INDEX(Sheet2!$H$2:'Sheet2'!$H$45,MATCH(AZ151,Sheet2!$G$2:'Sheet2'!$G$45,0),0)),IF($BF$1=TRUE,INDEX(Sheet2!$I$2:'Sheet2'!$I$45,MATCH(AZ151,Sheet2!$G$2:'Sheet2'!$G$45,0)),IF($BG$1=TRUE,INDEX(Sheet2!$H$2:'Sheet2'!$H$45,MATCH(AZ151,Sheet2!$G$2:'Sheet2'!$G$45,0)),0)))+IF($BC$1=TRUE,2,0)</f>
        <v>41</v>
      </c>
      <c r="AE151" s="8">
        <f>AD151+3.5</f>
        <v>44.5</v>
      </c>
      <c r="AF151" s="8">
        <f>AD151+6.5</f>
        <v>47.5</v>
      </c>
      <c r="AG151" s="26">
        <f>AD151+9.5</f>
        <v>50.5</v>
      </c>
      <c r="AH151" s="3"/>
      <c r="AI151" s="40">
        <v>235</v>
      </c>
      <c r="AJ151" s="40">
        <v>320</v>
      </c>
      <c r="AK151" s="40">
        <v>13</v>
      </c>
      <c r="AL151" s="40">
        <v>13</v>
      </c>
      <c r="AM151" s="40">
        <v>55</v>
      </c>
      <c r="AN151" s="40">
        <v>210</v>
      </c>
      <c r="AO151" s="40">
        <v>100</v>
      </c>
      <c r="AP151" s="40">
        <v>110</v>
      </c>
      <c r="AQ151" s="40">
        <v>380</v>
      </c>
      <c r="AR151" s="40">
        <v>3</v>
      </c>
      <c r="AS151" s="6">
        <f>AN151+AP151+AQ151</f>
        <v>700</v>
      </c>
      <c r="AT151" s="6">
        <f>ROUNDDOWN(AS151*0.75,0)</f>
        <v>525</v>
      </c>
      <c r="AU151" s="6">
        <f>ROUNDDOWN(AS151*1.25,0)</f>
        <v>875</v>
      </c>
      <c r="AV151" s="6">
        <f>ROUNDDOWN(($AM151-5)/5,0)-ROUNDDOWN(IF($BA$1=TRUE,$AT151,$AU151)/100,0)+IF($BB$1=TRUE,1,0)+IF($BD$1=TRUE,6,0)</f>
        <v>12</v>
      </c>
      <c r="AW151" s="6">
        <f>ROUNDDOWN(($AM151-5+3*$BA$5)/5,0)-ROUNDDOWN(IF($BA$1=TRUE,$AT151,$AU151)/100,0)+IF($BB$1=TRUE,1,0)+IF($BD$1=TRUE,6,0)</f>
        <v>13</v>
      </c>
      <c r="AX151" s="6">
        <f>ROUNDDOWN(($AM151-5+20*1+2*$BA$5)/5,0)-ROUNDDOWN(IF($BA$1=TRUE,$AT151,$AU151)/100,0)+IF($BB$1=TRUE,1,0)+IF($BD$1=TRUE,6,0)</f>
        <v>16</v>
      </c>
      <c r="AY151" s="6">
        <f>ROUNDDOWN(($AM151-5+20*2+1*$BA$5)/5,0)-ROUNDDOWN(IF($BA$1=TRUE,$AT151,$AU151)/100,0)+IF($BB$1=TRUE,1,0)+IF($BD$1=TRUE,6,0)</f>
        <v>20</v>
      </c>
      <c r="AZ151" s="6">
        <f>ROUNDDOWN(($AM151-5+60)/5,0)-ROUNDDOWN(IF($BA$1=TRUE,$AT151,$AU151)/100,0)+IF($BB$1=TRUE,1,0)+IF($BD$1=TRUE,6,0)</f>
        <v>24</v>
      </c>
    </row>
    <row r="152" spans="1:52" s="6" customFormat="1" x14ac:dyDescent="0.3">
      <c r="A152" s="35">
        <v>148</v>
      </c>
      <c r="B152" s="2"/>
      <c r="C152" s="23" t="s">
        <v>373</v>
      </c>
      <c r="D152" s="8" t="s">
        <v>43</v>
      </c>
      <c r="E152" s="3" t="s">
        <v>70</v>
      </c>
      <c r="F152" s="8" t="s">
        <v>323</v>
      </c>
      <c r="G152" s="26" t="s">
        <v>12</v>
      </c>
      <c r="H152" s="6">
        <f>ROUNDDOWN(AI152*1.05,0)+INDEX(Sheet2!$B$2:'Sheet2'!$B$5,MATCH(G152,Sheet2!$A$2:'Sheet2'!$A$5,0),0)+34*AR152-ROUNDUP(IF($BA$1=TRUE,AT152,AU152)/10,0)</f>
        <v>362</v>
      </c>
      <c r="I152" s="6">
        <f>ROUNDDOWN(AJ152*1.05,0)+INDEX(Sheet2!$B$2:'Sheet2'!$B$5,MATCH(G152,Sheet2!$A$2:'Sheet2'!$A$5,0),0)+34*AR152-ROUNDUP(IF($BA$1=TRUE,AT152,AU152)/10,0)</f>
        <v>484</v>
      </c>
      <c r="J152" s="45">
        <f>H152+I152</f>
        <v>846</v>
      </c>
      <c r="K152" s="41">
        <f>AU152-ROUNDDOWN(AP152/2,0)-ROUNDDOWN(MAX(AO152*1.2,AN152*0.5),0)+INDEX(Sheet2!$C$2:'Sheet2'!$C$5,MATCH(G152,Sheet2!$A$2:'Sheet2'!$A$5,0),0)</f>
        <v>884</v>
      </c>
      <c r="L152" s="23">
        <f>AT152-ROUNDDOWN(AP152/2,0)-ROUNDDOWN(MAX(AO152*1.2,AN152*0.5),0)</f>
        <v>470</v>
      </c>
      <c r="N152" s="27">
        <f>AV152+IF($F152="범선",IF($BE$1=TRUE,INDEX(Sheet2!$H$2:'Sheet2'!$H$45,MATCH(AV152,Sheet2!$G$2:'Sheet2'!$G$45,0),0)),IF($BF$1=TRUE,INDEX(Sheet2!$I$2:'Sheet2'!$I$45,MATCH(AV152,Sheet2!$G$2:'Sheet2'!$G$45,0)),IF($BG$1=TRUE,INDEX(Sheet2!$H$2:'Sheet2'!$H$45,MATCH(AV152,Sheet2!$G$2:'Sheet2'!$G$45,0)),0)))+IF($BC$1=TRUE,2,0)</f>
        <v>22.5</v>
      </c>
      <c r="O152" s="8">
        <f>N152+3</f>
        <v>25.5</v>
      </c>
      <c r="P152" s="8">
        <f>N152+6</f>
        <v>28.5</v>
      </c>
      <c r="Q152" s="26">
        <f>N152+9</f>
        <v>31.5</v>
      </c>
      <c r="R152" s="8">
        <f>AW152+IF($F152="범선",IF($BE$1=TRUE,INDEX(Sheet2!$H$2:'Sheet2'!$H$45,MATCH(AW152,Sheet2!$G$2:'Sheet2'!$G$45,0),0)),IF($BF$1=TRUE,INDEX(Sheet2!$I$2:'Sheet2'!$I$45,MATCH(AW152,Sheet2!$G$2:'Sheet2'!$G$45,0)),IF($BG$1=TRUE,INDEX(Sheet2!$H$2:'Sheet2'!$H$45,MATCH(AW152,Sheet2!$G$2:'Sheet2'!$G$45,0)),0)))+IF($BC$1=TRUE,2,0)</f>
        <v>24</v>
      </c>
      <c r="S152" s="8">
        <f>R152+3.5</f>
        <v>27.5</v>
      </c>
      <c r="T152" s="8">
        <f>R152+6.5</f>
        <v>30.5</v>
      </c>
      <c r="U152" s="26">
        <f>R152+9.5</f>
        <v>33.5</v>
      </c>
      <c r="V152" s="8">
        <f>AX152+IF($F152="범선",IF($BE$1=TRUE,INDEX(Sheet2!$H$2:'Sheet2'!$H$45,MATCH(AX152,Sheet2!$G$2:'Sheet2'!$G$45,0),0)),IF($BF$1=TRUE,INDEX(Sheet2!$I$2:'Sheet2'!$I$45,MATCH(AX152,Sheet2!$G$2:'Sheet2'!$G$45,0)),IF($BG$1=TRUE,INDEX(Sheet2!$H$2:'Sheet2'!$H$45,MATCH(AX152,Sheet2!$G$2:'Sheet2'!$G$45,0)),0)))+IF($BC$1=TRUE,2,0)</f>
        <v>28</v>
      </c>
      <c r="W152" s="8">
        <f>V152+3.5</f>
        <v>31.5</v>
      </c>
      <c r="X152" s="8">
        <f>V152+6.5</f>
        <v>34.5</v>
      </c>
      <c r="Y152" s="26">
        <f>V152+9.5</f>
        <v>37.5</v>
      </c>
      <c r="Z152" s="8">
        <f>AY152+IF($F152="범선",IF($BE$1=TRUE,INDEX(Sheet2!$H$2:'Sheet2'!$H$45,MATCH(AY152,Sheet2!$G$2:'Sheet2'!$G$45,0),0)),IF($BF$1=TRUE,INDEX(Sheet2!$I$2:'Sheet2'!$I$45,MATCH(AY152,Sheet2!$G$2:'Sheet2'!$G$45,0)),IF($BG$1=TRUE,INDEX(Sheet2!$H$2:'Sheet2'!$H$45,MATCH(AY152,Sheet2!$G$2:'Sheet2'!$G$45,0)),0)))+IF($BC$1=TRUE,2,0)</f>
        <v>33</v>
      </c>
      <c r="AA152" s="8">
        <f>Z152+3.5</f>
        <v>36.5</v>
      </c>
      <c r="AB152" s="8">
        <f>Z152+6.5</f>
        <v>39.5</v>
      </c>
      <c r="AC152" s="26">
        <f>Z152+9.5</f>
        <v>42.5</v>
      </c>
      <c r="AD152" s="8">
        <f>AZ152+IF($F152="범선",IF($BE$1=TRUE,INDEX(Sheet2!$H$2:'Sheet2'!$H$45,MATCH(AZ152,Sheet2!$G$2:'Sheet2'!$G$45,0),0)),IF($BF$1=TRUE,INDEX(Sheet2!$I$2:'Sheet2'!$I$45,MATCH(AZ152,Sheet2!$G$2:'Sheet2'!$G$45,0)),IF($BG$1=TRUE,INDEX(Sheet2!$H$2:'Sheet2'!$H$45,MATCH(AZ152,Sheet2!$G$2:'Sheet2'!$G$45,0)),0)))+IF($BC$1=TRUE,2,0)</f>
        <v>38.5</v>
      </c>
      <c r="AE152" s="8">
        <f>AD152+3.5</f>
        <v>42</v>
      </c>
      <c r="AF152" s="8">
        <f>AD152+6.5</f>
        <v>45</v>
      </c>
      <c r="AG152" s="26">
        <f>AD152+9.5</f>
        <v>48</v>
      </c>
      <c r="AH152" s="3"/>
      <c r="AI152" s="40">
        <v>167</v>
      </c>
      <c r="AJ152" s="40">
        <v>283</v>
      </c>
      <c r="AK152" s="40">
        <v>10</v>
      </c>
      <c r="AL152" s="40">
        <v>9</v>
      </c>
      <c r="AM152" s="40">
        <v>45</v>
      </c>
      <c r="AN152" s="40">
        <v>102</v>
      </c>
      <c r="AO152" s="40">
        <v>40</v>
      </c>
      <c r="AP152" s="40">
        <v>52</v>
      </c>
      <c r="AQ152" s="40">
        <v>576</v>
      </c>
      <c r="AR152" s="40">
        <v>3</v>
      </c>
      <c r="AS152" s="6">
        <f>AN152+AP152+AQ152</f>
        <v>730</v>
      </c>
      <c r="AT152" s="6">
        <f>ROUNDDOWN(AS152*0.75,0)</f>
        <v>547</v>
      </c>
      <c r="AU152" s="6">
        <f>ROUNDDOWN(AS152*1.25,0)</f>
        <v>912</v>
      </c>
      <c r="AV152" s="6">
        <f>ROUNDDOWN(($AM152-5)/5,0)-ROUNDDOWN(IF($BA$1=TRUE,$AT152,$AU152)/100,0)+IF($BB$1=TRUE,1,0)+IF($BD$1=TRUE,6,0)</f>
        <v>10</v>
      </c>
      <c r="AW152" s="6">
        <f>ROUNDDOWN(($AM152-5+3*$BA$5)/5,0)-ROUNDDOWN(IF($BA$1=TRUE,$AT152,$AU152)/100,0)+IF($BB$1=TRUE,1,0)+IF($BD$1=TRUE,6,0)</f>
        <v>11</v>
      </c>
      <c r="AX152" s="6">
        <f>ROUNDDOWN(($AM152-5+20*1+2*$BA$5)/5,0)-ROUNDDOWN(IF($BA$1=TRUE,$AT152,$AU152)/100,0)+IF($BB$1=TRUE,1,0)+IF($BD$1=TRUE,6,0)</f>
        <v>14</v>
      </c>
      <c r="AY152" s="6">
        <f>ROUNDDOWN(($AM152-5+20*2+1*$BA$5)/5,0)-ROUNDDOWN(IF($BA$1=TRUE,$AT152,$AU152)/100,0)+IF($BB$1=TRUE,1,0)+IF($BD$1=TRUE,6,0)</f>
        <v>18</v>
      </c>
      <c r="AZ152" s="6">
        <f>ROUNDDOWN(($AM152-5+60)/5,0)-ROUNDDOWN(IF($BA$1=TRUE,$AT152,$AU152)/100,0)+IF($BB$1=TRUE,1,0)+IF($BD$1=TRUE,6,0)</f>
        <v>22</v>
      </c>
    </row>
    <row r="153" spans="1:52" s="6" customFormat="1" x14ac:dyDescent="0.3">
      <c r="A153" s="35">
        <v>149</v>
      </c>
      <c r="B153" s="2" t="s">
        <v>376</v>
      </c>
      <c r="C153" s="23" t="s">
        <v>373</v>
      </c>
      <c r="D153" s="8" t="s">
        <v>1</v>
      </c>
      <c r="E153" s="3" t="s">
        <v>375</v>
      </c>
      <c r="F153" s="8" t="s">
        <v>323</v>
      </c>
      <c r="G153" s="26" t="s">
        <v>12</v>
      </c>
      <c r="H153" s="6">
        <f>ROUNDDOWN(AI153*1.05,0)+INDEX(Sheet2!$B$2:'Sheet2'!$B$5,MATCH(G153,Sheet2!$A$2:'Sheet2'!$A$5,0),0)+34*AR153-ROUNDUP(IF($BA$1=TRUE,AT153,AU153)/10,0)</f>
        <v>362</v>
      </c>
      <c r="I153" s="6">
        <f>ROUNDDOWN(AJ153*1.05,0)+INDEX(Sheet2!$B$2:'Sheet2'!$B$5,MATCH(G153,Sheet2!$A$2:'Sheet2'!$A$5,0),0)+34*AR153-ROUNDUP(IF($BA$1=TRUE,AT153,AU153)/10,0)</f>
        <v>484</v>
      </c>
      <c r="J153" s="45">
        <f>H153+I153</f>
        <v>846</v>
      </c>
      <c r="K153" s="41">
        <f>AU153-ROUNDDOWN(AP153/2,0)-ROUNDDOWN(MAX(AO153*1.2,AN153*0.5),0)+INDEX(Sheet2!$C$2:'Sheet2'!$C$5,MATCH(G153,Sheet2!$A$2:'Sheet2'!$A$5,0),0)</f>
        <v>884</v>
      </c>
      <c r="L153" s="23">
        <f>AT153-ROUNDDOWN(AP153/2,0)-ROUNDDOWN(MAX(AO153*1.2,AN153*0.5),0)</f>
        <v>470</v>
      </c>
      <c r="N153" s="27">
        <f>AV153+IF($F153="범선",IF($BE$1=TRUE,INDEX(Sheet2!$H$2:'Sheet2'!$H$45,MATCH(AV153,Sheet2!$G$2:'Sheet2'!$G$45,0),0)),IF($BF$1=TRUE,INDEX(Sheet2!$I$2:'Sheet2'!$I$45,MATCH(AV153,Sheet2!$G$2:'Sheet2'!$G$45,0)),IF($BG$1=TRUE,INDEX(Sheet2!$H$2:'Sheet2'!$H$45,MATCH(AV153,Sheet2!$G$2:'Sheet2'!$G$45,0)),0)))+IF($BC$1=TRUE,2,0)</f>
        <v>22.5</v>
      </c>
      <c r="O153" s="8">
        <f>N153+3</f>
        <v>25.5</v>
      </c>
      <c r="P153" s="8">
        <f>N153+6</f>
        <v>28.5</v>
      </c>
      <c r="Q153" s="26">
        <f>N153+9</f>
        <v>31.5</v>
      </c>
      <c r="R153" s="8">
        <f>AW153+IF($F153="범선",IF($BE$1=TRUE,INDEX(Sheet2!$H$2:'Sheet2'!$H$45,MATCH(AW153,Sheet2!$G$2:'Sheet2'!$G$45,0),0)),IF($BF$1=TRUE,INDEX(Sheet2!$I$2:'Sheet2'!$I$45,MATCH(AW153,Sheet2!$G$2:'Sheet2'!$G$45,0)),IF($BG$1=TRUE,INDEX(Sheet2!$H$2:'Sheet2'!$H$45,MATCH(AW153,Sheet2!$G$2:'Sheet2'!$G$45,0)),0)))+IF($BC$1=TRUE,2,0)</f>
        <v>24</v>
      </c>
      <c r="S153" s="8">
        <f>R153+3.5</f>
        <v>27.5</v>
      </c>
      <c r="T153" s="8">
        <f>R153+6.5</f>
        <v>30.5</v>
      </c>
      <c r="U153" s="26">
        <f>R153+9.5</f>
        <v>33.5</v>
      </c>
      <c r="V153" s="8">
        <f>AX153+IF($F153="범선",IF($BE$1=TRUE,INDEX(Sheet2!$H$2:'Sheet2'!$H$45,MATCH(AX153,Sheet2!$G$2:'Sheet2'!$G$45,0),0)),IF($BF$1=TRUE,INDEX(Sheet2!$I$2:'Sheet2'!$I$45,MATCH(AX153,Sheet2!$G$2:'Sheet2'!$G$45,0)),IF($BG$1=TRUE,INDEX(Sheet2!$H$2:'Sheet2'!$H$45,MATCH(AX153,Sheet2!$G$2:'Sheet2'!$G$45,0)),0)))+IF($BC$1=TRUE,2,0)</f>
        <v>28</v>
      </c>
      <c r="W153" s="8">
        <f>V153+3.5</f>
        <v>31.5</v>
      </c>
      <c r="X153" s="8">
        <f>V153+6.5</f>
        <v>34.5</v>
      </c>
      <c r="Y153" s="26">
        <f>V153+9.5</f>
        <v>37.5</v>
      </c>
      <c r="Z153" s="8">
        <f>AY153+IF($F153="범선",IF($BE$1=TRUE,INDEX(Sheet2!$H$2:'Sheet2'!$H$45,MATCH(AY153,Sheet2!$G$2:'Sheet2'!$G$45,0),0)),IF($BF$1=TRUE,INDEX(Sheet2!$I$2:'Sheet2'!$I$45,MATCH(AY153,Sheet2!$G$2:'Sheet2'!$G$45,0)),IF($BG$1=TRUE,INDEX(Sheet2!$H$2:'Sheet2'!$H$45,MATCH(AY153,Sheet2!$G$2:'Sheet2'!$G$45,0)),0)))+IF($BC$1=TRUE,2,0)</f>
        <v>33</v>
      </c>
      <c r="AA153" s="8">
        <f>Z153+3.5</f>
        <v>36.5</v>
      </c>
      <c r="AB153" s="8">
        <f>Z153+6.5</f>
        <v>39.5</v>
      </c>
      <c r="AC153" s="26">
        <f>Z153+9.5</f>
        <v>42.5</v>
      </c>
      <c r="AD153" s="8">
        <f>AZ153+IF($F153="범선",IF($BE$1=TRUE,INDEX(Sheet2!$H$2:'Sheet2'!$H$45,MATCH(AZ153,Sheet2!$G$2:'Sheet2'!$G$45,0),0)),IF($BF$1=TRUE,INDEX(Sheet2!$I$2:'Sheet2'!$I$45,MATCH(AZ153,Sheet2!$G$2:'Sheet2'!$G$45,0)),IF($BG$1=TRUE,INDEX(Sheet2!$H$2:'Sheet2'!$H$45,MATCH(AZ153,Sheet2!$G$2:'Sheet2'!$G$45,0)),0)))+IF($BC$1=TRUE,2,0)</f>
        <v>38.5</v>
      </c>
      <c r="AE153" s="8">
        <f>AD153+3.5</f>
        <v>42</v>
      </c>
      <c r="AF153" s="8">
        <f>AD153+6.5</f>
        <v>45</v>
      </c>
      <c r="AG153" s="26">
        <f>AD153+9.5</f>
        <v>48</v>
      </c>
      <c r="AH153" s="3"/>
      <c r="AI153" s="40">
        <v>167</v>
      </c>
      <c r="AJ153" s="40">
        <v>283</v>
      </c>
      <c r="AK153" s="40">
        <v>10</v>
      </c>
      <c r="AL153" s="40">
        <v>9</v>
      </c>
      <c r="AM153" s="40">
        <v>45</v>
      </c>
      <c r="AN153" s="40">
        <v>102</v>
      </c>
      <c r="AO153" s="40">
        <v>40</v>
      </c>
      <c r="AP153" s="40">
        <v>52</v>
      </c>
      <c r="AQ153" s="40">
        <v>576</v>
      </c>
      <c r="AR153" s="40">
        <v>3</v>
      </c>
      <c r="AS153" s="40">
        <f>AN153+AP153+AQ153</f>
        <v>730</v>
      </c>
      <c r="AT153" s="40">
        <f>ROUNDDOWN(AS153*0.75,0)</f>
        <v>547</v>
      </c>
      <c r="AU153" s="40">
        <f>ROUNDDOWN(AS153*1.25,0)</f>
        <v>912</v>
      </c>
      <c r="AV153" s="6">
        <f>ROUNDDOWN(($AM153-5)/5,0)-ROUNDDOWN(IF($BA$1=TRUE,$AT153,$AU153)/100,0)+IF($BB$1=TRUE,1,0)+IF($BD$1=TRUE,6,0)</f>
        <v>10</v>
      </c>
      <c r="AW153" s="6">
        <f>ROUNDDOWN(($AM153-5+3*$BA$5)/5,0)-ROUNDDOWN(IF($BA$1=TRUE,$AT153,$AU153)/100,0)+IF($BB$1=TRUE,1,0)+IF($BD$1=TRUE,6,0)</f>
        <v>11</v>
      </c>
      <c r="AX153" s="6">
        <f>ROUNDDOWN(($AM153-5+20*1+2*$BA$5)/5,0)-ROUNDDOWN(IF($BA$1=TRUE,$AT153,$AU153)/100,0)+IF($BB$1=TRUE,1,0)+IF($BD$1=TRUE,6,0)</f>
        <v>14</v>
      </c>
      <c r="AY153" s="6">
        <f>ROUNDDOWN(($AM153-5+20*2+1*$BA$5)/5,0)-ROUNDDOWN(IF($BA$1=TRUE,$AT153,$AU153)/100,0)+IF($BB$1=TRUE,1,0)+IF($BD$1=TRUE,6,0)</f>
        <v>18</v>
      </c>
      <c r="AZ153" s="6">
        <f>ROUNDDOWN(($AM153-5+60)/5,0)-ROUNDDOWN(IF($BA$1=TRUE,$AT153,$AU153)/100,0)+IF($BB$1=TRUE,1,0)+IF($BD$1=TRUE,6,0)</f>
        <v>22</v>
      </c>
    </row>
    <row r="154" spans="1:52" s="6" customFormat="1" x14ac:dyDescent="0.3">
      <c r="A154" s="35">
        <v>150</v>
      </c>
      <c r="B154" s="2" t="s">
        <v>374</v>
      </c>
      <c r="C154" s="23" t="s">
        <v>373</v>
      </c>
      <c r="D154" s="8" t="s">
        <v>1</v>
      </c>
      <c r="E154" s="3" t="s">
        <v>70</v>
      </c>
      <c r="F154" s="8" t="s">
        <v>323</v>
      </c>
      <c r="G154" s="26" t="s">
        <v>12</v>
      </c>
      <c r="H154" s="6">
        <f>ROUNDDOWN(AI154*1.05,0)+INDEX(Sheet2!$B$2:'Sheet2'!$B$5,MATCH(G154,Sheet2!$A$2:'Sheet2'!$A$5,0),0)+34*AR154-ROUNDUP(IF($BA$1=TRUE,AT154,AU154)/10,0)</f>
        <v>351</v>
      </c>
      <c r="I154" s="6">
        <f>ROUNDDOWN(AJ154*1.05,0)+INDEX(Sheet2!$B$2:'Sheet2'!$B$5,MATCH(G154,Sheet2!$A$2:'Sheet2'!$A$5,0),0)+34*AR154-ROUNDUP(IF($BA$1=TRUE,AT154,AU154)/10,0)</f>
        <v>466</v>
      </c>
      <c r="J154" s="45">
        <f>H154+I154</f>
        <v>817</v>
      </c>
      <c r="K154" s="41">
        <f>AU154-ROUNDDOWN(AP154/2,0)-ROUNDDOWN(MAX(AO154*1.2,AN154*0.5),0)+INDEX(Sheet2!$C$2:'Sheet2'!$C$5,MATCH(G154,Sheet2!$A$2:'Sheet2'!$A$5,0),0)</f>
        <v>878</v>
      </c>
      <c r="L154" s="23">
        <f>AT154-ROUNDDOWN(AP154/2,0)-ROUNDDOWN(MAX(AO154*1.2,AN154*0.5),0)</f>
        <v>464</v>
      </c>
      <c r="N154" s="27">
        <f>AV154+IF($F154="범선",IF($BE$1=TRUE,INDEX(Sheet2!$H$2:'Sheet2'!$H$45,MATCH(AV154,Sheet2!$G$2:'Sheet2'!$G$45,0),0)),IF($BF$1=TRUE,INDEX(Sheet2!$I$2:'Sheet2'!$I$45,MATCH(AV154,Sheet2!$G$2:'Sheet2'!$G$45,0)),IF($BG$1=TRUE,INDEX(Sheet2!$H$2:'Sheet2'!$H$45,MATCH(AV154,Sheet2!$G$2:'Sheet2'!$G$45,0)),0)))+IF($BC$1=TRUE,2,0)</f>
        <v>21</v>
      </c>
      <c r="O154" s="8">
        <f>N154+3</f>
        <v>24</v>
      </c>
      <c r="P154" s="8">
        <f>N154+6</f>
        <v>27</v>
      </c>
      <c r="Q154" s="26">
        <f>N154+9</f>
        <v>30</v>
      </c>
      <c r="R154" s="8">
        <f>AW154+IF($F154="범선",IF($BE$1=TRUE,INDEX(Sheet2!$H$2:'Sheet2'!$H$45,MATCH(AW154,Sheet2!$G$2:'Sheet2'!$G$45,0),0)),IF($BF$1=TRUE,INDEX(Sheet2!$I$2:'Sheet2'!$I$45,MATCH(AW154,Sheet2!$G$2:'Sheet2'!$G$45,0)),IF($BG$1=TRUE,INDEX(Sheet2!$H$2:'Sheet2'!$H$45,MATCH(AW154,Sheet2!$G$2:'Sheet2'!$G$45,0)),0)))+IF($BC$1=TRUE,2,0)</f>
        <v>22.5</v>
      </c>
      <c r="S154" s="8">
        <f>R154+3.5</f>
        <v>26</v>
      </c>
      <c r="T154" s="8">
        <f>R154+6.5</f>
        <v>29</v>
      </c>
      <c r="U154" s="26">
        <f>R154+9.5</f>
        <v>32</v>
      </c>
      <c r="V154" s="8">
        <f>AX154+IF($F154="범선",IF($BE$1=TRUE,INDEX(Sheet2!$H$2:'Sheet2'!$H$45,MATCH(AX154,Sheet2!$G$2:'Sheet2'!$G$45,0),0)),IF($BF$1=TRUE,INDEX(Sheet2!$I$2:'Sheet2'!$I$45,MATCH(AX154,Sheet2!$G$2:'Sheet2'!$G$45,0)),IF($BG$1=TRUE,INDEX(Sheet2!$H$2:'Sheet2'!$H$45,MATCH(AX154,Sheet2!$G$2:'Sheet2'!$G$45,0)),0)))+IF($BC$1=TRUE,2,0)</f>
        <v>28</v>
      </c>
      <c r="W154" s="8">
        <f>V154+3.5</f>
        <v>31.5</v>
      </c>
      <c r="X154" s="8">
        <f>V154+6.5</f>
        <v>34.5</v>
      </c>
      <c r="Y154" s="26">
        <f>V154+9.5</f>
        <v>37.5</v>
      </c>
      <c r="Z154" s="8">
        <f>AY154+IF($F154="범선",IF($BE$1=TRUE,INDEX(Sheet2!$H$2:'Sheet2'!$H$45,MATCH(AY154,Sheet2!$G$2:'Sheet2'!$G$45,0),0)),IF($BF$1=TRUE,INDEX(Sheet2!$I$2:'Sheet2'!$I$45,MATCH(AY154,Sheet2!$G$2:'Sheet2'!$G$45,0)),IF($BG$1=TRUE,INDEX(Sheet2!$H$2:'Sheet2'!$H$45,MATCH(AY154,Sheet2!$G$2:'Sheet2'!$G$45,0)),0)))+IF($BC$1=TRUE,2,0)</f>
        <v>33</v>
      </c>
      <c r="AA154" s="8">
        <f>Z154+3.5</f>
        <v>36.5</v>
      </c>
      <c r="AB154" s="8">
        <f>Z154+6.5</f>
        <v>39.5</v>
      </c>
      <c r="AC154" s="26">
        <f>Z154+9.5</f>
        <v>42.5</v>
      </c>
      <c r="AD154" s="8">
        <f>AZ154+IF($F154="범선",IF($BE$1=TRUE,INDEX(Sheet2!$H$2:'Sheet2'!$H$45,MATCH(AZ154,Sheet2!$G$2:'Sheet2'!$G$45,0),0)),IF($BF$1=TRUE,INDEX(Sheet2!$I$2:'Sheet2'!$I$45,MATCH(AZ154,Sheet2!$G$2:'Sheet2'!$G$45,0)),IF($BG$1=TRUE,INDEX(Sheet2!$H$2:'Sheet2'!$H$45,MATCH(AZ154,Sheet2!$G$2:'Sheet2'!$G$45,0)),0)))+IF($BC$1=TRUE,2,0)</f>
        <v>37</v>
      </c>
      <c r="AE154" s="8">
        <f>AD154+3.5</f>
        <v>40.5</v>
      </c>
      <c r="AF154" s="8">
        <f>AD154+6.5</f>
        <v>43.5</v>
      </c>
      <c r="AG154" s="26">
        <f>AD154+9.5</f>
        <v>46.5</v>
      </c>
      <c r="AH154" s="3"/>
      <c r="AI154" s="40">
        <v>157</v>
      </c>
      <c r="AJ154" s="40">
        <v>266</v>
      </c>
      <c r="AK154" s="40">
        <v>10</v>
      </c>
      <c r="AL154" s="40">
        <v>9</v>
      </c>
      <c r="AM154" s="40">
        <v>43</v>
      </c>
      <c r="AN154" s="40">
        <v>102</v>
      </c>
      <c r="AO154" s="40">
        <v>48</v>
      </c>
      <c r="AP154" s="40">
        <v>52</v>
      </c>
      <c r="AQ154" s="40">
        <v>576</v>
      </c>
      <c r="AR154" s="40">
        <v>3</v>
      </c>
      <c r="AS154" s="6">
        <f>AN154+AP154+AQ154</f>
        <v>730</v>
      </c>
      <c r="AT154" s="6">
        <f>ROUNDDOWN(AS154*0.75,0)</f>
        <v>547</v>
      </c>
      <c r="AU154" s="6">
        <f>ROUNDDOWN(AS154*1.25,0)</f>
        <v>912</v>
      </c>
      <c r="AV154" s="6">
        <f>ROUNDDOWN(($AM154-5)/5,0)-ROUNDDOWN(IF($BA$1=TRUE,$AT154,$AU154)/100,0)+IF($BB$1=TRUE,1,0)+IF($BD$1=TRUE,6,0)</f>
        <v>9</v>
      </c>
      <c r="AW154" s="6">
        <f>ROUNDDOWN(($AM154-5+3*$BA$5)/5,0)-ROUNDDOWN(IF($BA$1=TRUE,$AT154,$AU154)/100,0)+IF($BB$1=TRUE,1,0)+IF($BD$1=TRUE,6,0)</f>
        <v>10</v>
      </c>
      <c r="AX154" s="6">
        <f>ROUNDDOWN(($AM154-5+20*1+2*$BA$5)/5,0)-ROUNDDOWN(IF($BA$1=TRUE,$AT154,$AU154)/100,0)+IF($BB$1=TRUE,1,0)+IF($BD$1=TRUE,6,0)</f>
        <v>14</v>
      </c>
      <c r="AY154" s="6">
        <f>ROUNDDOWN(($AM154-5+20*2+1*$BA$5)/5,0)-ROUNDDOWN(IF($BA$1=TRUE,$AT154,$AU154)/100,0)+IF($BB$1=TRUE,1,0)+IF($BD$1=TRUE,6,0)</f>
        <v>18</v>
      </c>
      <c r="AZ154" s="6">
        <f>ROUNDDOWN(($AM154-5+60)/5,0)-ROUNDDOWN(IF($BA$1=TRUE,$AT154,$AU154)/100,0)+IF($BB$1=TRUE,1,0)+IF($BD$1=TRUE,6,0)</f>
        <v>21</v>
      </c>
    </row>
    <row r="155" spans="1:52" s="6" customFormat="1" x14ac:dyDescent="0.3">
      <c r="A155" s="35">
        <v>151</v>
      </c>
      <c r="B155" s="2" t="s">
        <v>377</v>
      </c>
      <c r="C155" s="23" t="s">
        <v>373</v>
      </c>
      <c r="D155" s="8" t="s">
        <v>1</v>
      </c>
      <c r="E155" s="3" t="s">
        <v>70</v>
      </c>
      <c r="F155" s="8" t="s">
        <v>323</v>
      </c>
      <c r="G155" s="26" t="s">
        <v>12</v>
      </c>
      <c r="H155" s="6">
        <f>ROUNDDOWN(AI155*1.05,0)+INDEX(Sheet2!$B$2:'Sheet2'!$B$5,MATCH(G155,Sheet2!$A$2:'Sheet2'!$A$5,0),0)+34*AR155-ROUNDUP(IF($BA$1=TRUE,AT155,AU155)/10,0)</f>
        <v>351</v>
      </c>
      <c r="I155" s="6">
        <f>ROUNDDOWN(AJ155*1.05,0)+INDEX(Sheet2!$B$2:'Sheet2'!$B$5,MATCH(G155,Sheet2!$A$2:'Sheet2'!$A$5,0),0)+34*AR155-ROUNDUP(IF($BA$1=TRUE,AT155,AU155)/10,0)</f>
        <v>466</v>
      </c>
      <c r="J155" s="45">
        <f>H155+I155</f>
        <v>817</v>
      </c>
      <c r="K155" s="41">
        <f>AU155-ROUNDDOWN(AP155/2,0)-ROUNDDOWN(MAX(AO155*1.2,AN155*0.5),0)+INDEX(Sheet2!$C$2:'Sheet2'!$C$5,MATCH(G155,Sheet2!$A$2:'Sheet2'!$A$5,0),0)</f>
        <v>878</v>
      </c>
      <c r="L155" s="23">
        <f>AT155-ROUNDDOWN(AP155/2,0)-ROUNDDOWN(MAX(AO155*1.2,AN155*0.5),0)</f>
        <v>464</v>
      </c>
      <c r="N155" s="27">
        <f>AV155+IF($F155="범선",IF($BE$1=TRUE,INDEX(Sheet2!$H$2:'Sheet2'!$H$45,MATCH(AV155,Sheet2!$G$2:'Sheet2'!$G$45,0),0)),IF($BF$1=TRUE,INDEX(Sheet2!$I$2:'Sheet2'!$I$45,MATCH(AV155,Sheet2!$G$2:'Sheet2'!$G$45,0)),IF($BG$1=TRUE,INDEX(Sheet2!$H$2:'Sheet2'!$H$45,MATCH(AV155,Sheet2!$G$2:'Sheet2'!$G$45,0)),0)))+IF($BC$1=TRUE,2,0)</f>
        <v>21</v>
      </c>
      <c r="O155" s="8">
        <f>N155+3</f>
        <v>24</v>
      </c>
      <c r="P155" s="8">
        <f>N155+6</f>
        <v>27</v>
      </c>
      <c r="Q155" s="26">
        <f>N155+9</f>
        <v>30</v>
      </c>
      <c r="R155" s="8">
        <f>AW155+IF($F155="범선",IF($BE$1=TRUE,INDEX(Sheet2!$H$2:'Sheet2'!$H$45,MATCH(AW155,Sheet2!$G$2:'Sheet2'!$G$45,0),0)),IF($BF$1=TRUE,INDEX(Sheet2!$I$2:'Sheet2'!$I$45,MATCH(AW155,Sheet2!$G$2:'Sheet2'!$G$45,0)),IF($BG$1=TRUE,INDEX(Sheet2!$H$2:'Sheet2'!$H$45,MATCH(AW155,Sheet2!$G$2:'Sheet2'!$G$45,0)),0)))+IF($BC$1=TRUE,2,0)</f>
        <v>22.5</v>
      </c>
      <c r="S155" s="8">
        <f>R155+3.5</f>
        <v>26</v>
      </c>
      <c r="T155" s="8">
        <f>R155+6.5</f>
        <v>29</v>
      </c>
      <c r="U155" s="26">
        <f>R155+9.5</f>
        <v>32</v>
      </c>
      <c r="V155" s="8">
        <f>AX155+IF($F155="범선",IF($BE$1=TRUE,INDEX(Sheet2!$H$2:'Sheet2'!$H$45,MATCH(AX155,Sheet2!$G$2:'Sheet2'!$G$45,0),0)),IF($BF$1=TRUE,INDEX(Sheet2!$I$2:'Sheet2'!$I$45,MATCH(AX155,Sheet2!$G$2:'Sheet2'!$G$45,0)),IF($BG$1=TRUE,INDEX(Sheet2!$H$2:'Sheet2'!$H$45,MATCH(AX155,Sheet2!$G$2:'Sheet2'!$G$45,0)),0)))+IF($BC$1=TRUE,2,0)</f>
        <v>28</v>
      </c>
      <c r="W155" s="8">
        <f>V155+3.5</f>
        <v>31.5</v>
      </c>
      <c r="X155" s="8">
        <f>V155+6.5</f>
        <v>34.5</v>
      </c>
      <c r="Y155" s="26">
        <f>V155+9.5</f>
        <v>37.5</v>
      </c>
      <c r="Z155" s="8">
        <f>AY155+IF($F155="범선",IF($BE$1=TRUE,INDEX(Sheet2!$H$2:'Sheet2'!$H$45,MATCH(AY155,Sheet2!$G$2:'Sheet2'!$G$45,0),0)),IF($BF$1=TRUE,INDEX(Sheet2!$I$2:'Sheet2'!$I$45,MATCH(AY155,Sheet2!$G$2:'Sheet2'!$G$45,0)),IF($BG$1=TRUE,INDEX(Sheet2!$H$2:'Sheet2'!$H$45,MATCH(AY155,Sheet2!$G$2:'Sheet2'!$G$45,0)),0)))+IF($BC$1=TRUE,2,0)</f>
        <v>33</v>
      </c>
      <c r="AA155" s="8">
        <f>Z155+3.5</f>
        <v>36.5</v>
      </c>
      <c r="AB155" s="8">
        <f>Z155+6.5</f>
        <v>39.5</v>
      </c>
      <c r="AC155" s="26">
        <f>Z155+9.5</f>
        <v>42.5</v>
      </c>
      <c r="AD155" s="8">
        <f>AZ155+IF($F155="범선",IF($BE$1=TRUE,INDEX(Sheet2!$H$2:'Sheet2'!$H$45,MATCH(AZ155,Sheet2!$G$2:'Sheet2'!$G$45,0),0)),IF($BF$1=TRUE,INDEX(Sheet2!$I$2:'Sheet2'!$I$45,MATCH(AZ155,Sheet2!$G$2:'Sheet2'!$G$45,0)),IF($BG$1=TRUE,INDEX(Sheet2!$H$2:'Sheet2'!$H$45,MATCH(AZ155,Sheet2!$G$2:'Sheet2'!$G$45,0)),0)))+IF($BC$1=TRUE,2,0)</f>
        <v>37</v>
      </c>
      <c r="AE155" s="8">
        <f>AD155+3.5</f>
        <v>40.5</v>
      </c>
      <c r="AF155" s="8">
        <f>AD155+6.5</f>
        <v>43.5</v>
      </c>
      <c r="AG155" s="26">
        <f>AD155+9.5</f>
        <v>46.5</v>
      </c>
      <c r="AH155" s="3"/>
      <c r="AI155" s="40">
        <v>157</v>
      </c>
      <c r="AJ155" s="40">
        <v>266</v>
      </c>
      <c r="AK155" s="40">
        <v>10</v>
      </c>
      <c r="AL155" s="40">
        <v>9</v>
      </c>
      <c r="AM155" s="40">
        <v>43</v>
      </c>
      <c r="AN155" s="40">
        <v>102</v>
      </c>
      <c r="AO155" s="40">
        <v>48</v>
      </c>
      <c r="AP155" s="40">
        <v>52</v>
      </c>
      <c r="AQ155" s="40">
        <v>576</v>
      </c>
      <c r="AR155" s="40">
        <v>3</v>
      </c>
      <c r="AS155" s="6">
        <f>AN155+AP155+AQ155</f>
        <v>730</v>
      </c>
      <c r="AT155" s="6">
        <f>ROUNDDOWN(AS155*0.75,0)</f>
        <v>547</v>
      </c>
      <c r="AU155" s="6">
        <f>ROUNDDOWN(AS155*1.25,0)</f>
        <v>912</v>
      </c>
      <c r="AV155" s="6">
        <f>ROUNDDOWN(($AM155-5)/5,0)-ROUNDDOWN(IF($BA$1=TRUE,$AT155,$AU155)/100,0)+IF($BB$1=TRUE,1,0)+IF($BD$1=TRUE,6,0)</f>
        <v>9</v>
      </c>
      <c r="AW155" s="6">
        <f>ROUNDDOWN(($AM155-5+3*$BA$5)/5,0)-ROUNDDOWN(IF($BA$1=TRUE,$AT155,$AU155)/100,0)+IF($BB$1=TRUE,1,0)+IF($BD$1=TRUE,6,0)</f>
        <v>10</v>
      </c>
      <c r="AX155" s="6">
        <f>ROUNDDOWN(($AM155-5+20*1+2*$BA$5)/5,0)-ROUNDDOWN(IF($BA$1=TRUE,$AT155,$AU155)/100,0)+IF($BB$1=TRUE,1,0)+IF($BD$1=TRUE,6,0)</f>
        <v>14</v>
      </c>
      <c r="AY155" s="6">
        <f>ROUNDDOWN(($AM155-5+20*2+1*$BA$5)/5,0)-ROUNDDOWN(IF($BA$1=TRUE,$AT155,$AU155)/100,0)+IF($BB$1=TRUE,1,0)+IF($BD$1=TRUE,6,0)</f>
        <v>18</v>
      </c>
      <c r="AZ155" s="6">
        <f>ROUNDDOWN(($AM155-5+60)/5,0)-ROUNDDOWN(IF($BA$1=TRUE,$AT155,$AU155)/100,0)+IF($BB$1=TRUE,1,0)+IF($BD$1=TRUE,6,0)</f>
        <v>21</v>
      </c>
    </row>
    <row r="156" spans="1:52" s="6" customFormat="1" x14ac:dyDescent="0.3">
      <c r="A156" s="35">
        <v>152</v>
      </c>
      <c r="B156" s="2" t="s">
        <v>379</v>
      </c>
      <c r="C156" s="23" t="s">
        <v>380</v>
      </c>
      <c r="D156" s="8" t="s">
        <v>1</v>
      </c>
      <c r="E156" s="3" t="s">
        <v>70</v>
      </c>
      <c r="F156" s="8" t="s">
        <v>323</v>
      </c>
      <c r="G156" s="26" t="s">
        <v>12</v>
      </c>
      <c r="H156" s="6">
        <f>ROUNDDOWN(AI156*1.05,0)+INDEX(Sheet2!$B$2:'Sheet2'!$B$5,MATCH(G156,Sheet2!$A$2:'Sheet2'!$A$5,0),0)+34*AR156-ROUNDUP(IF($BA$1=TRUE,AT156,AU156)/10,0)</f>
        <v>460</v>
      </c>
      <c r="I156" s="6">
        <f>ROUNDDOWN(AJ156*1.05,0)+INDEX(Sheet2!$B$2:'Sheet2'!$B$5,MATCH(G156,Sheet2!$A$2:'Sheet2'!$A$5,0),0)+34*AR156-ROUNDUP(IF($BA$1=TRUE,AT156,AU156)/10,0)</f>
        <v>413</v>
      </c>
      <c r="J156" s="45">
        <f>H156+I156</f>
        <v>873</v>
      </c>
      <c r="K156" s="41">
        <f>AU156-ROUNDDOWN(AP156/2,0)-ROUNDDOWN(MAX(AO156*1.2,AN156*0.5),0)+INDEX(Sheet2!$C$2:'Sheet2'!$C$5,MATCH(G156,Sheet2!$A$2:'Sheet2'!$A$5,0),0)</f>
        <v>722</v>
      </c>
      <c r="L156" s="23">
        <f>AT156-ROUNDDOWN(AP156/2,0)-ROUNDDOWN(MAX(AO156*1.2,AN156*0.5),0)</f>
        <v>348</v>
      </c>
      <c r="N156" s="27">
        <f>AV156+IF($F156="범선",IF($BE$1=TRUE,INDEX(Sheet2!$H$2:'Sheet2'!$H$45,MATCH(AV156,Sheet2!$G$2:'Sheet2'!$G$45,0),0)),IF($BF$1=TRUE,INDEX(Sheet2!$I$2:'Sheet2'!$I$45,MATCH(AV156,Sheet2!$G$2:'Sheet2'!$G$45,0)),IF($BG$1=TRUE,INDEX(Sheet2!$H$2:'Sheet2'!$H$45,MATCH(AV156,Sheet2!$G$2:'Sheet2'!$G$45,0)),0)))+IF($BC$1=TRUE,2,0)</f>
        <v>26.5</v>
      </c>
      <c r="O156" s="8">
        <f>N156+3</f>
        <v>29.5</v>
      </c>
      <c r="P156" s="8">
        <f>N156+6</f>
        <v>32.5</v>
      </c>
      <c r="Q156" s="26">
        <f>N156+9</f>
        <v>35.5</v>
      </c>
      <c r="R156" s="8">
        <f>AW156+IF($F156="범선",IF($BE$1=TRUE,INDEX(Sheet2!$H$2:'Sheet2'!$H$45,MATCH(AW156,Sheet2!$G$2:'Sheet2'!$G$45,0),0)),IF($BF$1=TRUE,INDEX(Sheet2!$I$2:'Sheet2'!$I$45,MATCH(AW156,Sheet2!$G$2:'Sheet2'!$G$45,0)),IF($BG$1=TRUE,INDEX(Sheet2!$H$2:'Sheet2'!$H$45,MATCH(AW156,Sheet2!$G$2:'Sheet2'!$G$45,0)),0)))+IF($BC$1=TRUE,2,0)</f>
        <v>28</v>
      </c>
      <c r="S156" s="8">
        <f>R156+3.5</f>
        <v>31.5</v>
      </c>
      <c r="T156" s="8">
        <f>R156+6.5</f>
        <v>34.5</v>
      </c>
      <c r="U156" s="26">
        <f>R156+9.5</f>
        <v>37.5</v>
      </c>
      <c r="V156" s="8">
        <f>AX156+IF($F156="범선",IF($BE$1=TRUE,INDEX(Sheet2!$H$2:'Sheet2'!$H$45,MATCH(AX156,Sheet2!$G$2:'Sheet2'!$G$45,0),0)),IF($BF$1=TRUE,INDEX(Sheet2!$I$2:'Sheet2'!$I$45,MATCH(AX156,Sheet2!$G$2:'Sheet2'!$G$45,0)),IF($BG$1=TRUE,INDEX(Sheet2!$H$2:'Sheet2'!$H$45,MATCH(AX156,Sheet2!$G$2:'Sheet2'!$G$45,0)),0)))+IF($BC$1=TRUE,2,0)</f>
        <v>32</v>
      </c>
      <c r="W156" s="8">
        <f>V156+3.5</f>
        <v>35.5</v>
      </c>
      <c r="X156" s="8">
        <f>V156+6.5</f>
        <v>38.5</v>
      </c>
      <c r="Y156" s="26">
        <f>V156+9.5</f>
        <v>41.5</v>
      </c>
      <c r="Z156" s="8">
        <f>AY156+IF($F156="범선",IF($BE$1=TRUE,INDEX(Sheet2!$H$2:'Sheet2'!$H$45,MATCH(AY156,Sheet2!$G$2:'Sheet2'!$G$45,0),0)),IF($BF$1=TRUE,INDEX(Sheet2!$I$2:'Sheet2'!$I$45,MATCH(AY156,Sheet2!$G$2:'Sheet2'!$G$45,0)),IF($BG$1=TRUE,INDEX(Sheet2!$H$2:'Sheet2'!$H$45,MATCH(AY156,Sheet2!$G$2:'Sheet2'!$G$45,0)),0)))+IF($BC$1=TRUE,2,0)</f>
        <v>37</v>
      </c>
      <c r="AA156" s="8">
        <f>Z156+3.5</f>
        <v>40.5</v>
      </c>
      <c r="AB156" s="8">
        <f>Z156+6.5</f>
        <v>43.5</v>
      </c>
      <c r="AC156" s="26">
        <f>Z156+9.5</f>
        <v>46.5</v>
      </c>
      <c r="AD156" s="8">
        <f>AZ156+IF($F156="범선",IF($BE$1=TRUE,INDEX(Sheet2!$H$2:'Sheet2'!$H$45,MATCH(AZ156,Sheet2!$G$2:'Sheet2'!$G$45,0),0)),IF($BF$1=TRUE,INDEX(Sheet2!$I$2:'Sheet2'!$I$45,MATCH(AZ156,Sheet2!$G$2:'Sheet2'!$G$45,0)),IF($BG$1=TRUE,INDEX(Sheet2!$H$2:'Sheet2'!$H$45,MATCH(AZ156,Sheet2!$G$2:'Sheet2'!$G$45,0)),0)))+IF($BC$1=TRUE,2,0)</f>
        <v>42.5</v>
      </c>
      <c r="AE156" s="8">
        <f>AD156+3.5</f>
        <v>46</v>
      </c>
      <c r="AF156" s="8">
        <f>AD156+6.5</f>
        <v>49</v>
      </c>
      <c r="AG156" s="26">
        <f>AD156+9.5</f>
        <v>52</v>
      </c>
      <c r="AH156" s="3"/>
      <c r="AI156" s="40">
        <v>255</v>
      </c>
      <c r="AJ156" s="40">
        <v>210</v>
      </c>
      <c r="AK156" s="40">
        <v>12</v>
      </c>
      <c r="AL156" s="40">
        <v>11</v>
      </c>
      <c r="AM156" s="40">
        <v>55</v>
      </c>
      <c r="AN156" s="40">
        <v>170</v>
      </c>
      <c r="AO156" s="40">
        <v>65</v>
      </c>
      <c r="AP156" s="40">
        <v>108</v>
      </c>
      <c r="AQ156" s="40">
        <v>372</v>
      </c>
      <c r="AR156" s="40">
        <v>3</v>
      </c>
      <c r="AS156" s="40">
        <f>AN156+AP156+AQ156</f>
        <v>650</v>
      </c>
      <c r="AT156" s="40">
        <f>ROUNDDOWN(AS156*0.75,0)</f>
        <v>487</v>
      </c>
      <c r="AU156" s="40">
        <f>ROUNDDOWN(AS156*1.25,0)</f>
        <v>812</v>
      </c>
      <c r="AV156" s="6">
        <f>ROUNDDOWN(($AM156-5)/5,0)-ROUNDDOWN(IF($BA$1=TRUE,$AT156,$AU156)/100,0)+IF($BB$1=TRUE,1,0)+IF($BD$1=TRUE,6,0)</f>
        <v>13</v>
      </c>
      <c r="AW156" s="6">
        <f>ROUNDDOWN(($AM156-5+3*$BA$5)/5,0)-ROUNDDOWN(IF($BA$1=TRUE,$AT156,$AU156)/100,0)+IF($BB$1=TRUE,1,0)+IF($BD$1=TRUE,6,0)</f>
        <v>14</v>
      </c>
      <c r="AX156" s="6">
        <f>ROUNDDOWN(($AM156-5+20*1+2*$BA$5)/5,0)-ROUNDDOWN(IF($BA$1=TRUE,$AT156,$AU156)/100,0)+IF($BB$1=TRUE,1,0)+IF($BD$1=TRUE,6,0)</f>
        <v>17</v>
      </c>
      <c r="AY156" s="6">
        <f>ROUNDDOWN(($AM156-5+20*2+1*$BA$5)/5,0)-ROUNDDOWN(IF($BA$1=TRUE,$AT156,$AU156)/100,0)+IF($BB$1=TRUE,1,0)+IF($BD$1=TRUE,6,0)</f>
        <v>21</v>
      </c>
      <c r="AZ156" s="6">
        <f>ROUNDDOWN(($AM156-5+60)/5,0)-ROUNDDOWN(IF($BA$1=TRUE,$AT156,$AU156)/100,0)+IF($BB$1=TRUE,1,0)+IF($BD$1=TRUE,6,0)</f>
        <v>25</v>
      </c>
    </row>
    <row r="157" spans="1:52" s="6" customFormat="1" x14ac:dyDescent="0.3">
      <c r="A157" s="35">
        <v>153</v>
      </c>
      <c r="B157" s="2"/>
      <c r="C157" s="23" t="s">
        <v>356</v>
      </c>
      <c r="D157" s="8" t="s">
        <v>361</v>
      </c>
      <c r="E157" s="3" t="s">
        <v>359</v>
      </c>
      <c r="F157" s="8" t="s">
        <v>323</v>
      </c>
      <c r="G157" s="26" t="s">
        <v>12</v>
      </c>
      <c r="H157" s="6">
        <f>ROUNDDOWN(AI157*1.05,0)+INDEX(Sheet2!$B$2:'Sheet2'!$B$5,MATCH(G157,Sheet2!$A$2:'Sheet2'!$A$5,0),0)+34*AR157-ROUNDUP(IF($BA$1=TRUE,AT157,AU157)/10,0)</f>
        <v>459</v>
      </c>
      <c r="I157" s="6">
        <f>ROUNDDOWN(AJ157*1.05,0)+INDEX(Sheet2!$B$2:'Sheet2'!$B$5,MATCH(G157,Sheet2!$A$2:'Sheet2'!$A$5,0),0)+34*AR157-ROUNDUP(IF($BA$1=TRUE,AT157,AU157)/10,0)</f>
        <v>413</v>
      </c>
      <c r="J157" s="45">
        <f>H157+I157</f>
        <v>872</v>
      </c>
      <c r="K157" s="41">
        <f>AU157-ROUNDDOWN(AP157/2,0)-ROUNDDOWN(MAX(AO157*1.2,AN157*0.5),0)+INDEX(Sheet2!$C$2:'Sheet2'!$C$5,MATCH(G157,Sheet2!$A$2:'Sheet2'!$A$5,0),0)</f>
        <v>723</v>
      </c>
      <c r="L157" s="23">
        <f>AT157-ROUNDDOWN(AP157/2,0)-ROUNDDOWN(MAX(AO157*1.2,AN157*0.5),0)</f>
        <v>349</v>
      </c>
      <c r="N157" s="27">
        <f>AV157+IF($F157="범선",IF($BE$1=TRUE,INDEX(Sheet2!$H$2:'Sheet2'!$H$45,MATCH(AV157,Sheet2!$G$2:'Sheet2'!$G$45,0),0)),IF($BF$1=TRUE,INDEX(Sheet2!$I$2:'Sheet2'!$I$45,MATCH(AV157,Sheet2!$G$2:'Sheet2'!$G$45,0)),IF($BG$1=TRUE,INDEX(Sheet2!$H$2:'Sheet2'!$H$45,MATCH(AV157,Sheet2!$G$2:'Sheet2'!$G$45,0)),0)))+IF($BC$1=TRUE,2,0)</f>
        <v>25</v>
      </c>
      <c r="O157" s="8">
        <f>N157+3</f>
        <v>28</v>
      </c>
      <c r="P157" s="8">
        <f>N157+6</f>
        <v>31</v>
      </c>
      <c r="Q157" s="26">
        <f>N157+9</f>
        <v>34</v>
      </c>
      <c r="R157" s="8">
        <f>AW157+IF($F157="범선",IF($BE$1=TRUE,INDEX(Sheet2!$H$2:'Sheet2'!$H$45,MATCH(AW157,Sheet2!$G$2:'Sheet2'!$G$45,0),0)),IF($BF$1=TRUE,INDEX(Sheet2!$I$2:'Sheet2'!$I$45,MATCH(AW157,Sheet2!$G$2:'Sheet2'!$G$45,0)),IF($BG$1=TRUE,INDEX(Sheet2!$H$2:'Sheet2'!$H$45,MATCH(AW157,Sheet2!$G$2:'Sheet2'!$G$45,0)),0)))+IF($BC$1=TRUE,2,0)</f>
        <v>26.5</v>
      </c>
      <c r="S157" s="8">
        <f>R157+3.5</f>
        <v>30</v>
      </c>
      <c r="T157" s="8">
        <f>R157+6.5</f>
        <v>33</v>
      </c>
      <c r="U157" s="26">
        <f>R157+9.5</f>
        <v>36</v>
      </c>
      <c r="V157" s="8">
        <f>AX157+IF($F157="범선",IF($BE$1=TRUE,INDEX(Sheet2!$H$2:'Sheet2'!$H$45,MATCH(AX157,Sheet2!$G$2:'Sheet2'!$G$45,0),0)),IF($BF$1=TRUE,INDEX(Sheet2!$I$2:'Sheet2'!$I$45,MATCH(AX157,Sheet2!$G$2:'Sheet2'!$G$45,0)),IF($BG$1=TRUE,INDEX(Sheet2!$H$2:'Sheet2'!$H$45,MATCH(AX157,Sheet2!$G$2:'Sheet2'!$G$45,0)),0)))+IF($BC$1=TRUE,2,0)</f>
        <v>32</v>
      </c>
      <c r="W157" s="8">
        <f>V157+3.5</f>
        <v>35.5</v>
      </c>
      <c r="X157" s="8">
        <f>V157+6.5</f>
        <v>38.5</v>
      </c>
      <c r="Y157" s="26">
        <f>V157+9.5</f>
        <v>41.5</v>
      </c>
      <c r="Z157" s="8">
        <f>AY157+IF($F157="범선",IF($BE$1=TRUE,INDEX(Sheet2!$H$2:'Sheet2'!$H$45,MATCH(AY157,Sheet2!$G$2:'Sheet2'!$G$45,0),0)),IF($BF$1=TRUE,INDEX(Sheet2!$I$2:'Sheet2'!$I$45,MATCH(AY157,Sheet2!$G$2:'Sheet2'!$G$45,0)),IF($BG$1=TRUE,INDEX(Sheet2!$H$2:'Sheet2'!$H$45,MATCH(AY157,Sheet2!$G$2:'Sheet2'!$G$45,0)),0)))+IF($BC$1=TRUE,2,0)</f>
        <v>36</v>
      </c>
      <c r="AA157" s="8">
        <f>Z157+3.5</f>
        <v>39.5</v>
      </c>
      <c r="AB157" s="8">
        <f>Z157+6.5</f>
        <v>42.5</v>
      </c>
      <c r="AC157" s="26">
        <f>Z157+9.5</f>
        <v>45.5</v>
      </c>
      <c r="AD157" s="8">
        <f>AZ157+IF($F157="범선",IF($BE$1=TRUE,INDEX(Sheet2!$H$2:'Sheet2'!$H$45,MATCH(AZ157,Sheet2!$G$2:'Sheet2'!$G$45,0),0)),IF($BF$1=TRUE,INDEX(Sheet2!$I$2:'Sheet2'!$I$45,MATCH(AZ157,Sheet2!$G$2:'Sheet2'!$G$45,0)),IF($BG$1=TRUE,INDEX(Sheet2!$H$2:'Sheet2'!$H$45,MATCH(AZ157,Sheet2!$G$2:'Sheet2'!$G$45,0)),0)))+IF($BC$1=TRUE,2,0)</f>
        <v>41</v>
      </c>
      <c r="AE157" s="8">
        <f>AD157+3.5</f>
        <v>44.5</v>
      </c>
      <c r="AF157" s="8">
        <f>AD157+6.5</f>
        <v>47.5</v>
      </c>
      <c r="AG157" s="26">
        <f>AD157+9.5</f>
        <v>50.5</v>
      </c>
      <c r="AH157" s="3"/>
      <c r="AI157" s="40">
        <v>254</v>
      </c>
      <c r="AJ157" s="40">
        <v>210</v>
      </c>
      <c r="AK157" s="40">
        <v>12</v>
      </c>
      <c r="AL157" s="40">
        <v>11</v>
      </c>
      <c r="AM157" s="40">
        <v>52</v>
      </c>
      <c r="AN157" s="40">
        <v>155</v>
      </c>
      <c r="AO157" s="40">
        <v>70</v>
      </c>
      <c r="AP157" s="40">
        <v>108</v>
      </c>
      <c r="AQ157" s="40">
        <v>387</v>
      </c>
      <c r="AR157" s="40">
        <v>3</v>
      </c>
      <c r="AS157" s="6">
        <f>AN157+AP157+AQ157</f>
        <v>650</v>
      </c>
      <c r="AT157" s="6">
        <f>ROUNDDOWN(AS157*0.75,0)</f>
        <v>487</v>
      </c>
      <c r="AU157" s="6">
        <f>ROUNDDOWN(AS157*1.25,0)</f>
        <v>812</v>
      </c>
      <c r="AV157" s="6">
        <f>ROUNDDOWN(($AM157-5)/5,0)-ROUNDDOWN(IF($BA$1=TRUE,$AT157,$AU157)/100,0)+IF($BB$1=TRUE,1,0)+IF($BD$1=TRUE,6,0)</f>
        <v>12</v>
      </c>
      <c r="AW157" s="6">
        <f>ROUNDDOWN(($AM157-5+3*$BA$5)/5,0)-ROUNDDOWN(IF($BA$1=TRUE,$AT157,$AU157)/100,0)+IF($BB$1=TRUE,1,0)+IF($BD$1=TRUE,6,0)</f>
        <v>13</v>
      </c>
      <c r="AX157" s="6">
        <f>ROUNDDOWN(($AM157-5+20*1+2*$BA$5)/5,0)-ROUNDDOWN(IF($BA$1=TRUE,$AT157,$AU157)/100,0)+IF($BB$1=TRUE,1,0)+IF($BD$1=TRUE,6,0)</f>
        <v>17</v>
      </c>
      <c r="AY157" s="6">
        <f>ROUNDDOWN(($AM157-5+20*2+1*$BA$5)/5,0)-ROUNDDOWN(IF($BA$1=TRUE,$AT157,$AU157)/100,0)+IF($BB$1=TRUE,1,0)+IF($BD$1=TRUE,6,0)</f>
        <v>20</v>
      </c>
      <c r="AZ157" s="6">
        <f>ROUNDDOWN(($AM157-5+60)/5,0)-ROUNDDOWN(IF($BA$1=TRUE,$AT157,$AU157)/100,0)+IF($BB$1=TRUE,1,0)+IF($BD$1=TRUE,6,0)</f>
        <v>24</v>
      </c>
    </row>
    <row r="158" spans="1:52" s="6" customFormat="1" x14ac:dyDescent="0.3">
      <c r="A158" s="35">
        <v>154</v>
      </c>
      <c r="B158" s="2" t="s">
        <v>381</v>
      </c>
      <c r="C158" s="23" t="s">
        <v>382</v>
      </c>
      <c r="D158" s="8" t="s">
        <v>1</v>
      </c>
      <c r="E158" s="3" t="s">
        <v>70</v>
      </c>
      <c r="F158" s="8" t="s">
        <v>323</v>
      </c>
      <c r="G158" s="26" t="s">
        <v>12</v>
      </c>
      <c r="H158" s="6">
        <f>ROUNDDOWN(AI158*1.05,0)+INDEX(Sheet2!$B$2:'Sheet2'!$B$5,MATCH(G158,Sheet2!$A$2:'Sheet2'!$A$5,0),0)+34*AR158-ROUNDUP(IF($BA$1=TRUE,AT158,AU158)/10,0)</f>
        <v>476</v>
      </c>
      <c r="I158" s="6">
        <f>ROUNDDOWN(AJ158*1.05,0)+INDEX(Sheet2!$B$2:'Sheet2'!$B$5,MATCH(G158,Sheet2!$A$2:'Sheet2'!$A$5,0),0)+34*AR158-ROUNDUP(IF($BA$1=TRUE,AT158,AU158)/10,0)</f>
        <v>424</v>
      </c>
      <c r="J158" s="45">
        <f>H158+I158</f>
        <v>900</v>
      </c>
      <c r="K158" s="41">
        <f>AU158-ROUNDDOWN(AP158/2,0)-ROUNDDOWN(MAX(AO158*1.2,AN158*0.5),0)+INDEX(Sheet2!$C$2:'Sheet2'!$C$5,MATCH(G158,Sheet2!$A$2:'Sheet2'!$A$5,0),0)</f>
        <v>723</v>
      </c>
      <c r="L158" s="23">
        <f>AT158-ROUNDDOWN(AP158/2,0)-ROUNDDOWN(MAX(AO158*1.2,AN158*0.5),0)</f>
        <v>349</v>
      </c>
      <c r="N158" s="27">
        <f>AV158+IF($F158="범선",IF($BE$1=TRUE,INDEX(Sheet2!$H$2:'Sheet2'!$H$45,MATCH(AV158,Sheet2!$G$2:'Sheet2'!$G$45,0),0)),IF($BF$1=TRUE,INDEX(Sheet2!$I$2:'Sheet2'!$I$45,MATCH(AV158,Sheet2!$G$2:'Sheet2'!$G$45,0)),IF($BG$1=TRUE,INDEX(Sheet2!$H$2:'Sheet2'!$H$45,MATCH(AV158,Sheet2!$G$2:'Sheet2'!$G$45,0)),0)))+IF($BC$1=TRUE,2,0)</f>
        <v>25</v>
      </c>
      <c r="O158" s="8">
        <f>N158+3</f>
        <v>28</v>
      </c>
      <c r="P158" s="8">
        <f>N158+6</f>
        <v>31</v>
      </c>
      <c r="Q158" s="26">
        <f>N158+9</f>
        <v>34</v>
      </c>
      <c r="R158" s="8">
        <f>AW158+IF($F158="범선",IF($BE$1=TRUE,INDEX(Sheet2!$H$2:'Sheet2'!$H$45,MATCH(AW158,Sheet2!$G$2:'Sheet2'!$G$45,0),0)),IF($BF$1=TRUE,INDEX(Sheet2!$I$2:'Sheet2'!$I$45,MATCH(AW158,Sheet2!$G$2:'Sheet2'!$G$45,0)),IF($BG$1=TRUE,INDEX(Sheet2!$H$2:'Sheet2'!$H$45,MATCH(AW158,Sheet2!$G$2:'Sheet2'!$G$45,0)),0)))+IF($BC$1=TRUE,2,0)</f>
        <v>26.5</v>
      </c>
      <c r="S158" s="8">
        <f>R158+3.5</f>
        <v>30</v>
      </c>
      <c r="T158" s="8">
        <f>R158+6.5</f>
        <v>33</v>
      </c>
      <c r="U158" s="26">
        <f>R158+9.5</f>
        <v>36</v>
      </c>
      <c r="V158" s="8">
        <f>AX158+IF($F158="범선",IF($BE$1=TRUE,INDEX(Sheet2!$H$2:'Sheet2'!$H$45,MATCH(AX158,Sheet2!$G$2:'Sheet2'!$G$45,0),0)),IF($BF$1=TRUE,INDEX(Sheet2!$I$2:'Sheet2'!$I$45,MATCH(AX158,Sheet2!$G$2:'Sheet2'!$G$45,0)),IF($BG$1=TRUE,INDEX(Sheet2!$H$2:'Sheet2'!$H$45,MATCH(AX158,Sheet2!$G$2:'Sheet2'!$G$45,0)),0)))+IF($BC$1=TRUE,2,0)</f>
        <v>32</v>
      </c>
      <c r="W158" s="8">
        <f>V158+3.5</f>
        <v>35.5</v>
      </c>
      <c r="X158" s="8">
        <f>V158+6.5</f>
        <v>38.5</v>
      </c>
      <c r="Y158" s="26">
        <f>V158+9.5</f>
        <v>41.5</v>
      </c>
      <c r="Z158" s="8">
        <f>AY158+IF($F158="범선",IF($BE$1=TRUE,INDEX(Sheet2!$H$2:'Sheet2'!$H$45,MATCH(AY158,Sheet2!$G$2:'Sheet2'!$G$45,0),0)),IF($BF$1=TRUE,INDEX(Sheet2!$I$2:'Sheet2'!$I$45,MATCH(AY158,Sheet2!$G$2:'Sheet2'!$G$45,0)),IF($BG$1=TRUE,INDEX(Sheet2!$H$2:'Sheet2'!$H$45,MATCH(AY158,Sheet2!$G$2:'Sheet2'!$G$45,0)),0)))+IF($BC$1=TRUE,2,0)</f>
        <v>36</v>
      </c>
      <c r="AA158" s="8">
        <f>Z158+3.5</f>
        <v>39.5</v>
      </c>
      <c r="AB158" s="8">
        <f>Z158+6.5</f>
        <v>42.5</v>
      </c>
      <c r="AC158" s="26">
        <f>Z158+9.5</f>
        <v>45.5</v>
      </c>
      <c r="AD158" s="8">
        <f>AZ158+IF($F158="범선",IF($BE$1=TRUE,INDEX(Sheet2!$H$2:'Sheet2'!$H$45,MATCH(AZ158,Sheet2!$G$2:'Sheet2'!$G$45,0),0)),IF($BF$1=TRUE,INDEX(Sheet2!$I$2:'Sheet2'!$I$45,MATCH(AZ158,Sheet2!$G$2:'Sheet2'!$G$45,0)),IF($BG$1=TRUE,INDEX(Sheet2!$H$2:'Sheet2'!$H$45,MATCH(AZ158,Sheet2!$G$2:'Sheet2'!$G$45,0)),0)))+IF($BC$1=TRUE,2,0)</f>
        <v>41</v>
      </c>
      <c r="AE158" s="8">
        <f>AD158+3.5</f>
        <v>44.5</v>
      </c>
      <c r="AF158" s="8">
        <f>AD158+6.5</f>
        <v>47.5</v>
      </c>
      <c r="AG158" s="26">
        <f>AD158+9.5</f>
        <v>50.5</v>
      </c>
      <c r="AH158" s="3"/>
      <c r="AI158" s="40">
        <v>270</v>
      </c>
      <c r="AJ158" s="40">
        <v>220</v>
      </c>
      <c r="AK158" s="40">
        <v>14</v>
      </c>
      <c r="AL158" s="40">
        <v>13</v>
      </c>
      <c r="AM158" s="40">
        <v>52</v>
      </c>
      <c r="AN158" s="40">
        <v>155</v>
      </c>
      <c r="AO158" s="40">
        <v>70</v>
      </c>
      <c r="AP158" s="40">
        <v>108</v>
      </c>
      <c r="AQ158" s="40">
        <v>387</v>
      </c>
      <c r="AR158" s="40">
        <v>3</v>
      </c>
      <c r="AS158" s="6">
        <f>AN158+AP158+AQ158</f>
        <v>650</v>
      </c>
      <c r="AT158" s="6">
        <f>ROUNDDOWN(AS158*0.75,0)</f>
        <v>487</v>
      </c>
      <c r="AU158" s="6">
        <f>ROUNDDOWN(AS158*1.25,0)</f>
        <v>812</v>
      </c>
      <c r="AV158" s="6">
        <f>ROUNDDOWN(($AM158-5)/5,0)-ROUNDDOWN(IF($BA$1=TRUE,$AT158,$AU158)/100,0)+IF($BB$1=TRUE,1,0)+IF($BD$1=TRUE,6,0)</f>
        <v>12</v>
      </c>
      <c r="AW158" s="6">
        <f>ROUNDDOWN(($AM158-5+3*$BA$5)/5,0)-ROUNDDOWN(IF($BA$1=TRUE,$AT158,$AU158)/100,0)+IF($BB$1=TRUE,1,0)+IF($BD$1=TRUE,6,0)</f>
        <v>13</v>
      </c>
      <c r="AX158" s="6">
        <f>ROUNDDOWN(($AM158-5+20*1+2*$BA$5)/5,0)-ROUNDDOWN(IF($BA$1=TRUE,$AT158,$AU158)/100,0)+IF($BB$1=TRUE,1,0)+IF($BD$1=TRUE,6,0)</f>
        <v>17</v>
      </c>
      <c r="AY158" s="6">
        <f>ROUNDDOWN(($AM158-5+20*2+1*$BA$5)/5,0)-ROUNDDOWN(IF($BA$1=TRUE,$AT158,$AU158)/100,0)+IF($BB$1=TRUE,1,0)+IF($BD$1=TRUE,6,0)</f>
        <v>20</v>
      </c>
      <c r="AZ158" s="6">
        <f>ROUNDDOWN(($AM158-5+60)/5,0)-ROUNDDOWN(IF($BA$1=TRUE,$AT158,$AU158)/100,0)+IF($BB$1=TRUE,1,0)+IF($BD$1=TRUE,6,0)</f>
        <v>24</v>
      </c>
    </row>
    <row r="159" spans="1:52" s="6" customFormat="1" x14ac:dyDescent="0.3">
      <c r="A159" s="35">
        <v>155</v>
      </c>
      <c r="B159" s="2" t="s">
        <v>357</v>
      </c>
      <c r="C159" s="23" t="s">
        <v>358</v>
      </c>
      <c r="D159" s="8" t="s">
        <v>1</v>
      </c>
      <c r="E159" s="3" t="s">
        <v>360</v>
      </c>
      <c r="F159" s="8" t="s">
        <v>323</v>
      </c>
      <c r="G159" s="26" t="s">
        <v>12</v>
      </c>
      <c r="H159" s="6">
        <f>ROUNDDOWN(AI159*1.05,0)+INDEX(Sheet2!$B$2:'Sheet2'!$B$5,MATCH(G159,Sheet2!$A$2:'Sheet2'!$A$5,0),0)+34*AR159-ROUNDUP(IF($BA$1=TRUE,AT159,AU159)/10,0)</f>
        <v>452</v>
      </c>
      <c r="I159" s="6">
        <f>ROUNDDOWN(AJ159*1.05,0)+INDEX(Sheet2!$B$2:'Sheet2'!$B$5,MATCH(G159,Sheet2!$A$2:'Sheet2'!$A$5,0),0)+34*AR159-ROUNDUP(IF($BA$1=TRUE,AT159,AU159)/10,0)</f>
        <v>405</v>
      </c>
      <c r="J159" s="45">
        <f>H159+I159</f>
        <v>857</v>
      </c>
      <c r="K159" s="41">
        <f>AU159-ROUNDDOWN(AP159/2,0)-ROUNDDOWN(MAX(AO159*1.2,AN159*0.5),0)+INDEX(Sheet2!$C$2:'Sheet2'!$C$5,MATCH(G159,Sheet2!$A$2:'Sheet2'!$A$5,0),0)</f>
        <v>848</v>
      </c>
      <c r="L159" s="23">
        <f>AT159-ROUNDDOWN(AP159/2,0)-ROUNDDOWN(MAX(AO159*1.2,AN159*0.5),0)</f>
        <v>424</v>
      </c>
      <c r="N159" s="27">
        <f>AV159+IF($F159="범선",IF($BE$1=TRUE,INDEX(Sheet2!$H$2:'Sheet2'!$H$45,MATCH(AV159,Sheet2!$G$2:'Sheet2'!$G$45,0),0)),IF($BF$1=TRUE,INDEX(Sheet2!$I$2:'Sheet2'!$I$45,MATCH(AV159,Sheet2!$G$2:'Sheet2'!$G$45,0)),IF($BG$1=TRUE,INDEX(Sheet2!$H$2:'Sheet2'!$H$45,MATCH(AV159,Sheet2!$G$2:'Sheet2'!$G$45,0)),0)))+IF($BC$1=TRUE,2,0)</f>
        <v>24</v>
      </c>
      <c r="O159" s="8">
        <f>N159+3</f>
        <v>27</v>
      </c>
      <c r="P159" s="8">
        <f>N159+6</f>
        <v>30</v>
      </c>
      <c r="Q159" s="26">
        <f>N159+9</f>
        <v>33</v>
      </c>
      <c r="R159" s="8">
        <f>AW159+IF($F159="범선",IF($BE$1=TRUE,INDEX(Sheet2!$H$2:'Sheet2'!$H$45,MATCH(AW159,Sheet2!$G$2:'Sheet2'!$G$45,0),0)),IF($BF$1=TRUE,INDEX(Sheet2!$I$2:'Sheet2'!$I$45,MATCH(AW159,Sheet2!$G$2:'Sheet2'!$G$45,0)),IF($BG$1=TRUE,INDEX(Sheet2!$H$2:'Sheet2'!$H$45,MATCH(AW159,Sheet2!$G$2:'Sheet2'!$G$45,0)),0)))+IF($BC$1=TRUE,2,0)</f>
        <v>25</v>
      </c>
      <c r="S159" s="8">
        <f>R159+3.5</f>
        <v>28.5</v>
      </c>
      <c r="T159" s="8">
        <f>R159+6.5</f>
        <v>31.5</v>
      </c>
      <c r="U159" s="26">
        <f>R159+9.5</f>
        <v>34.5</v>
      </c>
      <c r="V159" s="8">
        <f>AX159+IF($F159="범선",IF($BE$1=TRUE,INDEX(Sheet2!$H$2:'Sheet2'!$H$45,MATCH(AX159,Sheet2!$G$2:'Sheet2'!$G$45,0),0)),IF($BF$1=TRUE,INDEX(Sheet2!$I$2:'Sheet2'!$I$45,MATCH(AX159,Sheet2!$G$2:'Sheet2'!$G$45,0)),IF($BG$1=TRUE,INDEX(Sheet2!$H$2:'Sheet2'!$H$45,MATCH(AX159,Sheet2!$G$2:'Sheet2'!$G$45,0)),0)))+IF($BC$1=TRUE,2,0)</f>
        <v>30.5</v>
      </c>
      <c r="W159" s="8">
        <f>V159+3.5</f>
        <v>34</v>
      </c>
      <c r="X159" s="8">
        <f>V159+6.5</f>
        <v>37</v>
      </c>
      <c r="Y159" s="26">
        <f>V159+9.5</f>
        <v>40</v>
      </c>
      <c r="Z159" s="8">
        <f>AY159+IF($F159="범선",IF($BE$1=TRUE,INDEX(Sheet2!$H$2:'Sheet2'!$H$45,MATCH(AY159,Sheet2!$G$2:'Sheet2'!$G$45,0),0)),IF($BF$1=TRUE,INDEX(Sheet2!$I$2:'Sheet2'!$I$45,MATCH(AY159,Sheet2!$G$2:'Sheet2'!$G$45,0)),IF($BG$1=TRUE,INDEX(Sheet2!$H$2:'Sheet2'!$H$45,MATCH(AY159,Sheet2!$G$2:'Sheet2'!$G$45,0)),0)))+IF($BC$1=TRUE,2,0)</f>
        <v>34.5</v>
      </c>
      <c r="AA159" s="8">
        <f>Z159+3.5</f>
        <v>38</v>
      </c>
      <c r="AB159" s="8">
        <f>Z159+6.5</f>
        <v>41</v>
      </c>
      <c r="AC159" s="26">
        <f>Z159+9.5</f>
        <v>44</v>
      </c>
      <c r="AD159" s="8">
        <f>AZ159+IF($F159="범선",IF($BE$1=TRUE,INDEX(Sheet2!$H$2:'Sheet2'!$H$45,MATCH(AZ159,Sheet2!$G$2:'Sheet2'!$G$45,0),0)),IF($BF$1=TRUE,INDEX(Sheet2!$I$2:'Sheet2'!$I$45,MATCH(AZ159,Sheet2!$G$2:'Sheet2'!$G$45,0)),IF($BG$1=TRUE,INDEX(Sheet2!$H$2:'Sheet2'!$H$45,MATCH(AZ159,Sheet2!$G$2:'Sheet2'!$G$45,0)),0)))+IF($BC$1=TRUE,2,0)</f>
        <v>40</v>
      </c>
      <c r="AE159" s="8">
        <f>AD159+3.5</f>
        <v>43.5</v>
      </c>
      <c r="AF159" s="8">
        <f>AD159+6.5</f>
        <v>46.5</v>
      </c>
      <c r="AG159" s="26">
        <f>AD159+9.5</f>
        <v>49.5</v>
      </c>
      <c r="AH159" s="3"/>
      <c r="AI159" s="40">
        <v>255</v>
      </c>
      <c r="AJ159" s="40">
        <v>210</v>
      </c>
      <c r="AK159" s="40">
        <v>12</v>
      </c>
      <c r="AL159" s="40">
        <v>11</v>
      </c>
      <c r="AM159" s="40">
        <v>52</v>
      </c>
      <c r="AN159" s="40">
        <v>155</v>
      </c>
      <c r="AO159" s="40">
        <v>70</v>
      </c>
      <c r="AP159" s="40">
        <v>108</v>
      </c>
      <c r="AQ159" s="40">
        <v>487</v>
      </c>
      <c r="AR159" s="40">
        <v>3</v>
      </c>
      <c r="AS159" s="40">
        <f>AN159+AP159+AQ159</f>
        <v>750</v>
      </c>
      <c r="AT159" s="40">
        <f>ROUNDDOWN(AS159*0.75,0)</f>
        <v>562</v>
      </c>
      <c r="AU159" s="40">
        <f>ROUNDDOWN(AS159*1.25,0)</f>
        <v>937</v>
      </c>
      <c r="AV159" s="6">
        <f>ROUNDDOWN(($AM159-5)/5,0)-ROUNDDOWN(IF($BA$1=TRUE,$AT159,$AU159)/100,0)+IF($BB$1=TRUE,1,0)+IF($BD$1=TRUE,6,0)</f>
        <v>11</v>
      </c>
      <c r="AW159" s="6">
        <f>ROUNDDOWN(($AM159-5+3*$BA$5)/5,0)-ROUNDDOWN(IF($BA$1=TRUE,$AT159,$AU159)/100,0)+IF($BB$1=TRUE,1,0)+IF($BD$1=TRUE,6,0)</f>
        <v>12</v>
      </c>
      <c r="AX159" s="6">
        <f>ROUNDDOWN(($AM159-5+20*1+2*$BA$5)/5,0)-ROUNDDOWN(IF($BA$1=TRUE,$AT159,$AU159)/100,0)+IF($BB$1=TRUE,1,0)+IF($BD$1=TRUE,6,0)</f>
        <v>16</v>
      </c>
      <c r="AY159" s="6">
        <f>ROUNDDOWN(($AM159-5+20*2+1*$BA$5)/5,0)-ROUNDDOWN(IF($BA$1=TRUE,$AT159,$AU159)/100,0)+IF($BB$1=TRUE,1,0)+IF($BD$1=TRUE,6,0)</f>
        <v>19</v>
      </c>
      <c r="AZ159" s="6">
        <f>ROUNDDOWN(($AM159-5+60)/5,0)-ROUNDDOWN(IF($BA$1=TRUE,$AT159,$AU159)/100,0)+IF($BB$1=TRUE,1,0)+IF($BD$1=TRUE,6,0)</f>
        <v>23</v>
      </c>
    </row>
    <row r="160" spans="1:52" s="6" customFormat="1" x14ac:dyDescent="0.3">
      <c r="A160" s="35">
        <v>156</v>
      </c>
      <c r="B160" s="7" t="s">
        <v>96</v>
      </c>
      <c r="C160" s="23" t="s">
        <v>182</v>
      </c>
      <c r="D160" s="8" t="s">
        <v>1</v>
      </c>
      <c r="E160" s="8" t="s">
        <v>184</v>
      </c>
      <c r="F160" s="9" t="s">
        <v>69</v>
      </c>
      <c r="G160" s="26" t="s">
        <v>10</v>
      </c>
      <c r="H160" s="6">
        <f>ROUNDDOWN(AI160*1.05,0)+INDEX(Sheet2!$B$2:'Sheet2'!$B$5,MATCH(G160,Sheet2!$A$2:'Sheet2'!$A$5,0),0)+34*AR160-ROUNDUP(IF($BA$1=TRUE,AT160,AU160)/10,0)</f>
        <v>467</v>
      </c>
      <c r="I160" s="6">
        <f>ROUNDDOWN(AJ160*1.05,0)+INDEX(Sheet2!$B$2:'Sheet2'!$B$5,MATCH(G160,Sheet2!$A$2:'Sheet2'!$A$5,0),0)+34*AR160-ROUNDUP(IF($BA$1=TRUE,AT160,AU160)/10,0)</f>
        <v>567</v>
      </c>
      <c r="J160" s="45">
        <f>H160+I160</f>
        <v>1034</v>
      </c>
      <c r="K160" s="41">
        <f>AU160-ROUNDDOWN(AP160/2,0)-ROUNDDOWN(MAX(AO160*1.2,AN160*0.5),0)+INDEX(Sheet2!$C$2:'Sheet2'!$C$5,MATCH(G160,Sheet2!$A$2:'Sheet2'!$A$5,0),0)</f>
        <v>868</v>
      </c>
      <c r="L160" s="23">
        <f>AT160-ROUNDDOWN(AP160/2,0)-ROUNDDOWN(MAX(AO160*1.2,AN160*0.5),0)</f>
        <v>467</v>
      </c>
      <c r="N160" s="27">
        <f>AV160+IF($F160="범선",IF($BE$1=TRUE,INDEX(Sheet2!$H$2:'Sheet2'!$H$45,MATCH(AV160,Sheet2!$G$2:'Sheet2'!$G$45,0),0)),IF($BF$1=TRUE,INDEX(Sheet2!$I$2:'Sheet2'!$I$45,MATCH(AV160,Sheet2!$G$2:'Sheet2'!$G$45,0)),IF($BG$1=TRUE,INDEX(Sheet2!$H$2:'Sheet2'!$H$45,MATCH(AV160,Sheet2!$G$2:'Sheet2'!$G$45,0)),0)))+IF($BC$1=TRUE,2,0)</f>
        <v>20</v>
      </c>
      <c r="O160" s="8">
        <f>N160+3</f>
        <v>23</v>
      </c>
      <c r="P160" s="8">
        <f>N160+6</f>
        <v>26</v>
      </c>
      <c r="Q160" s="26">
        <f>N160+9</f>
        <v>29</v>
      </c>
      <c r="R160" s="8">
        <f>AW160+IF($F160="범선",IF($BE$1=TRUE,INDEX(Sheet2!$H$2:'Sheet2'!$H$45,MATCH(AW160,Sheet2!$G$2:'Sheet2'!$G$45,0),0)),IF($BF$1=TRUE,INDEX(Sheet2!$I$2:'Sheet2'!$I$45,MATCH(AW160,Sheet2!$G$2:'Sheet2'!$G$45,0)),IF($BG$1=TRUE,INDEX(Sheet2!$H$2:'Sheet2'!$H$45,MATCH(AW160,Sheet2!$G$2:'Sheet2'!$G$45,0)),0)))+IF($BC$1=TRUE,2,0)</f>
        <v>21</v>
      </c>
      <c r="S160" s="8">
        <f>R160+3.5</f>
        <v>24.5</v>
      </c>
      <c r="T160" s="8">
        <f>R160+6.5</f>
        <v>27.5</v>
      </c>
      <c r="U160" s="26">
        <f>R160+9.5</f>
        <v>30.5</v>
      </c>
      <c r="V160" s="8">
        <f>AX160+IF($F160="범선",IF($BE$1=TRUE,INDEX(Sheet2!$H$2:'Sheet2'!$H$45,MATCH(AX160,Sheet2!$G$2:'Sheet2'!$G$45,0),0)),IF($BF$1=TRUE,INDEX(Sheet2!$I$2:'Sheet2'!$I$45,MATCH(AX160,Sheet2!$G$2:'Sheet2'!$G$45,0)),IF($BG$1=TRUE,INDEX(Sheet2!$H$2:'Sheet2'!$H$45,MATCH(AX160,Sheet2!$G$2:'Sheet2'!$G$45,0)),0)))+IF($BC$1=TRUE,2,0)</f>
        <v>25</v>
      </c>
      <c r="W160" s="8">
        <f>V160+3.5</f>
        <v>28.5</v>
      </c>
      <c r="X160" s="8">
        <f>V160+6.5</f>
        <v>31.5</v>
      </c>
      <c r="Y160" s="26">
        <f>V160+9.5</f>
        <v>34.5</v>
      </c>
      <c r="Z160" s="8">
        <f>AY160+IF($F160="범선",IF($BE$1=TRUE,INDEX(Sheet2!$H$2:'Sheet2'!$H$45,MATCH(AY160,Sheet2!$G$2:'Sheet2'!$G$45,0),0)),IF($BF$1=TRUE,INDEX(Sheet2!$I$2:'Sheet2'!$I$45,MATCH(AY160,Sheet2!$G$2:'Sheet2'!$G$45,0)),IF($BG$1=TRUE,INDEX(Sheet2!$H$2:'Sheet2'!$H$45,MATCH(AY160,Sheet2!$G$2:'Sheet2'!$G$45,0)),0)))+IF($BC$1=TRUE,2,0)</f>
        <v>30.5</v>
      </c>
      <c r="AA160" s="8">
        <f>Z160+3.5</f>
        <v>34</v>
      </c>
      <c r="AB160" s="8">
        <f>Z160+6.5</f>
        <v>37</v>
      </c>
      <c r="AC160" s="26">
        <f>Z160+9.5</f>
        <v>40</v>
      </c>
      <c r="AD160" s="8">
        <f>AZ160+IF($F160="범선",IF($BE$1=TRUE,INDEX(Sheet2!$H$2:'Sheet2'!$H$45,MATCH(AZ160,Sheet2!$G$2:'Sheet2'!$G$45,0),0)),IF($BF$1=TRUE,INDEX(Sheet2!$I$2:'Sheet2'!$I$45,MATCH(AZ160,Sheet2!$G$2:'Sheet2'!$G$45,0)),IF($BG$1=TRUE,INDEX(Sheet2!$H$2:'Sheet2'!$H$45,MATCH(AZ160,Sheet2!$G$2:'Sheet2'!$G$45,0)),0)))+IF($BC$1=TRUE,2,0)</f>
        <v>36</v>
      </c>
      <c r="AE160" s="8">
        <f>AD160+3.5</f>
        <v>39.5</v>
      </c>
      <c r="AF160" s="8">
        <f>AD160+6.5</f>
        <v>42.5</v>
      </c>
      <c r="AG160" s="26">
        <f>AD160+9.5</f>
        <v>45.5</v>
      </c>
      <c r="AH160" s="8"/>
      <c r="AI160" s="6">
        <v>265</v>
      </c>
      <c r="AJ160" s="6">
        <v>360</v>
      </c>
      <c r="AK160" s="6">
        <v>12</v>
      </c>
      <c r="AL160" s="6">
        <v>15</v>
      </c>
      <c r="AM160" s="6">
        <v>35</v>
      </c>
      <c r="AN160" s="6">
        <v>67</v>
      </c>
      <c r="AO160" s="6">
        <v>32</v>
      </c>
      <c r="AP160" s="6">
        <v>40</v>
      </c>
      <c r="AQ160" s="6">
        <v>593</v>
      </c>
      <c r="AR160" s="6">
        <v>3</v>
      </c>
      <c r="AS160" s="6">
        <f>AN160+AP160+AQ160</f>
        <v>700</v>
      </c>
      <c r="AT160" s="6">
        <f>ROUNDDOWN(AS160*0.75,0)</f>
        <v>525</v>
      </c>
      <c r="AU160" s="6">
        <f>ROUNDDOWN(AS160*1.25,0)</f>
        <v>875</v>
      </c>
      <c r="AV160" s="6">
        <f>ROUNDDOWN(($AM160-5)/5,0)-ROUNDDOWN(IF($BA$1=TRUE,$AT160,$AU160)/100,0)+IF($BB$1=TRUE,1,0)+IF($BD$1=TRUE,6,0)</f>
        <v>8</v>
      </c>
      <c r="AW160" s="6">
        <f>ROUNDDOWN(($AM160-5+3*$BA$5)/5,0)-ROUNDDOWN(IF($BA$1=TRUE,$AT160,$AU160)/100,0)+IF($BB$1=TRUE,1,0)+IF($BD$1=TRUE,6,0)</f>
        <v>9</v>
      </c>
      <c r="AX160" s="6">
        <f>ROUNDDOWN(($AM160-5+20*1+2*$BA$5)/5,0)-ROUNDDOWN(IF($BA$1=TRUE,$AT160,$AU160)/100,0)+IF($BB$1=TRUE,1,0)+IF($BD$1=TRUE,6,0)</f>
        <v>12</v>
      </c>
      <c r="AY160" s="6">
        <f>ROUNDDOWN(($AM160-5+20*2+1*$BA$5)/5,0)-ROUNDDOWN(IF($BA$1=TRUE,$AT160,$AU160)/100,0)+IF($BB$1=TRUE,1,0)+IF($BD$1=TRUE,6,0)</f>
        <v>16</v>
      </c>
      <c r="AZ160" s="6">
        <f>ROUNDDOWN(($AM160-5+60)/5,0)-ROUNDDOWN(IF($BA$1=TRUE,$AT160,$AU160)/100,0)+IF($BB$1=TRUE,1,0)+IF($BD$1=TRUE,6,0)</f>
        <v>20</v>
      </c>
    </row>
    <row r="161" spans="1:52" s="6" customFormat="1" x14ac:dyDescent="0.3">
      <c r="A161" s="35">
        <v>157</v>
      </c>
      <c r="B161" s="7" t="s">
        <v>91</v>
      </c>
      <c r="C161" s="23" t="s">
        <v>182</v>
      </c>
      <c r="D161" s="8" t="s">
        <v>1</v>
      </c>
      <c r="E161" s="8" t="s">
        <v>120</v>
      </c>
      <c r="F161" s="9" t="s">
        <v>69</v>
      </c>
      <c r="G161" s="26" t="s">
        <v>10</v>
      </c>
      <c r="H161" s="6">
        <f>ROUNDDOWN(AI161*1.05,0)+INDEX(Sheet2!$B$2:'Sheet2'!$B$5,MATCH(G161,Sheet2!$A$2:'Sheet2'!$A$5,0),0)+34*AR161-ROUNDUP(IF($BA$1=TRUE,AT161,AU161)/10,0)</f>
        <v>444</v>
      </c>
      <c r="I161" s="6">
        <f>ROUNDDOWN(AJ161*1.05,0)+INDEX(Sheet2!$B$2:'Sheet2'!$B$5,MATCH(G161,Sheet2!$A$2:'Sheet2'!$A$5,0),0)+34*AR161-ROUNDUP(IF($BA$1=TRUE,AT161,AU161)/10,0)</f>
        <v>560</v>
      </c>
      <c r="J161" s="45">
        <f>H161+I161</f>
        <v>1004</v>
      </c>
      <c r="K161" s="41">
        <f>AU161-ROUNDDOWN(AP161/2,0)-ROUNDDOWN(MAX(AO161*1.2,AN161*0.5),0)+INDEX(Sheet2!$C$2:'Sheet2'!$C$5,MATCH(G161,Sheet2!$A$2:'Sheet2'!$A$5,0),0)</f>
        <v>991</v>
      </c>
      <c r="L161" s="23">
        <f>AT161-ROUNDDOWN(AP161/2,0)-ROUNDDOWN(MAX(AO161*1.2,AN161*0.5),0)</f>
        <v>540</v>
      </c>
      <c r="N161" s="27">
        <f>AV161+IF($F161="범선",IF($BE$1=TRUE,INDEX(Sheet2!$H$2:'Sheet2'!$H$45,MATCH(AV161,Sheet2!$G$2:'Sheet2'!$G$45,0),0)),IF($BF$1=TRUE,INDEX(Sheet2!$I$2:'Sheet2'!$I$45,MATCH(AV161,Sheet2!$G$2:'Sheet2'!$G$45,0)),IF($BG$1=TRUE,INDEX(Sheet2!$H$2:'Sheet2'!$H$45,MATCH(AV161,Sheet2!$G$2:'Sheet2'!$G$45,0)),0)))+IF($BC$1=TRUE,2,0)</f>
        <v>18.5</v>
      </c>
      <c r="O161" s="8">
        <f>N161+3</f>
        <v>21.5</v>
      </c>
      <c r="P161" s="8">
        <f>N161+6</f>
        <v>24.5</v>
      </c>
      <c r="Q161" s="26">
        <f>N161+9</f>
        <v>27.5</v>
      </c>
      <c r="R161" s="8">
        <f>AW161+IF($F161="범선",IF($BE$1=TRUE,INDEX(Sheet2!$H$2:'Sheet2'!$H$45,MATCH(AW161,Sheet2!$G$2:'Sheet2'!$G$45,0),0)),IF($BF$1=TRUE,INDEX(Sheet2!$I$2:'Sheet2'!$I$45,MATCH(AW161,Sheet2!$G$2:'Sheet2'!$G$45,0)),IF($BG$1=TRUE,INDEX(Sheet2!$H$2:'Sheet2'!$H$45,MATCH(AW161,Sheet2!$G$2:'Sheet2'!$G$45,0)),0)))+IF($BC$1=TRUE,2,0)</f>
        <v>20</v>
      </c>
      <c r="S161" s="8">
        <f>R161+3.5</f>
        <v>23.5</v>
      </c>
      <c r="T161" s="8">
        <f>R161+6.5</f>
        <v>26.5</v>
      </c>
      <c r="U161" s="26">
        <f>R161+9.5</f>
        <v>29.5</v>
      </c>
      <c r="V161" s="8">
        <f>AX161+IF($F161="범선",IF($BE$1=TRUE,INDEX(Sheet2!$H$2:'Sheet2'!$H$45,MATCH(AX161,Sheet2!$G$2:'Sheet2'!$G$45,0),0)),IF($BF$1=TRUE,INDEX(Sheet2!$I$2:'Sheet2'!$I$45,MATCH(AX161,Sheet2!$G$2:'Sheet2'!$G$45,0)),IF($BG$1=TRUE,INDEX(Sheet2!$H$2:'Sheet2'!$H$45,MATCH(AX161,Sheet2!$G$2:'Sheet2'!$G$45,0)),0)))+IF($BC$1=TRUE,2,0)</f>
        <v>24</v>
      </c>
      <c r="W161" s="8">
        <f>V161+3.5</f>
        <v>27.5</v>
      </c>
      <c r="X161" s="8">
        <f>V161+6.5</f>
        <v>30.5</v>
      </c>
      <c r="Y161" s="26">
        <f>V161+9.5</f>
        <v>33.5</v>
      </c>
      <c r="Z161" s="8">
        <f>AY161+IF($F161="범선",IF($BE$1=TRUE,INDEX(Sheet2!$H$2:'Sheet2'!$H$45,MATCH(AY161,Sheet2!$G$2:'Sheet2'!$G$45,0),0)),IF($BF$1=TRUE,INDEX(Sheet2!$I$2:'Sheet2'!$I$45,MATCH(AY161,Sheet2!$G$2:'Sheet2'!$G$45,0)),IF($BG$1=TRUE,INDEX(Sheet2!$H$2:'Sheet2'!$H$45,MATCH(AY161,Sheet2!$G$2:'Sheet2'!$G$45,0)),0)))+IF($BC$1=TRUE,2,0)</f>
        <v>29</v>
      </c>
      <c r="AA161" s="8">
        <f>Z161+3.5</f>
        <v>32.5</v>
      </c>
      <c r="AB161" s="8">
        <f>Z161+6.5</f>
        <v>35.5</v>
      </c>
      <c r="AC161" s="26">
        <f>Z161+9.5</f>
        <v>38.5</v>
      </c>
      <c r="AD161" s="8">
        <f>AZ161+IF($F161="범선",IF($BE$1=TRUE,INDEX(Sheet2!$H$2:'Sheet2'!$H$45,MATCH(AZ161,Sheet2!$G$2:'Sheet2'!$G$45,0),0)),IF($BF$1=TRUE,INDEX(Sheet2!$I$2:'Sheet2'!$I$45,MATCH(AZ161,Sheet2!$G$2:'Sheet2'!$G$45,0)),IF($BG$1=TRUE,INDEX(Sheet2!$H$2:'Sheet2'!$H$45,MATCH(AZ161,Sheet2!$G$2:'Sheet2'!$G$45,0)),0)))+IF($BC$1=TRUE,2,0)</f>
        <v>34.5</v>
      </c>
      <c r="AE161" s="8">
        <f>AD161+3.5</f>
        <v>38</v>
      </c>
      <c r="AF161" s="8">
        <f>AD161+6.5</f>
        <v>41</v>
      </c>
      <c r="AG161" s="26">
        <f>AD161+9.5</f>
        <v>44</v>
      </c>
      <c r="AH161" s="8"/>
      <c r="AI161" s="6">
        <v>250</v>
      </c>
      <c r="AJ161" s="6">
        <v>360</v>
      </c>
      <c r="AK161" s="6">
        <v>11</v>
      </c>
      <c r="AL161" s="6">
        <v>12</v>
      </c>
      <c r="AM161" s="6">
        <v>35</v>
      </c>
      <c r="AN161" s="6">
        <v>80</v>
      </c>
      <c r="AO161" s="6">
        <v>32</v>
      </c>
      <c r="AP161" s="6">
        <v>40</v>
      </c>
      <c r="AQ161" s="6">
        <v>680</v>
      </c>
      <c r="AR161" s="6">
        <v>3</v>
      </c>
      <c r="AS161" s="6">
        <f>AN161+AP161+AQ161</f>
        <v>800</v>
      </c>
      <c r="AT161" s="6">
        <f>ROUNDDOWN(AS161*0.75,0)</f>
        <v>600</v>
      </c>
      <c r="AU161" s="6">
        <f>ROUNDDOWN(AS161*1.25,0)</f>
        <v>1000</v>
      </c>
      <c r="AV161" s="6">
        <f>ROUNDDOWN(($AM161-5)/5,0)-ROUNDDOWN(IF($BA$1=TRUE,$AT161,$AU161)/100,0)+IF($BB$1=TRUE,1,0)+IF($BD$1=TRUE,6,0)</f>
        <v>7</v>
      </c>
      <c r="AW161" s="6">
        <f>ROUNDDOWN(($AM161-5+3*$BA$5)/5,0)-ROUNDDOWN(IF($BA$1=TRUE,$AT161,$AU161)/100,0)+IF($BB$1=TRUE,1,0)+IF($BD$1=TRUE,6,0)</f>
        <v>8</v>
      </c>
      <c r="AX161" s="6">
        <f>ROUNDDOWN(($AM161-5+20*1+2*$BA$5)/5,0)-ROUNDDOWN(IF($BA$1=TRUE,$AT161,$AU161)/100,0)+IF($BB$1=TRUE,1,0)+IF($BD$1=TRUE,6,0)</f>
        <v>11</v>
      </c>
      <c r="AY161" s="6">
        <f>ROUNDDOWN(($AM161-5+20*2+1*$BA$5)/5,0)-ROUNDDOWN(IF($BA$1=TRUE,$AT161,$AU161)/100,0)+IF($BB$1=TRUE,1,0)+IF($BD$1=TRUE,6,0)</f>
        <v>15</v>
      </c>
      <c r="AZ161" s="6">
        <f>ROUNDDOWN(($AM161-5+60)/5,0)-ROUNDDOWN(IF($BA$1=TRUE,$AT161,$AU161)/100,0)+IF($BB$1=TRUE,1,0)+IF($BD$1=TRUE,6,0)</f>
        <v>19</v>
      </c>
    </row>
    <row r="162" spans="1:52" s="6" customFormat="1" x14ac:dyDescent="0.3">
      <c r="A162" s="35">
        <v>158</v>
      </c>
      <c r="B162" s="7"/>
      <c r="C162" s="23" t="s">
        <v>182</v>
      </c>
      <c r="D162" s="8" t="s">
        <v>43</v>
      </c>
      <c r="E162" s="8" t="s">
        <v>0</v>
      </c>
      <c r="F162" s="9" t="s">
        <v>69</v>
      </c>
      <c r="G162" s="26" t="s">
        <v>10</v>
      </c>
      <c r="H162" s="6">
        <f>ROUNDDOWN(AI162*1.05,0)+INDEX(Sheet2!$B$2:'Sheet2'!$B$5,MATCH(G162,Sheet2!$A$2:'Sheet2'!$A$5,0),0)+34*AR162-ROUNDUP(IF($BA$1=TRUE,AT162,AU162)/10,0)</f>
        <v>432</v>
      </c>
      <c r="I162" s="6">
        <f>ROUNDDOWN(AJ162*1.05,0)+INDEX(Sheet2!$B$2:'Sheet2'!$B$5,MATCH(G162,Sheet2!$A$2:'Sheet2'!$A$5,0),0)+34*AR162-ROUNDUP(IF($BA$1=TRUE,AT162,AU162)/10,0)</f>
        <v>548</v>
      </c>
      <c r="J162" s="45">
        <f>H162+I162</f>
        <v>980</v>
      </c>
      <c r="K162" s="41">
        <f>AU162-ROUNDDOWN(AP162/2,0)-ROUNDDOWN(MAX(AO162*1.2,AN162*0.5),0)+INDEX(Sheet2!$C$2:'Sheet2'!$C$5,MATCH(G162,Sheet2!$A$2:'Sheet2'!$A$5,0),0)</f>
        <v>1180</v>
      </c>
      <c r="L162" s="23">
        <f>AT162-ROUNDDOWN(AP162/2,0)-ROUNDDOWN(MAX(AO162*1.2,AN162*0.5),0)</f>
        <v>654</v>
      </c>
      <c r="N162" s="27">
        <f>AV162+IF($F162="범선",IF($BE$1=TRUE,INDEX(Sheet2!$H$2:'Sheet2'!$H$45,MATCH(AV162,Sheet2!$G$2:'Sheet2'!$G$45,0),0)),IF($BF$1=TRUE,INDEX(Sheet2!$I$2:'Sheet2'!$I$45,MATCH(AV162,Sheet2!$G$2:'Sheet2'!$G$45,0)),IF($BG$1=TRUE,INDEX(Sheet2!$H$2:'Sheet2'!$H$45,MATCH(AV162,Sheet2!$G$2:'Sheet2'!$G$45,0)),0)))+IF($BC$1=TRUE,2,0)</f>
        <v>17</v>
      </c>
      <c r="O162" s="8">
        <f>N162+3</f>
        <v>20</v>
      </c>
      <c r="P162" s="8">
        <f>N162+6</f>
        <v>23</v>
      </c>
      <c r="Q162" s="26">
        <f>N162+9</f>
        <v>26</v>
      </c>
      <c r="R162" s="8">
        <f>AW162+IF($F162="범선",IF($BE$1=TRUE,INDEX(Sheet2!$H$2:'Sheet2'!$H$45,MATCH(AW162,Sheet2!$G$2:'Sheet2'!$G$45,0),0)),IF($BF$1=TRUE,INDEX(Sheet2!$I$2:'Sheet2'!$I$45,MATCH(AW162,Sheet2!$G$2:'Sheet2'!$G$45,0)),IF($BG$1=TRUE,INDEX(Sheet2!$H$2:'Sheet2'!$H$45,MATCH(AW162,Sheet2!$G$2:'Sheet2'!$G$45,0)),0)))+IF($BC$1=TRUE,2,0)</f>
        <v>18.5</v>
      </c>
      <c r="S162" s="8">
        <f>R162+3.5</f>
        <v>22</v>
      </c>
      <c r="T162" s="8">
        <f>R162+6.5</f>
        <v>25</v>
      </c>
      <c r="U162" s="26">
        <f>R162+9.5</f>
        <v>28</v>
      </c>
      <c r="V162" s="8">
        <f>AX162+IF($F162="범선",IF($BE$1=TRUE,INDEX(Sheet2!$H$2:'Sheet2'!$H$45,MATCH(AX162,Sheet2!$G$2:'Sheet2'!$G$45,0),0)),IF($BF$1=TRUE,INDEX(Sheet2!$I$2:'Sheet2'!$I$45,MATCH(AX162,Sheet2!$G$2:'Sheet2'!$G$45,0)),IF($BG$1=TRUE,INDEX(Sheet2!$H$2:'Sheet2'!$H$45,MATCH(AX162,Sheet2!$G$2:'Sheet2'!$G$45,0)),0)))+IF($BC$1=TRUE,2,0)</f>
        <v>22.5</v>
      </c>
      <c r="W162" s="8">
        <f>V162+3.5</f>
        <v>26</v>
      </c>
      <c r="X162" s="8">
        <f>V162+6.5</f>
        <v>29</v>
      </c>
      <c r="Y162" s="26">
        <f>V162+9.5</f>
        <v>32</v>
      </c>
      <c r="Z162" s="8">
        <f>AY162+IF($F162="범선",IF($BE$1=TRUE,INDEX(Sheet2!$H$2:'Sheet2'!$H$45,MATCH(AY162,Sheet2!$G$2:'Sheet2'!$G$45,0),0)),IF($BF$1=TRUE,INDEX(Sheet2!$I$2:'Sheet2'!$I$45,MATCH(AY162,Sheet2!$G$2:'Sheet2'!$G$45,0)),IF($BG$1=TRUE,INDEX(Sheet2!$H$2:'Sheet2'!$H$45,MATCH(AY162,Sheet2!$G$2:'Sheet2'!$G$45,0)),0)))+IF($BC$1=TRUE,2,0)</f>
        <v>28</v>
      </c>
      <c r="AA162" s="8">
        <f>Z162+3.5</f>
        <v>31.5</v>
      </c>
      <c r="AB162" s="8">
        <f>Z162+6.5</f>
        <v>34.5</v>
      </c>
      <c r="AC162" s="26">
        <f>Z162+9.5</f>
        <v>37.5</v>
      </c>
      <c r="AD162" s="8">
        <f>AZ162+IF($F162="범선",IF($BE$1=TRUE,INDEX(Sheet2!$H$2:'Sheet2'!$H$45,MATCH(AZ162,Sheet2!$G$2:'Sheet2'!$G$45,0),0)),IF($BF$1=TRUE,INDEX(Sheet2!$I$2:'Sheet2'!$I$45,MATCH(AZ162,Sheet2!$G$2:'Sheet2'!$G$45,0)),IF($BG$1=TRUE,INDEX(Sheet2!$H$2:'Sheet2'!$H$45,MATCH(AZ162,Sheet2!$G$2:'Sheet2'!$G$45,0)),0)))+IF($BC$1=TRUE,2,0)</f>
        <v>33</v>
      </c>
      <c r="AE162" s="8">
        <f>AD162+3.5</f>
        <v>36.5</v>
      </c>
      <c r="AF162" s="8">
        <f>AD162+6.5</f>
        <v>39.5</v>
      </c>
      <c r="AG162" s="26">
        <f>AD162+9.5</f>
        <v>42.5</v>
      </c>
      <c r="AH162" s="8"/>
      <c r="AI162" s="6">
        <v>250</v>
      </c>
      <c r="AJ162" s="6">
        <v>360</v>
      </c>
      <c r="AK162" s="6">
        <v>11</v>
      </c>
      <c r="AL162" s="6">
        <v>12</v>
      </c>
      <c r="AM162" s="6">
        <v>35</v>
      </c>
      <c r="AN162" s="6">
        <v>67</v>
      </c>
      <c r="AO162" s="6">
        <v>32</v>
      </c>
      <c r="AP162" s="6">
        <v>40</v>
      </c>
      <c r="AQ162" s="6">
        <v>843</v>
      </c>
      <c r="AR162" s="6">
        <v>3</v>
      </c>
      <c r="AS162" s="6">
        <f>AN162+AP162+AQ162</f>
        <v>950</v>
      </c>
      <c r="AT162" s="6">
        <f>ROUNDDOWN(AS162*0.75,0)</f>
        <v>712</v>
      </c>
      <c r="AU162" s="6">
        <f>ROUNDDOWN(AS162*1.25,0)</f>
        <v>1187</v>
      </c>
      <c r="AV162" s="6">
        <f>ROUNDDOWN(($AM162-5)/5,0)-ROUNDDOWN(IF($BA$1=TRUE,$AT162,$AU162)/100,0)+IF($BB$1=TRUE,1,0)+IF($BD$1=TRUE,6,0)</f>
        <v>6</v>
      </c>
      <c r="AW162" s="6">
        <f>ROUNDDOWN(($AM162-5+3*$BA$5)/5,0)-ROUNDDOWN(IF($BA$1=TRUE,$AT162,$AU162)/100,0)+IF($BB$1=TRUE,1,0)+IF($BD$1=TRUE,6,0)</f>
        <v>7</v>
      </c>
      <c r="AX162" s="6">
        <f>ROUNDDOWN(($AM162-5+20*1+2*$BA$5)/5,0)-ROUNDDOWN(IF($BA$1=TRUE,$AT162,$AU162)/100,0)+IF($BB$1=TRUE,1,0)+IF($BD$1=TRUE,6,0)</f>
        <v>10</v>
      </c>
      <c r="AY162" s="6">
        <f>ROUNDDOWN(($AM162-5+20*2+1*$BA$5)/5,0)-ROUNDDOWN(IF($BA$1=TRUE,$AT162,$AU162)/100,0)+IF($BB$1=TRUE,1,0)+IF($BD$1=TRUE,6,0)</f>
        <v>14</v>
      </c>
      <c r="AZ162" s="6">
        <f>ROUNDDOWN(($AM162-5+60)/5,0)-ROUNDDOWN(IF($BA$1=TRUE,$AT162,$AU162)/100,0)+IF($BB$1=TRUE,1,0)+IF($BD$1=TRUE,6,0)</f>
        <v>18</v>
      </c>
    </row>
    <row r="163" spans="1:52" s="6" customFormat="1" x14ac:dyDescent="0.3">
      <c r="A163" s="35">
        <v>159</v>
      </c>
      <c r="B163" s="7" t="s">
        <v>183</v>
      </c>
      <c r="C163" s="24" t="s">
        <v>182</v>
      </c>
      <c r="D163" s="8" t="s">
        <v>1</v>
      </c>
      <c r="E163" s="8" t="s">
        <v>0</v>
      </c>
      <c r="F163" s="9" t="s">
        <v>69</v>
      </c>
      <c r="G163" s="26" t="s">
        <v>10</v>
      </c>
      <c r="H163" s="6">
        <f>ROUNDDOWN(AI163*1.05,0)+INDEX(Sheet2!$B$2:'Sheet2'!$B$5,MATCH(G163,Sheet2!$A$2:'Sheet2'!$A$5,0),0)+34*AR163-ROUNDUP(IF($BA$1=TRUE,AT163,AU163)/10,0)</f>
        <v>427</v>
      </c>
      <c r="I163" s="6">
        <f>ROUNDDOWN(AJ163*1.05,0)+INDEX(Sheet2!$B$2:'Sheet2'!$B$5,MATCH(G163,Sheet2!$A$2:'Sheet2'!$A$5,0),0)+34*AR163-ROUNDUP(IF($BA$1=TRUE,AT163,AU163)/10,0)</f>
        <v>543</v>
      </c>
      <c r="J163" s="45">
        <f>H163+I163</f>
        <v>970</v>
      </c>
      <c r="K163" s="41">
        <f>AU163-ROUNDDOWN(AP163/2,0)-ROUNDDOWN(MAX(AO163*1.2,AN163*0.5),0)+INDEX(Sheet2!$C$2:'Sheet2'!$C$5,MATCH(G163,Sheet2!$A$2:'Sheet2'!$A$5,0),0)</f>
        <v>1268</v>
      </c>
      <c r="L163" s="23">
        <f>AT163-ROUNDDOWN(AP163/2,0)-ROUNDDOWN(MAX(AO163*1.2,AN163*0.5),0)</f>
        <v>707</v>
      </c>
      <c r="N163" s="27">
        <f>AV163+IF($F163="범선",IF($BE$1=TRUE,INDEX(Sheet2!$H$2:'Sheet2'!$H$45,MATCH(AV163,Sheet2!$G$2:'Sheet2'!$G$45,0),0)),IF($BF$1=TRUE,INDEX(Sheet2!$I$2:'Sheet2'!$I$45,MATCH(AV163,Sheet2!$G$2:'Sheet2'!$G$45,0)),IF($BG$1=TRUE,INDEX(Sheet2!$H$2:'Sheet2'!$H$45,MATCH(AV163,Sheet2!$G$2:'Sheet2'!$G$45,0)),0)))+IF($BC$1=TRUE,2,0)</f>
        <v>17</v>
      </c>
      <c r="O163" s="8">
        <f>N163+3</f>
        <v>20</v>
      </c>
      <c r="P163" s="8">
        <f>N163+6</f>
        <v>23</v>
      </c>
      <c r="Q163" s="26">
        <f>N163+9</f>
        <v>26</v>
      </c>
      <c r="R163" s="8">
        <f>AW163+IF($F163="범선",IF($BE$1=TRUE,INDEX(Sheet2!$H$2:'Sheet2'!$H$45,MATCH(AW163,Sheet2!$G$2:'Sheet2'!$G$45,0),0)),IF($BF$1=TRUE,INDEX(Sheet2!$I$2:'Sheet2'!$I$45,MATCH(AW163,Sheet2!$G$2:'Sheet2'!$G$45,0)),IF($BG$1=TRUE,INDEX(Sheet2!$H$2:'Sheet2'!$H$45,MATCH(AW163,Sheet2!$G$2:'Sheet2'!$G$45,0)),0)))+IF($BC$1=TRUE,2,0)</f>
        <v>18.5</v>
      </c>
      <c r="S163" s="8">
        <f>R163+3.5</f>
        <v>22</v>
      </c>
      <c r="T163" s="8">
        <f>R163+6.5</f>
        <v>25</v>
      </c>
      <c r="U163" s="26">
        <f>R163+9.5</f>
        <v>28</v>
      </c>
      <c r="V163" s="8">
        <f>AX163+IF($F163="범선",IF($BE$1=TRUE,INDEX(Sheet2!$H$2:'Sheet2'!$H$45,MATCH(AX163,Sheet2!$G$2:'Sheet2'!$G$45,0),0)),IF($BF$1=TRUE,INDEX(Sheet2!$I$2:'Sheet2'!$I$45,MATCH(AX163,Sheet2!$G$2:'Sheet2'!$G$45,0)),IF($BG$1=TRUE,INDEX(Sheet2!$H$2:'Sheet2'!$H$45,MATCH(AX163,Sheet2!$G$2:'Sheet2'!$G$45,0)),0)))+IF($BC$1=TRUE,2,0)</f>
        <v>22.5</v>
      </c>
      <c r="W163" s="8">
        <f>V163+3.5</f>
        <v>26</v>
      </c>
      <c r="X163" s="8">
        <f>V163+6.5</f>
        <v>29</v>
      </c>
      <c r="Y163" s="26">
        <f>V163+9.5</f>
        <v>32</v>
      </c>
      <c r="Z163" s="8">
        <f>AY163+IF($F163="범선",IF($BE$1=TRUE,INDEX(Sheet2!$H$2:'Sheet2'!$H$45,MATCH(AY163,Sheet2!$G$2:'Sheet2'!$G$45,0),0)),IF($BF$1=TRUE,INDEX(Sheet2!$I$2:'Sheet2'!$I$45,MATCH(AY163,Sheet2!$G$2:'Sheet2'!$G$45,0)),IF($BG$1=TRUE,INDEX(Sheet2!$H$2:'Sheet2'!$H$45,MATCH(AY163,Sheet2!$G$2:'Sheet2'!$G$45,0)),0)))+IF($BC$1=TRUE,2,0)</f>
        <v>28</v>
      </c>
      <c r="AA163" s="8">
        <f>Z163+3.5</f>
        <v>31.5</v>
      </c>
      <c r="AB163" s="8">
        <f>Z163+6.5</f>
        <v>34.5</v>
      </c>
      <c r="AC163" s="26">
        <f>Z163+9.5</f>
        <v>37.5</v>
      </c>
      <c r="AD163" s="8">
        <f>AZ163+IF($F163="범선",IF($BE$1=TRUE,INDEX(Sheet2!$H$2:'Sheet2'!$H$45,MATCH(AZ163,Sheet2!$G$2:'Sheet2'!$G$45,0),0)),IF($BF$1=TRUE,INDEX(Sheet2!$I$2:'Sheet2'!$I$45,MATCH(AZ163,Sheet2!$G$2:'Sheet2'!$G$45,0)),IF($BG$1=TRUE,INDEX(Sheet2!$H$2:'Sheet2'!$H$45,MATCH(AZ163,Sheet2!$G$2:'Sheet2'!$G$45,0)),0)))+IF($BC$1=TRUE,2,0)</f>
        <v>33</v>
      </c>
      <c r="AE163" s="8">
        <f>AD163+3.5</f>
        <v>36.5</v>
      </c>
      <c r="AF163" s="8">
        <f>AD163+6.5</f>
        <v>39.5</v>
      </c>
      <c r="AG163" s="26">
        <f>AD163+9.5</f>
        <v>42.5</v>
      </c>
      <c r="AH163" s="8"/>
      <c r="AI163" s="6">
        <v>250</v>
      </c>
      <c r="AJ163" s="6">
        <v>360</v>
      </c>
      <c r="AK163" s="6">
        <v>11</v>
      </c>
      <c r="AL163" s="6">
        <v>12</v>
      </c>
      <c r="AM163" s="6">
        <v>35</v>
      </c>
      <c r="AN163" s="6">
        <v>67</v>
      </c>
      <c r="AO163" s="6">
        <v>32</v>
      </c>
      <c r="AP163" s="6">
        <v>40</v>
      </c>
      <c r="AQ163" s="6">
        <v>913</v>
      </c>
      <c r="AR163" s="6">
        <v>3</v>
      </c>
      <c r="AS163" s="6">
        <f>AN163+AP163+AQ163</f>
        <v>1020</v>
      </c>
      <c r="AT163" s="6">
        <f>ROUNDDOWN(AS163*0.75,0)</f>
        <v>765</v>
      </c>
      <c r="AU163" s="6">
        <f>ROUNDDOWN(AS163*1.25,0)</f>
        <v>1275</v>
      </c>
      <c r="AV163" s="6">
        <f>ROUNDDOWN(($AM163-5)/5,0)-ROUNDDOWN(IF($BA$1=TRUE,$AT163,$AU163)/100,0)+IF($BB$1=TRUE,1,0)+IF($BD$1=TRUE,6,0)</f>
        <v>6</v>
      </c>
      <c r="AW163" s="6">
        <f>ROUNDDOWN(($AM163-5+3*$BA$5)/5,0)-ROUNDDOWN(IF($BA$1=TRUE,$AT163,$AU163)/100,0)+IF($BB$1=TRUE,1,0)+IF($BD$1=TRUE,6,0)</f>
        <v>7</v>
      </c>
      <c r="AX163" s="6">
        <f>ROUNDDOWN(($AM163-5+20*1+2*$BA$5)/5,0)-ROUNDDOWN(IF($BA$1=TRUE,$AT163,$AU163)/100,0)+IF($BB$1=TRUE,1,0)+IF($BD$1=TRUE,6,0)</f>
        <v>10</v>
      </c>
      <c r="AY163" s="6">
        <f>ROUNDDOWN(($AM163-5+20*2+1*$BA$5)/5,0)-ROUNDDOWN(IF($BA$1=TRUE,$AT163,$AU163)/100,0)+IF($BB$1=TRUE,1,0)+IF($BD$1=TRUE,6,0)</f>
        <v>14</v>
      </c>
      <c r="AZ163" s="6">
        <f>ROUNDDOWN(($AM163-5+60)/5,0)-ROUNDDOWN(IF($BA$1=TRUE,$AT163,$AU163)/100,0)+IF($BB$1=TRUE,1,0)+IF($BD$1=TRUE,6,0)</f>
        <v>18</v>
      </c>
    </row>
    <row r="164" spans="1:52" s="6" customFormat="1" x14ac:dyDescent="0.3">
      <c r="A164" s="35">
        <v>160</v>
      </c>
      <c r="B164" s="7" t="s">
        <v>75</v>
      </c>
      <c r="C164" s="23" t="s">
        <v>269</v>
      </c>
      <c r="D164" s="8" t="s">
        <v>1</v>
      </c>
      <c r="E164" s="8" t="s">
        <v>71</v>
      </c>
      <c r="F164" s="9" t="s">
        <v>69</v>
      </c>
      <c r="G164" s="26" t="s">
        <v>10</v>
      </c>
      <c r="H164" s="6">
        <f>ROUNDDOWN(AI164*1.05,0)+INDEX(Sheet2!$B$2:'Sheet2'!$B$5,MATCH(G164,Sheet2!$A$2:'Sheet2'!$A$5,0),0)+34*AR164-ROUNDUP(IF($BA$1=TRUE,AT164,AU164)/10,0)</f>
        <v>309</v>
      </c>
      <c r="I164" s="6">
        <f>ROUNDDOWN(AJ164*1.05,0)+INDEX(Sheet2!$B$2:'Sheet2'!$B$5,MATCH(G164,Sheet2!$A$2:'Sheet2'!$A$5,0),0)+34*AR164-ROUNDUP(IF($BA$1=TRUE,AT164,AU164)/10,0)</f>
        <v>519</v>
      </c>
      <c r="J164" s="45">
        <f>H164+I164</f>
        <v>828</v>
      </c>
      <c r="K164" s="41">
        <f>AU164-ROUNDDOWN(AP164/2,0)-ROUNDDOWN(MAX(AO164*1.2,AN164*0.5),0)+INDEX(Sheet2!$C$2:'Sheet2'!$C$5,MATCH(G164,Sheet2!$A$2:'Sheet2'!$A$5,0),0)</f>
        <v>1457</v>
      </c>
      <c r="L164" s="23">
        <f>AT164-ROUNDDOWN(AP164/2,0)-ROUNDDOWN(MAX(AO164*1.2,AN164*0.5),0)</f>
        <v>806</v>
      </c>
      <c r="N164" s="27">
        <f>AV164+IF($F164="범선",IF($BE$1=TRUE,INDEX(Sheet2!$H$2:'Sheet2'!$H$45,MATCH(AV164,Sheet2!$G$2:'Sheet2'!$G$45,0),0)),IF($BF$1=TRUE,INDEX(Sheet2!$I$2:'Sheet2'!$I$45,MATCH(AV164,Sheet2!$G$2:'Sheet2'!$G$45,0)),IF($BG$1=TRUE,INDEX(Sheet2!$H$2:'Sheet2'!$H$45,MATCH(AV164,Sheet2!$G$2:'Sheet2'!$G$45,0)),0)))+IF($BC$1=TRUE,2,0)</f>
        <v>16</v>
      </c>
      <c r="O164" s="8">
        <f>N164+3</f>
        <v>19</v>
      </c>
      <c r="P164" s="8">
        <f>N164+6</f>
        <v>22</v>
      </c>
      <c r="Q164" s="26">
        <f>N164+9</f>
        <v>25</v>
      </c>
      <c r="R164" s="8">
        <f>AW164+IF($F164="범선",IF($BE$1=TRUE,INDEX(Sheet2!$H$2:'Sheet2'!$H$45,MATCH(AW164,Sheet2!$G$2:'Sheet2'!$G$45,0),0)),IF($BF$1=TRUE,INDEX(Sheet2!$I$2:'Sheet2'!$I$45,MATCH(AW164,Sheet2!$G$2:'Sheet2'!$G$45,0)),IF($BG$1=TRUE,INDEX(Sheet2!$H$2:'Sheet2'!$H$45,MATCH(AW164,Sheet2!$G$2:'Sheet2'!$G$45,0)),0)))+IF($BC$1=TRUE,2,0)</f>
        <v>17</v>
      </c>
      <c r="S164" s="8">
        <f>R164+3.5</f>
        <v>20.5</v>
      </c>
      <c r="T164" s="8">
        <f>R164+6.5</f>
        <v>23.5</v>
      </c>
      <c r="U164" s="26">
        <f>R164+9.5</f>
        <v>26.5</v>
      </c>
      <c r="V164" s="8">
        <f>AX164+IF($F164="범선",IF($BE$1=TRUE,INDEX(Sheet2!$H$2:'Sheet2'!$H$45,MATCH(AX164,Sheet2!$G$2:'Sheet2'!$G$45,0),0)),IF($BF$1=TRUE,INDEX(Sheet2!$I$2:'Sheet2'!$I$45,MATCH(AX164,Sheet2!$G$2:'Sheet2'!$G$45,0)),IF($BG$1=TRUE,INDEX(Sheet2!$H$2:'Sheet2'!$H$45,MATCH(AX164,Sheet2!$G$2:'Sheet2'!$G$45,0)),0)))+IF($BC$1=TRUE,2,0)</f>
        <v>21</v>
      </c>
      <c r="W164" s="8">
        <f>V164+3.5</f>
        <v>24.5</v>
      </c>
      <c r="X164" s="8">
        <f>V164+6.5</f>
        <v>27.5</v>
      </c>
      <c r="Y164" s="26">
        <f>V164+9.5</f>
        <v>30.5</v>
      </c>
      <c r="Z164" s="8">
        <f>AY164+IF($F164="범선",IF($BE$1=TRUE,INDEX(Sheet2!$H$2:'Sheet2'!$H$45,MATCH(AY164,Sheet2!$G$2:'Sheet2'!$G$45,0),0)),IF($BF$1=TRUE,INDEX(Sheet2!$I$2:'Sheet2'!$I$45,MATCH(AY164,Sheet2!$G$2:'Sheet2'!$G$45,0)),IF($BG$1=TRUE,INDEX(Sheet2!$H$2:'Sheet2'!$H$45,MATCH(AY164,Sheet2!$G$2:'Sheet2'!$G$45,0)),0)))+IF($BC$1=TRUE,2,0)</f>
        <v>26.5</v>
      </c>
      <c r="AA164" s="8">
        <f>Z164+3.5</f>
        <v>30</v>
      </c>
      <c r="AB164" s="8">
        <f>Z164+6.5</f>
        <v>33</v>
      </c>
      <c r="AC164" s="26">
        <f>Z164+9.5</f>
        <v>36</v>
      </c>
      <c r="AD164" s="8">
        <f>AZ164+IF($F164="범선",IF($BE$1=TRUE,INDEX(Sheet2!$H$2:'Sheet2'!$H$45,MATCH(AZ164,Sheet2!$G$2:'Sheet2'!$G$45,0),0)),IF($BF$1=TRUE,INDEX(Sheet2!$I$2:'Sheet2'!$I$45,MATCH(AZ164,Sheet2!$G$2:'Sheet2'!$G$45,0)),IF($BG$1=TRUE,INDEX(Sheet2!$H$2:'Sheet2'!$H$45,MATCH(AZ164,Sheet2!$G$2:'Sheet2'!$G$45,0)),0)))+IF($BC$1=TRUE,2,0)</f>
        <v>32</v>
      </c>
      <c r="AE164" s="8">
        <f>AD164+3.5</f>
        <v>35.5</v>
      </c>
      <c r="AF164" s="8">
        <f>AD164+6.5</f>
        <v>38.5</v>
      </c>
      <c r="AG164" s="26">
        <f>AD164+9.5</f>
        <v>41.5</v>
      </c>
      <c r="AH164" s="8"/>
      <c r="AI164" s="6">
        <v>150</v>
      </c>
      <c r="AJ164" s="6">
        <v>350</v>
      </c>
      <c r="AK164" s="6">
        <v>8</v>
      </c>
      <c r="AL164" s="6">
        <v>11</v>
      </c>
      <c r="AM164" s="6">
        <v>40</v>
      </c>
      <c r="AN164" s="6">
        <v>100</v>
      </c>
      <c r="AO164" s="6">
        <v>50</v>
      </c>
      <c r="AP164" s="6">
        <v>68</v>
      </c>
      <c r="AQ164" s="6">
        <v>1032</v>
      </c>
      <c r="AR164" s="6">
        <v>3</v>
      </c>
      <c r="AS164" s="6">
        <f>AN164+AP164+AQ164</f>
        <v>1200</v>
      </c>
      <c r="AT164" s="6">
        <f>ROUNDDOWN(AS164*0.75,0)</f>
        <v>900</v>
      </c>
      <c r="AU164" s="6">
        <f>ROUNDDOWN(AS164*1.25,0)</f>
        <v>1500</v>
      </c>
      <c r="AV164" s="6">
        <f>ROUNDDOWN(($AM164-5)/5,0)-ROUNDDOWN(IF($BA$1=TRUE,$AT164,$AU164)/100,0)+IF($BB$1=TRUE,1,0)+IF($BD$1=TRUE,6,0)</f>
        <v>5</v>
      </c>
      <c r="AW164" s="6">
        <f>ROUNDDOWN(($AM164-5+3*$BA$5)/5,0)-ROUNDDOWN(IF($BA$1=TRUE,$AT164,$AU164)/100,0)+IF($BB$1=TRUE,1,0)+IF($BD$1=TRUE,6,0)</f>
        <v>6</v>
      </c>
      <c r="AX164" s="6">
        <f>ROUNDDOWN(($AM164-5+20*1+2*$BA$5)/5,0)-ROUNDDOWN(IF($BA$1=TRUE,$AT164,$AU164)/100,0)+IF($BB$1=TRUE,1,0)+IF($BD$1=TRUE,6,0)</f>
        <v>9</v>
      </c>
      <c r="AY164" s="6">
        <f>ROUNDDOWN(($AM164-5+20*2+1*$BA$5)/5,0)-ROUNDDOWN(IF($BA$1=TRUE,$AT164,$AU164)/100,0)+IF($BB$1=TRUE,1,0)+IF($BD$1=TRUE,6,0)</f>
        <v>13</v>
      </c>
      <c r="AZ164" s="6">
        <f>ROUNDDOWN(($AM164-5+60)/5,0)-ROUNDDOWN(IF($BA$1=TRUE,$AT164,$AU164)/100,0)+IF($BB$1=TRUE,1,0)+IF($BD$1=TRUE,6,0)</f>
        <v>17</v>
      </c>
    </row>
    <row r="165" spans="1:52" s="6" customFormat="1" x14ac:dyDescent="0.3">
      <c r="A165" s="35">
        <v>161</v>
      </c>
      <c r="B165" s="7" t="s">
        <v>271</v>
      </c>
      <c r="C165" s="23" t="s">
        <v>269</v>
      </c>
      <c r="D165" s="8" t="s">
        <v>43</v>
      </c>
      <c r="E165" s="8" t="s">
        <v>70</v>
      </c>
      <c r="F165" s="9" t="s">
        <v>69</v>
      </c>
      <c r="G165" s="26" t="s">
        <v>10</v>
      </c>
      <c r="H165" s="6">
        <f>ROUNDDOWN(AI165*1.05,0)+INDEX(Sheet2!$B$2:'Sheet2'!$B$5,MATCH(G165,Sheet2!$A$2:'Sheet2'!$A$5,0),0)+34*AR165-ROUNDUP(IF($BA$1=TRUE,AT165,AU165)/10,0)</f>
        <v>270</v>
      </c>
      <c r="I165" s="6">
        <f>ROUNDDOWN(AJ165*1.05,0)+INDEX(Sheet2!$B$2:'Sheet2'!$B$5,MATCH(G165,Sheet2!$A$2:'Sheet2'!$A$5,0),0)+34*AR165-ROUNDUP(IF($BA$1=TRUE,AT165,AU165)/10,0)</f>
        <v>417</v>
      </c>
      <c r="J165" s="45">
        <f>H165+I165</f>
        <v>687</v>
      </c>
      <c r="K165" s="41">
        <f>AU165-ROUNDDOWN(AP165/2,0)-ROUNDDOWN(MAX(AO165*1.2,AN165*0.5),0)+INDEX(Sheet2!$C$2:'Sheet2'!$C$5,MATCH(G165,Sheet2!$A$2:'Sheet2'!$A$5,0),0)</f>
        <v>1307</v>
      </c>
      <c r="L165" s="23">
        <f>AT165-ROUNDDOWN(AP165/2,0)-ROUNDDOWN(MAX(AO165*1.2,AN165*0.5),0)</f>
        <v>711</v>
      </c>
      <c r="N165" s="27">
        <f>AV165+IF($F165="범선",IF($BE$1=TRUE,INDEX(Sheet2!$H$2:'Sheet2'!$H$45,MATCH(AV165,Sheet2!$G$2:'Sheet2'!$G$45,0),0)),IF($BF$1=TRUE,INDEX(Sheet2!$I$2:'Sheet2'!$I$45,MATCH(AV165,Sheet2!$G$2:'Sheet2'!$G$45,0)),IF($BG$1=TRUE,INDEX(Sheet2!$H$2:'Sheet2'!$H$45,MATCH(AV165,Sheet2!$G$2:'Sheet2'!$G$45,0)),0)))+IF($BC$1=TRUE,2,0)</f>
        <v>16</v>
      </c>
      <c r="O165" s="8">
        <f>N165+3</f>
        <v>19</v>
      </c>
      <c r="P165" s="8">
        <f>N165+6</f>
        <v>22</v>
      </c>
      <c r="Q165" s="26">
        <f>N165+9</f>
        <v>25</v>
      </c>
      <c r="R165" s="8">
        <f>AW165+IF($F165="범선",IF($BE$1=TRUE,INDEX(Sheet2!$H$2:'Sheet2'!$H$45,MATCH(AW165,Sheet2!$G$2:'Sheet2'!$G$45,0),0)),IF($BF$1=TRUE,INDEX(Sheet2!$I$2:'Sheet2'!$I$45,MATCH(AW165,Sheet2!$G$2:'Sheet2'!$G$45,0)),IF($BG$1=TRUE,INDEX(Sheet2!$H$2:'Sheet2'!$H$45,MATCH(AW165,Sheet2!$G$2:'Sheet2'!$G$45,0)),0)))+IF($BC$1=TRUE,2,0)</f>
        <v>17</v>
      </c>
      <c r="S165" s="8">
        <f>R165+3.5</f>
        <v>20.5</v>
      </c>
      <c r="T165" s="8">
        <f>R165+6.5</f>
        <v>23.5</v>
      </c>
      <c r="U165" s="26">
        <f>R165+9.5</f>
        <v>26.5</v>
      </c>
      <c r="V165" s="8">
        <f>AX165+IF($F165="범선",IF($BE$1=TRUE,INDEX(Sheet2!$H$2:'Sheet2'!$H$45,MATCH(AX165,Sheet2!$G$2:'Sheet2'!$G$45,0),0)),IF($BF$1=TRUE,INDEX(Sheet2!$I$2:'Sheet2'!$I$45,MATCH(AX165,Sheet2!$G$2:'Sheet2'!$G$45,0)),IF($BG$1=TRUE,INDEX(Sheet2!$H$2:'Sheet2'!$H$45,MATCH(AX165,Sheet2!$G$2:'Sheet2'!$G$45,0)),0)))+IF($BC$1=TRUE,2,0)</f>
        <v>22.5</v>
      </c>
      <c r="W165" s="8">
        <f>V165+3.5</f>
        <v>26</v>
      </c>
      <c r="X165" s="8">
        <f>V165+6.5</f>
        <v>29</v>
      </c>
      <c r="Y165" s="26">
        <f>V165+9.5</f>
        <v>32</v>
      </c>
      <c r="Z165" s="8">
        <f>AY165+IF($F165="범선",IF($BE$1=TRUE,INDEX(Sheet2!$H$2:'Sheet2'!$H$45,MATCH(AY165,Sheet2!$G$2:'Sheet2'!$G$45,0),0)),IF($BF$1=TRUE,INDEX(Sheet2!$I$2:'Sheet2'!$I$45,MATCH(AY165,Sheet2!$G$2:'Sheet2'!$G$45,0)),IF($BG$1=TRUE,INDEX(Sheet2!$H$2:'Sheet2'!$H$45,MATCH(AY165,Sheet2!$G$2:'Sheet2'!$G$45,0)),0)))+IF($BC$1=TRUE,2,0)</f>
        <v>26.5</v>
      </c>
      <c r="AA165" s="8">
        <f>Z165+3.5</f>
        <v>30</v>
      </c>
      <c r="AB165" s="8">
        <f>Z165+6.5</f>
        <v>33</v>
      </c>
      <c r="AC165" s="26">
        <f>Z165+9.5</f>
        <v>36</v>
      </c>
      <c r="AD165" s="8">
        <f>AZ165+IF($F165="범선",IF($BE$1=TRUE,INDEX(Sheet2!$H$2:'Sheet2'!$H$45,MATCH(AZ165,Sheet2!$G$2:'Sheet2'!$G$45,0),0)),IF($BF$1=TRUE,INDEX(Sheet2!$I$2:'Sheet2'!$I$45,MATCH(AZ165,Sheet2!$G$2:'Sheet2'!$G$45,0)),IF($BG$1=TRUE,INDEX(Sheet2!$H$2:'Sheet2'!$H$45,MATCH(AZ165,Sheet2!$G$2:'Sheet2'!$G$45,0)),0)))+IF($BC$1=TRUE,2,0)</f>
        <v>32</v>
      </c>
      <c r="AE165" s="8">
        <f>AD165+3.5</f>
        <v>35.5</v>
      </c>
      <c r="AF165" s="8">
        <f>AD165+6.5</f>
        <v>38.5</v>
      </c>
      <c r="AG165" s="26">
        <f>AD165+9.5</f>
        <v>41.5</v>
      </c>
      <c r="AH165" s="8"/>
      <c r="AI165" s="6">
        <v>105</v>
      </c>
      <c r="AJ165" s="6">
        <v>245</v>
      </c>
      <c r="AK165" s="6">
        <v>6</v>
      </c>
      <c r="AL165" s="6">
        <v>6</v>
      </c>
      <c r="AM165" s="6">
        <v>36</v>
      </c>
      <c r="AN165" s="6">
        <v>116</v>
      </c>
      <c r="AO165" s="6">
        <v>58</v>
      </c>
      <c r="AP165" s="6">
        <v>74</v>
      </c>
      <c r="AQ165" s="6">
        <v>900</v>
      </c>
      <c r="AR165" s="6">
        <v>3</v>
      </c>
      <c r="AS165" s="6">
        <f>AN165+AP165+AQ165</f>
        <v>1090</v>
      </c>
      <c r="AT165" s="6">
        <f>ROUNDDOWN(AS165*0.75,0)</f>
        <v>817</v>
      </c>
      <c r="AU165" s="6">
        <f>ROUNDDOWN(AS165*1.25,0)</f>
        <v>1362</v>
      </c>
      <c r="AV165" s="6">
        <f>ROUNDDOWN(($AM165-5)/5,0)-ROUNDDOWN(IF($BA$1=TRUE,$AT165,$AU165)/100,0)+IF($BB$1=TRUE,1,0)+IF($BD$1=TRUE,6,0)</f>
        <v>5</v>
      </c>
      <c r="AW165" s="6">
        <f>ROUNDDOWN(($AM165-5+3*$BA$5)/5,0)-ROUNDDOWN(IF($BA$1=TRUE,$AT165,$AU165)/100,0)+IF($BB$1=TRUE,1,0)+IF($BD$1=TRUE,6,0)</f>
        <v>6</v>
      </c>
      <c r="AX165" s="6">
        <f>ROUNDDOWN(($AM165-5+20*1+2*$BA$5)/5,0)-ROUNDDOWN(IF($BA$1=TRUE,$AT165,$AU165)/100,0)+IF($BB$1=TRUE,1,0)+IF($BD$1=TRUE,6,0)</f>
        <v>10</v>
      </c>
      <c r="AY165" s="6">
        <f>ROUNDDOWN(($AM165-5+20*2+1*$BA$5)/5,0)-ROUNDDOWN(IF($BA$1=TRUE,$AT165,$AU165)/100,0)+IF($BB$1=TRUE,1,0)+IF($BD$1=TRUE,6,0)</f>
        <v>13</v>
      </c>
      <c r="AZ165" s="6">
        <f>ROUNDDOWN(($AM165-5+60)/5,0)-ROUNDDOWN(IF($BA$1=TRUE,$AT165,$AU165)/100,0)+IF($BB$1=TRUE,1,0)+IF($BD$1=TRUE,6,0)</f>
        <v>17</v>
      </c>
    </row>
    <row r="166" spans="1:52" s="6" customFormat="1" x14ac:dyDescent="0.3">
      <c r="A166" s="35">
        <v>162</v>
      </c>
      <c r="B166" s="7" t="s">
        <v>270</v>
      </c>
      <c r="C166" s="23" t="s">
        <v>269</v>
      </c>
      <c r="D166" s="8" t="s">
        <v>1</v>
      </c>
      <c r="E166" s="8" t="s">
        <v>120</v>
      </c>
      <c r="F166" s="9" t="s">
        <v>69</v>
      </c>
      <c r="G166" s="26" t="s">
        <v>10</v>
      </c>
      <c r="H166" s="6">
        <f>ROUNDDOWN(AI166*1.05,0)+INDEX(Sheet2!$B$2:'Sheet2'!$B$5,MATCH(G166,Sheet2!$A$2:'Sheet2'!$A$5,0),0)+34*AR166-ROUNDUP(IF($BA$1=TRUE,AT166,AU166)/10,0)</f>
        <v>268</v>
      </c>
      <c r="I166" s="6">
        <f>ROUNDDOWN(AJ166*1.05,0)+INDEX(Sheet2!$B$2:'Sheet2'!$B$5,MATCH(G166,Sheet2!$A$2:'Sheet2'!$A$5,0),0)+34*AR166-ROUNDUP(IF($BA$1=TRUE,AT166,AU166)/10,0)</f>
        <v>415</v>
      </c>
      <c r="J166" s="45">
        <f>H166+I166</f>
        <v>683</v>
      </c>
      <c r="K166" s="41">
        <f>AU166-ROUNDDOWN(AP166/2,0)-ROUNDDOWN(MAX(AO166*1.2,AN166*0.5),0)+INDEX(Sheet2!$C$2:'Sheet2'!$C$5,MATCH(G166,Sheet2!$A$2:'Sheet2'!$A$5,0),0)</f>
        <v>1355</v>
      </c>
      <c r="L166" s="23">
        <f>AT166-ROUNDDOWN(AP166/2,0)-ROUNDDOWN(MAX(AO166*1.2,AN166*0.5),0)</f>
        <v>744</v>
      </c>
      <c r="N166" s="27">
        <f>AV166+IF($F166="범선",IF($BE$1=TRUE,INDEX(Sheet2!$H$2:'Sheet2'!$H$45,MATCH(AV166,Sheet2!$G$2:'Sheet2'!$G$45,0),0)),IF($BF$1=TRUE,INDEX(Sheet2!$I$2:'Sheet2'!$I$45,MATCH(AV166,Sheet2!$G$2:'Sheet2'!$G$45,0)),IF($BG$1=TRUE,INDEX(Sheet2!$H$2:'Sheet2'!$H$45,MATCH(AV166,Sheet2!$G$2:'Sheet2'!$G$45,0)),0)))+IF($BC$1=TRUE,2,0)</f>
        <v>16</v>
      </c>
      <c r="O166" s="8">
        <f>N166+3</f>
        <v>19</v>
      </c>
      <c r="P166" s="8">
        <f>N166+6</f>
        <v>22</v>
      </c>
      <c r="Q166" s="26">
        <f>N166+9</f>
        <v>25</v>
      </c>
      <c r="R166" s="8">
        <f>AW166+IF($F166="범선",IF($BE$1=TRUE,INDEX(Sheet2!$H$2:'Sheet2'!$H$45,MATCH(AW166,Sheet2!$G$2:'Sheet2'!$G$45,0),0)),IF($BF$1=TRUE,INDEX(Sheet2!$I$2:'Sheet2'!$I$45,MATCH(AW166,Sheet2!$G$2:'Sheet2'!$G$45,0)),IF($BG$1=TRUE,INDEX(Sheet2!$H$2:'Sheet2'!$H$45,MATCH(AW166,Sheet2!$G$2:'Sheet2'!$G$45,0)),0)))+IF($BC$1=TRUE,2,0)</f>
        <v>17</v>
      </c>
      <c r="S166" s="8">
        <f>R166+3.5</f>
        <v>20.5</v>
      </c>
      <c r="T166" s="8">
        <f>R166+6.5</f>
        <v>23.5</v>
      </c>
      <c r="U166" s="26">
        <f>R166+9.5</f>
        <v>26.5</v>
      </c>
      <c r="V166" s="8">
        <f>AX166+IF($F166="범선",IF($BE$1=TRUE,INDEX(Sheet2!$H$2:'Sheet2'!$H$45,MATCH(AX166,Sheet2!$G$2:'Sheet2'!$G$45,0),0)),IF($BF$1=TRUE,INDEX(Sheet2!$I$2:'Sheet2'!$I$45,MATCH(AX166,Sheet2!$G$2:'Sheet2'!$G$45,0)),IF($BG$1=TRUE,INDEX(Sheet2!$H$2:'Sheet2'!$H$45,MATCH(AX166,Sheet2!$G$2:'Sheet2'!$G$45,0)),0)))+IF($BC$1=TRUE,2,0)</f>
        <v>22.5</v>
      </c>
      <c r="W166" s="8">
        <f>V166+3.5</f>
        <v>26</v>
      </c>
      <c r="X166" s="8">
        <f>V166+6.5</f>
        <v>29</v>
      </c>
      <c r="Y166" s="26">
        <f>V166+9.5</f>
        <v>32</v>
      </c>
      <c r="Z166" s="8">
        <f>AY166+IF($F166="범선",IF($BE$1=TRUE,INDEX(Sheet2!$H$2:'Sheet2'!$H$45,MATCH(AY166,Sheet2!$G$2:'Sheet2'!$G$45,0),0)),IF($BF$1=TRUE,INDEX(Sheet2!$I$2:'Sheet2'!$I$45,MATCH(AY166,Sheet2!$G$2:'Sheet2'!$G$45,0)),IF($BG$1=TRUE,INDEX(Sheet2!$H$2:'Sheet2'!$H$45,MATCH(AY166,Sheet2!$G$2:'Sheet2'!$G$45,0)),0)))+IF($BC$1=TRUE,2,0)</f>
        <v>26.5</v>
      </c>
      <c r="AA166" s="8">
        <f>Z166+3.5</f>
        <v>30</v>
      </c>
      <c r="AB166" s="8">
        <f>Z166+6.5</f>
        <v>33</v>
      </c>
      <c r="AC166" s="26">
        <f>Z166+9.5</f>
        <v>36</v>
      </c>
      <c r="AD166" s="8">
        <f>AZ166+IF($F166="범선",IF($BE$1=TRUE,INDEX(Sheet2!$H$2:'Sheet2'!$H$45,MATCH(AZ166,Sheet2!$G$2:'Sheet2'!$G$45,0),0)),IF($BF$1=TRUE,INDEX(Sheet2!$I$2:'Sheet2'!$I$45,MATCH(AZ166,Sheet2!$G$2:'Sheet2'!$G$45,0)),IF($BG$1=TRUE,INDEX(Sheet2!$H$2:'Sheet2'!$H$45,MATCH(AZ166,Sheet2!$G$2:'Sheet2'!$G$45,0)),0)))+IF($BC$1=TRUE,2,0)</f>
        <v>32</v>
      </c>
      <c r="AE166" s="8">
        <f>AD166+3.5</f>
        <v>35.5</v>
      </c>
      <c r="AF166" s="8">
        <f>AD166+6.5</f>
        <v>38.5</v>
      </c>
      <c r="AG166" s="26">
        <f>AD166+9.5</f>
        <v>41.5</v>
      </c>
      <c r="AH166" s="8"/>
      <c r="AI166" s="6">
        <v>105</v>
      </c>
      <c r="AJ166" s="6">
        <v>245</v>
      </c>
      <c r="AK166" s="6">
        <v>6</v>
      </c>
      <c r="AL166" s="6">
        <v>6</v>
      </c>
      <c r="AM166" s="6">
        <v>36</v>
      </c>
      <c r="AN166" s="6">
        <v>110</v>
      </c>
      <c r="AO166" s="6">
        <v>50</v>
      </c>
      <c r="AP166" s="6">
        <v>72</v>
      </c>
      <c r="AQ166" s="6">
        <v>938</v>
      </c>
      <c r="AR166" s="6">
        <v>3</v>
      </c>
      <c r="AS166" s="6">
        <f>AN166+AP166+AQ166</f>
        <v>1120</v>
      </c>
      <c r="AT166" s="6">
        <f>ROUNDDOWN(AS166*0.75,0)</f>
        <v>840</v>
      </c>
      <c r="AU166" s="6">
        <f>ROUNDDOWN(AS166*1.25,0)</f>
        <v>1400</v>
      </c>
      <c r="AV166" s="6">
        <f>ROUNDDOWN(($AM166-5)/5,0)-ROUNDDOWN(IF($BA$1=TRUE,$AT166,$AU166)/100,0)+IF($BB$1=TRUE,1,0)+IF($BD$1=TRUE,6,0)</f>
        <v>5</v>
      </c>
      <c r="AW166" s="6">
        <f>ROUNDDOWN(($AM166-5+3*$BA$5)/5,0)-ROUNDDOWN(IF($BA$1=TRUE,$AT166,$AU166)/100,0)+IF($BB$1=TRUE,1,0)+IF($BD$1=TRUE,6,0)</f>
        <v>6</v>
      </c>
      <c r="AX166" s="6">
        <f>ROUNDDOWN(($AM166-5+20*1+2*$BA$5)/5,0)-ROUNDDOWN(IF($BA$1=TRUE,$AT166,$AU166)/100,0)+IF($BB$1=TRUE,1,0)+IF($BD$1=TRUE,6,0)</f>
        <v>10</v>
      </c>
      <c r="AY166" s="6">
        <f>ROUNDDOWN(($AM166-5+20*2+1*$BA$5)/5,0)-ROUNDDOWN(IF($BA$1=TRUE,$AT166,$AU166)/100,0)+IF($BB$1=TRUE,1,0)+IF($BD$1=TRUE,6,0)</f>
        <v>13</v>
      </c>
      <c r="AZ166" s="6">
        <f>ROUNDDOWN(($AM166-5+60)/5,0)-ROUNDDOWN(IF($BA$1=TRUE,$AT166,$AU166)/100,0)+IF($BB$1=TRUE,1,0)+IF($BD$1=TRUE,6,0)</f>
        <v>17</v>
      </c>
    </row>
    <row r="167" spans="1:52" s="6" customFormat="1" x14ac:dyDescent="0.3">
      <c r="A167" s="35">
        <v>163</v>
      </c>
      <c r="B167" s="7" t="s">
        <v>50</v>
      </c>
      <c r="C167" s="23" t="s">
        <v>269</v>
      </c>
      <c r="D167" s="8" t="s">
        <v>1</v>
      </c>
      <c r="E167" s="8" t="s">
        <v>120</v>
      </c>
      <c r="F167" s="9" t="s">
        <v>69</v>
      </c>
      <c r="G167" s="26" t="s">
        <v>10</v>
      </c>
      <c r="H167" s="6">
        <f>ROUNDDOWN(AI167*1.05,0)+INDEX(Sheet2!$B$2:'Sheet2'!$B$5,MATCH(G167,Sheet2!$A$2:'Sheet2'!$A$5,0),0)+34*AR167-ROUNDUP(IF($BA$1=TRUE,AT167,AU167)/10,0)</f>
        <v>264</v>
      </c>
      <c r="I167" s="6">
        <f>ROUNDDOWN(AJ167*1.05,0)+INDEX(Sheet2!$B$2:'Sheet2'!$B$5,MATCH(G167,Sheet2!$A$2:'Sheet2'!$A$5,0),0)+34*AR167-ROUNDUP(IF($BA$1=TRUE,AT167,AU167)/10,0)</f>
        <v>411</v>
      </c>
      <c r="J167" s="45">
        <f>H167+I167</f>
        <v>675</v>
      </c>
      <c r="K167" s="41">
        <f>AU167-ROUNDDOWN(AP167/2,0)-ROUNDDOWN(MAX(AO167*1.2,AN167*0.5),0)+INDEX(Sheet2!$C$2:'Sheet2'!$C$5,MATCH(G167,Sheet2!$A$2:'Sheet2'!$A$5,0),0)</f>
        <v>1421</v>
      </c>
      <c r="L167" s="23">
        <f>AT167-ROUNDDOWN(AP167/2,0)-ROUNDDOWN(MAX(AO167*1.2,AN167*0.5),0)</f>
        <v>785</v>
      </c>
      <c r="N167" s="27">
        <f>AV167+IF($F167="범선",IF($BE$1=TRUE,INDEX(Sheet2!$H$2:'Sheet2'!$H$45,MATCH(AV167,Sheet2!$G$2:'Sheet2'!$G$45,0),0)),IF($BF$1=TRUE,INDEX(Sheet2!$I$2:'Sheet2'!$I$45,MATCH(AV167,Sheet2!$G$2:'Sheet2'!$G$45,0)),IF($BG$1=TRUE,INDEX(Sheet2!$H$2:'Sheet2'!$H$45,MATCH(AV167,Sheet2!$G$2:'Sheet2'!$G$45,0)),0)))+IF($BC$1=TRUE,2,0)</f>
        <v>16</v>
      </c>
      <c r="O167" s="8">
        <f>N167+3</f>
        <v>19</v>
      </c>
      <c r="P167" s="8">
        <f>N167+6</f>
        <v>22</v>
      </c>
      <c r="Q167" s="26">
        <f>N167+9</f>
        <v>25</v>
      </c>
      <c r="R167" s="8">
        <f>AW167+IF($F167="범선",IF($BE$1=TRUE,INDEX(Sheet2!$H$2:'Sheet2'!$H$45,MATCH(AW167,Sheet2!$G$2:'Sheet2'!$G$45,0),0)),IF($BF$1=TRUE,INDEX(Sheet2!$I$2:'Sheet2'!$I$45,MATCH(AW167,Sheet2!$G$2:'Sheet2'!$G$45,0)),IF($BG$1=TRUE,INDEX(Sheet2!$H$2:'Sheet2'!$H$45,MATCH(AW167,Sheet2!$G$2:'Sheet2'!$G$45,0)),0)))+IF($BC$1=TRUE,2,0)</f>
        <v>17</v>
      </c>
      <c r="S167" s="8">
        <f>R167+3.5</f>
        <v>20.5</v>
      </c>
      <c r="T167" s="8">
        <f>R167+6.5</f>
        <v>23.5</v>
      </c>
      <c r="U167" s="26">
        <f>R167+9.5</f>
        <v>26.5</v>
      </c>
      <c r="V167" s="8">
        <f>AX167+IF($F167="범선",IF($BE$1=TRUE,INDEX(Sheet2!$H$2:'Sheet2'!$H$45,MATCH(AX167,Sheet2!$G$2:'Sheet2'!$G$45,0),0)),IF($BF$1=TRUE,INDEX(Sheet2!$I$2:'Sheet2'!$I$45,MATCH(AX167,Sheet2!$G$2:'Sheet2'!$G$45,0)),IF($BG$1=TRUE,INDEX(Sheet2!$H$2:'Sheet2'!$H$45,MATCH(AX167,Sheet2!$G$2:'Sheet2'!$G$45,0)),0)))+IF($BC$1=TRUE,2,0)</f>
        <v>22.5</v>
      </c>
      <c r="W167" s="8">
        <f>V167+3.5</f>
        <v>26</v>
      </c>
      <c r="X167" s="8">
        <f>V167+6.5</f>
        <v>29</v>
      </c>
      <c r="Y167" s="26">
        <f>V167+9.5</f>
        <v>32</v>
      </c>
      <c r="Z167" s="8">
        <f>AY167+IF($F167="범선",IF($BE$1=TRUE,INDEX(Sheet2!$H$2:'Sheet2'!$H$45,MATCH(AY167,Sheet2!$G$2:'Sheet2'!$G$45,0),0)),IF($BF$1=TRUE,INDEX(Sheet2!$I$2:'Sheet2'!$I$45,MATCH(AY167,Sheet2!$G$2:'Sheet2'!$G$45,0)),IF($BG$1=TRUE,INDEX(Sheet2!$H$2:'Sheet2'!$H$45,MATCH(AY167,Sheet2!$G$2:'Sheet2'!$G$45,0)),0)))+IF($BC$1=TRUE,2,0)</f>
        <v>26.5</v>
      </c>
      <c r="AA167" s="8">
        <f>Z167+3.5</f>
        <v>30</v>
      </c>
      <c r="AB167" s="8">
        <f>Z167+6.5</f>
        <v>33</v>
      </c>
      <c r="AC167" s="26">
        <f>Z167+9.5</f>
        <v>36</v>
      </c>
      <c r="AD167" s="8">
        <f>AZ167+IF($F167="범선",IF($BE$1=TRUE,INDEX(Sheet2!$H$2:'Sheet2'!$H$45,MATCH(AZ167,Sheet2!$G$2:'Sheet2'!$G$45,0),0)),IF($BF$1=TRUE,INDEX(Sheet2!$I$2:'Sheet2'!$I$45,MATCH(AZ167,Sheet2!$G$2:'Sheet2'!$G$45,0)),IF($BG$1=TRUE,INDEX(Sheet2!$H$2:'Sheet2'!$H$45,MATCH(AZ167,Sheet2!$G$2:'Sheet2'!$G$45,0)),0)))+IF($BC$1=TRUE,2,0)</f>
        <v>32</v>
      </c>
      <c r="AE167" s="8">
        <f>AD167+3.5</f>
        <v>35.5</v>
      </c>
      <c r="AF167" s="8">
        <f>AD167+6.5</f>
        <v>38.5</v>
      </c>
      <c r="AG167" s="26">
        <f>AD167+9.5</f>
        <v>41.5</v>
      </c>
      <c r="AH167" s="8"/>
      <c r="AI167" s="6">
        <v>105</v>
      </c>
      <c r="AJ167" s="6">
        <v>245</v>
      </c>
      <c r="AK167" s="6">
        <v>6</v>
      </c>
      <c r="AL167" s="6">
        <v>6</v>
      </c>
      <c r="AM167" s="6">
        <v>36</v>
      </c>
      <c r="AN167" s="6">
        <v>110</v>
      </c>
      <c r="AO167" s="6">
        <v>48</v>
      </c>
      <c r="AP167" s="6">
        <v>70</v>
      </c>
      <c r="AQ167" s="6">
        <v>990</v>
      </c>
      <c r="AR167" s="6">
        <v>3</v>
      </c>
      <c r="AS167" s="6">
        <f>AN167+AP167+AQ167</f>
        <v>1170</v>
      </c>
      <c r="AT167" s="6">
        <f>ROUNDDOWN(AS167*0.75,0)</f>
        <v>877</v>
      </c>
      <c r="AU167" s="6">
        <f>ROUNDDOWN(AS167*1.25,0)</f>
        <v>1462</v>
      </c>
      <c r="AV167" s="6">
        <f>ROUNDDOWN(($AM167-5)/5,0)-ROUNDDOWN(IF($BA$1=TRUE,$AT167,$AU167)/100,0)+IF($BB$1=TRUE,1,0)+IF($BD$1=TRUE,6,0)</f>
        <v>5</v>
      </c>
      <c r="AW167" s="6">
        <f>ROUNDDOWN(($AM167-5+3*$BA$5)/5,0)-ROUNDDOWN(IF($BA$1=TRUE,$AT167,$AU167)/100,0)+IF($BB$1=TRUE,1,0)+IF($BD$1=TRUE,6,0)</f>
        <v>6</v>
      </c>
      <c r="AX167" s="6">
        <f>ROUNDDOWN(($AM167-5+20*1+2*$BA$5)/5,0)-ROUNDDOWN(IF($BA$1=TRUE,$AT167,$AU167)/100,0)+IF($BB$1=TRUE,1,0)+IF($BD$1=TRUE,6,0)</f>
        <v>10</v>
      </c>
      <c r="AY167" s="6">
        <f>ROUNDDOWN(($AM167-5+20*2+1*$BA$5)/5,0)-ROUNDDOWN(IF($BA$1=TRUE,$AT167,$AU167)/100,0)+IF($BB$1=TRUE,1,0)+IF($BD$1=TRUE,6,0)</f>
        <v>13</v>
      </c>
      <c r="AZ167" s="6">
        <f>ROUNDDOWN(($AM167-5+60)/5,0)-ROUNDDOWN(IF($BA$1=TRUE,$AT167,$AU167)/100,0)+IF($BB$1=TRUE,1,0)+IF($BD$1=TRUE,6,0)</f>
        <v>17</v>
      </c>
    </row>
    <row r="168" spans="1:52" s="6" customFormat="1" x14ac:dyDescent="0.3">
      <c r="A168" s="35">
        <v>164</v>
      </c>
      <c r="B168" s="7" t="s">
        <v>131</v>
      </c>
      <c r="C168" s="23" t="s">
        <v>269</v>
      </c>
      <c r="D168" s="8" t="s">
        <v>1</v>
      </c>
      <c r="E168" s="8" t="s">
        <v>79</v>
      </c>
      <c r="F168" s="8" t="s">
        <v>153</v>
      </c>
      <c r="G168" s="26" t="s">
        <v>10</v>
      </c>
      <c r="H168" s="6">
        <f>ROUNDDOWN(AI168*1.05,0)+INDEX(Sheet2!$B$2:'Sheet2'!$B$5,MATCH(G168,Sheet2!$A$2:'Sheet2'!$A$5,0),0)+34*AR168-ROUNDUP(IF($BA$1=TRUE,AT168,AU168)/10,0)</f>
        <v>263</v>
      </c>
      <c r="I168" s="6">
        <f>ROUNDDOWN(AJ168*1.05,0)+INDEX(Sheet2!$B$2:'Sheet2'!$B$5,MATCH(G168,Sheet2!$A$2:'Sheet2'!$A$5,0),0)+34*AR168-ROUNDUP(IF($BA$1=TRUE,AT168,AU168)/10,0)</f>
        <v>410</v>
      </c>
      <c r="J168" s="45">
        <f>H168+I168</f>
        <v>673</v>
      </c>
      <c r="K168" s="41">
        <f>AU168-ROUNDDOWN(AP168/2,0)-ROUNDDOWN(MAX(AO168*1.2,AN168*0.5),0)+INDEX(Sheet2!$C$2:'Sheet2'!$C$5,MATCH(G168,Sheet2!$A$2:'Sheet2'!$A$5,0),0)</f>
        <v>1437</v>
      </c>
      <c r="L168" s="23">
        <f>AT168-ROUNDDOWN(AP168/2,0)-ROUNDDOWN(MAX(AO168*1.2,AN168*0.5),0)</f>
        <v>796</v>
      </c>
      <c r="N168" s="27">
        <f>AV168+IF($F168="범선",IF($BE$1=TRUE,INDEX(Sheet2!$H$2:'Sheet2'!$H$45,MATCH(AV168,Sheet2!$G$2:'Sheet2'!$G$45,0),0)),IF($BF$1=TRUE,INDEX(Sheet2!$I$2:'Sheet2'!$I$45,MATCH(AV168,Sheet2!$G$2:'Sheet2'!$G$45,0)),IF($BG$1=TRUE,INDEX(Sheet2!$H$2:'Sheet2'!$H$45,MATCH(AV168,Sheet2!$G$2:'Sheet2'!$G$45,0)),0)))+IF($BC$1=TRUE,2,0)</f>
        <v>16</v>
      </c>
      <c r="O168" s="8">
        <f>N168+3</f>
        <v>19</v>
      </c>
      <c r="P168" s="8">
        <f>N168+6</f>
        <v>22</v>
      </c>
      <c r="Q168" s="26">
        <f>N168+9</f>
        <v>25</v>
      </c>
      <c r="R168" s="8">
        <f>AW168+IF($F168="범선",IF($BE$1=TRUE,INDEX(Sheet2!$H$2:'Sheet2'!$H$45,MATCH(AW168,Sheet2!$G$2:'Sheet2'!$G$45,0),0)),IF($BF$1=TRUE,INDEX(Sheet2!$I$2:'Sheet2'!$I$45,MATCH(AW168,Sheet2!$G$2:'Sheet2'!$G$45,0)),IF($BG$1=TRUE,INDEX(Sheet2!$H$2:'Sheet2'!$H$45,MATCH(AW168,Sheet2!$G$2:'Sheet2'!$G$45,0)),0)))+IF($BC$1=TRUE,2,0)</f>
        <v>17</v>
      </c>
      <c r="S168" s="8">
        <f>R168+3.5</f>
        <v>20.5</v>
      </c>
      <c r="T168" s="8">
        <f>R168+6.5</f>
        <v>23.5</v>
      </c>
      <c r="U168" s="26">
        <f>R168+9.5</f>
        <v>26.5</v>
      </c>
      <c r="V168" s="8">
        <f>AX168+IF($F168="범선",IF($BE$1=TRUE,INDEX(Sheet2!$H$2:'Sheet2'!$H$45,MATCH(AX168,Sheet2!$G$2:'Sheet2'!$G$45,0),0)),IF($BF$1=TRUE,INDEX(Sheet2!$I$2:'Sheet2'!$I$45,MATCH(AX168,Sheet2!$G$2:'Sheet2'!$G$45,0)),IF($BG$1=TRUE,INDEX(Sheet2!$H$2:'Sheet2'!$H$45,MATCH(AX168,Sheet2!$G$2:'Sheet2'!$G$45,0)),0)))+IF($BC$1=TRUE,2,0)</f>
        <v>22.5</v>
      </c>
      <c r="W168" s="8">
        <f>V168+3.5</f>
        <v>26</v>
      </c>
      <c r="X168" s="8">
        <f>V168+6.5</f>
        <v>29</v>
      </c>
      <c r="Y168" s="26">
        <f>V168+9.5</f>
        <v>32</v>
      </c>
      <c r="Z168" s="8">
        <f>AY168+IF($F168="범선",IF($BE$1=TRUE,INDEX(Sheet2!$H$2:'Sheet2'!$H$45,MATCH(AY168,Sheet2!$G$2:'Sheet2'!$G$45,0),0)),IF($BF$1=TRUE,INDEX(Sheet2!$I$2:'Sheet2'!$I$45,MATCH(AY168,Sheet2!$G$2:'Sheet2'!$G$45,0)),IF($BG$1=TRUE,INDEX(Sheet2!$H$2:'Sheet2'!$H$45,MATCH(AY168,Sheet2!$G$2:'Sheet2'!$G$45,0)),0)))+IF($BC$1=TRUE,2,0)</f>
        <v>26.5</v>
      </c>
      <c r="AA168" s="8">
        <f>Z168+3.5</f>
        <v>30</v>
      </c>
      <c r="AB168" s="8">
        <f>Z168+6.5</f>
        <v>33</v>
      </c>
      <c r="AC168" s="26">
        <f>Z168+9.5</f>
        <v>36</v>
      </c>
      <c r="AD168" s="8">
        <f>AZ168+IF($F168="범선",IF($BE$1=TRUE,INDEX(Sheet2!$H$2:'Sheet2'!$H$45,MATCH(AZ168,Sheet2!$G$2:'Sheet2'!$G$45,0),0)),IF($BF$1=TRUE,INDEX(Sheet2!$I$2:'Sheet2'!$I$45,MATCH(AZ168,Sheet2!$G$2:'Sheet2'!$G$45,0)),IF($BG$1=TRUE,INDEX(Sheet2!$H$2:'Sheet2'!$H$45,MATCH(AZ168,Sheet2!$G$2:'Sheet2'!$G$45,0)),0)))+IF($BC$1=TRUE,2,0)</f>
        <v>32</v>
      </c>
      <c r="AE168" s="8">
        <f>AD168+3.5</f>
        <v>35.5</v>
      </c>
      <c r="AF168" s="8">
        <f>AD168+6.5</f>
        <v>38.5</v>
      </c>
      <c r="AG168" s="26">
        <f>AD168+9.5</f>
        <v>41.5</v>
      </c>
      <c r="AH168" s="8"/>
      <c r="AI168" s="6">
        <v>105</v>
      </c>
      <c r="AJ168" s="6">
        <v>245</v>
      </c>
      <c r="AK168" s="6">
        <v>6</v>
      </c>
      <c r="AL168" s="6">
        <v>6</v>
      </c>
      <c r="AM168" s="6">
        <v>36</v>
      </c>
      <c r="AN168" s="6">
        <v>110</v>
      </c>
      <c r="AO168" s="6">
        <v>46</v>
      </c>
      <c r="AP168" s="6">
        <v>68</v>
      </c>
      <c r="AQ168" s="6">
        <v>1002</v>
      </c>
      <c r="AR168" s="6">
        <v>3</v>
      </c>
      <c r="AS168" s="6">
        <f>AN168+AP168+AQ168</f>
        <v>1180</v>
      </c>
      <c r="AT168" s="6">
        <f>ROUNDDOWN(AS168*0.75,0)</f>
        <v>885</v>
      </c>
      <c r="AU168" s="6">
        <f>ROUNDDOWN(AS168*1.25,0)</f>
        <v>1475</v>
      </c>
      <c r="AV168" s="6">
        <f>ROUNDDOWN(($AM168-5)/5,0)-ROUNDDOWN(IF($BA$1=TRUE,$AT168,$AU168)/100,0)+IF($BB$1=TRUE,1,0)+IF($BD$1=TRUE,6,0)</f>
        <v>5</v>
      </c>
      <c r="AW168" s="6">
        <f>ROUNDDOWN(($AM168-5+3*$BA$5)/5,0)-ROUNDDOWN(IF($BA$1=TRUE,$AT168,$AU168)/100,0)+IF($BB$1=TRUE,1,0)+IF($BD$1=TRUE,6,0)</f>
        <v>6</v>
      </c>
      <c r="AX168" s="6">
        <f>ROUNDDOWN(($AM168-5+20*1+2*$BA$5)/5,0)-ROUNDDOWN(IF($BA$1=TRUE,$AT168,$AU168)/100,0)+IF($BB$1=TRUE,1,0)+IF($BD$1=TRUE,6,0)</f>
        <v>10</v>
      </c>
      <c r="AY168" s="6">
        <f>ROUNDDOWN(($AM168-5+20*2+1*$BA$5)/5,0)-ROUNDDOWN(IF($BA$1=TRUE,$AT168,$AU168)/100,0)+IF($BB$1=TRUE,1,0)+IF($BD$1=TRUE,6,0)</f>
        <v>13</v>
      </c>
      <c r="AZ168" s="6">
        <f>ROUNDDOWN(($AM168-5+60)/5,0)-ROUNDDOWN(IF($BA$1=TRUE,$AT168,$AU168)/100,0)+IF($BB$1=TRUE,1,0)+IF($BD$1=TRUE,6,0)</f>
        <v>17</v>
      </c>
    </row>
    <row r="169" spans="1:52" s="6" customFormat="1" x14ac:dyDescent="0.3">
      <c r="A169" s="35">
        <v>165</v>
      </c>
      <c r="B169" s="7" t="s">
        <v>170</v>
      </c>
      <c r="C169" s="23" t="s">
        <v>222</v>
      </c>
      <c r="D169" s="8" t="s">
        <v>1</v>
      </c>
      <c r="E169" s="8" t="s">
        <v>70</v>
      </c>
      <c r="F169" s="9" t="s">
        <v>69</v>
      </c>
      <c r="G169" s="26" t="s">
        <v>12</v>
      </c>
      <c r="H169" s="6">
        <f>ROUNDDOWN(AI169*1.05,0)+INDEX(Sheet2!$B$2:'Sheet2'!$B$5,MATCH(G169,Sheet2!$A$2:'Sheet2'!$A$5,0),0)+34*AR169-ROUNDUP(IF($BA$1=TRUE,AT169,AU169)/10,0)</f>
        <v>464</v>
      </c>
      <c r="I169" s="6">
        <f>ROUNDDOWN(AJ169*1.05,0)+INDEX(Sheet2!$B$2:'Sheet2'!$B$5,MATCH(G169,Sheet2!$A$2:'Sheet2'!$A$5,0),0)+34*AR169-ROUNDUP(IF($BA$1=TRUE,AT169,AU169)/10,0)</f>
        <v>417</v>
      </c>
      <c r="J169" s="45">
        <f>H169+I169</f>
        <v>881</v>
      </c>
      <c r="K169" s="41">
        <f>AU169-ROUNDDOWN(AP169/2,0)-ROUNDDOWN(MAX(AO169*1.2,AN169*0.5),0)+INDEX(Sheet2!$C$2:'Sheet2'!$C$5,MATCH(G169,Sheet2!$A$2:'Sheet2'!$A$5,0),0)</f>
        <v>673</v>
      </c>
      <c r="L169" s="23">
        <f>AT169-ROUNDDOWN(AP169/2,0)-ROUNDDOWN(MAX(AO169*1.2,AN169*0.5),0)</f>
        <v>324</v>
      </c>
      <c r="N169" s="27">
        <f>AV169+IF($F169="범선",IF($BE$1=TRUE,INDEX(Sheet2!$H$2:'Sheet2'!$H$45,MATCH(AV169,Sheet2!$G$2:'Sheet2'!$G$45,0),0)),IF($BF$1=TRUE,INDEX(Sheet2!$I$2:'Sheet2'!$I$45,MATCH(AV169,Sheet2!$G$2:'Sheet2'!$G$45,0)),IF($BG$1=TRUE,INDEX(Sheet2!$H$2:'Sheet2'!$H$45,MATCH(AV169,Sheet2!$G$2:'Sheet2'!$G$45,0)),0)))+IF($BC$1=TRUE,2,0)</f>
        <v>26.5</v>
      </c>
      <c r="O169" s="8">
        <f>N169+3</f>
        <v>29.5</v>
      </c>
      <c r="P169" s="8">
        <f>N169+6</f>
        <v>32.5</v>
      </c>
      <c r="Q169" s="26">
        <f>N169+9</f>
        <v>35.5</v>
      </c>
      <c r="R169" s="8">
        <f>AW169+IF($F169="범선",IF($BE$1=TRUE,INDEX(Sheet2!$H$2:'Sheet2'!$H$45,MATCH(AW169,Sheet2!$G$2:'Sheet2'!$G$45,0),0)),IF($BF$1=TRUE,INDEX(Sheet2!$I$2:'Sheet2'!$I$45,MATCH(AW169,Sheet2!$G$2:'Sheet2'!$G$45,0)),IF($BG$1=TRUE,INDEX(Sheet2!$H$2:'Sheet2'!$H$45,MATCH(AW169,Sheet2!$G$2:'Sheet2'!$G$45,0)),0)))+IF($BC$1=TRUE,2,0)</f>
        <v>28</v>
      </c>
      <c r="S169" s="8">
        <f>R169+3.5</f>
        <v>31.5</v>
      </c>
      <c r="T169" s="8">
        <f>R169+6.5</f>
        <v>34.5</v>
      </c>
      <c r="U169" s="26">
        <f>R169+9.5</f>
        <v>37.5</v>
      </c>
      <c r="V169" s="8">
        <f>AX169+IF($F169="범선",IF($BE$1=TRUE,INDEX(Sheet2!$H$2:'Sheet2'!$H$45,MATCH(AX169,Sheet2!$G$2:'Sheet2'!$G$45,0),0)),IF($BF$1=TRUE,INDEX(Sheet2!$I$2:'Sheet2'!$I$45,MATCH(AX169,Sheet2!$G$2:'Sheet2'!$G$45,0)),IF($BG$1=TRUE,INDEX(Sheet2!$H$2:'Sheet2'!$H$45,MATCH(AX169,Sheet2!$G$2:'Sheet2'!$G$45,0)),0)))+IF($BC$1=TRUE,2,0)</f>
        <v>32</v>
      </c>
      <c r="W169" s="8">
        <f>V169+3.5</f>
        <v>35.5</v>
      </c>
      <c r="X169" s="8">
        <f>V169+6.5</f>
        <v>38.5</v>
      </c>
      <c r="Y169" s="26">
        <f>V169+9.5</f>
        <v>41.5</v>
      </c>
      <c r="Z169" s="8">
        <f>AY169+IF($F169="범선",IF($BE$1=TRUE,INDEX(Sheet2!$H$2:'Sheet2'!$H$45,MATCH(AY169,Sheet2!$G$2:'Sheet2'!$G$45,0),0)),IF($BF$1=TRUE,INDEX(Sheet2!$I$2:'Sheet2'!$I$45,MATCH(AY169,Sheet2!$G$2:'Sheet2'!$G$45,0)),IF($BG$1=TRUE,INDEX(Sheet2!$H$2:'Sheet2'!$H$45,MATCH(AY169,Sheet2!$G$2:'Sheet2'!$G$45,0)),0)))+IF($BC$1=TRUE,2,0)</f>
        <v>37</v>
      </c>
      <c r="AA169" s="8">
        <f>Z169+3.5</f>
        <v>40.5</v>
      </c>
      <c r="AB169" s="8">
        <f>Z169+6.5</f>
        <v>43.5</v>
      </c>
      <c r="AC169" s="26">
        <f>Z169+9.5</f>
        <v>46.5</v>
      </c>
      <c r="AD169" s="8">
        <f>AZ169+IF($F169="범선",IF($BE$1=TRUE,INDEX(Sheet2!$H$2:'Sheet2'!$H$45,MATCH(AZ169,Sheet2!$G$2:'Sheet2'!$G$45,0),0)),IF($BF$1=TRUE,INDEX(Sheet2!$I$2:'Sheet2'!$I$45,MATCH(AZ169,Sheet2!$G$2:'Sheet2'!$G$45,0)),IF($BG$1=TRUE,INDEX(Sheet2!$H$2:'Sheet2'!$H$45,MATCH(AZ169,Sheet2!$G$2:'Sheet2'!$G$45,0)),0)))+IF($BC$1=TRUE,2,0)</f>
        <v>42.5</v>
      </c>
      <c r="AE169" s="8">
        <f>AD169+3.5</f>
        <v>46</v>
      </c>
      <c r="AF169" s="8">
        <f>AD169+6.5</f>
        <v>49</v>
      </c>
      <c r="AG169" s="26">
        <f>AD169+9.5</f>
        <v>52</v>
      </c>
      <c r="AH169" s="8"/>
      <c r="AI169" s="6">
        <v>255</v>
      </c>
      <c r="AJ169" s="6">
        <v>210</v>
      </c>
      <c r="AK169" s="6">
        <v>10</v>
      </c>
      <c r="AL169" s="6">
        <v>10</v>
      </c>
      <c r="AM169" s="6">
        <v>55</v>
      </c>
      <c r="AN169" s="6">
        <v>140</v>
      </c>
      <c r="AO169" s="6">
        <v>60</v>
      </c>
      <c r="AP169" s="6">
        <v>108</v>
      </c>
      <c r="AQ169" s="6">
        <v>352</v>
      </c>
      <c r="AR169" s="6">
        <v>3</v>
      </c>
      <c r="AS169" s="6">
        <f>AN169+AP169+AQ169</f>
        <v>600</v>
      </c>
      <c r="AT169" s="6">
        <f>ROUNDDOWN(AS169*0.75,0)</f>
        <v>450</v>
      </c>
      <c r="AU169" s="6">
        <f>ROUNDDOWN(AS169*1.25,0)</f>
        <v>750</v>
      </c>
      <c r="AV169" s="6">
        <f>ROUNDDOWN(($AM169-5)/5,0)-ROUNDDOWN(IF($BA$1=TRUE,$AT169,$AU169)/100,0)+IF($BB$1=TRUE,1,0)+IF($BD$1=TRUE,6,0)</f>
        <v>13</v>
      </c>
      <c r="AW169" s="6">
        <f>ROUNDDOWN(($AM169-5+3*$BA$5)/5,0)-ROUNDDOWN(IF($BA$1=TRUE,$AT169,$AU169)/100,0)+IF($BB$1=TRUE,1,0)+IF($BD$1=TRUE,6,0)</f>
        <v>14</v>
      </c>
      <c r="AX169" s="6">
        <f>ROUNDDOWN(($AM169-5+20*1+2*$BA$5)/5,0)-ROUNDDOWN(IF($BA$1=TRUE,$AT169,$AU169)/100,0)+IF($BB$1=TRUE,1,0)+IF($BD$1=TRUE,6,0)</f>
        <v>17</v>
      </c>
      <c r="AY169" s="6">
        <f>ROUNDDOWN(($AM169-5+20*2+1*$BA$5)/5,0)-ROUNDDOWN(IF($BA$1=TRUE,$AT169,$AU169)/100,0)+IF($BB$1=TRUE,1,0)+IF($BD$1=TRUE,6,0)</f>
        <v>21</v>
      </c>
      <c r="AZ169" s="6">
        <f>ROUNDDOWN(($AM169-5+60)/5,0)-ROUNDDOWN(IF($BA$1=TRUE,$AT169,$AU169)/100,0)+IF($BB$1=TRUE,1,0)+IF($BD$1=TRUE,6,0)</f>
        <v>25</v>
      </c>
    </row>
    <row r="170" spans="1:52" s="6" customFormat="1" x14ac:dyDescent="0.3">
      <c r="A170" s="35">
        <v>166</v>
      </c>
      <c r="B170" s="7" t="s">
        <v>168</v>
      </c>
      <c r="C170" s="23" t="s">
        <v>222</v>
      </c>
      <c r="D170" s="8" t="s">
        <v>1</v>
      </c>
      <c r="E170" s="8" t="s">
        <v>223</v>
      </c>
      <c r="F170" s="9" t="s">
        <v>69</v>
      </c>
      <c r="G170" s="26" t="s">
        <v>12</v>
      </c>
      <c r="H170" s="6">
        <f>ROUNDDOWN(AI170*1.05,0)+INDEX(Sheet2!$B$2:'Sheet2'!$B$5,MATCH(G170,Sheet2!$A$2:'Sheet2'!$A$5,0),0)+34*AR170-ROUNDUP(IF($BA$1=TRUE,AT170,AU170)/10,0)</f>
        <v>475</v>
      </c>
      <c r="I170" s="6">
        <f>ROUNDDOWN(AJ170*1.05,0)+INDEX(Sheet2!$B$2:'Sheet2'!$B$5,MATCH(G170,Sheet2!$A$2:'Sheet2'!$A$5,0),0)+34*AR170-ROUNDUP(IF($BA$1=TRUE,AT170,AU170)/10,0)</f>
        <v>422</v>
      </c>
      <c r="J170" s="45">
        <f>H170+I170</f>
        <v>897</v>
      </c>
      <c r="K170" s="41">
        <f>AU170-ROUNDDOWN(AP170/2,0)-ROUNDDOWN(MAX(AO170*1.2,AN170*0.5),0)+INDEX(Sheet2!$C$2:'Sheet2'!$C$5,MATCH(G170,Sheet2!$A$2:'Sheet2'!$A$5,0),0)</f>
        <v>673</v>
      </c>
      <c r="L170" s="23">
        <f>AT170-ROUNDDOWN(AP170/2,0)-ROUNDDOWN(MAX(AO170*1.2,AN170*0.5),0)</f>
        <v>324</v>
      </c>
      <c r="N170" s="27">
        <f>AV170+IF($F170="범선",IF($BE$1=TRUE,INDEX(Sheet2!$H$2:'Sheet2'!$H$45,MATCH(AV170,Sheet2!$G$2:'Sheet2'!$G$45,0),0)),IF($BF$1=TRUE,INDEX(Sheet2!$I$2:'Sheet2'!$I$45,MATCH(AV170,Sheet2!$G$2:'Sheet2'!$G$45,0)),IF($BG$1=TRUE,INDEX(Sheet2!$H$2:'Sheet2'!$H$45,MATCH(AV170,Sheet2!$G$2:'Sheet2'!$G$45,0)),0)))+IF($BC$1=TRUE,2,0)</f>
        <v>25</v>
      </c>
      <c r="O170" s="8">
        <f>N170+3</f>
        <v>28</v>
      </c>
      <c r="P170" s="8">
        <f>N170+6</f>
        <v>31</v>
      </c>
      <c r="Q170" s="26">
        <f>N170+9</f>
        <v>34</v>
      </c>
      <c r="R170" s="8">
        <f>AW170+IF($F170="범선",IF($BE$1=TRUE,INDEX(Sheet2!$H$2:'Sheet2'!$H$45,MATCH(AW170,Sheet2!$G$2:'Sheet2'!$G$45,0),0)),IF($BF$1=TRUE,INDEX(Sheet2!$I$2:'Sheet2'!$I$45,MATCH(AW170,Sheet2!$G$2:'Sheet2'!$G$45,0)),IF($BG$1=TRUE,INDEX(Sheet2!$H$2:'Sheet2'!$H$45,MATCH(AW170,Sheet2!$G$2:'Sheet2'!$G$45,0)),0)))+IF($BC$1=TRUE,2,0)</f>
        <v>26.5</v>
      </c>
      <c r="S170" s="8">
        <f>R170+3.5</f>
        <v>30</v>
      </c>
      <c r="T170" s="8">
        <f>R170+6.5</f>
        <v>33</v>
      </c>
      <c r="U170" s="26">
        <f>R170+9.5</f>
        <v>36</v>
      </c>
      <c r="V170" s="8">
        <f>AX170+IF($F170="범선",IF($BE$1=TRUE,INDEX(Sheet2!$H$2:'Sheet2'!$H$45,MATCH(AX170,Sheet2!$G$2:'Sheet2'!$G$45,0),0)),IF($BF$1=TRUE,INDEX(Sheet2!$I$2:'Sheet2'!$I$45,MATCH(AX170,Sheet2!$G$2:'Sheet2'!$G$45,0)),IF($BG$1=TRUE,INDEX(Sheet2!$H$2:'Sheet2'!$H$45,MATCH(AX170,Sheet2!$G$2:'Sheet2'!$G$45,0)),0)))+IF($BC$1=TRUE,2,0)</f>
        <v>32</v>
      </c>
      <c r="W170" s="8">
        <f>V170+3.5</f>
        <v>35.5</v>
      </c>
      <c r="X170" s="8">
        <f>V170+6.5</f>
        <v>38.5</v>
      </c>
      <c r="Y170" s="26">
        <f>V170+9.5</f>
        <v>41.5</v>
      </c>
      <c r="Z170" s="8">
        <f>AY170+IF($F170="범선",IF($BE$1=TRUE,INDEX(Sheet2!$H$2:'Sheet2'!$H$45,MATCH(AY170,Sheet2!$G$2:'Sheet2'!$G$45,0),0)),IF($BF$1=TRUE,INDEX(Sheet2!$I$2:'Sheet2'!$I$45,MATCH(AY170,Sheet2!$G$2:'Sheet2'!$G$45,0)),IF($BG$1=TRUE,INDEX(Sheet2!$H$2:'Sheet2'!$H$45,MATCH(AY170,Sheet2!$G$2:'Sheet2'!$G$45,0)),0)))+IF($BC$1=TRUE,2,0)</f>
        <v>36</v>
      </c>
      <c r="AA170" s="8">
        <f>Z170+3.5</f>
        <v>39.5</v>
      </c>
      <c r="AB170" s="8">
        <f>Z170+6.5</f>
        <v>42.5</v>
      </c>
      <c r="AC170" s="26">
        <f>Z170+9.5</f>
        <v>45.5</v>
      </c>
      <c r="AD170" s="8">
        <f>AZ170+IF($F170="범선",IF($BE$1=TRUE,INDEX(Sheet2!$H$2:'Sheet2'!$H$45,MATCH(AZ170,Sheet2!$G$2:'Sheet2'!$G$45,0),0)),IF($BF$1=TRUE,INDEX(Sheet2!$I$2:'Sheet2'!$I$45,MATCH(AZ170,Sheet2!$G$2:'Sheet2'!$G$45,0)),IF($BG$1=TRUE,INDEX(Sheet2!$H$2:'Sheet2'!$H$45,MATCH(AZ170,Sheet2!$G$2:'Sheet2'!$G$45,0)),0)))+IF($BC$1=TRUE,2,0)</f>
        <v>41</v>
      </c>
      <c r="AE170" s="8">
        <f>AD170+3.5</f>
        <v>44.5</v>
      </c>
      <c r="AF170" s="8">
        <f>AD170+6.5</f>
        <v>47.5</v>
      </c>
      <c r="AG170" s="26">
        <f>AD170+9.5</f>
        <v>50.5</v>
      </c>
      <c r="AH170" s="8"/>
      <c r="AI170" s="6">
        <v>265</v>
      </c>
      <c r="AJ170" s="6">
        <v>215</v>
      </c>
      <c r="AK170" s="6">
        <v>11</v>
      </c>
      <c r="AL170" s="6">
        <v>12</v>
      </c>
      <c r="AM170" s="6">
        <v>51</v>
      </c>
      <c r="AN170" s="6">
        <v>135</v>
      </c>
      <c r="AO170" s="6">
        <v>60</v>
      </c>
      <c r="AP170" s="6">
        <v>108</v>
      </c>
      <c r="AQ170" s="6">
        <v>357</v>
      </c>
      <c r="AR170" s="6">
        <v>3</v>
      </c>
      <c r="AS170" s="6">
        <f>AN170+AP170+AQ170</f>
        <v>600</v>
      </c>
      <c r="AT170" s="6">
        <f>ROUNDDOWN(AS170*0.75,0)</f>
        <v>450</v>
      </c>
      <c r="AU170" s="6">
        <f>ROUNDDOWN(AS170*1.25,0)</f>
        <v>750</v>
      </c>
      <c r="AV170" s="6">
        <f>ROUNDDOWN(($AM170-5)/5,0)-ROUNDDOWN(IF($BA$1=TRUE,$AT170,$AU170)/100,0)+IF($BB$1=TRUE,1,0)+IF($BD$1=TRUE,6,0)</f>
        <v>12</v>
      </c>
      <c r="AW170" s="6">
        <f>ROUNDDOWN(($AM170-5+3*$BA$5)/5,0)-ROUNDDOWN(IF($BA$1=TRUE,$AT170,$AU170)/100,0)+IF($BB$1=TRUE,1,0)+IF($BD$1=TRUE,6,0)</f>
        <v>13</v>
      </c>
      <c r="AX170" s="6">
        <f>ROUNDDOWN(($AM170-5+20*1+2*$BA$5)/5,0)-ROUNDDOWN(IF($BA$1=TRUE,$AT170,$AU170)/100,0)+IF($BB$1=TRUE,1,0)+IF($BD$1=TRUE,6,0)</f>
        <v>17</v>
      </c>
      <c r="AY170" s="6">
        <f>ROUNDDOWN(($AM170-5+20*2+1*$BA$5)/5,0)-ROUNDDOWN(IF($BA$1=TRUE,$AT170,$AU170)/100,0)+IF($BB$1=TRUE,1,0)+IF($BD$1=TRUE,6,0)</f>
        <v>20</v>
      </c>
      <c r="AZ170" s="6">
        <f>ROUNDDOWN(($AM170-5+60)/5,0)-ROUNDDOWN(IF($BA$1=TRUE,$AT170,$AU170)/100,0)+IF($BB$1=TRUE,1,0)+IF($BD$1=TRUE,6,0)</f>
        <v>24</v>
      </c>
    </row>
    <row r="171" spans="1:52" s="6" customFormat="1" x14ac:dyDescent="0.3">
      <c r="A171" s="35">
        <v>167</v>
      </c>
      <c r="B171" s="7"/>
      <c r="C171" s="23" t="s">
        <v>222</v>
      </c>
      <c r="D171" s="8" t="s">
        <v>43</v>
      </c>
      <c r="E171" s="8" t="s">
        <v>0</v>
      </c>
      <c r="F171" s="9" t="s">
        <v>69</v>
      </c>
      <c r="G171" s="26" t="s">
        <v>12</v>
      </c>
      <c r="H171" s="6">
        <f>ROUNDDOWN(AI171*1.05,0)+INDEX(Sheet2!$B$2:'Sheet2'!$B$5,MATCH(G171,Sheet2!$A$2:'Sheet2'!$A$5,0),0)+34*AR171-ROUNDUP(IF($BA$1=TRUE,AT171,AU171)/10,0)</f>
        <v>459</v>
      </c>
      <c r="I171" s="6">
        <f>ROUNDDOWN(AJ171*1.05,0)+INDEX(Sheet2!$B$2:'Sheet2'!$B$5,MATCH(G171,Sheet2!$A$2:'Sheet2'!$A$5,0),0)+34*AR171-ROUNDUP(IF($BA$1=TRUE,AT171,AU171)/10,0)</f>
        <v>417</v>
      </c>
      <c r="J171" s="45">
        <f>H171+I171</f>
        <v>876</v>
      </c>
      <c r="K171" s="41">
        <f>AU171-ROUNDDOWN(AP171/2,0)-ROUNDDOWN(MAX(AO171*1.2,AN171*0.5),0)+INDEX(Sheet2!$C$2:'Sheet2'!$C$5,MATCH(G171,Sheet2!$A$2:'Sheet2'!$A$5,0),0)</f>
        <v>673</v>
      </c>
      <c r="L171" s="23">
        <f>AT171-ROUNDDOWN(AP171/2,0)-ROUNDDOWN(MAX(AO171*1.2,AN171*0.5),0)</f>
        <v>324</v>
      </c>
      <c r="N171" s="27">
        <f>AV171+IF($F171="범선",IF($BE$1=TRUE,INDEX(Sheet2!$H$2:'Sheet2'!$H$45,MATCH(AV171,Sheet2!$G$2:'Sheet2'!$G$45,0),0)),IF($BF$1=TRUE,INDEX(Sheet2!$I$2:'Sheet2'!$I$45,MATCH(AV171,Sheet2!$G$2:'Sheet2'!$G$45,0)),IF($BG$1=TRUE,INDEX(Sheet2!$H$2:'Sheet2'!$H$45,MATCH(AV171,Sheet2!$G$2:'Sheet2'!$G$45,0)),0)))+IF($BC$1=TRUE,2,0)</f>
        <v>25</v>
      </c>
      <c r="O171" s="8">
        <f>N171+3</f>
        <v>28</v>
      </c>
      <c r="P171" s="8">
        <f>N171+6</f>
        <v>31</v>
      </c>
      <c r="Q171" s="26">
        <f>N171+9</f>
        <v>34</v>
      </c>
      <c r="R171" s="8">
        <f>AW171+IF($F171="범선",IF($BE$1=TRUE,INDEX(Sheet2!$H$2:'Sheet2'!$H$45,MATCH(AW171,Sheet2!$G$2:'Sheet2'!$G$45,0),0)),IF($BF$1=TRUE,INDEX(Sheet2!$I$2:'Sheet2'!$I$45,MATCH(AW171,Sheet2!$G$2:'Sheet2'!$G$45,0)),IF($BG$1=TRUE,INDEX(Sheet2!$H$2:'Sheet2'!$H$45,MATCH(AW171,Sheet2!$G$2:'Sheet2'!$G$45,0)),0)))+IF($BC$1=TRUE,2,0)</f>
        <v>26.5</v>
      </c>
      <c r="S171" s="8">
        <f>R171+3.5</f>
        <v>30</v>
      </c>
      <c r="T171" s="8">
        <f>R171+6.5</f>
        <v>33</v>
      </c>
      <c r="U171" s="26">
        <f>R171+9.5</f>
        <v>36</v>
      </c>
      <c r="V171" s="8">
        <f>AX171+IF($F171="범선",IF($BE$1=TRUE,INDEX(Sheet2!$H$2:'Sheet2'!$H$45,MATCH(AX171,Sheet2!$G$2:'Sheet2'!$G$45,0),0)),IF($BF$1=TRUE,INDEX(Sheet2!$I$2:'Sheet2'!$I$45,MATCH(AX171,Sheet2!$G$2:'Sheet2'!$G$45,0)),IF($BG$1=TRUE,INDEX(Sheet2!$H$2:'Sheet2'!$H$45,MATCH(AX171,Sheet2!$G$2:'Sheet2'!$G$45,0)),0)))+IF($BC$1=TRUE,2,0)</f>
        <v>30.5</v>
      </c>
      <c r="W171" s="8">
        <f>V171+3.5</f>
        <v>34</v>
      </c>
      <c r="X171" s="8">
        <f>V171+6.5</f>
        <v>37</v>
      </c>
      <c r="Y171" s="26">
        <f>V171+9.5</f>
        <v>40</v>
      </c>
      <c r="Z171" s="8">
        <f>AY171+IF($F171="범선",IF($BE$1=TRUE,INDEX(Sheet2!$H$2:'Sheet2'!$H$45,MATCH(AY171,Sheet2!$G$2:'Sheet2'!$G$45,0),0)),IF($BF$1=TRUE,INDEX(Sheet2!$I$2:'Sheet2'!$I$45,MATCH(AY171,Sheet2!$G$2:'Sheet2'!$G$45,0)),IF($BG$1=TRUE,INDEX(Sheet2!$H$2:'Sheet2'!$H$45,MATCH(AY171,Sheet2!$G$2:'Sheet2'!$G$45,0)),0)))+IF($BC$1=TRUE,2,0)</f>
        <v>36</v>
      </c>
      <c r="AA171" s="8">
        <f>Z171+3.5</f>
        <v>39.5</v>
      </c>
      <c r="AB171" s="8">
        <f>Z171+6.5</f>
        <v>42.5</v>
      </c>
      <c r="AC171" s="26">
        <f>Z171+9.5</f>
        <v>45.5</v>
      </c>
      <c r="AD171" s="8">
        <f>AZ171+IF($F171="범선",IF($BE$1=TRUE,INDEX(Sheet2!$H$2:'Sheet2'!$H$45,MATCH(AZ171,Sheet2!$G$2:'Sheet2'!$G$45,0),0)),IF($BF$1=TRUE,INDEX(Sheet2!$I$2:'Sheet2'!$I$45,MATCH(AZ171,Sheet2!$G$2:'Sheet2'!$G$45,0)),IF($BG$1=TRUE,INDEX(Sheet2!$H$2:'Sheet2'!$H$45,MATCH(AZ171,Sheet2!$G$2:'Sheet2'!$G$45,0)),0)))+IF($BC$1=TRUE,2,0)</f>
        <v>41</v>
      </c>
      <c r="AE171" s="8">
        <f>AD171+3.5</f>
        <v>44.5</v>
      </c>
      <c r="AF171" s="8">
        <f>AD171+6.5</f>
        <v>47.5</v>
      </c>
      <c r="AG171" s="26">
        <f>AD171+9.5</f>
        <v>50.5</v>
      </c>
      <c r="AH171" s="8"/>
      <c r="AI171" s="6">
        <v>250</v>
      </c>
      <c r="AJ171" s="6">
        <v>210</v>
      </c>
      <c r="AK171" s="6">
        <v>10</v>
      </c>
      <c r="AL171" s="6">
        <v>10</v>
      </c>
      <c r="AM171" s="6">
        <v>50</v>
      </c>
      <c r="AN171" s="6">
        <v>130</v>
      </c>
      <c r="AO171" s="6">
        <v>60</v>
      </c>
      <c r="AP171" s="6">
        <v>108</v>
      </c>
      <c r="AQ171" s="6">
        <v>362</v>
      </c>
      <c r="AR171" s="6">
        <v>3</v>
      </c>
      <c r="AS171" s="6">
        <f>AN171+AP171+AQ171</f>
        <v>600</v>
      </c>
      <c r="AT171" s="6">
        <f>ROUNDDOWN(AS171*0.75,0)</f>
        <v>450</v>
      </c>
      <c r="AU171" s="6">
        <f>ROUNDDOWN(AS171*1.25,0)</f>
        <v>750</v>
      </c>
      <c r="AV171" s="6">
        <f>ROUNDDOWN(($AM171-5)/5,0)-ROUNDDOWN(IF($BA$1=TRUE,$AT171,$AU171)/100,0)+IF($BB$1=TRUE,1,0)+IF($BD$1=TRUE,6,0)</f>
        <v>12</v>
      </c>
      <c r="AW171" s="6">
        <f>ROUNDDOWN(($AM171-5+3*$BA$5)/5,0)-ROUNDDOWN(IF($BA$1=TRUE,$AT171,$AU171)/100,0)+IF($BB$1=TRUE,1,0)+IF($BD$1=TRUE,6,0)</f>
        <v>13</v>
      </c>
      <c r="AX171" s="6">
        <f>ROUNDDOWN(($AM171-5+20*1+2*$BA$5)/5,0)-ROUNDDOWN(IF($BA$1=TRUE,$AT171,$AU171)/100,0)+IF($BB$1=TRUE,1,0)+IF($BD$1=TRUE,6,0)</f>
        <v>16</v>
      </c>
      <c r="AY171" s="6">
        <f>ROUNDDOWN(($AM171-5+20*2+1*$BA$5)/5,0)-ROUNDDOWN(IF($BA$1=TRUE,$AT171,$AU171)/100,0)+IF($BB$1=TRUE,1,0)+IF($BD$1=TRUE,6,0)</f>
        <v>20</v>
      </c>
      <c r="AZ171" s="6">
        <f>ROUNDDOWN(($AM171-5+60)/5,0)-ROUNDDOWN(IF($BA$1=TRUE,$AT171,$AU171)/100,0)+IF($BB$1=TRUE,1,0)+IF($BD$1=TRUE,6,0)</f>
        <v>24</v>
      </c>
    </row>
    <row r="172" spans="1:52" s="6" customFormat="1" x14ac:dyDescent="0.3">
      <c r="A172" s="35">
        <v>168</v>
      </c>
      <c r="B172" s="7" t="s">
        <v>133</v>
      </c>
      <c r="C172" s="23" t="s">
        <v>222</v>
      </c>
      <c r="D172" s="8" t="s">
        <v>1</v>
      </c>
      <c r="E172" s="8" t="s">
        <v>60</v>
      </c>
      <c r="F172" s="9" t="s">
        <v>69</v>
      </c>
      <c r="G172" s="26" t="s">
        <v>12</v>
      </c>
      <c r="H172" s="6">
        <f>ROUNDDOWN(AI172*1.05,0)+INDEX(Sheet2!$B$2:'Sheet2'!$B$5,MATCH(G172,Sheet2!$A$2:'Sheet2'!$A$5,0),0)+34*AR172-ROUNDUP(IF($BA$1=TRUE,AT172,AU172)/10,0)</f>
        <v>466</v>
      </c>
      <c r="I172" s="6">
        <f>ROUNDDOWN(AJ172*1.05,0)+INDEX(Sheet2!$B$2:'Sheet2'!$B$5,MATCH(G172,Sheet2!$A$2:'Sheet2'!$A$5,0),0)+34*AR172-ROUNDUP(IF($BA$1=TRUE,AT172,AU172)/10,0)</f>
        <v>413</v>
      </c>
      <c r="J172" s="45">
        <f>H172+I172</f>
        <v>879</v>
      </c>
      <c r="K172" s="41">
        <f>AU172-ROUNDDOWN(AP172/2,0)-ROUNDDOWN(MAX(AO172*1.2,AN172*0.5),0)+INDEX(Sheet2!$C$2:'Sheet2'!$C$5,MATCH(G172,Sheet2!$A$2:'Sheet2'!$A$5,0),0)</f>
        <v>735</v>
      </c>
      <c r="L172" s="23">
        <f>AT172-ROUNDDOWN(AP172/2,0)-ROUNDDOWN(MAX(AO172*1.2,AN172*0.5),0)</f>
        <v>361</v>
      </c>
      <c r="N172" s="27">
        <f>AV172+IF($F172="범선",IF($BE$1=TRUE,INDEX(Sheet2!$H$2:'Sheet2'!$H$45,MATCH(AV172,Sheet2!$G$2:'Sheet2'!$G$45,0),0)),IF($BF$1=TRUE,INDEX(Sheet2!$I$2:'Sheet2'!$I$45,MATCH(AV172,Sheet2!$G$2:'Sheet2'!$G$45,0)),IF($BG$1=TRUE,INDEX(Sheet2!$H$2:'Sheet2'!$H$45,MATCH(AV172,Sheet2!$G$2:'Sheet2'!$G$45,0)),0)))+IF($BC$1=TRUE,2,0)</f>
        <v>25</v>
      </c>
      <c r="O172" s="8">
        <f>N172+3</f>
        <v>28</v>
      </c>
      <c r="P172" s="8">
        <f>N172+6</f>
        <v>31</v>
      </c>
      <c r="Q172" s="26">
        <f>N172+9</f>
        <v>34</v>
      </c>
      <c r="R172" s="8">
        <f>AW172+IF($F172="범선",IF($BE$1=TRUE,INDEX(Sheet2!$H$2:'Sheet2'!$H$45,MATCH(AW172,Sheet2!$G$2:'Sheet2'!$G$45,0),0)),IF($BF$1=TRUE,INDEX(Sheet2!$I$2:'Sheet2'!$I$45,MATCH(AW172,Sheet2!$G$2:'Sheet2'!$G$45,0)),IF($BG$1=TRUE,INDEX(Sheet2!$H$2:'Sheet2'!$H$45,MATCH(AW172,Sheet2!$G$2:'Sheet2'!$G$45,0)),0)))+IF($BC$1=TRUE,2,0)</f>
        <v>26.5</v>
      </c>
      <c r="S172" s="8">
        <f>R172+3.5</f>
        <v>30</v>
      </c>
      <c r="T172" s="8">
        <f>R172+6.5</f>
        <v>33</v>
      </c>
      <c r="U172" s="26">
        <f>R172+9.5</f>
        <v>36</v>
      </c>
      <c r="V172" s="8">
        <f>AX172+IF($F172="범선",IF($BE$1=TRUE,INDEX(Sheet2!$H$2:'Sheet2'!$H$45,MATCH(AX172,Sheet2!$G$2:'Sheet2'!$G$45,0),0)),IF($BF$1=TRUE,INDEX(Sheet2!$I$2:'Sheet2'!$I$45,MATCH(AX172,Sheet2!$G$2:'Sheet2'!$G$45,0)),IF($BG$1=TRUE,INDEX(Sheet2!$H$2:'Sheet2'!$H$45,MATCH(AX172,Sheet2!$G$2:'Sheet2'!$G$45,0)),0)))+IF($BC$1=TRUE,2,0)</f>
        <v>32</v>
      </c>
      <c r="W172" s="8">
        <f>V172+3.5</f>
        <v>35.5</v>
      </c>
      <c r="X172" s="8">
        <f>V172+6.5</f>
        <v>38.5</v>
      </c>
      <c r="Y172" s="26">
        <f>V172+9.5</f>
        <v>41.5</v>
      </c>
      <c r="Z172" s="8">
        <f>AY172+IF($F172="범선",IF($BE$1=TRUE,INDEX(Sheet2!$H$2:'Sheet2'!$H$45,MATCH(AY172,Sheet2!$G$2:'Sheet2'!$G$45,0),0)),IF($BF$1=TRUE,INDEX(Sheet2!$I$2:'Sheet2'!$I$45,MATCH(AY172,Sheet2!$G$2:'Sheet2'!$G$45,0)),IF($BG$1=TRUE,INDEX(Sheet2!$H$2:'Sheet2'!$H$45,MATCH(AY172,Sheet2!$G$2:'Sheet2'!$G$45,0)),0)))+IF($BC$1=TRUE,2,0)</f>
        <v>36</v>
      </c>
      <c r="AA172" s="8">
        <f>Z172+3.5</f>
        <v>39.5</v>
      </c>
      <c r="AB172" s="8">
        <f>Z172+6.5</f>
        <v>42.5</v>
      </c>
      <c r="AC172" s="26">
        <f>Z172+9.5</f>
        <v>45.5</v>
      </c>
      <c r="AD172" s="8">
        <f>AZ172+IF($F172="범선",IF($BE$1=TRUE,INDEX(Sheet2!$H$2:'Sheet2'!$H$45,MATCH(AZ172,Sheet2!$G$2:'Sheet2'!$G$45,0),0)),IF($BF$1=TRUE,INDEX(Sheet2!$I$2:'Sheet2'!$I$45,MATCH(AZ172,Sheet2!$G$2:'Sheet2'!$G$45,0)),IF($BG$1=TRUE,INDEX(Sheet2!$H$2:'Sheet2'!$H$45,MATCH(AZ172,Sheet2!$G$2:'Sheet2'!$G$45,0)),0)))+IF($BC$1=TRUE,2,0)</f>
        <v>41</v>
      </c>
      <c r="AE172" s="8">
        <f>AD172+3.5</f>
        <v>44.5</v>
      </c>
      <c r="AF172" s="8">
        <f>AD172+6.5</f>
        <v>47.5</v>
      </c>
      <c r="AG172" s="26">
        <f>AD172+9.5</f>
        <v>50.5</v>
      </c>
      <c r="AH172" s="8"/>
      <c r="AI172" s="6">
        <v>260</v>
      </c>
      <c r="AJ172" s="6">
        <v>210</v>
      </c>
      <c r="AK172" s="6">
        <v>11</v>
      </c>
      <c r="AL172" s="6">
        <v>12</v>
      </c>
      <c r="AM172" s="6">
        <v>51</v>
      </c>
      <c r="AN172" s="6">
        <v>135</v>
      </c>
      <c r="AO172" s="6">
        <v>60</v>
      </c>
      <c r="AP172" s="6">
        <v>108</v>
      </c>
      <c r="AQ172" s="6">
        <v>407</v>
      </c>
      <c r="AR172" s="6">
        <v>3</v>
      </c>
      <c r="AS172" s="6">
        <f>AN172+AP172+AQ172</f>
        <v>650</v>
      </c>
      <c r="AT172" s="6">
        <f>ROUNDDOWN(AS172*0.75,0)</f>
        <v>487</v>
      </c>
      <c r="AU172" s="6">
        <f>ROUNDDOWN(AS172*1.25,0)</f>
        <v>812</v>
      </c>
      <c r="AV172" s="6">
        <f>ROUNDDOWN(($AM172-5)/5,0)-ROUNDDOWN(IF($BA$1=TRUE,$AT172,$AU172)/100,0)+IF($BB$1=TRUE,1,0)+IF($BD$1=TRUE,6,0)</f>
        <v>12</v>
      </c>
      <c r="AW172" s="6">
        <f>ROUNDDOWN(($AM172-5+3*$BA$5)/5,0)-ROUNDDOWN(IF($BA$1=TRUE,$AT172,$AU172)/100,0)+IF($BB$1=TRUE,1,0)+IF($BD$1=TRUE,6,0)</f>
        <v>13</v>
      </c>
      <c r="AX172" s="6">
        <f>ROUNDDOWN(($AM172-5+20*1+2*$BA$5)/5,0)-ROUNDDOWN(IF($BA$1=TRUE,$AT172,$AU172)/100,0)+IF($BB$1=TRUE,1,0)+IF($BD$1=TRUE,6,0)</f>
        <v>17</v>
      </c>
      <c r="AY172" s="6">
        <f>ROUNDDOWN(($AM172-5+20*2+1*$BA$5)/5,0)-ROUNDDOWN(IF($BA$1=TRUE,$AT172,$AU172)/100,0)+IF($BB$1=TRUE,1,0)+IF($BD$1=TRUE,6,0)</f>
        <v>20</v>
      </c>
      <c r="AZ172" s="6">
        <f>ROUNDDOWN(($AM172-5+60)/5,0)-ROUNDDOWN(IF($BA$1=TRUE,$AT172,$AU172)/100,0)+IF($BB$1=TRUE,1,0)+IF($BD$1=TRUE,6,0)</f>
        <v>24</v>
      </c>
    </row>
    <row r="173" spans="1:52" s="6" customFormat="1" x14ac:dyDescent="0.3">
      <c r="A173" s="35">
        <v>169</v>
      </c>
      <c r="B173" s="7" t="s">
        <v>217</v>
      </c>
      <c r="C173" s="23" t="s">
        <v>216</v>
      </c>
      <c r="D173" s="8" t="s">
        <v>1</v>
      </c>
      <c r="E173" s="8" t="s">
        <v>0</v>
      </c>
      <c r="F173" s="9" t="s">
        <v>69</v>
      </c>
      <c r="G173" s="26" t="s">
        <v>12</v>
      </c>
      <c r="H173" s="6">
        <f>ROUNDDOWN(AI173*1.05,0)+INDEX(Sheet2!$B$2:'Sheet2'!$B$5,MATCH(G173,Sheet2!$A$2:'Sheet2'!$A$5,0),0)+34*AR173-ROUNDUP(IF($BA$1=TRUE,AT173,AU173)/10,0)</f>
        <v>467</v>
      </c>
      <c r="I173" s="6">
        <f>ROUNDDOWN(AJ173*1.05,0)+INDEX(Sheet2!$B$2:'Sheet2'!$B$5,MATCH(G173,Sheet2!$A$2:'Sheet2'!$A$5,0),0)+34*AR173-ROUNDUP(IF($BA$1=TRUE,AT173,AU173)/10,0)</f>
        <v>541</v>
      </c>
      <c r="J173" s="45">
        <f>H173+I173</f>
        <v>1008</v>
      </c>
      <c r="K173" s="41">
        <f>AU173-ROUNDDOWN(AP173/2,0)-ROUNDDOWN(MAX(AO173*1.2,AN173*0.5),0)+INDEX(Sheet2!$C$2:'Sheet2'!$C$5,MATCH(G173,Sheet2!$A$2:'Sheet2'!$A$5,0),0)</f>
        <v>828</v>
      </c>
      <c r="L173" s="23">
        <f>AT173-ROUNDDOWN(AP173/2,0)-ROUNDDOWN(MAX(AO173*1.2,AN173*0.5),0)</f>
        <v>396</v>
      </c>
      <c r="N173" s="27">
        <f>AV173+IF($F173="범선",IF($BE$1=TRUE,INDEX(Sheet2!$H$2:'Sheet2'!$H$45,MATCH(AV173,Sheet2!$G$2:'Sheet2'!$G$45,0),0)),IF($BF$1=TRUE,INDEX(Sheet2!$I$2:'Sheet2'!$I$45,MATCH(AV173,Sheet2!$G$2:'Sheet2'!$G$45,0)),IF($BG$1=TRUE,INDEX(Sheet2!$H$2:'Sheet2'!$H$45,MATCH(AV173,Sheet2!$G$2:'Sheet2'!$G$45,0)),0)))+IF($BC$1=TRUE,2,0)</f>
        <v>25</v>
      </c>
      <c r="O173" s="8">
        <f>N173+3</f>
        <v>28</v>
      </c>
      <c r="P173" s="8">
        <f>N173+6</f>
        <v>31</v>
      </c>
      <c r="Q173" s="26">
        <f>N173+9</f>
        <v>34</v>
      </c>
      <c r="R173" s="8">
        <f>AW173+IF($F173="범선",IF($BE$1=TRUE,INDEX(Sheet2!$H$2:'Sheet2'!$H$45,MATCH(AW173,Sheet2!$G$2:'Sheet2'!$G$45,0),0)),IF($BF$1=TRUE,INDEX(Sheet2!$I$2:'Sheet2'!$I$45,MATCH(AW173,Sheet2!$G$2:'Sheet2'!$G$45,0)),IF($BG$1=TRUE,INDEX(Sheet2!$H$2:'Sheet2'!$H$45,MATCH(AW173,Sheet2!$G$2:'Sheet2'!$G$45,0)),0)))+IF($BC$1=TRUE,2,0)</f>
        <v>26.5</v>
      </c>
      <c r="S173" s="8">
        <f>R173+3.5</f>
        <v>30</v>
      </c>
      <c r="T173" s="8">
        <f>R173+6.5</f>
        <v>33</v>
      </c>
      <c r="U173" s="26">
        <f>R173+9.5</f>
        <v>36</v>
      </c>
      <c r="V173" s="8">
        <f>AX173+IF($F173="범선",IF($BE$1=TRUE,INDEX(Sheet2!$H$2:'Sheet2'!$H$45,MATCH(AX173,Sheet2!$G$2:'Sheet2'!$G$45,0),0)),IF($BF$1=TRUE,INDEX(Sheet2!$I$2:'Sheet2'!$I$45,MATCH(AX173,Sheet2!$G$2:'Sheet2'!$G$45,0)),IF($BG$1=TRUE,INDEX(Sheet2!$H$2:'Sheet2'!$H$45,MATCH(AX173,Sheet2!$G$2:'Sheet2'!$G$45,0)),0)))+IF($BC$1=TRUE,2,0)</f>
        <v>30.5</v>
      </c>
      <c r="W173" s="8">
        <f>V173+3.5</f>
        <v>34</v>
      </c>
      <c r="X173" s="8">
        <f>V173+6.5</f>
        <v>37</v>
      </c>
      <c r="Y173" s="26">
        <f>V173+9.5</f>
        <v>40</v>
      </c>
      <c r="Z173" s="8">
        <f>AY173+IF($F173="범선",IF($BE$1=TRUE,INDEX(Sheet2!$H$2:'Sheet2'!$H$45,MATCH(AY173,Sheet2!$G$2:'Sheet2'!$G$45,0),0)),IF($BF$1=TRUE,INDEX(Sheet2!$I$2:'Sheet2'!$I$45,MATCH(AY173,Sheet2!$G$2:'Sheet2'!$G$45,0)),IF($BG$1=TRUE,INDEX(Sheet2!$H$2:'Sheet2'!$H$45,MATCH(AY173,Sheet2!$G$2:'Sheet2'!$G$45,0)),0)))+IF($BC$1=TRUE,2,0)</f>
        <v>36</v>
      </c>
      <c r="AA173" s="8">
        <f>Z173+3.5</f>
        <v>39.5</v>
      </c>
      <c r="AB173" s="8">
        <f>Z173+6.5</f>
        <v>42.5</v>
      </c>
      <c r="AC173" s="26">
        <f>Z173+9.5</f>
        <v>45.5</v>
      </c>
      <c r="AD173" s="8">
        <f>AZ173+IF($F173="범선",IF($BE$1=TRUE,INDEX(Sheet2!$H$2:'Sheet2'!$H$45,MATCH(AZ173,Sheet2!$G$2:'Sheet2'!$G$45,0),0)),IF($BF$1=TRUE,INDEX(Sheet2!$I$2:'Sheet2'!$I$45,MATCH(AZ173,Sheet2!$G$2:'Sheet2'!$G$45,0)),IF($BG$1=TRUE,INDEX(Sheet2!$H$2:'Sheet2'!$H$45,MATCH(AZ173,Sheet2!$G$2:'Sheet2'!$G$45,0)),0)))+IF($BC$1=TRUE,2,0)</f>
        <v>41</v>
      </c>
      <c r="AE173" s="8">
        <f>AD173+3.5</f>
        <v>44.5</v>
      </c>
      <c r="AF173" s="8">
        <f>AD173+6.5</f>
        <v>47.5</v>
      </c>
      <c r="AG173" s="26">
        <f>AD173+9.5</f>
        <v>50.5</v>
      </c>
      <c r="AH173" s="8"/>
      <c r="AI173" s="6">
        <v>270</v>
      </c>
      <c r="AJ173" s="6">
        <v>340</v>
      </c>
      <c r="AK173" s="6">
        <v>12</v>
      </c>
      <c r="AL173" s="6">
        <v>15</v>
      </c>
      <c r="AM173" s="6">
        <v>55</v>
      </c>
      <c r="AN173" s="6">
        <v>245</v>
      </c>
      <c r="AO173" s="6">
        <v>100</v>
      </c>
      <c r="AP173" s="6">
        <v>110</v>
      </c>
      <c r="AQ173" s="6">
        <v>410</v>
      </c>
      <c r="AR173" s="6">
        <v>3</v>
      </c>
      <c r="AS173" s="6">
        <f>AN173+AP173+AQ173</f>
        <v>765</v>
      </c>
      <c r="AT173" s="6">
        <f>ROUNDDOWN(AS173*0.75,0)</f>
        <v>573</v>
      </c>
      <c r="AU173" s="6">
        <f>ROUNDDOWN(AS173*1.25,0)</f>
        <v>956</v>
      </c>
      <c r="AV173" s="6">
        <f>ROUNDDOWN(($AM173-5)/5,0)-ROUNDDOWN(IF($BA$1=TRUE,$AT173,$AU173)/100,0)+IF($BB$1=TRUE,1,0)+IF($BD$1=TRUE,6,0)</f>
        <v>12</v>
      </c>
      <c r="AW173" s="6">
        <f>ROUNDDOWN(($AM173-5+3*$BA$5)/5,0)-ROUNDDOWN(IF($BA$1=TRUE,$AT173,$AU173)/100,0)+IF($BB$1=TRUE,1,0)+IF($BD$1=TRUE,6,0)</f>
        <v>13</v>
      </c>
      <c r="AX173" s="6">
        <f>ROUNDDOWN(($AM173-5+20*1+2*$BA$5)/5,0)-ROUNDDOWN(IF($BA$1=TRUE,$AT173,$AU173)/100,0)+IF($BB$1=TRUE,1,0)+IF($BD$1=TRUE,6,0)</f>
        <v>16</v>
      </c>
      <c r="AY173" s="6">
        <f>ROUNDDOWN(($AM173-5+20*2+1*$BA$5)/5,0)-ROUNDDOWN(IF($BA$1=TRUE,$AT173,$AU173)/100,0)+IF($BB$1=TRUE,1,0)+IF($BD$1=TRUE,6,0)</f>
        <v>20</v>
      </c>
      <c r="AZ173" s="6">
        <f>ROUNDDOWN(($AM173-5+60)/5,0)-ROUNDDOWN(IF($BA$1=TRUE,$AT173,$AU173)/100,0)+IF($BB$1=TRUE,1,0)+IF($BD$1=TRUE,6,0)</f>
        <v>24</v>
      </c>
    </row>
    <row r="174" spans="1:52" s="6" customFormat="1" x14ac:dyDescent="0.3">
      <c r="A174" s="35">
        <v>170</v>
      </c>
      <c r="B174" s="7"/>
      <c r="C174" s="23" t="s">
        <v>216</v>
      </c>
      <c r="D174" s="8" t="s">
        <v>43</v>
      </c>
      <c r="E174" s="8" t="s">
        <v>0</v>
      </c>
      <c r="F174" s="8" t="s">
        <v>153</v>
      </c>
      <c r="G174" s="26" t="s">
        <v>12</v>
      </c>
      <c r="H174" s="6">
        <f>ROUNDDOWN(AI174*1.05,0)+INDEX(Sheet2!$B$2:'Sheet2'!$B$5,MATCH(G174,Sheet2!$A$2:'Sheet2'!$A$5,0),0)+34*AR174-ROUNDUP(IF($BA$1=TRUE,AT174,AU174)/10,0)</f>
        <v>435</v>
      </c>
      <c r="I174" s="6">
        <f>ROUNDDOWN(AJ174*1.05,0)+INDEX(Sheet2!$B$2:'Sheet2'!$B$5,MATCH(G174,Sheet2!$A$2:'Sheet2'!$A$5,0),0)+34*AR174-ROUNDUP(IF($BA$1=TRUE,AT174,AU174)/10,0)</f>
        <v>487</v>
      </c>
      <c r="J174" s="45">
        <f>H174+I174</f>
        <v>922</v>
      </c>
      <c r="K174" s="41">
        <f>AU174-ROUNDDOWN(AP174/2,0)-ROUNDDOWN(MAX(AO174*1.2,AN174*0.5),0)+INDEX(Sheet2!$C$2:'Sheet2'!$C$5,MATCH(G174,Sheet2!$A$2:'Sheet2'!$A$5,0),0)</f>
        <v>544</v>
      </c>
      <c r="L174" s="23">
        <f>AT174-ROUNDDOWN(AP174/2,0)-ROUNDDOWN(MAX(AO174*1.2,AN174*0.5),0)</f>
        <v>245</v>
      </c>
      <c r="N174" s="27">
        <f>AV174+IF($F174="범선",IF($BE$1=TRUE,INDEX(Sheet2!$H$2:'Sheet2'!$H$45,MATCH(AV174,Sheet2!$G$2:'Sheet2'!$G$45,0),0)),IF($BF$1=TRUE,INDEX(Sheet2!$I$2:'Sheet2'!$I$45,MATCH(AV174,Sheet2!$G$2:'Sheet2'!$G$45,0)),IF($BG$1=TRUE,INDEX(Sheet2!$H$2:'Sheet2'!$H$45,MATCH(AV174,Sheet2!$G$2:'Sheet2'!$G$45,0)),0)))+IF($BC$1=TRUE,2,0)</f>
        <v>24</v>
      </c>
      <c r="O174" s="8">
        <f>N174+3</f>
        <v>27</v>
      </c>
      <c r="P174" s="8">
        <f>N174+6</f>
        <v>30</v>
      </c>
      <c r="Q174" s="26">
        <f>N174+9</f>
        <v>33</v>
      </c>
      <c r="R174" s="8">
        <f>AW174+IF($F174="범선",IF($BE$1=TRUE,INDEX(Sheet2!$H$2:'Sheet2'!$H$45,MATCH(AW174,Sheet2!$G$2:'Sheet2'!$G$45,0),0)),IF($BF$1=TRUE,INDEX(Sheet2!$I$2:'Sheet2'!$I$45,MATCH(AW174,Sheet2!$G$2:'Sheet2'!$G$45,0)),IF($BG$1=TRUE,INDEX(Sheet2!$H$2:'Sheet2'!$H$45,MATCH(AW174,Sheet2!$G$2:'Sheet2'!$G$45,0)),0)))+IF($BC$1=TRUE,2,0)</f>
        <v>25</v>
      </c>
      <c r="S174" s="8">
        <f>R174+3.5</f>
        <v>28.5</v>
      </c>
      <c r="T174" s="8">
        <f>R174+6.5</f>
        <v>31.5</v>
      </c>
      <c r="U174" s="26">
        <f>R174+9.5</f>
        <v>34.5</v>
      </c>
      <c r="V174" s="8">
        <f>AX174+IF($F174="범선",IF($BE$1=TRUE,INDEX(Sheet2!$H$2:'Sheet2'!$H$45,MATCH(AX174,Sheet2!$G$2:'Sheet2'!$G$45,0),0)),IF($BF$1=TRUE,INDEX(Sheet2!$I$2:'Sheet2'!$I$45,MATCH(AX174,Sheet2!$G$2:'Sheet2'!$G$45,0)),IF($BG$1=TRUE,INDEX(Sheet2!$H$2:'Sheet2'!$H$45,MATCH(AX174,Sheet2!$G$2:'Sheet2'!$G$45,0)),0)))+IF($BC$1=TRUE,2,0)</f>
        <v>30.5</v>
      </c>
      <c r="W174" s="8">
        <f>V174+3.5</f>
        <v>34</v>
      </c>
      <c r="X174" s="8">
        <f>V174+6.5</f>
        <v>37</v>
      </c>
      <c r="Y174" s="26">
        <f>V174+9.5</f>
        <v>40</v>
      </c>
      <c r="Z174" s="8">
        <f>AY174+IF($F174="범선",IF($BE$1=TRUE,INDEX(Sheet2!$H$2:'Sheet2'!$H$45,MATCH(AY174,Sheet2!$G$2:'Sheet2'!$G$45,0),0)),IF($BF$1=TRUE,INDEX(Sheet2!$I$2:'Sheet2'!$I$45,MATCH(AY174,Sheet2!$G$2:'Sheet2'!$G$45,0)),IF($BG$1=TRUE,INDEX(Sheet2!$H$2:'Sheet2'!$H$45,MATCH(AY174,Sheet2!$G$2:'Sheet2'!$G$45,0)),0)))+IF($BC$1=TRUE,2,0)</f>
        <v>34.5</v>
      </c>
      <c r="AA174" s="8">
        <f>Z174+3.5</f>
        <v>38</v>
      </c>
      <c r="AB174" s="8">
        <f>Z174+6.5</f>
        <v>41</v>
      </c>
      <c r="AC174" s="26">
        <f>Z174+9.5</f>
        <v>44</v>
      </c>
      <c r="AD174" s="8">
        <f>AZ174+IF($F174="범선",IF($BE$1=TRUE,INDEX(Sheet2!$H$2:'Sheet2'!$H$45,MATCH(AZ174,Sheet2!$G$2:'Sheet2'!$G$45,0),0)),IF($BF$1=TRUE,INDEX(Sheet2!$I$2:'Sheet2'!$I$45,MATCH(AZ174,Sheet2!$G$2:'Sheet2'!$G$45,0)),IF($BG$1=TRUE,INDEX(Sheet2!$H$2:'Sheet2'!$H$45,MATCH(AZ174,Sheet2!$G$2:'Sheet2'!$G$45,0)),0)))+IF($BC$1=TRUE,2,0)</f>
        <v>40</v>
      </c>
      <c r="AE174" s="8">
        <f>AD174+3.5</f>
        <v>43.5</v>
      </c>
      <c r="AF174" s="8">
        <f>AD174+6.5</f>
        <v>46.5</v>
      </c>
      <c r="AG174" s="26">
        <f>AD174+9.5</f>
        <v>49.5</v>
      </c>
      <c r="AH174" s="8"/>
      <c r="AI174" s="6">
        <v>220</v>
      </c>
      <c r="AJ174" s="6">
        <v>270</v>
      </c>
      <c r="AK174" s="6">
        <v>11</v>
      </c>
      <c r="AL174" s="6">
        <v>10</v>
      </c>
      <c r="AM174" s="6">
        <v>42</v>
      </c>
      <c r="AN174" s="6">
        <v>135</v>
      </c>
      <c r="AO174" s="6">
        <v>65</v>
      </c>
      <c r="AP174" s="6">
        <v>104</v>
      </c>
      <c r="AQ174" s="6">
        <v>261</v>
      </c>
      <c r="AR174" s="6">
        <v>3</v>
      </c>
      <c r="AS174" s="6">
        <f>AN174+AP174+AQ174</f>
        <v>500</v>
      </c>
      <c r="AT174" s="6">
        <f>ROUNDDOWN(AS174*0.75,0)</f>
        <v>375</v>
      </c>
      <c r="AU174" s="6">
        <f>ROUNDDOWN(AS174*1.25,0)</f>
        <v>625</v>
      </c>
      <c r="AV174" s="6">
        <f>ROUNDDOWN(($AM174-5)/5,0)-ROUNDDOWN(IF($BA$1=TRUE,$AT174,$AU174)/100,0)+IF($BB$1=TRUE,1,0)+IF($BD$1=TRUE,6,0)</f>
        <v>11</v>
      </c>
      <c r="AW174" s="6">
        <f>ROUNDDOWN(($AM174-5+3*$BA$5)/5,0)-ROUNDDOWN(IF($BA$1=TRUE,$AT174,$AU174)/100,0)+IF($BB$1=TRUE,1,0)+IF($BD$1=TRUE,6,0)</f>
        <v>12</v>
      </c>
      <c r="AX174" s="6">
        <f>ROUNDDOWN(($AM174-5+20*1+2*$BA$5)/5,0)-ROUNDDOWN(IF($BA$1=TRUE,$AT174,$AU174)/100,0)+IF($BB$1=TRUE,1,0)+IF($BD$1=TRUE,6,0)</f>
        <v>16</v>
      </c>
      <c r="AY174" s="6">
        <f>ROUNDDOWN(($AM174-5+20*2+1*$BA$5)/5,0)-ROUNDDOWN(IF($BA$1=TRUE,$AT174,$AU174)/100,0)+IF($BB$1=TRUE,1,0)+IF($BD$1=TRUE,6,0)</f>
        <v>19</v>
      </c>
      <c r="AZ174" s="6">
        <f>ROUNDDOWN(($AM174-5+60)/5,0)-ROUNDDOWN(IF($BA$1=TRUE,$AT174,$AU174)/100,0)+IF($BB$1=TRUE,1,0)+IF($BD$1=TRUE,6,0)</f>
        <v>23</v>
      </c>
    </row>
    <row r="175" spans="1:52" s="6" customFormat="1" x14ac:dyDescent="0.3">
      <c r="A175" s="35">
        <v>171</v>
      </c>
      <c r="B175" s="7" t="s">
        <v>362</v>
      </c>
      <c r="C175" s="23" t="s">
        <v>216</v>
      </c>
      <c r="D175" s="8" t="s">
        <v>43</v>
      </c>
      <c r="E175" s="8" t="s">
        <v>0</v>
      </c>
      <c r="F175" s="9" t="s">
        <v>69</v>
      </c>
      <c r="G175" s="26" t="s">
        <v>12</v>
      </c>
      <c r="H175" s="6">
        <f>ROUNDDOWN(AI175*1.05,0)+INDEX(Sheet2!$B$2:'Sheet2'!$B$5,MATCH(G175,Sheet2!$A$2:'Sheet2'!$A$5,0),0)+34*AR175-ROUNDUP(IF($BA$1=TRUE,AT175,AU175)/10,0)</f>
        <v>434</v>
      </c>
      <c r="I175" s="6">
        <f>ROUNDDOWN(AJ175*1.05,0)+INDEX(Sheet2!$B$2:'Sheet2'!$B$5,MATCH(G175,Sheet2!$A$2:'Sheet2'!$A$5,0),0)+34*AR175-ROUNDUP(IF($BA$1=TRUE,AT175,AU175)/10,0)</f>
        <v>481</v>
      </c>
      <c r="J175" s="45">
        <f>H175+I175</f>
        <v>915</v>
      </c>
      <c r="K175" s="41">
        <f>AU175-ROUNDDOWN(AP175/2,0)-ROUNDDOWN(MAX(AO175*1.2,AN175*0.5),0)+INDEX(Sheet2!$C$2:'Sheet2'!$C$5,MATCH(G175,Sheet2!$A$2:'Sheet2'!$A$5,0),0)</f>
        <v>737</v>
      </c>
      <c r="L175" s="23">
        <f>AT175-ROUNDDOWN(AP175/2,0)-ROUNDDOWN(MAX(AO175*1.2,AN175*0.5),0)</f>
        <v>363</v>
      </c>
      <c r="N175" s="27">
        <f>AV175+IF($F175="범선",IF($BE$1=TRUE,INDEX(Sheet2!$H$2:'Sheet2'!$H$45,MATCH(AV175,Sheet2!$G$2:'Sheet2'!$G$45,0),0)),IF($BF$1=TRUE,INDEX(Sheet2!$I$2:'Sheet2'!$I$45,MATCH(AV175,Sheet2!$G$2:'Sheet2'!$G$45,0)),IF($BG$1=TRUE,INDEX(Sheet2!$H$2:'Sheet2'!$H$45,MATCH(AV175,Sheet2!$G$2:'Sheet2'!$G$45,0)),0)))+IF($BC$1=TRUE,2,0)</f>
        <v>24</v>
      </c>
      <c r="O175" s="8">
        <f>N175+3</f>
        <v>27</v>
      </c>
      <c r="P175" s="8">
        <f>N175+6</f>
        <v>30</v>
      </c>
      <c r="Q175" s="26">
        <f>N175+9</f>
        <v>33</v>
      </c>
      <c r="R175" s="8">
        <f>AW175+IF($F175="범선",IF($BE$1=TRUE,INDEX(Sheet2!$H$2:'Sheet2'!$H$45,MATCH(AW175,Sheet2!$G$2:'Sheet2'!$G$45,0),0)),IF($BF$1=TRUE,INDEX(Sheet2!$I$2:'Sheet2'!$I$45,MATCH(AW175,Sheet2!$G$2:'Sheet2'!$G$45,0)),IF($BG$1=TRUE,INDEX(Sheet2!$H$2:'Sheet2'!$H$45,MATCH(AW175,Sheet2!$G$2:'Sheet2'!$G$45,0)),0)))+IF($BC$1=TRUE,2,0)</f>
        <v>26.5</v>
      </c>
      <c r="S175" s="8">
        <f>R175+3.5</f>
        <v>30</v>
      </c>
      <c r="T175" s="8">
        <f>R175+6.5</f>
        <v>33</v>
      </c>
      <c r="U175" s="26">
        <f>R175+9.5</f>
        <v>36</v>
      </c>
      <c r="V175" s="8">
        <f>AX175+IF($F175="범선",IF($BE$1=TRUE,INDEX(Sheet2!$H$2:'Sheet2'!$H$45,MATCH(AX175,Sheet2!$G$2:'Sheet2'!$G$45,0),0)),IF($BF$1=TRUE,INDEX(Sheet2!$I$2:'Sheet2'!$I$45,MATCH(AX175,Sheet2!$G$2:'Sheet2'!$G$45,0)),IF($BG$1=TRUE,INDEX(Sheet2!$H$2:'Sheet2'!$H$45,MATCH(AX175,Sheet2!$G$2:'Sheet2'!$G$45,0)),0)))+IF($BC$1=TRUE,2,0)</f>
        <v>30.5</v>
      </c>
      <c r="W175" s="8">
        <f>V175+3.5</f>
        <v>34</v>
      </c>
      <c r="X175" s="8">
        <f>V175+6.5</f>
        <v>37</v>
      </c>
      <c r="Y175" s="26">
        <f>V175+9.5</f>
        <v>40</v>
      </c>
      <c r="Z175" s="8">
        <f>AY175+IF($F175="범선",IF($BE$1=TRUE,INDEX(Sheet2!$H$2:'Sheet2'!$H$45,MATCH(AY175,Sheet2!$G$2:'Sheet2'!$G$45,0),0)),IF($BF$1=TRUE,INDEX(Sheet2!$I$2:'Sheet2'!$I$45,MATCH(AY175,Sheet2!$G$2:'Sheet2'!$G$45,0)),IF($BG$1=TRUE,INDEX(Sheet2!$H$2:'Sheet2'!$H$45,MATCH(AY175,Sheet2!$G$2:'Sheet2'!$G$45,0)),0)))+IF($BC$1=TRUE,2,0)</f>
        <v>36</v>
      </c>
      <c r="AA175" s="8">
        <f>Z175+3.5</f>
        <v>39.5</v>
      </c>
      <c r="AB175" s="8">
        <f>Z175+6.5</f>
        <v>42.5</v>
      </c>
      <c r="AC175" s="26">
        <f>Z175+9.5</f>
        <v>45.5</v>
      </c>
      <c r="AD175" s="8">
        <f>AZ175+IF($F175="범선",IF($BE$1=TRUE,INDEX(Sheet2!$H$2:'Sheet2'!$H$45,MATCH(AZ175,Sheet2!$G$2:'Sheet2'!$G$45,0),0)),IF($BF$1=TRUE,INDEX(Sheet2!$I$2:'Sheet2'!$I$45,MATCH(AZ175,Sheet2!$G$2:'Sheet2'!$G$45,0)),IF($BG$1=TRUE,INDEX(Sheet2!$H$2:'Sheet2'!$H$45,MATCH(AZ175,Sheet2!$G$2:'Sheet2'!$G$45,0)),0)))+IF($BC$1=TRUE,2,0)</f>
        <v>40</v>
      </c>
      <c r="AE175" s="8">
        <f>AD175+3.5</f>
        <v>43.5</v>
      </c>
      <c r="AF175" s="8">
        <f>AD175+6.5</f>
        <v>46.5</v>
      </c>
      <c r="AG175" s="26">
        <f>AD175+9.5</f>
        <v>49.5</v>
      </c>
      <c r="AH175" s="8"/>
      <c r="AI175" s="6">
        <v>230</v>
      </c>
      <c r="AJ175" s="6">
        <v>275</v>
      </c>
      <c r="AK175" s="6">
        <v>11</v>
      </c>
      <c r="AL175" s="6">
        <v>10</v>
      </c>
      <c r="AM175" s="6">
        <v>49</v>
      </c>
      <c r="AN175" s="6">
        <v>135</v>
      </c>
      <c r="AO175" s="6">
        <v>60</v>
      </c>
      <c r="AP175" s="6">
        <v>104</v>
      </c>
      <c r="AQ175" s="6">
        <v>411</v>
      </c>
      <c r="AR175" s="6">
        <v>3</v>
      </c>
      <c r="AS175" s="6">
        <f>AN175+AP175+AQ175</f>
        <v>650</v>
      </c>
      <c r="AT175" s="6">
        <f>ROUNDDOWN(AS175*0.75,0)</f>
        <v>487</v>
      </c>
      <c r="AU175" s="6">
        <f>ROUNDDOWN(AS175*1.25,0)</f>
        <v>812</v>
      </c>
      <c r="AV175" s="6">
        <f>ROUNDDOWN(($AM175-5)/5,0)-ROUNDDOWN(IF($BA$1=TRUE,$AT175,$AU175)/100,0)+IF($BB$1=TRUE,1,0)+IF($BD$1=TRUE,6,0)</f>
        <v>11</v>
      </c>
      <c r="AW175" s="6">
        <f>ROUNDDOWN(($AM175-5+3*$BA$5)/5,0)-ROUNDDOWN(IF($BA$1=TRUE,$AT175,$AU175)/100,0)+IF($BB$1=TRUE,1,0)+IF($BD$1=TRUE,6,0)</f>
        <v>13</v>
      </c>
      <c r="AX175" s="6">
        <f>ROUNDDOWN(($AM175-5+20*1+2*$BA$5)/5,0)-ROUNDDOWN(IF($BA$1=TRUE,$AT175,$AU175)/100,0)+IF($BB$1=TRUE,1,0)+IF($BD$1=TRUE,6,0)</f>
        <v>16</v>
      </c>
      <c r="AY175" s="6">
        <f>ROUNDDOWN(($AM175-5+20*2+1*$BA$5)/5,0)-ROUNDDOWN(IF($BA$1=TRUE,$AT175,$AU175)/100,0)+IF($BB$1=TRUE,1,0)+IF($BD$1=TRUE,6,0)</f>
        <v>20</v>
      </c>
      <c r="AZ175" s="6">
        <f>ROUNDDOWN(($AM175-5+60)/5,0)-ROUNDDOWN(IF($BA$1=TRUE,$AT175,$AU175)/100,0)+IF($BB$1=TRUE,1,0)+IF($BD$1=TRUE,6,0)</f>
        <v>23</v>
      </c>
    </row>
    <row r="176" spans="1:52" s="6" customFormat="1" x14ac:dyDescent="0.3">
      <c r="A176" s="35">
        <v>172</v>
      </c>
      <c r="B176" s="7" t="s">
        <v>168</v>
      </c>
      <c r="C176" s="23" t="s">
        <v>216</v>
      </c>
      <c r="D176" s="8" t="s">
        <v>1</v>
      </c>
      <c r="E176" s="8" t="s">
        <v>0</v>
      </c>
      <c r="F176" s="9" t="s">
        <v>69</v>
      </c>
      <c r="G176" s="26" t="s">
        <v>10</v>
      </c>
      <c r="H176" s="6">
        <f>ROUNDDOWN(AI176*1.05,0)+INDEX(Sheet2!$B$2:'Sheet2'!$B$5,MATCH(G176,Sheet2!$A$2:'Sheet2'!$A$5,0),0)+34*AR176-ROUNDUP(IF($BA$1=TRUE,AT176,AU176)/10,0)</f>
        <v>459</v>
      </c>
      <c r="I176" s="6">
        <f>ROUNDDOWN(AJ176*1.05,0)+INDEX(Sheet2!$B$2:'Sheet2'!$B$5,MATCH(G176,Sheet2!$A$2:'Sheet2'!$A$5,0),0)+34*AR176-ROUNDUP(IF($BA$1=TRUE,AT176,AU176)/10,0)</f>
        <v>575</v>
      </c>
      <c r="J176" s="45">
        <f>H176+I176</f>
        <v>1034</v>
      </c>
      <c r="K176" s="41">
        <f>AU176-ROUNDDOWN(AP176/2,0)-ROUNDDOWN(MAX(AO176*1.2,AN176*0.5),0)+INDEX(Sheet2!$C$2:'Sheet2'!$C$5,MATCH(G176,Sheet2!$A$2:'Sheet2'!$A$5,0),0)</f>
        <v>647</v>
      </c>
      <c r="L176" s="23">
        <f>AT176-ROUNDDOWN(AP176/2,0)-ROUNDDOWN(MAX(AO176*1.2,AN176*0.5),0)</f>
        <v>296</v>
      </c>
      <c r="N176" s="27">
        <f>AV176+IF($F176="범선",IF($BE$1=TRUE,INDEX(Sheet2!$H$2:'Sheet2'!$H$45,MATCH(AV176,Sheet2!$G$2:'Sheet2'!$G$45,0),0)),IF($BF$1=TRUE,INDEX(Sheet2!$I$2:'Sheet2'!$I$45,MATCH(AV176,Sheet2!$G$2:'Sheet2'!$G$45,0)),IF($BG$1=TRUE,INDEX(Sheet2!$H$2:'Sheet2'!$H$45,MATCH(AV176,Sheet2!$G$2:'Sheet2'!$G$45,0)),0)))+IF($BC$1=TRUE,2,0)</f>
        <v>22.5</v>
      </c>
      <c r="O176" s="8">
        <f>N176+3</f>
        <v>25.5</v>
      </c>
      <c r="P176" s="8">
        <f>N176+6</f>
        <v>28.5</v>
      </c>
      <c r="Q176" s="26">
        <f>N176+9</f>
        <v>31.5</v>
      </c>
      <c r="R176" s="8">
        <f>AW176+IF($F176="범선",IF($BE$1=TRUE,INDEX(Sheet2!$H$2:'Sheet2'!$H$45,MATCH(AW176,Sheet2!$G$2:'Sheet2'!$G$45,0),0)),IF($BF$1=TRUE,INDEX(Sheet2!$I$2:'Sheet2'!$I$45,MATCH(AW176,Sheet2!$G$2:'Sheet2'!$G$45,0)),IF($BG$1=TRUE,INDEX(Sheet2!$H$2:'Sheet2'!$H$45,MATCH(AW176,Sheet2!$G$2:'Sheet2'!$G$45,0)),0)))+IF($BC$1=TRUE,2,0)</f>
        <v>24</v>
      </c>
      <c r="S176" s="8">
        <f>R176+3.5</f>
        <v>27.5</v>
      </c>
      <c r="T176" s="8">
        <f>R176+6.5</f>
        <v>30.5</v>
      </c>
      <c r="U176" s="26">
        <f>R176+9.5</f>
        <v>33.5</v>
      </c>
      <c r="V176" s="8">
        <f>AX176+IF($F176="범선",IF($BE$1=TRUE,INDEX(Sheet2!$H$2:'Sheet2'!$H$45,MATCH(AX176,Sheet2!$G$2:'Sheet2'!$G$45,0),0)),IF($BF$1=TRUE,INDEX(Sheet2!$I$2:'Sheet2'!$I$45,MATCH(AX176,Sheet2!$G$2:'Sheet2'!$G$45,0)),IF($BG$1=TRUE,INDEX(Sheet2!$H$2:'Sheet2'!$H$45,MATCH(AX176,Sheet2!$G$2:'Sheet2'!$G$45,0)),0)))+IF($BC$1=TRUE,2,0)</f>
        <v>29</v>
      </c>
      <c r="W176" s="8">
        <f>V176+3.5</f>
        <v>32.5</v>
      </c>
      <c r="X176" s="8">
        <f>V176+6.5</f>
        <v>35.5</v>
      </c>
      <c r="Y176" s="26">
        <f>V176+9.5</f>
        <v>38.5</v>
      </c>
      <c r="Z176" s="8">
        <f>AY176+IF($F176="범선",IF($BE$1=TRUE,INDEX(Sheet2!$H$2:'Sheet2'!$H$45,MATCH(AY176,Sheet2!$G$2:'Sheet2'!$G$45,0),0)),IF($BF$1=TRUE,INDEX(Sheet2!$I$2:'Sheet2'!$I$45,MATCH(AY176,Sheet2!$G$2:'Sheet2'!$G$45,0)),IF($BG$1=TRUE,INDEX(Sheet2!$H$2:'Sheet2'!$H$45,MATCH(AY176,Sheet2!$G$2:'Sheet2'!$G$45,0)),0)))+IF($BC$1=TRUE,2,0)</f>
        <v>33</v>
      </c>
      <c r="AA176" s="8">
        <f>Z176+3.5</f>
        <v>36.5</v>
      </c>
      <c r="AB176" s="8">
        <f>Z176+6.5</f>
        <v>39.5</v>
      </c>
      <c r="AC176" s="26">
        <f>Z176+9.5</f>
        <v>42.5</v>
      </c>
      <c r="AD176" s="8">
        <f>AZ176+IF($F176="범선",IF($BE$1=TRUE,INDEX(Sheet2!$H$2:'Sheet2'!$H$45,MATCH(AZ176,Sheet2!$G$2:'Sheet2'!$G$45,0),0)),IF($BF$1=TRUE,INDEX(Sheet2!$I$2:'Sheet2'!$I$45,MATCH(AZ176,Sheet2!$G$2:'Sheet2'!$G$45,0)),IF($BG$1=TRUE,INDEX(Sheet2!$H$2:'Sheet2'!$H$45,MATCH(AZ176,Sheet2!$G$2:'Sheet2'!$G$45,0)),0)))+IF($BC$1=TRUE,2,0)</f>
        <v>38.5</v>
      </c>
      <c r="AE176" s="8">
        <f>AD176+3.5</f>
        <v>42</v>
      </c>
      <c r="AF176" s="8">
        <f>AD176+6.5</f>
        <v>45</v>
      </c>
      <c r="AG176" s="26">
        <f>AD176+9.5</f>
        <v>48</v>
      </c>
      <c r="AH176" s="8"/>
      <c r="AI176" s="6">
        <v>250</v>
      </c>
      <c r="AJ176" s="6">
        <v>360</v>
      </c>
      <c r="AK176" s="6">
        <v>9</v>
      </c>
      <c r="AL176" s="6">
        <v>12</v>
      </c>
      <c r="AM176" s="6">
        <v>41</v>
      </c>
      <c r="AN176" s="6">
        <v>135</v>
      </c>
      <c r="AO176" s="6">
        <v>85</v>
      </c>
      <c r="AP176" s="6">
        <v>105</v>
      </c>
      <c r="AQ176" s="6">
        <v>360</v>
      </c>
      <c r="AR176" s="6">
        <v>3</v>
      </c>
      <c r="AS176" s="6">
        <f>AN176+AP176+AQ176</f>
        <v>600</v>
      </c>
      <c r="AT176" s="6">
        <f>ROUNDDOWN(AS176*0.75,0)</f>
        <v>450</v>
      </c>
      <c r="AU176" s="6">
        <f>ROUNDDOWN(AS176*1.25,0)</f>
        <v>750</v>
      </c>
      <c r="AV176" s="6">
        <f>ROUNDDOWN(($AM176-5)/5,0)-ROUNDDOWN(IF($BA$1=TRUE,$AT176,$AU176)/100,0)+IF($BB$1=TRUE,1,0)+IF($BD$1=TRUE,6,0)</f>
        <v>10</v>
      </c>
      <c r="AW176" s="6">
        <f>ROUNDDOWN(($AM176-5+3*$BA$5)/5,0)-ROUNDDOWN(IF($BA$1=TRUE,$AT176,$AU176)/100,0)+IF($BB$1=TRUE,1,0)+IF($BD$1=TRUE,6,0)</f>
        <v>11</v>
      </c>
      <c r="AX176" s="6">
        <f>ROUNDDOWN(($AM176-5+20*1+2*$BA$5)/5,0)-ROUNDDOWN(IF($BA$1=TRUE,$AT176,$AU176)/100,0)+IF($BB$1=TRUE,1,0)+IF($BD$1=TRUE,6,0)</f>
        <v>15</v>
      </c>
      <c r="AY176" s="6">
        <f>ROUNDDOWN(($AM176-5+20*2+1*$BA$5)/5,0)-ROUNDDOWN(IF($BA$1=TRUE,$AT176,$AU176)/100,0)+IF($BB$1=TRUE,1,0)+IF($BD$1=TRUE,6,0)</f>
        <v>18</v>
      </c>
      <c r="AZ176" s="6">
        <f>ROUNDDOWN(($AM176-5+60)/5,0)-ROUNDDOWN(IF($BA$1=TRUE,$AT176,$AU176)/100,0)+IF($BB$1=TRUE,1,0)+IF($BD$1=TRUE,6,0)</f>
        <v>22</v>
      </c>
    </row>
    <row r="177" spans="1:52" s="6" customFormat="1" x14ac:dyDescent="0.3">
      <c r="A177" s="35">
        <v>173</v>
      </c>
      <c r="B177" s="7" t="s">
        <v>206</v>
      </c>
      <c r="C177" s="23" t="s">
        <v>216</v>
      </c>
      <c r="D177" s="8" t="s">
        <v>1</v>
      </c>
      <c r="E177" s="8" t="s">
        <v>71</v>
      </c>
      <c r="F177" s="9" t="s">
        <v>69</v>
      </c>
      <c r="G177" s="26" t="s">
        <v>12</v>
      </c>
      <c r="H177" s="6">
        <f>ROUNDDOWN(AI177*1.05,0)+INDEX(Sheet2!$B$2:'Sheet2'!$B$5,MATCH(G177,Sheet2!$A$2:'Sheet2'!$A$5,0),0)+34*AR177-ROUNDUP(IF($BA$1=TRUE,AT177,AU177)/10,0)</f>
        <v>428</v>
      </c>
      <c r="I177" s="6">
        <f>ROUNDDOWN(AJ177*1.05,0)+INDEX(Sheet2!$B$2:'Sheet2'!$B$5,MATCH(G177,Sheet2!$A$2:'Sheet2'!$A$5,0),0)+34*AR177-ROUNDUP(IF($BA$1=TRUE,AT177,AU177)/10,0)</f>
        <v>480</v>
      </c>
      <c r="J177" s="45">
        <f>H177+I177</f>
        <v>908</v>
      </c>
      <c r="K177" s="41">
        <f>AU177-ROUNDDOWN(AP177/2,0)-ROUNDDOWN(MAX(AO177*1.2,AN177*0.5),0)+INDEX(Sheet2!$C$2:'Sheet2'!$C$5,MATCH(G177,Sheet2!$A$2:'Sheet2'!$A$5,0),0)</f>
        <v>637</v>
      </c>
      <c r="L177" s="23">
        <f>AT177-ROUNDDOWN(AP177/2,0)-ROUNDDOWN(MAX(AO177*1.2,AN177*0.5),0)</f>
        <v>288</v>
      </c>
      <c r="N177" s="27">
        <f>AV177+IF($F177="범선",IF($BE$1=TRUE,INDEX(Sheet2!$H$2:'Sheet2'!$H$45,MATCH(AV177,Sheet2!$G$2:'Sheet2'!$G$45,0),0)),IF($BF$1=TRUE,INDEX(Sheet2!$I$2:'Sheet2'!$I$45,MATCH(AV177,Sheet2!$G$2:'Sheet2'!$G$45,0)),IF($BG$1=TRUE,INDEX(Sheet2!$H$2:'Sheet2'!$H$45,MATCH(AV177,Sheet2!$G$2:'Sheet2'!$G$45,0)),0)))+IF($BC$1=TRUE,2,0)</f>
        <v>22.5</v>
      </c>
      <c r="O177" s="8">
        <f>N177+3</f>
        <v>25.5</v>
      </c>
      <c r="P177" s="8">
        <f>N177+6</f>
        <v>28.5</v>
      </c>
      <c r="Q177" s="26">
        <f>N177+9</f>
        <v>31.5</v>
      </c>
      <c r="R177" s="8">
        <f>AW177+IF($F177="범선",IF($BE$1=TRUE,INDEX(Sheet2!$H$2:'Sheet2'!$H$45,MATCH(AW177,Sheet2!$G$2:'Sheet2'!$G$45,0),0)),IF($BF$1=TRUE,INDEX(Sheet2!$I$2:'Sheet2'!$I$45,MATCH(AW177,Sheet2!$G$2:'Sheet2'!$G$45,0)),IF($BG$1=TRUE,INDEX(Sheet2!$H$2:'Sheet2'!$H$45,MATCH(AW177,Sheet2!$G$2:'Sheet2'!$G$45,0)),0)))+IF($BC$1=TRUE,2,0)</f>
        <v>24</v>
      </c>
      <c r="S177" s="8">
        <f>R177+3.5</f>
        <v>27.5</v>
      </c>
      <c r="T177" s="8">
        <f>R177+6.5</f>
        <v>30.5</v>
      </c>
      <c r="U177" s="26">
        <f>R177+9.5</f>
        <v>33.5</v>
      </c>
      <c r="V177" s="8">
        <f>AX177+IF($F177="범선",IF($BE$1=TRUE,INDEX(Sheet2!$H$2:'Sheet2'!$H$45,MATCH(AX177,Sheet2!$G$2:'Sheet2'!$G$45,0),0)),IF($BF$1=TRUE,INDEX(Sheet2!$I$2:'Sheet2'!$I$45,MATCH(AX177,Sheet2!$G$2:'Sheet2'!$G$45,0)),IF($BG$1=TRUE,INDEX(Sheet2!$H$2:'Sheet2'!$H$45,MATCH(AX177,Sheet2!$G$2:'Sheet2'!$G$45,0)),0)))+IF($BC$1=TRUE,2,0)</f>
        <v>29</v>
      </c>
      <c r="W177" s="8">
        <f>V177+3.5</f>
        <v>32.5</v>
      </c>
      <c r="X177" s="8">
        <f>V177+6.5</f>
        <v>35.5</v>
      </c>
      <c r="Y177" s="26">
        <f>V177+9.5</f>
        <v>38.5</v>
      </c>
      <c r="Z177" s="8">
        <f>AY177+IF($F177="범선",IF($BE$1=TRUE,INDEX(Sheet2!$H$2:'Sheet2'!$H$45,MATCH(AY177,Sheet2!$G$2:'Sheet2'!$G$45,0),0)),IF($BF$1=TRUE,INDEX(Sheet2!$I$2:'Sheet2'!$I$45,MATCH(AY177,Sheet2!$G$2:'Sheet2'!$G$45,0)),IF($BG$1=TRUE,INDEX(Sheet2!$H$2:'Sheet2'!$H$45,MATCH(AY177,Sheet2!$G$2:'Sheet2'!$G$45,0)),0)))+IF($BC$1=TRUE,2,0)</f>
        <v>33</v>
      </c>
      <c r="AA177" s="8">
        <f>Z177+3.5</f>
        <v>36.5</v>
      </c>
      <c r="AB177" s="8">
        <f>Z177+6.5</f>
        <v>39.5</v>
      </c>
      <c r="AC177" s="26">
        <f>Z177+9.5</f>
        <v>42.5</v>
      </c>
      <c r="AD177" s="8">
        <f>AZ177+IF($F177="범선",IF($BE$1=TRUE,INDEX(Sheet2!$H$2:'Sheet2'!$H$45,MATCH(AZ177,Sheet2!$G$2:'Sheet2'!$G$45,0),0)),IF($BF$1=TRUE,INDEX(Sheet2!$I$2:'Sheet2'!$I$45,MATCH(AZ177,Sheet2!$G$2:'Sheet2'!$G$45,0)),IF($BG$1=TRUE,INDEX(Sheet2!$H$2:'Sheet2'!$H$45,MATCH(AZ177,Sheet2!$G$2:'Sheet2'!$G$45,0)),0)))+IF($BC$1=TRUE,2,0)</f>
        <v>38.5</v>
      </c>
      <c r="AE177" s="8">
        <f>AD177+3.5</f>
        <v>42</v>
      </c>
      <c r="AF177" s="8">
        <f>AD177+6.5</f>
        <v>45</v>
      </c>
      <c r="AG177" s="26">
        <f>AD177+9.5</f>
        <v>48</v>
      </c>
      <c r="AH177" s="8"/>
      <c r="AI177" s="6">
        <v>220</v>
      </c>
      <c r="AJ177" s="6">
        <v>270</v>
      </c>
      <c r="AK177" s="6">
        <v>9</v>
      </c>
      <c r="AL177" s="6">
        <v>14</v>
      </c>
      <c r="AM177" s="6">
        <v>42</v>
      </c>
      <c r="AN177" s="6">
        <v>150</v>
      </c>
      <c r="AO177" s="6">
        <v>85</v>
      </c>
      <c r="AP177" s="6">
        <v>120</v>
      </c>
      <c r="AQ177" s="6">
        <v>330</v>
      </c>
      <c r="AR177" s="6">
        <v>3</v>
      </c>
      <c r="AS177" s="6">
        <f>AN177+AP177+AQ177</f>
        <v>600</v>
      </c>
      <c r="AT177" s="6">
        <f>ROUNDDOWN(AS177*0.75,0)</f>
        <v>450</v>
      </c>
      <c r="AU177" s="6">
        <f>ROUNDDOWN(AS177*1.25,0)</f>
        <v>750</v>
      </c>
      <c r="AV177" s="6">
        <f>ROUNDDOWN(($AM177-5)/5,0)-ROUNDDOWN(IF($BA$1=TRUE,$AT177,$AU177)/100,0)+IF($BB$1=TRUE,1,0)+IF($BD$1=TRUE,6,0)</f>
        <v>10</v>
      </c>
      <c r="AW177" s="6">
        <f>ROUNDDOWN(($AM177-5+3*$BA$5)/5,0)-ROUNDDOWN(IF($BA$1=TRUE,$AT177,$AU177)/100,0)+IF($BB$1=TRUE,1,0)+IF($BD$1=TRUE,6,0)</f>
        <v>11</v>
      </c>
      <c r="AX177" s="6">
        <f>ROUNDDOWN(($AM177-5+20*1+2*$BA$5)/5,0)-ROUNDDOWN(IF($BA$1=TRUE,$AT177,$AU177)/100,0)+IF($BB$1=TRUE,1,0)+IF($BD$1=TRUE,6,0)</f>
        <v>15</v>
      </c>
      <c r="AY177" s="6">
        <f>ROUNDDOWN(($AM177-5+20*2+1*$BA$5)/5,0)-ROUNDDOWN(IF($BA$1=TRUE,$AT177,$AU177)/100,0)+IF($BB$1=TRUE,1,0)+IF($BD$1=TRUE,6,0)</f>
        <v>18</v>
      </c>
      <c r="AZ177" s="6">
        <f>ROUNDDOWN(($AM177-5+60)/5,0)-ROUNDDOWN(IF($BA$1=TRUE,$AT177,$AU177)/100,0)+IF($BB$1=TRUE,1,0)+IF($BD$1=TRUE,6,0)</f>
        <v>22</v>
      </c>
    </row>
    <row r="178" spans="1:52" s="6" customFormat="1" x14ac:dyDescent="0.3">
      <c r="A178" s="35">
        <v>174</v>
      </c>
      <c r="B178" s="7" t="s">
        <v>56</v>
      </c>
      <c r="C178" s="23" t="s">
        <v>216</v>
      </c>
      <c r="D178" s="8" t="s">
        <v>1</v>
      </c>
      <c r="E178" s="8" t="s">
        <v>117</v>
      </c>
      <c r="F178" s="9" t="s">
        <v>69</v>
      </c>
      <c r="G178" s="26" t="s">
        <v>8</v>
      </c>
      <c r="H178" s="6">
        <f>ROUNDDOWN(AI178*1.05,0)+INDEX(Sheet2!$B$2:'Sheet2'!$B$5,MATCH(G178,Sheet2!$A$2:'Sheet2'!$A$5,0),0)+34*AR178-ROUNDUP(IF($BA$1=TRUE,AT178,AU178)/10,0)</f>
        <v>466</v>
      </c>
      <c r="I178" s="6">
        <f>ROUNDDOWN(AJ178*1.05,0)+INDEX(Sheet2!$B$2:'Sheet2'!$B$5,MATCH(G178,Sheet2!$A$2:'Sheet2'!$A$5,0),0)+34*AR178-ROUNDUP(IF($BA$1=TRUE,AT178,AU178)/10,0)</f>
        <v>566</v>
      </c>
      <c r="J178" s="45">
        <f>H178+I178</f>
        <v>1032</v>
      </c>
      <c r="K178" s="41">
        <f>AU178-ROUNDDOWN(AP178/2,0)-ROUNDDOWN(MAX(AO178*1.2,AN178*0.5),0)+INDEX(Sheet2!$C$2:'Sheet2'!$C$5,MATCH(G178,Sheet2!$A$2:'Sheet2'!$A$5,0),0)</f>
        <v>770</v>
      </c>
      <c r="L178" s="23">
        <f>AT178-ROUNDDOWN(AP178/2,0)-ROUNDDOWN(MAX(AO178*1.2,AN178*0.5),0)</f>
        <v>371</v>
      </c>
      <c r="N178" s="27">
        <f>AV178+IF($F178="범선",IF($BE$1=TRUE,INDEX(Sheet2!$H$2:'Sheet2'!$H$45,MATCH(AV178,Sheet2!$G$2:'Sheet2'!$G$45,0),0)),IF($BF$1=TRUE,INDEX(Sheet2!$I$2:'Sheet2'!$I$45,MATCH(AV178,Sheet2!$G$2:'Sheet2'!$G$45,0)),IF($BG$1=TRUE,INDEX(Sheet2!$H$2:'Sheet2'!$H$45,MATCH(AV178,Sheet2!$G$2:'Sheet2'!$G$45,0)),0)))+IF($BC$1=TRUE,2,0)</f>
        <v>21</v>
      </c>
      <c r="O178" s="8">
        <f>N178+3</f>
        <v>24</v>
      </c>
      <c r="P178" s="8">
        <f>N178+6</f>
        <v>27</v>
      </c>
      <c r="Q178" s="26">
        <f>N178+9</f>
        <v>30</v>
      </c>
      <c r="R178" s="8">
        <f>AW178+IF($F178="범선",IF($BE$1=TRUE,INDEX(Sheet2!$H$2:'Sheet2'!$H$45,MATCH(AW178,Sheet2!$G$2:'Sheet2'!$G$45,0),0)),IF($BF$1=TRUE,INDEX(Sheet2!$I$2:'Sheet2'!$I$45,MATCH(AW178,Sheet2!$G$2:'Sheet2'!$G$45,0)),IF($BG$1=TRUE,INDEX(Sheet2!$H$2:'Sheet2'!$H$45,MATCH(AW178,Sheet2!$G$2:'Sheet2'!$G$45,0)),0)))+IF($BC$1=TRUE,2,0)</f>
        <v>22.5</v>
      </c>
      <c r="S178" s="8">
        <f>R178+3.5</f>
        <v>26</v>
      </c>
      <c r="T178" s="8">
        <f>R178+6.5</f>
        <v>29</v>
      </c>
      <c r="U178" s="26">
        <f>R178+9.5</f>
        <v>32</v>
      </c>
      <c r="V178" s="8">
        <f>AX178+IF($F178="범선",IF($BE$1=TRUE,INDEX(Sheet2!$H$2:'Sheet2'!$H$45,MATCH(AX178,Sheet2!$G$2:'Sheet2'!$G$45,0),0)),IF($BF$1=TRUE,INDEX(Sheet2!$I$2:'Sheet2'!$I$45,MATCH(AX178,Sheet2!$G$2:'Sheet2'!$G$45,0)),IF($BG$1=TRUE,INDEX(Sheet2!$H$2:'Sheet2'!$H$45,MATCH(AX178,Sheet2!$G$2:'Sheet2'!$G$45,0)),0)))+IF($BC$1=TRUE,2,0)</f>
        <v>28</v>
      </c>
      <c r="W178" s="8">
        <f>V178+3.5</f>
        <v>31.5</v>
      </c>
      <c r="X178" s="8">
        <f>V178+6.5</f>
        <v>34.5</v>
      </c>
      <c r="Y178" s="26">
        <f>V178+9.5</f>
        <v>37.5</v>
      </c>
      <c r="Z178" s="8">
        <f>AY178+IF($F178="범선",IF($BE$1=TRUE,INDEX(Sheet2!$H$2:'Sheet2'!$H$45,MATCH(AY178,Sheet2!$G$2:'Sheet2'!$G$45,0),0)),IF($BF$1=TRUE,INDEX(Sheet2!$I$2:'Sheet2'!$I$45,MATCH(AY178,Sheet2!$G$2:'Sheet2'!$G$45,0)),IF($BG$1=TRUE,INDEX(Sheet2!$H$2:'Sheet2'!$H$45,MATCH(AY178,Sheet2!$G$2:'Sheet2'!$G$45,0)),0)))+IF($BC$1=TRUE,2,0)</f>
        <v>32</v>
      </c>
      <c r="AA178" s="8">
        <f>Z178+3.5</f>
        <v>35.5</v>
      </c>
      <c r="AB178" s="8">
        <f>Z178+6.5</f>
        <v>38.5</v>
      </c>
      <c r="AC178" s="26">
        <f>Z178+9.5</f>
        <v>41.5</v>
      </c>
      <c r="AD178" s="8">
        <f>AZ178+IF($F178="범선",IF($BE$1=TRUE,INDEX(Sheet2!$H$2:'Sheet2'!$H$45,MATCH(AZ178,Sheet2!$G$2:'Sheet2'!$G$45,0),0)),IF($BF$1=TRUE,INDEX(Sheet2!$I$2:'Sheet2'!$I$45,MATCH(AZ178,Sheet2!$G$2:'Sheet2'!$G$45,0)),IF($BG$1=TRUE,INDEX(Sheet2!$H$2:'Sheet2'!$H$45,MATCH(AZ178,Sheet2!$G$2:'Sheet2'!$G$45,0)),0)))+IF($BC$1=TRUE,2,0)</f>
        <v>37</v>
      </c>
      <c r="AE178" s="8">
        <f>AD178+3.5</f>
        <v>40.5</v>
      </c>
      <c r="AF178" s="8">
        <f>AD178+6.5</f>
        <v>43.5</v>
      </c>
      <c r="AG178" s="26">
        <f>AD178+9.5</f>
        <v>46.5</v>
      </c>
      <c r="AH178" s="8"/>
      <c r="AI178" s="6">
        <v>245</v>
      </c>
      <c r="AJ178" s="6">
        <v>340</v>
      </c>
      <c r="AK178" s="6">
        <v>10</v>
      </c>
      <c r="AL178" s="6">
        <v>12</v>
      </c>
      <c r="AM178" s="6">
        <v>41</v>
      </c>
      <c r="AN178" s="6">
        <v>135</v>
      </c>
      <c r="AO178" s="6">
        <v>85</v>
      </c>
      <c r="AP178" s="6">
        <v>105</v>
      </c>
      <c r="AQ178" s="6">
        <v>460</v>
      </c>
      <c r="AR178" s="6">
        <v>3</v>
      </c>
      <c r="AS178" s="6">
        <f>AN178+AP178+AQ178</f>
        <v>700</v>
      </c>
      <c r="AT178" s="6">
        <f>ROUNDDOWN(AS178*0.75,0)</f>
        <v>525</v>
      </c>
      <c r="AU178" s="6">
        <f>ROUNDDOWN(AS178*1.25,0)</f>
        <v>875</v>
      </c>
      <c r="AV178" s="6">
        <f>ROUNDDOWN(($AM178-5)/5,0)-ROUNDDOWN(IF($BA$1=TRUE,$AT178,$AU178)/100,0)+IF($BB$1=TRUE,1,0)+IF($BD$1=TRUE,6,0)</f>
        <v>9</v>
      </c>
      <c r="AW178" s="6">
        <f>ROUNDDOWN(($AM178-5+3*$BA$5)/5,0)-ROUNDDOWN(IF($BA$1=TRUE,$AT178,$AU178)/100,0)+IF($BB$1=TRUE,1,0)+IF($BD$1=TRUE,6,0)</f>
        <v>10</v>
      </c>
      <c r="AX178" s="6">
        <f>ROUNDDOWN(($AM178-5+20*1+2*$BA$5)/5,0)-ROUNDDOWN(IF($BA$1=TRUE,$AT178,$AU178)/100,0)+IF($BB$1=TRUE,1,0)+IF($BD$1=TRUE,6,0)</f>
        <v>14</v>
      </c>
      <c r="AY178" s="6">
        <f>ROUNDDOWN(($AM178-5+20*2+1*$BA$5)/5,0)-ROUNDDOWN(IF($BA$1=TRUE,$AT178,$AU178)/100,0)+IF($BB$1=TRUE,1,0)+IF($BD$1=TRUE,6,0)</f>
        <v>17</v>
      </c>
      <c r="AZ178" s="6">
        <f>ROUNDDOWN(($AM178-5+60)/5,0)-ROUNDDOWN(IF($BA$1=TRUE,$AT178,$AU178)/100,0)+IF($BB$1=TRUE,1,0)+IF($BD$1=TRUE,6,0)</f>
        <v>21</v>
      </c>
    </row>
    <row r="179" spans="1:52" s="6" customFormat="1" x14ac:dyDescent="0.3">
      <c r="A179" s="35">
        <v>175</v>
      </c>
      <c r="B179" s="7" t="s">
        <v>148</v>
      </c>
      <c r="C179" s="23" t="s">
        <v>147</v>
      </c>
      <c r="D179" s="8" t="s">
        <v>1</v>
      </c>
      <c r="E179" s="8" t="s">
        <v>71</v>
      </c>
      <c r="F179" s="9" t="s">
        <v>69</v>
      </c>
      <c r="G179" s="26" t="s">
        <v>8</v>
      </c>
      <c r="H179" s="6">
        <f>ROUNDDOWN(AI179*1.05,0)+INDEX(Sheet2!$B$2:'Sheet2'!$B$5,MATCH(G179,Sheet2!$A$2:'Sheet2'!$A$5,0),0)+34*AR179-ROUNDUP(IF($BA$1=TRUE,AT179,AU179)/10,0)</f>
        <v>484</v>
      </c>
      <c r="I179" s="6">
        <f>ROUNDDOWN(AJ179*1.05,0)+INDEX(Sheet2!$B$2:'Sheet2'!$B$5,MATCH(G179,Sheet2!$A$2:'Sheet2'!$A$5,0),0)+34*AR179-ROUNDUP(IF($BA$1=TRUE,AT179,AU179)/10,0)</f>
        <v>536</v>
      </c>
      <c r="J179" s="45">
        <f>H179+I179</f>
        <v>1020</v>
      </c>
      <c r="K179" s="41">
        <f>AU179-ROUNDDOWN(AP179/2,0)-ROUNDDOWN(MAX(AO179*1.2,AN179*0.5),0)+INDEX(Sheet2!$C$2:'Sheet2'!$C$5,MATCH(G179,Sheet2!$A$2:'Sheet2'!$A$5,0),0)</f>
        <v>819</v>
      </c>
      <c r="L179" s="23">
        <f>AT179-ROUNDDOWN(AP179/2,0)-ROUNDDOWN(MAX(AO179*1.2,AN179*0.5),0)</f>
        <v>435</v>
      </c>
      <c r="N179" s="27">
        <f>AV179+IF($F179="범선",IF($BE$1=TRUE,INDEX(Sheet2!$H$2:'Sheet2'!$H$45,MATCH(AV179,Sheet2!$G$2:'Sheet2'!$G$45,0),0)),IF($BF$1=TRUE,INDEX(Sheet2!$I$2:'Sheet2'!$I$45,MATCH(AV179,Sheet2!$G$2:'Sheet2'!$G$45,0)),IF($BG$1=TRUE,INDEX(Sheet2!$H$2:'Sheet2'!$H$45,MATCH(AV179,Sheet2!$G$2:'Sheet2'!$G$45,0)),0)))+IF($BC$1=TRUE,2,0)</f>
        <v>21</v>
      </c>
      <c r="O179" s="8">
        <f>N179+3</f>
        <v>24</v>
      </c>
      <c r="P179" s="8">
        <f>N179+6</f>
        <v>27</v>
      </c>
      <c r="Q179" s="26">
        <f>N179+9</f>
        <v>30</v>
      </c>
      <c r="R179" s="8">
        <f>AW179+IF($F179="범선",IF($BE$1=TRUE,INDEX(Sheet2!$H$2:'Sheet2'!$H$45,MATCH(AW179,Sheet2!$G$2:'Sheet2'!$G$45,0),0)),IF($BF$1=TRUE,INDEX(Sheet2!$I$2:'Sheet2'!$I$45,MATCH(AW179,Sheet2!$G$2:'Sheet2'!$G$45,0)),IF($BG$1=TRUE,INDEX(Sheet2!$H$2:'Sheet2'!$H$45,MATCH(AW179,Sheet2!$G$2:'Sheet2'!$G$45,0)),0)))+IF($BC$1=TRUE,2,0)</f>
        <v>22.5</v>
      </c>
      <c r="S179" s="8">
        <f>R179+3.5</f>
        <v>26</v>
      </c>
      <c r="T179" s="8">
        <f>R179+6.5</f>
        <v>29</v>
      </c>
      <c r="U179" s="26">
        <f>R179+9.5</f>
        <v>32</v>
      </c>
      <c r="V179" s="8">
        <f>AX179+IF($F179="범선",IF($BE$1=TRUE,INDEX(Sheet2!$H$2:'Sheet2'!$H$45,MATCH(AX179,Sheet2!$G$2:'Sheet2'!$G$45,0),0)),IF($BF$1=TRUE,INDEX(Sheet2!$I$2:'Sheet2'!$I$45,MATCH(AX179,Sheet2!$G$2:'Sheet2'!$G$45,0)),IF($BG$1=TRUE,INDEX(Sheet2!$H$2:'Sheet2'!$H$45,MATCH(AX179,Sheet2!$G$2:'Sheet2'!$G$45,0)),0)))+IF($BC$1=TRUE,2,0)</f>
        <v>26.5</v>
      </c>
      <c r="W179" s="8">
        <f>V179+3.5</f>
        <v>30</v>
      </c>
      <c r="X179" s="8">
        <f>V179+6.5</f>
        <v>33</v>
      </c>
      <c r="Y179" s="26">
        <f>V179+9.5</f>
        <v>36</v>
      </c>
      <c r="Z179" s="8">
        <f>AY179+IF($F179="범선",IF($BE$1=TRUE,INDEX(Sheet2!$H$2:'Sheet2'!$H$45,MATCH(AY179,Sheet2!$G$2:'Sheet2'!$G$45,0),0)),IF($BF$1=TRUE,INDEX(Sheet2!$I$2:'Sheet2'!$I$45,MATCH(AY179,Sheet2!$G$2:'Sheet2'!$G$45,0)),IF($BG$1=TRUE,INDEX(Sheet2!$H$2:'Sheet2'!$H$45,MATCH(AY179,Sheet2!$G$2:'Sheet2'!$G$45,0)),0)))+IF($BC$1=TRUE,2,0)</f>
        <v>32</v>
      </c>
      <c r="AA179" s="8">
        <f>Z179+3.5</f>
        <v>35.5</v>
      </c>
      <c r="AB179" s="8">
        <f>Z179+6.5</f>
        <v>38.5</v>
      </c>
      <c r="AC179" s="26">
        <f>Z179+9.5</f>
        <v>41.5</v>
      </c>
      <c r="AD179" s="8">
        <f>AZ179+IF($F179="범선",IF($BE$1=TRUE,INDEX(Sheet2!$H$2:'Sheet2'!$H$45,MATCH(AZ179,Sheet2!$G$2:'Sheet2'!$G$45,0),0)),IF($BF$1=TRUE,INDEX(Sheet2!$I$2:'Sheet2'!$I$45,MATCH(AZ179,Sheet2!$G$2:'Sheet2'!$G$45,0)),IF($BG$1=TRUE,INDEX(Sheet2!$H$2:'Sheet2'!$H$45,MATCH(AZ179,Sheet2!$G$2:'Sheet2'!$G$45,0)),0)))+IF($BC$1=TRUE,2,0)</f>
        <v>37</v>
      </c>
      <c r="AE179" s="8">
        <f>AD179+3.5</f>
        <v>40.5</v>
      </c>
      <c r="AF179" s="8">
        <f>AD179+6.5</f>
        <v>43.5</v>
      </c>
      <c r="AG179" s="26">
        <f>AD179+9.5</f>
        <v>46.5</v>
      </c>
      <c r="AH179" s="8"/>
      <c r="AI179" s="6">
        <v>260</v>
      </c>
      <c r="AJ179" s="6">
        <v>310</v>
      </c>
      <c r="AK179" s="6">
        <v>12</v>
      </c>
      <c r="AL179" s="6">
        <v>15</v>
      </c>
      <c r="AM179" s="6">
        <v>40</v>
      </c>
      <c r="AN179" s="6">
        <v>98</v>
      </c>
      <c r="AO179" s="6">
        <v>34</v>
      </c>
      <c r="AP179" s="6">
        <v>36</v>
      </c>
      <c r="AQ179" s="6">
        <v>536</v>
      </c>
      <c r="AR179" s="6">
        <v>3</v>
      </c>
      <c r="AS179" s="6">
        <f>AN179+AP179+AQ179</f>
        <v>670</v>
      </c>
      <c r="AT179" s="6">
        <f>ROUNDDOWN(AS179*0.75,0)</f>
        <v>502</v>
      </c>
      <c r="AU179" s="6">
        <f>ROUNDDOWN(AS179*1.25,0)</f>
        <v>837</v>
      </c>
      <c r="AV179" s="6">
        <f>ROUNDDOWN(($AM179-5)/5,0)-ROUNDDOWN(IF($BA$1=TRUE,$AT179,$AU179)/100,0)+IF($BB$1=TRUE,1,0)+IF($BD$1=TRUE,6,0)</f>
        <v>9</v>
      </c>
      <c r="AW179" s="6">
        <f>ROUNDDOWN(($AM179-5+3*$BA$5)/5,0)-ROUNDDOWN(IF($BA$1=TRUE,$AT179,$AU179)/100,0)+IF($BB$1=TRUE,1,0)+IF($BD$1=TRUE,6,0)</f>
        <v>10</v>
      </c>
      <c r="AX179" s="6">
        <f>ROUNDDOWN(($AM179-5+20*1+2*$BA$5)/5,0)-ROUNDDOWN(IF($BA$1=TRUE,$AT179,$AU179)/100,0)+IF($BB$1=TRUE,1,0)+IF($BD$1=TRUE,6,0)</f>
        <v>13</v>
      </c>
      <c r="AY179" s="6">
        <f>ROUNDDOWN(($AM179-5+20*2+1*$BA$5)/5,0)-ROUNDDOWN(IF($BA$1=TRUE,$AT179,$AU179)/100,0)+IF($BB$1=TRUE,1,0)+IF($BD$1=TRUE,6,0)</f>
        <v>17</v>
      </c>
      <c r="AZ179" s="6">
        <f>ROUNDDOWN(($AM179-5+60)/5,0)-ROUNDDOWN(IF($BA$1=TRUE,$AT179,$AU179)/100,0)+IF($BB$1=TRUE,1,0)+IF($BD$1=TRUE,6,0)</f>
        <v>21</v>
      </c>
    </row>
    <row r="180" spans="1:52" s="6" customFormat="1" x14ac:dyDescent="0.3">
      <c r="A180" s="35">
        <v>176</v>
      </c>
      <c r="B180" s="7" t="s">
        <v>85</v>
      </c>
      <c r="C180" s="23" t="s">
        <v>147</v>
      </c>
      <c r="D180" s="8" t="s">
        <v>1</v>
      </c>
      <c r="E180" s="8" t="s">
        <v>78</v>
      </c>
      <c r="F180" s="9" t="s">
        <v>69</v>
      </c>
      <c r="G180" s="26" t="s">
        <v>8</v>
      </c>
      <c r="H180" s="6">
        <f>ROUNDDOWN(AI180*1.05,0)+INDEX(Sheet2!$B$2:'Sheet2'!$B$5,MATCH(G180,Sheet2!$A$2:'Sheet2'!$A$5,0),0)+34*AR180-ROUNDUP(IF($BA$1=TRUE,AT180,AU180)/10,0)</f>
        <v>444</v>
      </c>
      <c r="I180" s="6">
        <f>ROUNDDOWN(AJ180*1.05,0)+INDEX(Sheet2!$B$2:'Sheet2'!$B$5,MATCH(G180,Sheet2!$A$2:'Sheet2'!$A$5,0),0)+34*AR180-ROUNDUP(IF($BA$1=TRUE,AT180,AU180)/10,0)</f>
        <v>512</v>
      </c>
      <c r="J180" s="45">
        <f>H180+I180</f>
        <v>956</v>
      </c>
      <c r="K180" s="41">
        <f>AU180-ROUNDDOWN(AP180/2,0)-ROUNDDOWN(MAX(AO180*1.2,AN180*0.5),0)+INDEX(Sheet2!$C$2:'Sheet2'!$C$5,MATCH(G180,Sheet2!$A$2:'Sheet2'!$A$5,0),0)</f>
        <v>882</v>
      </c>
      <c r="L180" s="23">
        <f>AT180-ROUNDDOWN(AP180/2,0)-ROUNDDOWN(MAX(AO180*1.2,AN180*0.5),0)</f>
        <v>473</v>
      </c>
      <c r="N180" s="27">
        <f>AV180+IF($F180="범선",IF($BE$1=TRUE,INDEX(Sheet2!$H$2:'Sheet2'!$H$45,MATCH(AV180,Sheet2!$G$2:'Sheet2'!$G$45,0),0)),IF($BF$1=TRUE,INDEX(Sheet2!$I$2:'Sheet2'!$I$45,MATCH(AV180,Sheet2!$G$2:'Sheet2'!$G$45,0)),IF($BG$1=TRUE,INDEX(Sheet2!$H$2:'Sheet2'!$H$45,MATCH(AV180,Sheet2!$G$2:'Sheet2'!$G$45,0)),0)))+IF($BC$1=TRUE,2,0)</f>
        <v>18.5</v>
      </c>
      <c r="O180" s="8">
        <f>N180+3</f>
        <v>21.5</v>
      </c>
      <c r="P180" s="8">
        <f>N180+6</f>
        <v>24.5</v>
      </c>
      <c r="Q180" s="26">
        <f>N180+9</f>
        <v>27.5</v>
      </c>
      <c r="R180" s="8">
        <f>AW180+IF($F180="범선",IF($BE$1=TRUE,INDEX(Sheet2!$H$2:'Sheet2'!$H$45,MATCH(AW180,Sheet2!$G$2:'Sheet2'!$G$45,0),0)),IF($BF$1=TRUE,INDEX(Sheet2!$I$2:'Sheet2'!$I$45,MATCH(AW180,Sheet2!$G$2:'Sheet2'!$G$45,0)),IF($BG$1=TRUE,INDEX(Sheet2!$H$2:'Sheet2'!$H$45,MATCH(AW180,Sheet2!$G$2:'Sheet2'!$G$45,0)),0)))+IF($BC$1=TRUE,2,0)</f>
        <v>20</v>
      </c>
      <c r="S180" s="8">
        <f>R180+3.5</f>
        <v>23.5</v>
      </c>
      <c r="T180" s="8">
        <f>R180+6.5</f>
        <v>26.5</v>
      </c>
      <c r="U180" s="26">
        <f>R180+9.5</f>
        <v>29.5</v>
      </c>
      <c r="V180" s="8">
        <f>AX180+IF($F180="범선",IF($BE$1=TRUE,INDEX(Sheet2!$H$2:'Sheet2'!$H$45,MATCH(AX180,Sheet2!$G$2:'Sheet2'!$G$45,0),0)),IF($BF$1=TRUE,INDEX(Sheet2!$I$2:'Sheet2'!$I$45,MATCH(AX180,Sheet2!$G$2:'Sheet2'!$G$45,0)),IF($BG$1=TRUE,INDEX(Sheet2!$H$2:'Sheet2'!$H$45,MATCH(AX180,Sheet2!$G$2:'Sheet2'!$G$45,0)),0)))+IF($BC$1=TRUE,2,0)</f>
        <v>24</v>
      </c>
      <c r="W180" s="8">
        <f>V180+3.5</f>
        <v>27.5</v>
      </c>
      <c r="X180" s="8">
        <f>V180+6.5</f>
        <v>30.5</v>
      </c>
      <c r="Y180" s="26">
        <f>V180+9.5</f>
        <v>33.5</v>
      </c>
      <c r="Z180" s="8">
        <f>AY180+IF($F180="범선",IF($BE$1=TRUE,INDEX(Sheet2!$H$2:'Sheet2'!$H$45,MATCH(AY180,Sheet2!$G$2:'Sheet2'!$G$45,0),0)),IF($BF$1=TRUE,INDEX(Sheet2!$I$2:'Sheet2'!$I$45,MATCH(AY180,Sheet2!$G$2:'Sheet2'!$G$45,0)),IF($BG$1=TRUE,INDEX(Sheet2!$H$2:'Sheet2'!$H$45,MATCH(AY180,Sheet2!$G$2:'Sheet2'!$G$45,0)),0)))+IF($BC$1=TRUE,2,0)</f>
        <v>29</v>
      </c>
      <c r="AA180" s="8">
        <f>Z180+3.5</f>
        <v>32.5</v>
      </c>
      <c r="AB180" s="8">
        <f>Z180+6.5</f>
        <v>35.5</v>
      </c>
      <c r="AC180" s="26">
        <f>Z180+9.5</f>
        <v>38.5</v>
      </c>
      <c r="AD180" s="8">
        <f>AZ180+IF($F180="범선",IF($BE$1=TRUE,INDEX(Sheet2!$H$2:'Sheet2'!$H$45,MATCH(AZ180,Sheet2!$G$2:'Sheet2'!$G$45,0),0)),IF($BF$1=TRUE,INDEX(Sheet2!$I$2:'Sheet2'!$I$45,MATCH(AZ180,Sheet2!$G$2:'Sheet2'!$G$45,0)),IF($BG$1=TRUE,INDEX(Sheet2!$H$2:'Sheet2'!$H$45,MATCH(AZ180,Sheet2!$G$2:'Sheet2'!$G$45,0)),0)))+IF($BC$1=TRUE,2,0)</f>
        <v>34.5</v>
      </c>
      <c r="AE180" s="8">
        <f>AD180+3.5</f>
        <v>38</v>
      </c>
      <c r="AF180" s="8">
        <f>AD180+6.5</f>
        <v>41</v>
      </c>
      <c r="AG180" s="26">
        <f>AD180+9.5</f>
        <v>44</v>
      </c>
      <c r="AH180" s="8"/>
      <c r="AI180" s="6">
        <v>225</v>
      </c>
      <c r="AJ180" s="6">
        <v>290</v>
      </c>
      <c r="AK180" s="6">
        <v>11</v>
      </c>
      <c r="AL180" s="6">
        <v>13</v>
      </c>
      <c r="AM180" s="6">
        <v>30</v>
      </c>
      <c r="AN180" s="6">
        <v>98</v>
      </c>
      <c r="AO180" s="6">
        <v>34</v>
      </c>
      <c r="AP180" s="6">
        <v>36</v>
      </c>
      <c r="AQ180" s="6">
        <v>586</v>
      </c>
      <c r="AR180" s="6">
        <v>3</v>
      </c>
      <c r="AS180" s="6">
        <f>AN180+AP180+AQ180</f>
        <v>720</v>
      </c>
      <c r="AT180" s="6">
        <f>ROUNDDOWN(AS180*0.75,0)</f>
        <v>540</v>
      </c>
      <c r="AU180" s="6">
        <f>ROUNDDOWN(AS180*1.25,0)</f>
        <v>900</v>
      </c>
      <c r="AV180" s="6">
        <f>ROUNDDOWN(($AM180-5)/5,0)-ROUNDDOWN(IF($BA$1=TRUE,$AT180,$AU180)/100,0)+IF($BB$1=TRUE,1,0)+IF($BD$1=TRUE,6,0)</f>
        <v>7</v>
      </c>
      <c r="AW180" s="6">
        <f>ROUNDDOWN(($AM180-5+3*$BA$5)/5,0)-ROUNDDOWN(IF($BA$1=TRUE,$AT180,$AU180)/100,0)+IF($BB$1=TRUE,1,0)+IF($BD$1=TRUE,6,0)</f>
        <v>8</v>
      </c>
      <c r="AX180" s="6">
        <f>ROUNDDOWN(($AM180-5+20*1+2*$BA$5)/5,0)-ROUNDDOWN(IF($BA$1=TRUE,$AT180,$AU180)/100,0)+IF($BB$1=TRUE,1,0)+IF($BD$1=TRUE,6,0)</f>
        <v>11</v>
      </c>
      <c r="AY180" s="6">
        <f>ROUNDDOWN(($AM180-5+20*2+1*$BA$5)/5,0)-ROUNDDOWN(IF($BA$1=TRUE,$AT180,$AU180)/100,0)+IF($BB$1=TRUE,1,0)+IF($BD$1=TRUE,6,0)</f>
        <v>15</v>
      </c>
      <c r="AZ180" s="6">
        <f>ROUNDDOWN(($AM180-5+60)/5,0)-ROUNDDOWN(IF($BA$1=TRUE,$AT180,$AU180)/100,0)+IF($BB$1=TRUE,1,0)+IF($BD$1=TRUE,6,0)</f>
        <v>19</v>
      </c>
    </row>
    <row r="181" spans="1:52" s="6" customFormat="1" x14ac:dyDescent="0.3">
      <c r="A181" s="35">
        <v>177</v>
      </c>
      <c r="B181" s="7" t="s">
        <v>86</v>
      </c>
      <c r="C181" s="23" t="s">
        <v>147</v>
      </c>
      <c r="D181" s="8" t="s">
        <v>1</v>
      </c>
      <c r="E181" s="8" t="s">
        <v>138</v>
      </c>
      <c r="F181" s="9" t="s">
        <v>69</v>
      </c>
      <c r="G181" s="26" t="s">
        <v>8</v>
      </c>
      <c r="H181" s="6">
        <f>ROUNDDOWN(AI181*1.05,0)+INDEX(Sheet2!$B$2:'Sheet2'!$B$5,MATCH(G181,Sheet2!$A$2:'Sheet2'!$A$5,0),0)+34*AR181-ROUNDUP(IF($BA$1=TRUE,AT181,AU181)/10,0)</f>
        <v>473</v>
      </c>
      <c r="I181" s="6">
        <f>ROUNDDOWN(AJ181*1.05,0)+INDEX(Sheet2!$B$2:'Sheet2'!$B$5,MATCH(G181,Sheet2!$A$2:'Sheet2'!$A$5,0),0)+34*AR181-ROUNDUP(IF($BA$1=TRUE,AT181,AU181)/10,0)</f>
        <v>536</v>
      </c>
      <c r="J181" s="45">
        <f>H181+I181</f>
        <v>1009</v>
      </c>
      <c r="K181" s="41">
        <f>AU181-ROUNDDOWN(AP181/2,0)-ROUNDDOWN(MAX(AO181*1.2,AN181*0.5),0)+INDEX(Sheet2!$C$2:'Sheet2'!$C$5,MATCH(G181,Sheet2!$A$2:'Sheet2'!$A$5,0),0)</f>
        <v>819</v>
      </c>
      <c r="L181" s="23">
        <f>AT181-ROUNDDOWN(AP181/2,0)-ROUNDDOWN(MAX(AO181*1.2,AN181*0.5),0)</f>
        <v>435</v>
      </c>
      <c r="N181" s="27">
        <f>AV181+IF($F181="범선",IF($BE$1=TRUE,INDEX(Sheet2!$H$2:'Sheet2'!$H$45,MATCH(AV181,Sheet2!$G$2:'Sheet2'!$G$45,0),0)),IF($BF$1=TRUE,INDEX(Sheet2!$I$2:'Sheet2'!$I$45,MATCH(AV181,Sheet2!$G$2:'Sheet2'!$G$45,0)),IF($BG$1=TRUE,INDEX(Sheet2!$H$2:'Sheet2'!$H$45,MATCH(AV181,Sheet2!$G$2:'Sheet2'!$G$45,0)),0)))+IF($BC$1=TRUE,2,0)</f>
        <v>17</v>
      </c>
      <c r="O181" s="8">
        <f>N181+3</f>
        <v>20</v>
      </c>
      <c r="P181" s="8">
        <f>N181+6</f>
        <v>23</v>
      </c>
      <c r="Q181" s="26">
        <f>N181+9</f>
        <v>26</v>
      </c>
      <c r="R181" s="8">
        <f>AW181+IF($F181="범선",IF($BE$1=TRUE,INDEX(Sheet2!$H$2:'Sheet2'!$H$45,MATCH(AW181,Sheet2!$G$2:'Sheet2'!$G$45,0),0)),IF($BF$1=TRUE,INDEX(Sheet2!$I$2:'Sheet2'!$I$45,MATCH(AW181,Sheet2!$G$2:'Sheet2'!$G$45,0)),IF($BG$1=TRUE,INDEX(Sheet2!$H$2:'Sheet2'!$H$45,MATCH(AW181,Sheet2!$G$2:'Sheet2'!$G$45,0)),0)))+IF($BC$1=TRUE,2,0)</f>
        <v>18.5</v>
      </c>
      <c r="S181" s="8">
        <f>R181+3.5</f>
        <v>22</v>
      </c>
      <c r="T181" s="8">
        <f>R181+6.5</f>
        <v>25</v>
      </c>
      <c r="U181" s="26">
        <f>R181+9.5</f>
        <v>28</v>
      </c>
      <c r="V181" s="8">
        <f>AX181+IF($F181="범선",IF($BE$1=TRUE,INDEX(Sheet2!$H$2:'Sheet2'!$H$45,MATCH(AX181,Sheet2!$G$2:'Sheet2'!$G$45,0),0)),IF($BF$1=TRUE,INDEX(Sheet2!$I$2:'Sheet2'!$I$45,MATCH(AX181,Sheet2!$G$2:'Sheet2'!$G$45,0)),IF($BG$1=TRUE,INDEX(Sheet2!$H$2:'Sheet2'!$H$45,MATCH(AX181,Sheet2!$G$2:'Sheet2'!$G$45,0)),0)))+IF($BC$1=TRUE,2,0)</f>
        <v>24</v>
      </c>
      <c r="W181" s="8">
        <f>V181+3.5</f>
        <v>27.5</v>
      </c>
      <c r="X181" s="8">
        <f>V181+6.5</f>
        <v>30.5</v>
      </c>
      <c r="Y181" s="26">
        <f>V181+9.5</f>
        <v>33.5</v>
      </c>
      <c r="Z181" s="8">
        <f>AY181+IF($F181="범선",IF($BE$1=TRUE,INDEX(Sheet2!$H$2:'Sheet2'!$H$45,MATCH(AY181,Sheet2!$G$2:'Sheet2'!$G$45,0),0)),IF($BF$1=TRUE,INDEX(Sheet2!$I$2:'Sheet2'!$I$45,MATCH(AY181,Sheet2!$G$2:'Sheet2'!$G$45,0)),IF($BG$1=TRUE,INDEX(Sheet2!$H$2:'Sheet2'!$H$45,MATCH(AY181,Sheet2!$G$2:'Sheet2'!$G$45,0)),0)))+IF($BC$1=TRUE,2,0)</f>
        <v>29</v>
      </c>
      <c r="AA181" s="8">
        <f>Z181+3.5</f>
        <v>32.5</v>
      </c>
      <c r="AB181" s="8">
        <f>Z181+6.5</f>
        <v>35.5</v>
      </c>
      <c r="AC181" s="26">
        <f>Z181+9.5</f>
        <v>38.5</v>
      </c>
      <c r="AD181" s="8">
        <f>AZ181+IF($F181="범선",IF($BE$1=TRUE,INDEX(Sheet2!$H$2:'Sheet2'!$H$45,MATCH(AZ181,Sheet2!$G$2:'Sheet2'!$G$45,0),0)),IF($BF$1=TRUE,INDEX(Sheet2!$I$2:'Sheet2'!$I$45,MATCH(AZ181,Sheet2!$G$2:'Sheet2'!$G$45,0)),IF($BG$1=TRUE,INDEX(Sheet2!$H$2:'Sheet2'!$H$45,MATCH(AZ181,Sheet2!$G$2:'Sheet2'!$G$45,0)),0)))+IF($BC$1=TRUE,2,0)</f>
        <v>33</v>
      </c>
      <c r="AE181" s="8">
        <f>AD181+3.5</f>
        <v>36.5</v>
      </c>
      <c r="AF181" s="8">
        <f>AD181+6.5</f>
        <v>39.5</v>
      </c>
      <c r="AG181" s="26">
        <f>AD181+9.5</f>
        <v>42.5</v>
      </c>
      <c r="AH181" s="8"/>
      <c r="AI181" s="6">
        <v>250</v>
      </c>
      <c r="AJ181" s="6">
        <v>310</v>
      </c>
      <c r="AK181" s="6">
        <v>12</v>
      </c>
      <c r="AL181" s="6">
        <v>13</v>
      </c>
      <c r="AM181" s="6">
        <v>28</v>
      </c>
      <c r="AN181" s="6">
        <v>98</v>
      </c>
      <c r="AO181" s="6">
        <v>32</v>
      </c>
      <c r="AP181" s="6">
        <v>36</v>
      </c>
      <c r="AQ181" s="6">
        <v>536</v>
      </c>
      <c r="AR181" s="6">
        <v>3</v>
      </c>
      <c r="AS181" s="6">
        <f>AN181+AP181+AQ181</f>
        <v>670</v>
      </c>
      <c r="AT181" s="6">
        <f>ROUNDDOWN(AS181*0.75,0)</f>
        <v>502</v>
      </c>
      <c r="AU181" s="6">
        <f>ROUNDDOWN(AS181*1.25,0)</f>
        <v>837</v>
      </c>
      <c r="AV181" s="6">
        <f>ROUNDDOWN(($AM181-5)/5,0)-ROUNDDOWN(IF($BA$1=TRUE,$AT181,$AU181)/100,0)+IF($BB$1=TRUE,1,0)+IF($BD$1=TRUE,6,0)</f>
        <v>6</v>
      </c>
      <c r="AW181" s="6">
        <f>ROUNDDOWN(($AM181-5+3*$BA$5)/5,0)-ROUNDDOWN(IF($BA$1=TRUE,$AT181,$AU181)/100,0)+IF($BB$1=TRUE,1,0)+IF($BD$1=TRUE,6,0)</f>
        <v>7</v>
      </c>
      <c r="AX181" s="6">
        <f>ROUNDDOWN(($AM181-5+20*1+2*$BA$5)/5,0)-ROUNDDOWN(IF($BA$1=TRUE,$AT181,$AU181)/100,0)+IF($BB$1=TRUE,1,0)+IF($BD$1=TRUE,6,0)</f>
        <v>11</v>
      </c>
      <c r="AY181" s="6">
        <f>ROUNDDOWN(($AM181-5+20*2+1*$BA$5)/5,0)-ROUNDDOWN(IF($BA$1=TRUE,$AT181,$AU181)/100,0)+IF($BB$1=TRUE,1,0)+IF($BD$1=TRUE,6,0)</f>
        <v>15</v>
      </c>
      <c r="AZ181" s="6">
        <f>ROUNDDOWN(($AM181-5+60)/5,0)-ROUNDDOWN(IF($BA$1=TRUE,$AT181,$AU181)/100,0)+IF($BB$1=TRUE,1,0)+IF($BD$1=TRUE,6,0)</f>
        <v>18</v>
      </c>
    </row>
    <row r="182" spans="1:52" s="6" customFormat="1" x14ac:dyDescent="0.3">
      <c r="A182" s="35">
        <v>178</v>
      </c>
      <c r="B182" s="7"/>
      <c r="C182" s="23" t="s">
        <v>147</v>
      </c>
      <c r="D182" s="8" t="s">
        <v>43</v>
      </c>
      <c r="E182" s="8" t="s">
        <v>0</v>
      </c>
      <c r="F182" s="9" t="s">
        <v>69</v>
      </c>
      <c r="G182" s="26" t="s">
        <v>8</v>
      </c>
      <c r="H182" s="6">
        <f>ROUNDDOWN(AI182*1.05,0)+INDEX(Sheet2!$B$2:'Sheet2'!$B$5,MATCH(G182,Sheet2!$A$2:'Sheet2'!$A$5,0),0)+34*AR182-ROUNDUP(IF($BA$1=TRUE,AT182,AU182)/10,0)</f>
        <v>447</v>
      </c>
      <c r="I182" s="6">
        <f>ROUNDDOWN(AJ182*1.05,0)+INDEX(Sheet2!$B$2:'Sheet2'!$B$5,MATCH(G182,Sheet2!$A$2:'Sheet2'!$A$5,0),0)+34*AR182-ROUNDUP(IF($BA$1=TRUE,AT182,AU182)/10,0)</f>
        <v>515</v>
      </c>
      <c r="J182" s="45">
        <f>H182+I182</f>
        <v>962</v>
      </c>
      <c r="K182" s="41">
        <f>AU182-ROUNDDOWN(AP182/2,0)-ROUNDDOWN(MAX(AO182*1.2,AN182*0.5),0)+INDEX(Sheet2!$C$2:'Sheet2'!$C$5,MATCH(G182,Sheet2!$A$2:'Sheet2'!$A$5,0),0)</f>
        <v>819</v>
      </c>
      <c r="L182" s="23">
        <f>AT182-ROUNDDOWN(AP182/2,0)-ROUNDDOWN(MAX(AO182*1.2,AN182*0.5),0)</f>
        <v>435</v>
      </c>
      <c r="N182" s="27">
        <f>AV182+IF($F182="범선",IF($BE$1=TRUE,INDEX(Sheet2!$H$2:'Sheet2'!$H$45,MATCH(AV182,Sheet2!$G$2:'Sheet2'!$G$45,0),0)),IF($BF$1=TRUE,INDEX(Sheet2!$I$2:'Sheet2'!$I$45,MATCH(AV182,Sheet2!$G$2:'Sheet2'!$G$45,0)),IF($BG$1=TRUE,INDEX(Sheet2!$H$2:'Sheet2'!$H$45,MATCH(AV182,Sheet2!$G$2:'Sheet2'!$G$45,0)),0)))+IF($BC$1=TRUE,2,0)</f>
        <v>17</v>
      </c>
      <c r="O182" s="8">
        <f>N182+3</f>
        <v>20</v>
      </c>
      <c r="P182" s="8">
        <f>N182+6</f>
        <v>23</v>
      </c>
      <c r="Q182" s="26">
        <f>N182+9</f>
        <v>26</v>
      </c>
      <c r="R182" s="8">
        <f>AW182+IF($F182="범선",IF($BE$1=TRUE,INDEX(Sheet2!$H$2:'Sheet2'!$H$45,MATCH(AW182,Sheet2!$G$2:'Sheet2'!$G$45,0),0)),IF($BF$1=TRUE,INDEX(Sheet2!$I$2:'Sheet2'!$I$45,MATCH(AW182,Sheet2!$G$2:'Sheet2'!$G$45,0)),IF($BG$1=TRUE,INDEX(Sheet2!$H$2:'Sheet2'!$H$45,MATCH(AW182,Sheet2!$G$2:'Sheet2'!$G$45,0)),0)))+IF($BC$1=TRUE,2,0)</f>
        <v>18.5</v>
      </c>
      <c r="S182" s="8">
        <f>R182+3.5</f>
        <v>22</v>
      </c>
      <c r="T182" s="8">
        <f>R182+6.5</f>
        <v>25</v>
      </c>
      <c r="U182" s="26">
        <f>R182+9.5</f>
        <v>28</v>
      </c>
      <c r="V182" s="8">
        <f>AX182+IF($F182="범선",IF($BE$1=TRUE,INDEX(Sheet2!$H$2:'Sheet2'!$H$45,MATCH(AX182,Sheet2!$G$2:'Sheet2'!$G$45,0),0)),IF($BF$1=TRUE,INDEX(Sheet2!$I$2:'Sheet2'!$I$45,MATCH(AX182,Sheet2!$G$2:'Sheet2'!$G$45,0)),IF($BG$1=TRUE,INDEX(Sheet2!$H$2:'Sheet2'!$H$45,MATCH(AX182,Sheet2!$G$2:'Sheet2'!$G$45,0)),0)))+IF($BC$1=TRUE,2,0)</f>
        <v>24</v>
      </c>
      <c r="W182" s="8">
        <f>V182+3.5</f>
        <v>27.5</v>
      </c>
      <c r="X182" s="8">
        <f>V182+6.5</f>
        <v>30.5</v>
      </c>
      <c r="Y182" s="26">
        <f>V182+9.5</f>
        <v>33.5</v>
      </c>
      <c r="Z182" s="8">
        <f>AY182+IF($F182="범선",IF($BE$1=TRUE,INDEX(Sheet2!$H$2:'Sheet2'!$H$45,MATCH(AY182,Sheet2!$G$2:'Sheet2'!$G$45,0),0)),IF($BF$1=TRUE,INDEX(Sheet2!$I$2:'Sheet2'!$I$45,MATCH(AY182,Sheet2!$G$2:'Sheet2'!$G$45,0)),IF($BG$1=TRUE,INDEX(Sheet2!$H$2:'Sheet2'!$H$45,MATCH(AY182,Sheet2!$G$2:'Sheet2'!$G$45,0)),0)))+IF($BC$1=TRUE,2,0)</f>
        <v>29</v>
      </c>
      <c r="AA182" s="8">
        <f>Z182+3.5</f>
        <v>32.5</v>
      </c>
      <c r="AB182" s="8">
        <f>Z182+6.5</f>
        <v>35.5</v>
      </c>
      <c r="AC182" s="26">
        <f>Z182+9.5</f>
        <v>38.5</v>
      </c>
      <c r="AD182" s="8">
        <f>AZ182+IF($F182="범선",IF($BE$1=TRUE,INDEX(Sheet2!$H$2:'Sheet2'!$H$45,MATCH(AZ182,Sheet2!$G$2:'Sheet2'!$G$45,0),0)),IF($BF$1=TRUE,INDEX(Sheet2!$I$2:'Sheet2'!$I$45,MATCH(AZ182,Sheet2!$G$2:'Sheet2'!$G$45,0)),IF($BG$1=TRUE,INDEX(Sheet2!$H$2:'Sheet2'!$H$45,MATCH(AZ182,Sheet2!$G$2:'Sheet2'!$G$45,0)),0)))+IF($BC$1=TRUE,2,0)</f>
        <v>33</v>
      </c>
      <c r="AE182" s="8">
        <f>AD182+3.5</f>
        <v>36.5</v>
      </c>
      <c r="AF182" s="8">
        <f>AD182+6.5</f>
        <v>39.5</v>
      </c>
      <c r="AG182" s="26">
        <f>AD182+9.5</f>
        <v>42.5</v>
      </c>
      <c r="AH182" s="8"/>
      <c r="AI182" s="6">
        <v>225</v>
      </c>
      <c r="AJ182" s="6">
        <v>290</v>
      </c>
      <c r="AK182" s="6">
        <v>11</v>
      </c>
      <c r="AL182" s="6">
        <v>13</v>
      </c>
      <c r="AM182" s="6">
        <v>28</v>
      </c>
      <c r="AN182" s="6">
        <v>98</v>
      </c>
      <c r="AO182" s="6">
        <v>34</v>
      </c>
      <c r="AP182" s="6">
        <v>36</v>
      </c>
      <c r="AQ182" s="6">
        <v>536</v>
      </c>
      <c r="AR182" s="6">
        <v>3</v>
      </c>
      <c r="AS182" s="6">
        <f>AN182+AP182+AQ182</f>
        <v>670</v>
      </c>
      <c r="AT182" s="6">
        <f>ROUNDDOWN(AS182*0.75,0)</f>
        <v>502</v>
      </c>
      <c r="AU182" s="6">
        <f>ROUNDDOWN(AS182*1.25,0)</f>
        <v>837</v>
      </c>
      <c r="AV182" s="6">
        <f>ROUNDDOWN(($AM182-5)/5,0)-ROUNDDOWN(IF($BA$1=TRUE,$AT182,$AU182)/100,0)+IF($BB$1=TRUE,1,0)+IF($BD$1=TRUE,6,0)</f>
        <v>6</v>
      </c>
      <c r="AW182" s="6">
        <f>ROUNDDOWN(($AM182-5+3*$BA$5)/5,0)-ROUNDDOWN(IF($BA$1=TRUE,$AT182,$AU182)/100,0)+IF($BB$1=TRUE,1,0)+IF($BD$1=TRUE,6,0)</f>
        <v>7</v>
      </c>
      <c r="AX182" s="6">
        <f>ROUNDDOWN(($AM182-5+20*1+2*$BA$5)/5,0)-ROUNDDOWN(IF($BA$1=TRUE,$AT182,$AU182)/100,0)+IF($BB$1=TRUE,1,0)+IF($BD$1=TRUE,6,0)</f>
        <v>11</v>
      </c>
      <c r="AY182" s="6">
        <f>ROUNDDOWN(($AM182-5+20*2+1*$BA$5)/5,0)-ROUNDDOWN(IF($BA$1=TRUE,$AT182,$AU182)/100,0)+IF($BB$1=TRUE,1,0)+IF($BD$1=TRUE,6,0)</f>
        <v>15</v>
      </c>
      <c r="AZ182" s="6">
        <f>ROUNDDOWN(($AM182-5+60)/5,0)-ROUNDDOWN(IF($BA$1=TRUE,$AT182,$AU182)/100,0)+IF($BB$1=TRUE,1,0)+IF($BD$1=TRUE,6,0)</f>
        <v>18</v>
      </c>
    </row>
    <row r="183" spans="1:52" s="6" customFormat="1" x14ac:dyDescent="0.3">
      <c r="A183" s="35">
        <v>179</v>
      </c>
      <c r="B183" s="7" t="s">
        <v>59</v>
      </c>
      <c r="C183" s="23" t="s">
        <v>47</v>
      </c>
      <c r="D183" s="8" t="s">
        <v>1</v>
      </c>
      <c r="E183" s="8" t="s">
        <v>60</v>
      </c>
      <c r="F183" s="9" t="s">
        <v>69</v>
      </c>
      <c r="G183" s="26" t="s">
        <v>8</v>
      </c>
      <c r="H183" s="6">
        <f>ROUNDDOWN(AI183*1.05,0)+INDEX(Sheet2!$B$2:'Sheet2'!$B$5,MATCH(G183,Sheet2!$A$2:'Sheet2'!$A$5,0),0)+34*AR183-ROUNDUP(IF($BA$1=TRUE,AT183,AU183)/10,0)</f>
        <v>677</v>
      </c>
      <c r="I183" s="6">
        <f>ROUNDDOWN(AJ183*1.05,0)+INDEX(Sheet2!$B$2:'Sheet2'!$B$5,MATCH(G183,Sheet2!$A$2:'Sheet2'!$A$5,0),0)+34*AR183-ROUNDUP(IF($BA$1=TRUE,AT183,AU183)/10,0)</f>
        <v>467</v>
      </c>
      <c r="J183" s="45">
        <f>H183+I183</f>
        <v>1144</v>
      </c>
      <c r="K183" s="41">
        <f>AU183-ROUNDDOWN(AP183/2,0)-ROUNDDOWN(MAX(AO183*1.2,AN183*0.5),0)+INDEX(Sheet2!$C$2:'Sheet2'!$C$5,MATCH(G183,Sheet2!$A$2:'Sheet2'!$A$5,0),0)</f>
        <v>638</v>
      </c>
      <c r="L183" s="23">
        <f>AT183-ROUNDDOWN(AP183/2,0)-ROUNDDOWN(MAX(AO183*1.2,AN183*0.5),0)</f>
        <v>329</v>
      </c>
      <c r="N183" s="27">
        <f>AV183+IF($F183="범선",IF($BE$1=TRUE,INDEX(Sheet2!$H$2:'Sheet2'!$H$45,MATCH(AV183,Sheet2!$G$2:'Sheet2'!$G$45,0),0)),IF($BF$1=TRUE,INDEX(Sheet2!$I$2:'Sheet2'!$I$45,MATCH(AV183,Sheet2!$G$2:'Sheet2'!$G$45,0)),IF($BG$1=TRUE,INDEX(Sheet2!$H$2:'Sheet2'!$H$45,MATCH(AV183,Sheet2!$G$2:'Sheet2'!$G$45,0)),0)))+IF($BC$1=TRUE,2,0)</f>
        <v>22.5</v>
      </c>
      <c r="O183" s="8">
        <f>N183+3</f>
        <v>25.5</v>
      </c>
      <c r="P183" s="8">
        <f>N183+6</f>
        <v>28.5</v>
      </c>
      <c r="Q183" s="26">
        <f>N183+9</f>
        <v>31.5</v>
      </c>
      <c r="R183" s="8">
        <f>AW183+IF($F183="범선",IF($BE$1=TRUE,INDEX(Sheet2!$H$2:'Sheet2'!$H$45,MATCH(AW183,Sheet2!$G$2:'Sheet2'!$G$45,0),0)),IF($BF$1=TRUE,INDEX(Sheet2!$I$2:'Sheet2'!$I$45,MATCH(AW183,Sheet2!$G$2:'Sheet2'!$G$45,0)),IF($BG$1=TRUE,INDEX(Sheet2!$H$2:'Sheet2'!$H$45,MATCH(AW183,Sheet2!$G$2:'Sheet2'!$G$45,0)),0)))+IF($BC$1=TRUE,2,0)</f>
        <v>24</v>
      </c>
      <c r="S183" s="8">
        <f>R183+3.5</f>
        <v>27.5</v>
      </c>
      <c r="T183" s="8">
        <f>R183+6.5</f>
        <v>30.5</v>
      </c>
      <c r="U183" s="26">
        <f>R183+9.5</f>
        <v>33.5</v>
      </c>
      <c r="V183" s="8">
        <f>AX183+IF($F183="범선",IF($BE$1=TRUE,INDEX(Sheet2!$H$2:'Sheet2'!$H$45,MATCH(AX183,Sheet2!$G$2:'Sheet2'!$G$45,0),0)),IF($BF$1=TRUE,INDEX(Sheet2!$I$2:'Sheet2'!$I$45,MATCH(AX183,Sheet2!$G$2:'Sheet2'!$G$45,0)),IF($BG$1=TRUE,INDEX(Sheet2!$H$2:'Sheet2'!$H$45,MATCH(AX183,Sheet2!$G$2:'Sheet2'!$G$45,0)),0)))+IF($BC$1=TRUE,2,0)</f>
        <v>28</v>
      </c>
      <c r="W183" s="8">
        <f>V183+3.5</f>
        <v>31.5</v>
      </c>
      <c r="X183" s="8">
        <f>V183+6.5</f>
        <v>34.5</v>
      </c>
      <c r="Y183" s="26">
        <f>V183+9.5</f>
        <v>37.5</v>
      </c>
      <c r="Z183" s="8">
        <f>AY183+IF($F183="범선",IF($BE$1=TRUE,INDEX(Sheet2!$H$2:'Sheet2'!$H$45,MATCH(AY183,Sheet2!$G$2:'Sheet2'!$G$45,0),0)),IF($BF$1=TRUE,INDEX(Sheet2!$I$2:'Sheet2'!$I$45,MATCH(AY183,Sheet2!$G$2:'Sheet2'!$G$45,0)),IF($BG$1=TRUE,INDEX(Sheet2!$H$2:'Sheet2'!$H$45,MATCH(AY183,Sheet2!$G$2:'Sheet2'!$G$45,0)),0)))+IF($BC$1=TRUE,2,0)</f>
        <v>33</v>
      </c>
      <c r="AA183" s="8">
        <f>Z183+3.5</f>
        <v>36.5</v>
      </c>
      <c r="AB183" s="8">
        <f>Z183+6.5</f>
        <v>39.5</v>
      </c>
      <c r="AC183" s="26">
        <f>Z183+9.5</f>
        <v>42.5</v>
      </c>
      <c r="AD183" s="8">
        <f>AZ183+IF($F183="범선",IF($BE$1=TRUE,INDEX(Sheet2!$H$2:'Sheet2'!$H$45,MATCH(AZ183,Sheet2!$G$2:'Sheet2'!$G$45,0),0)),IF($BF$1=TRUE,INDEX(Sheet2!$I$2:'Sheet2'!$I$45,MATCH(AZ183,Sheet2!$G$2:'Sheet2'!$G$45,0)),IF($BG$1=TRUE,INDEX(Sheet2!$H$2:'Sheet2'!$H$45,MATCH(AZ183,Sheet2!$G$2:'Sheet2'!$G$45,0)),0)))+IF($BC$1=TRUE,2,0)</f>
        <v>38.5</v>
      </c>
      <c r="AE183" s="8">
        <f>AD183+3.5</f>
        <v>42</v>
      </c>
      <c r="AF183" s="8">
        <f>AD183+6.5</f>
        <v>45</v>
      </c>
      <c r="AG183" s="26">
        <f>AD183+9.5</f>
        <v>48</v>
      </c>
      <c r="AH183" s="8"/>
      <c r="AI183" s="6">
        <v>400</v>
      </c>
      <c r="AJ183" s="6">
        <v>200</v>
      </c>
      <c r="AK183" s="6">
        <v>11</v>
      </c>
      <c r="AL183" s="6">
        <v>12</v>
      </c>
      <c r="AM183" s="6">
        <v>35</v>
      </c>
      <c r="AN183" s="6">
        <v>60</v>
      </c>
      <c r="AO183" s="6">
        <v>30</v>
      </c>
      <c r="AP183" s="6">
        <v>50</v>
      </c>
      <c r="AQ183" s="6">
        <v>410</v>
      </c>
      <c r="AR183" s="6">
        <v>4</v>
      </c>
      <c r="AS183" s="6">
        <f>AN183+AP183+AQ183</f>
        <v>520</v>
      </c>
      <c r="AT183" s="6">
        <f>ROUNDDOWN(AS183*0.75,0)</f>
        <v>390</v>
      </c>
      <c r="AU183" s="6">
        <f>ROUNDDOWN(AS183*1.25,0)</f>
        <v>650</v>
      </c>
      <c r="AV183" s="6">
        <f>ROUNDDOWN(($AM183-5)/5,0)-ROUNDDOWN(IF($BA$1=TRUE,$AT183,$AU183)/100,0)+IF($BB$1=TRUE,1,0)+IF($BD$1=TRUE,6,0)</f>
        <v>10</v>
      </c>
      <c r="AW183" s="6">
        <f>ROUNDDOWN(($AM183-5+3*$BA$5)/5,0)-ROUNDDOWN(IF($BA$1=TRUE,$AT183,$AU183)/100,0)+IF($BB$1=TRUE,1,0)+IF($BD$1=TRUE,6,0)</f>
        <v>11</v>
      </c>
      <c r="AX183" s="6">
        <f>ROUNDDOWN(($AM183-5+20*1+2*$BA$5)/5,0)-ROUNDDOWN(IF($BA$1=TRUE,$AT183,$AU183)/100,0)+IF($BB$1=TRUE,1,0)+IF($BD$1=TRUE,6,0)</f>
        <v>14</v>
      </c>
      <c r="AY183" s="6">
        <f>ROUNDDOWN(($AM183-5+20*2+1*$BA$5)/5,0)-ROUNDDOWN(IF($BA$1=TRUE,$AT183,$AU183)/100,0)+IF($BB$1=TRUE,1,0)+IF($BD$1=TRUE,6,0)</f>
        <v>18</v>
      </c>
      <c r="AZ183" s="6">
        <f>ROUNDDOWN(($AM183-5+60)/5,0)-ROUNDDOWN(IF($BA$1=TRUE,$AT183,$AU183)/100,0)+IF($BB$1=TRUE,1,0)+IF($BD$1=TRUE,6,0)</f>
        <v>22</v>
      </c>
    </row>
    <row r="184" spans="1:52" s="6" customFormat="1" x14ac:dyDescent="0.3">
      <c r="A184" s="35">
        <v>180</v>
      </c>
      <c r="B184" s="7" t="s">
        <v>45</v>
      </c>
      <c r="C184" s="23" t="s">
        <v>48</v>
      </c>
      <c r="D184" s="8" t="s">
        <v>1</v>
      </c>
      <c r="E184" s="8" t="s">
        <v>0</v>
      </c>
      <c r="F184" s="9" t="s">
        <v>69</v>
      </c>
      <c r="G184" s="26" t="s">
        <v>8</v>
      </c>
      <c r="H184" s="6">
        <f>ROUNDDOWN(AI184*1.05,0)+INDEX(Sheet2!$B$2:'Sheet2'!$B$5,MATCH(G184,Sheet2!$A$2:'Sheet2'!$A$5,0),0)+34*AR184-ROUNDUP(IF($BA$1=TRUE,AT184,AU184)/10,0)</f>
        <v>604</v>
      </c>
      <c r="I184" s="6">
        <f>ROUNDDOWN(AJ184*1.05,0)+INDEX(Sheet2!$B$2:'Sheet2'!$B$5,MATCH(G184,Sheet2!$A$2:'Sheet2'!$A$5,0),0)+34*AR184-ROUNDUP(IF($BA$1=TRUE,AT184,AU184)/10,0)</f>
        <v>448</v>
      </c>
      <c r="J184" s="45">
        <f>H184+I184</f>
        <v>1052</v>
      </c>
      <c r="K184" s="41">
        <f>AU184-ROUNDDOWN(AP184/2,0)-ROUNDDOWN(MAX(AO184*1.2,AN184*0.5),0)+INDEX(Sheet2!$C$2:'Sheet2'!$C$5,MATCH(G184,Sheet2!$A$2:'Sheet2'!$A$5,0),0)</f>
        <v>753</v>
      </c>
      <c r="L184" s="23">
        <f>AT184-ROUNDDOWN(AP184/2,0)-ROUNDDOWN(MAX(AO184*1.2,AN184*0.5),0)</f>
        <v>394</v>
      </c>
      <c r="N184" s="27">
        <f>AV184+IF($F184="범선",IF($BE$1=TRUE,INDEX(Sheet2!$H$2:'Sheet2'!$H$45,MATCH(AV184,Sheet2!$G$2:'Sheet2'!$G$45,0),0)),IF($BF$1=TRUE,INDEX(Sheet2!$I$2:'Sheet2'!$I$45,MATCH(AV184,Sheet2!$G$2:'Sheet2'!$G$45,0)),IF($BG$1=TRUE,INDEX(Sheet2!$H$2:'Sheet2'!$H$45,MATCH(AV184,Sheet2!$G$2:'Sheet2'!$G$45,0)),0)))+IF($BC$1=TRUE,2,0)</f>
        <v>20</v>
      </c>
      <c r="O184" s="8">
        <f>N184+3</f>
        <v>23</v>
      </c>
      <c r="P184" s="8">
        <f>N184+6</f>
        <v>26</v>
      </c>
      <c r="Q184" s="26">
        <f>N184+9</f>
        <v>29</v>
      </c>
      <c r="R184" s="8">
        <f>AW184+IF($F184="범선",IF($BE$1=TRUE,INDEX(Sheet2!$H$2:'Sheet2'!$H$45,MATCH(AW184,Sheet2!$G$2:'Sheet2'!$G$45,0),0)),IF($BF$1=TRUE,INDEX(Sheet2!$I$2:'Sheet2'!$I$45,MATCH(AW184,Sheet2!$G$2:'Sheet2'!$G$45,0)),IF($BG$1=TRUE,INDEX(Sheet2!$H$2:'Sheet2'!$H$45,MATCH(AW184,Sheet2!$G$2:'Sheet2'!$G$45,0)),0)))+IF($BC$1=TRUE,2,0)</f>
        <v>21</v>
      </c>
      <c r="S184" s="8">
        <f>R184+3.5</f>
        <v>24.5</v>
      </c>
      <c r="T184" s="8">
        <f>R184+6.5</f>
        <v>27.5</v>
      </c>
      <c r="U184" s="26">
        <f>R184+9.5</f>
        <v>30.5</v>
      </c>
      <c r="V184" s="8">
        <f>AX184+IF($F184="범선",IF($BE$1=TRUE,INDEX(Sheet2!$H$2:'Sheet2'!$H$45,MATCH(AX184,Sheet2!$G$2:'Sheet2'!$G$45,0),0)),IF($BF$1=TRUE,INDEX(Sheet2!$I$2:'Sheet2'!$I$45,MATCH(AX184,Sheet2!$G$2:'Sheet2'!$G$45,0)),IF($BG$1=TRUE,INDEX(Sheet2!$H$2:'Sheet2'!$H$45,MATCH(AX184,Sheet2!$G$2:'Sheet2'!$G$45,0)),0)))+IF($BC$1=TRUE,2,0)</f>
        <v>26.5</v>
      </c>
      <c r="W184" s="8">
        <f>V184+3.5</f>
        <v>30</v>
      </c>
      <c r="X184" s="8">
        <f>V184+6.5</f>
        <v>33</v>
      </c>
      <c r="Y184" s="26">
        <f>V184+9.5</f>
        <v>36</v>
      </c>
      <c r="Z184" s="8">
        <f>AY184+IF($F184="범선",IF($BE$1=TRUE,INDEX(Sheet2!$H$2:'Sheet2'!$H$45,MATCH(AY184,Sheet2!$G$2:'Sheet2'!$G$45,0),0)),IF($BF$1=TRUE,INDEX(Sheet2!$I$2:'Sheet2'!$I$45,MATCH(AY184,Sheet2!$G$2:'Sheet2'!$G$45,0)),IF($BG$1=TRUE,INDEX(Sheet2!$H$2:'Sheet2'!$H$45,MATCH(AY184,Sheet2!$G$2:'Sheet2'!$G$45,0)),0)))+IF($BC$1=TRUE,2,0)</f>
        <v>30.5</v>
      </c>
      <c r="AA184" s="8">
        <f>Z184+3.5</f>
        <v>34</v>
      </c>
      <c r="AB184" s="8">
        <f>Z184+6.5</f>
        <v>37</v>
      </c>
      <c r="AC184" s="26">
        <f>Z184+9.5</f>
        <v>40</v>
      </c>
      <c r="AD184" s="8">
        <f>AZ184+IF($F184="범선",IF($BE$1=TRUE,INDEX(Sheet2!$H$2:'Sheet2'!$H$45,MATCH(AZ184,Sheet2!$G$2:'Sheet2'!$G$45,0),0)),IF($BF$1=TRUE,INDEX(Sheet2!$I$2:'Sheet2'!$I$45,MATCH(AZ184,Sheet2!$G$2:'Sheet2'!$G$45,0)),IF($BG$1=TRUE,INDEX(Sheet2!$H$2:'Sheet2'!$H$45,MATCH(AZ184,Sheet2!$G$2:'Sheet2'!$G$45,0)),0)))+IF($BC$1=TRUE,2,0)</f>
        <v>36</v>
      </c>
      <c r="AE184" s="8">
        <f>AD184+3.5</f>
        <v>39.5</v>
      </c>
      <c r="AF184" s="8">
        <f>AD184+6.5</f>
        <v>42.5</v>
      </c>
      <c r="AG184" s="26">
        <f>AD184+9.5</f>
        <v>45.5</v>
      </c>
      <c r="AH184" s="8"/>
      <c r="AI184" s="6">
        <v>339</v>
      </c>
      <c r="AJ184" s="6">
        <v>190</v>
      </c>
      <c r="AK184" s="6">
        <v>6</v>
      </c>
      <c r="AL184" s="6">
        <v>11</v>
      </c>
      <c r="AM184" s="6">
        <v>32</v>
      </c>
      <c r="AN184" s="6">
        <v>68</v>
      </c>
      <c r="AO184" s="6">
        <v>40</v>
      </c>
      <c r="AP184" s="6">
        <v>46</v>
      </c>
      <c r="AQ184" s="6">
        <v>506</v>
      </c>
      <c r="AR184" s="6">
        <v>4</v>
      </c>
      <c r="AS184" s="6">
        <f>AN184+AP184+AQ184</f>
        <v>620</v>
      </c>
      <c r="AT184" s="6">
        <f>ROUNDDOWN(AS184*0.75,0)</f>
        <v>465</v>
      </c>
      <c r="AU184" s="6">
        <f>ROUNDDOWN(AS184*1.25,0)</f>
        <v>775</v>
      </c>
      <c r="AV184" s="6">
        <f>ROUNDDOWN(($AM184-5)/5,0)-ROUNDDOWN(IF($BA$1=TRUE,$AT184,$AU184)/100,0)+IF($BB$1=TRUE,1,0)+IF($BD$1=TRUE,6,0)</f>
        <v>8</v>
      </c>
      <c r="AW184" s="6">
        <f>ROUNDDOWN(($AM184-5+3*$BA$5)/5,0)-ROUNDDOWN(IF($BA$1=TRUE,$AT184,$AU184)/100,0)+IF($BB$1=TRUE,1,0)+IF($BD$1=TRUE,6,0)</f>
        <v>9</v>
      </c>
      <c r="AX184" s="6">
        <f>ROUNDDOWN(($AM184-5+20*1+2*$BA$5)/5,0)-ROUNDDOWN(IF($BA$1=TRUE,$AT184,$AU184)/100,0)+IF($BB$1=TRUE,1,0)+IF($BD$1=TRUE,6,0)</f>
        <v>13</v>
      </c>
      <c r="AY184" s="6">
        <f>ROUNDDOWN(($AM184-5+20*2+1*$BA$5)/5,0)-ROUNDDOWN(IF($BA$1=TRUE,$AT184,$AU184)/100,0)+IF($BB$1=TRUE,1,0)+IF($BD$1=TRUE,6,0)</f>
        <v>16</v>
      </c>
      <c r="AZ184" s="6">
        <f>ROUNDDOWN(($AM184-5+60)/5,0)-ROUNDDOWN(IF($BA$1=TRUE,$AT184,$AU184)/100,0)+IF($BB$1=TRUE,1,0)+IF($BD$1=TRUE,6,0)</f>
        <v>20</v>
      </c>
    </row>
    <row r="185" spans="1:52" s="6" customFormat="1" x14ac:dyDescent="0.3">
      <c r="A185" s="35">
        <v>181</v>
      </c>
      <c r="B185" s="7" t="s">
        <v>46</v>
      </c>
      <c r="C185" s="23" t="s">
        <v>48</v>
      </c>
      <c r="D185" s="8" t="s">
        <v>1</v>
      </c>
      <c r="E185" s="8" t="s">
        <v>0</v>
      </c>
      <c r="F185" s="9" t="s">
        <v>69</v>
      </c>
      <c r="G185" s="26" t="s">
        <v>8</v>
      </c>
      <c r="H185" s="6">
        <f>ROUNDDOWN(AI185*1.05,0)+INDEX(Sheet2!$B$2:'Sheet2'!$B$5,MATCH(G185,Sheet2!$A$2:'Sheet2'!$A$5,0),0)+34*AR185-ROUNDUP(IF($BA$1=TRUE,AT185,AU185)/10,0)</f>
        <v>590</v>
      </c>
      <c r="I185" s="6">
        <f>ROUNDDOWN(AJ185*1.05,0)+INDEX(Sheet2!$B$2:'Sheet2'!$B$5,MATCH(G185,Sheet2!$A$2:'Sheet2'!$A$5,0),0)+34*AR185-ROUNDUP(IF($BA$1=TRUE,AT185,AU185)/10,0)</f>
        <v>436</v>
      </c>
      <c r="J185" s="45">
        <f>H185+I185</f>
        <v>1026</v>
      </c>
      <c r="K185" s="41">
        <f>AU185-ROUNDDOWN(AP185/2,0)-ROUNDDOWN(MAX(AO185*1.2,AN185*0.5),0)+INDEX(Sheet2!$C$2:'Sheet2'!$C$5,MATCH(G185,Sheet2!$A$2:'Sheet2'!$A$5,0),0)</f>
        <v>753</v>
      </c>
      <c r="L185" s="23">
        <f>AT185-ROUNDDOWN(AP185/2,0)-ROUNDDOWN(MAX(AO185*1.2,AN185*0.5),0)</f>
        <v>394</v>
      </c>
      <c r="N185" s="27">
        <f>AV185+IF($F185="범선",IF($BE$1=TRUE,INDEX(Sheet2!$H$2:'Sheet2'!$H$45,MATCH(AV185,Sheet2!$G$2:'Sheet2'!$G$45,0),0)),IF($BF$1=TRUE,INDEX(Sheet2!$I$2:'Sheet2'!$I$45,MATCH(AV185,Sheet2!$G$2:'Sheet2'!$G$45,0)),IF($BG$1=TRUE,INDEX(Sheet2!$H$2:'Sheet2'!$H$45,MATCH(AV185,Sheet2!$G$2:'Sheet2'!$G$45,0)),0)))+IF($BC$1=TRUE,2,0)</f>
        <v>20</v>
      </c>
      <c r="O185" s="8">
        <f>N185+3</f>
        <v>23</v>
      </c>
      <c r="P185" s="8">
        <f>N185+6</f>
        <v>26</v>
      </c>
      <c r="Q185" s="26">
        <f>N185+9</f>
        <v>29</v>
      </c>
      <c r="R185" s="8">
        <f>AW185+IF($F185="범선",IF($BE$1=TRUE,INDEX(Sheet2!$H$2:'Sheet2'!$H$45,MATCH(AW185,Sheet2!$G$2:'Sheet2'!$G$45,0),0)),IF($BF$1=TRUE,INDEX(Sheet2!$I$2:'Sheet2'!$I$45,MATCH(AW185,Sheet2!$G$2:'Sheet2'!$G$45,0)),IF($BG$1=TRUE,INDEX(Sheet2!$H$2:'Sheet2'!$H$45,MATCH(AW185,Sheet2!$G$2:'Sheet2'!$G$45,0)),0)))+IF($BC$1=TRUE,2,0)</f>
        <v>21</v>
      </c>
      <c r="S185" s="8">
        <f>R185+3.5</f>
        <v>24.5</v>
      </c>
      <c r="T185" s="8">
        <f>R185+6.5</f>
        <v>27.5</v>
      </c>
      <c r="U185" s="26">
        <f>R185+9.5</f>
        <v>30.5</v>
      </c>
      <c r="V185" s="8">
        <f>AX185+IF($F185="범선",IF($BE$1=TRUE,INDEX(Sheet2!$H$2:'Sheet2'!$H$45,MATCH(AX185,Sheet2!$G$2:'Sheet2'!$G$45,0),0)),IF($BF$1=TRUE,INDEX(Sheet2!$I$2:'Sheet2'!$I$45,MATCH(AX185,Sheet2!$G$2:'Sheet2'!$G$45,0)),IF($BG$1=TRUE,INDEX(Sheet2!$H$2:'Sheet2'!$H$45,MATCH(AX185,Sheet2!$G$2:'Sheet2'!$G$45,0)),0)))+IF($BC$1=TRUE,2,0)</f>
        <v>26.5</v>
      </c>
      <c r="W185" s="8">
        <f>V185+3.5</f>
        <v>30</v>
      </c>
      <c r="X185" s="8">
        <f>V185+6.5</f>
        <v>33</v>
      </c>
      <c r="Y185" s="26">
        <f>V185+9.5</f>
        <v>36</v>
      </c>
      <c r="Z185" s="8">
        <f>AY185+IF($F185="범선",IF($BE$1=TRUE,INDEX(Sheet2!$H$2:'Sheet2'!$H$45,MATCH(AY185,Sheet2!$G$2:'Sheet2'!$G$45,0),0)),IF($BF$1=TRUE,INDEX(Sheet2!$I$2:'Sheet2'!$I$45,MATCH(AY185,Sheet2!$G$2:'Sheet2'!$G$45,0)),IF($BG$1=TRUE,INDEX(Sheet2!$H$2:'Sheet2'!$H$45,MATCH(AY185,Sheet2!$G$2:'Sheet2'!$G$45,0)),0)))+IF($BC$1=TRUE,2,0)</f>
        <v>30.5</v>
      </c>
      <c r="AA185" s="8">
        <f>Z185+3.5</f>
        <v>34</v>
      </c>
      <c r="AB185" s="8">
        <f>Z185+6.5</f>
        <v>37</v>
      </c>
      <c r="AC185" s="26">
        <f>Z185+9.5</f>
        <v>40</v>
      </c>
      <c r="AD185" s="8">
        <f>AZ185+IF($F185="범선",IF($BE$1=TRUE,INDEX(Sheet2!$H$2:'Sheet2'!$H$45,MATCH(AZ185,Sheet2!$G$2:'Sheet2'!$G$45,0),0)),IF($BF$1=TRUE,INDEX(Sheet2!$I$2:'Sheet2'!$I$45,MATCH(AZ185,Sheet2!$G$2:'Sheet2'!$G$45,0)),IF($BG$1=TRUE,INDEX(Sheet2!$H$2:'Sheet2'!$H$45,MATCH(AZ185,Sheet2!$G$2:'Sheet2'!$G$45,0)),0)))+IF($BC$1=TRUE,2,0)</f>
        <v>36</v>
      </c>
      <c r="AE185" s="8">
        <f>AD185+3.5</f>
        <v>39.5</v>
      </c>
      <c r="AF185" s="8">
        <f>AD185+6.5</f>
        <v>42.5</v>
      </c>
      <c r="AG185" s="26">
        <f>AD185+9.5</f>
        <v>45.5</v>
      </c>
      <c r="AH185" s="8"/>
      <c r="AI185" s="6">
        <v>325</v>
      </c>
      <c r="AJ185" s="6">
        <v>179</v>
      </c>
      <c r="AK185" s="6">
        <v>5</v>
      </c>
      <c r="AL185" s="6">
        <v>10</v>
      </c>
      <c r="AM185" s="6">
        <v>32</v>
      </c>
      <c r="AN185" s="6">
        <v>68</v>
      </c>
      <c r="AO185" s="6">
        <v>40</v>
      </c>
      <c r="AP185" s="6">
        <v>46</v>
      </c>
      <c r="AQ185" s="6">
        <v>506</v>
      </c>
      <c r="AR185" s="6">
        <v>4</v>
      </c>
      <c r="AS185" s="6">
        <f>AN185+AP185+AQ185</f>
        <v>620</v>
      </c>
      <c r="AT185" s="6">
        <f>ROUNDDOWN(AS185*0.75,0)</f>
        <v>465</v>
      </c>
      <c r="AU185" s="6">
        <f>ROUNDDOWN(AS185*1.25,0)</f>
        <v>775</v>
      </c>
      <c r="AV185" s="6">
        <f>ROUNDDOWN(($AM185-5)/5,0)-ROUNDDOWN(IF($BA$1=TRUE,$AT185,$AU185)/100,0)+IF($BB$1=TRUE,1,0)+IF($BD$1=TRUE,6,0)</f>
        <v>8</v>
      </c>
      <c r="AW185" s="6">
        <f>ROUNDDOWN(($AM185-5+3*$BA$5)/5,0)-ROUNDDOWN(IF($BA$1=TRUE,$AT185,$AU185)/100,0)+IF($BB$1=TRUE,1,0)+IF($BD$1=TRUE,6,0)</f>
        <v>9</v>
      </c>
      <c r="AX185" s="6">
        <f>ROUNDDOWN(($AM185-5+20*1+2*$BA$5)/5,0)-ROUNDDOWN(IF($BA$1=TRUE,$AT185,$AU185)/100,0)+IF($BB$1=TRUE,1,0)+IF($BD$1=TRUE,6,0)</f>
        <v>13</v>
      </c>
      <c r="AY185" s="6">
        <f>ROUNDDOWN(($AM185-5+20*2+1*$BA$5)/5,0)-ROUNDDOWN(IF($BA$1=TRUE,$AT185,$AU185)/100,0)+IF($BB$1=TRUE,1,0)+IF($BD$1=TRUE,6,0)</f>
        <v>16</v>
      </c>
      <c r="AZ185" s="6">
        <f>ROUNDDOWN(($AM185-5+60)/5,0)-ROUNDDOWN(IF($BA$1=TRUE,$AT185,$AU185)/100,0)+IF($BB$1=TRUE,1,0)+IF($BD$1=TRUE,6,0)</f>
        <v>20</v>
      </c>
    </row>
    <row r="186" spans="1:52" s="6" customFormat="1" x14ac:dyDescent="0.3">
      <c r="A186" s="35">
        <v>182</v>
      </c>
      <c r="B186" s="7" t="s">
        <v>66</v>
      </c>
      <c r="C186" s="23" t="s">
        <v>49</v>
      </c>
      <c r="D186" s="8" t="s">
        <v>1</v>
      </c>
      <c r="E186" s="8" t="s">
        <v>67</v>
      </c>
      <c r="F186" s="9" t="s">
        <v>69</v>
      </c>
      <c r="G186" s="26" t="s">
        <v>10</v>
      </c>
      <c r="H186" s="6">
        <f>ROUNDDOWN(AI186*1.05,0)+INDEX(Sheet2!$B$2:'Sheet2'!$B$5,MATCH(G186,Sheet2!$A$2:'Sheet2'!$A$5,0),0)+34*AR186-ROUNDUP(IF($BA$1=TRUE,AT186,AU186)/10,0)</f>
        <v>477</v>
      </c>
      <c r="I186" s="6">
        <f>ROUNDDOWN(AJ186*1.05,0)+INDEX(Sheet2!$B$2:'Sheet2'!$B$5,MATCH(G186,Sheet2!$A$2:'Sheet2'!$A$5,0),0)+34*AR186-ROUNDUP(IF($BA$1=TRUE,AT186,AU186)/10,0)</f>
        <v>551</v>
      </c>
      <c r="J186" s="45">
        <f>H186+I186</f>
        <v>1028</v>
      </c>
      <c r="K186" s="41">
        <f>AU186-ROUNDDOWN(AP186/2,0)-ROUNDDOWN(MAX(AO186*1.2,AN186*0.5),0)+INDEX(Sheet2!$C$2:'Sheet2'!$C$5,MATCH(G186,Sheet2!$A$2:'Sheet2'!$A$5,0),0)</f>
        <v>1411</v>
      </c>
      <c r="L186" s="37">
        <f>AT186-ROUNDDOWN(AP186/2,0)-ROUNDDOWN(MAX(AO186*1.2,AN186*0.5),0)</f>
        <v>780</v>
      </c>
      <c r="N186" s="27">
        <f>AV186+IF($F186="범선",IF($BE$1=TRUE,INDEX(Sheet2!$H$2:'Sheet2'!$H$45,MATCH(AV186,Sheet2!$G$2:'Sheet2'!$G$45,0),0)),IF($BF$1=TRUE,INDEX(Sheet2!$I$2:'Sheet2'!$I$45,MATCH(AV186,Sheet2!$G$2:'Sheet2'!$G$45,0)),IF($BG$1=TRUE,INDEX(Sheet2!$H$2:'Sheet2'!$H$45,MATCH(AV186,Sheet2!$G$2:'Sheet2'!$G$45,0)),0)))+IF($BC$1=TRUE,2,0)</f>
        <v>17</v>
      </c>
      <c r="O186" s="8">
        <f>N186+3</f>
        <v>20</v>
      </c>
      <c r="P186" s="8">
        <f>N186+6</f>
        <v>23</v>
      </c>
      <c r="Q186" s="26">
        <f>N186+9</f>
        <v>26</v>
      </c>
      <c r="R186" s="8">
        <f>AW186+IF($F186="범선",IF($BE$1=TRUE,INDEX(Sheet2!$H$2:'Sheet2'!$H$45,MATCH(AW186,Sheet2!$G$2:'Sheet2'!$G$45,0),0)),IF($BF$1=TRUE,INDEX(Sheet2!$I$2:'Sheet2'!$I$45,MATCH(AW186,Sheet2!$G$2:'Sheet2'!$G$45,0)),IF($BG$1=TRUE,INDEX(Sheet2!$H$2:'Sheet2'!$H$45,MATCH(AW186,Sheet2!$G$2:'Sheet2'!$G$45,0)),0)))+IF($BC$1=TRUE,2,0)</f>
        <v>18.5</v>
      </c>
      <c r="S186" s="8">
        <f>R186+3.5</f>
        <v>22</v>
      </c>
      <c r="T186" s="8">
        <f>R186+6.5</f>
        <v>25</v>
      </c>
      <c r="U186" s="26">
        <f>R186+9.5</f>
        <v>28</v>
      </c>
      <c r="V186" s="8">
        <f>AX186+IF($F186="범선",IF($BE$1=TRUE,INDEX(Sheet2!$H$2:'Sheet2'!$H$45,MATCH(AX186,Sheet2!$G$2:'Sheet2'!$G$45,0),0)),IF($BF$1=TRUE,INDEX(Sheet2!$I$2:'Sheet2'!$I$45,MATCH(AX186,Sheet2!$G$2:'Sheet2'!$G$45,0)),IF($BG$1=TRUE,INDEX(Sheet2!$H$2:'Sheet2'!$H$45,MATCH(AX186,Sheet2!$G$2:'Sheet2'!$G$45,0)),0)))+IF($BC$1=TRUE,2,0)</f>
        <v>22.5</v>
      </c>
      <c r="W186" s="8">
        <f>V186+3.5</f>
        <v>26</v>
      </c>
      <c r="X186" s="8">
        <f>V186+6.5</f>
        <v>29</v>
      </c>
      <c r="Y186" s="26">
        <f>V186+9.5</f>
        <v>32</v>
      </c>
      <c r="Z186" s="8">
        <f>AY186+IF($F186="범선",IF($BE$1=TRUE,INDEX(Sheet2!$H$2:'Sheet2'!$H$45,MATCH(AY186,Sheet2!$G$2:'Sheet2'!$G$45,0),0)),IF($BF$1=TRUE,INDEX(Sheet2!$I$2:'Sheet2'!$I$45,MATCH(AY186,Sheet2!$G$2:'Sheet2'!$G$45,0)),IF($BG$1=TRUE,INDEX(Sheet2!$H$2:'Sheet2'!$H$45,MATCH(AY186,Sheet2!$G$2:'Sheet2'!$G$45,0)),0)))+IF($BC$1=TRUE,2,0)</f>
        <v>28</v>
      </c>
      <c r="AA186" s="8">
        <f>Z186+3.5</f>
        <v>31.5</v>
      </c>
      <c r="AB186" s="8">
        <f>Z186+6.5</f>
        <v>34.5</v>
      </c>
      <c r="AC186" s="26">
        <f>Z186+9.5</f>
        <v>37.5</v>
      </c>
      <c r="AD186" s="8">
        <f>AZ186+IF($F186="범선",IF($BE$1=TRUE,INDEX(Sheet2!$H$2:'Sheet2'!$H$45,MATCH(AZ186,Sheet2!$G$2:'Sheet2'!$G$45,0),0)),IF($BF$1=TRUE,INDEX(Sheet2!$I$2:'Sheet2'!$I$45,MATCH(AZ186,Sheet2!$G$2:'Sheet2'!$G$45,0)),IF($BG$1=TRUE,INDEX(Sheet2!$H$2:'Sheet2'!$H$45,MATCH(AZ186,Sheet2!$G$2:'Sheet2'!$G$45,0)),0)))+IF($BC$1=TRUE,2,0)</f>
        <v>33</v>
      </c>
      <c r="AE186" s="8">
        <f>AD186+3.5</f>
        <v>36.5</v>
      </c>
      <c r="AF186" s="8">
        <f>AD186+6.5</f>
        <v>39.5</v>
      </c>
      <c r="AG186" s="26">
        <f>AD186+9.5</f>
        <v>42.5</v>
      </c>
      <c r="AH186" s="8"/>
      <c r="AI186" s="6">
        <v>275</v>
      </c>
      <c r="AJ186" s="6">
        <v>345</v>
      </c>
      <c r="AK186" s="6">
        <v>15</v>
      </c>
      <c r="AL186" s="6">
        <v>12</v>
      </c>
      <c r="AM186" s="6">
        <v>40</v>
      </c>
      <c r="AN186" s="6">
        <v>50</v>
      </c>
      <c r="AO186" s="44">
        <v>50</v>
      </c>
      <c r="AP186" s="44">
        <v>60</v>
      </c>
      <c r="AQ186" s="6">
        <v>1050</v>
      </c>
      <c r="AR186" s="6">
        <v>4</v>
      </c>
      <c r="AS186" s="6">
        <f>AN186+AP186+AQ186</f>
        <v>1160</v>
      </c>
      <c r="AT186" s="6">
        <f>ROUNDDOWN(AS186*0.75,0)</f>
        <v>870</v>
      </c>
      <c r="AU186" s="6">
        <f>ROUNDDOWN(AS186*1.25,0)</f>
        <v>1450</v>
      </c>
      <c r="AV186" s="6">
        <f>ROUNDDOWN(($AM186-5)/5,0)-ROUNDDOWN(IF($BA$1=TRUE,$AT186,$AU186)/100,0)+IF($BB$1=TRUE,1,0)+IF($BD$1=TRUE,6,0)</f>
        <v>6</v>
      </c>
      <c r="AW186" s="6">
        <f>ROUNDDOWN(($AM186-5+3*$BA$5)/5,0)-ROUNDDOWN(IF($BA$1=TRUE,$AT186,$AU186)/100,0)+IF($BB$1=TRUE,1,0)+IF($BD$1=TRUE,6,0)</f>
        <v>7</v>
      </c>
      <c r="AX186" s="6">
        <f>ROUNDDOWN(($AM186-5+20*1+2*$BA$5)/5,0)-ROUNDDOWN(IF($BA$1=TRUE,$AT186,$AU186)/100,0)+IF($BB$1=TRUE,1,0)+IF($BD$1=TRUE,6,0)</f>
        <v>10</v>
      </c>
      <c r="AY186" s="6">
        <f>ROUNDDOWN(($AM186-5+20*2+1*$BA$5)/5,0)-ROUNDDOWN(IF($BA$1=TRUE,$AT186,$AU186)/100,0)+IF($BB$1=TRUE,1,0)+IF($BD$1=TRUE,6,0)</f>
        <v>14</v>
      </c>
      <c r="AZ186" s="6">
        <f>ROUNDDOWN(($AM186-5+60)/5,0)-ROUNDDOWN(IF($BA$1=TRUE,$AT186,$AU186)/100,0)+IF($BB$1=TRUE,1,0)+IF($BD$1=TRUE,6,0)</f>
        <v>18</v>
      </c>
    </row>
    <row r="187" spans="1:52" s="6" customFormat="1" x14ac:dyDescent="0.3">
      <c r="A187" s="35">
        <v>183</v>
      </c>
      <c r="B187" s="7" t="s">
        <v>51</v>
      </c>
      <c r="C187" s="23" t="s">
        <v>52</v>
      </c>
      <c r="D187" s="8" t="s">
        <v>1</v>
      </c>
      <c r="E187" s="8" t="s">
        <v>0</v>
      </c>
      <c r="F187" s="9" t="s">
        <v>69</v>
      </c>
      <c r="G187" s="26" t="s">
        <v>10</v>
      </c>
      <c r="H187" s="6">
        <f>ROUNDDOWN(AI187*1.05,0)+INDEX(Sheet2!$B$2:'Sheet2'!$B$5,MATCH(G187,Sheet2!$A$2:'Sheet2'!$A$5,0),0)+34*AR187-ROUNDUP(IF($BA$1=TRUE,AT187,AU187)/10,0)</f>
        <v>575</v>
      </c>
      <c r="I187" s="6">
        <f>ROUNDDOWN(AJ187*1.05,0)+INDEX(Sheet2!$B$2:'Sheet2'!$B$5,MATCH(G187,Sheet2!$A$2:'Sheet2'!$A$5,0),0)+34*AR187-ROUNDUP(IF($BA$1=TRUE,AT187,AU187)/10,0)</f>
        <v>406</v>
      </c>
      <c r="J187" s="45">
        <f>H187+I187</f>
        <v>981</v>
      </c>
      <c r="K187" s="41">
        <f>AU187-ROUNDDOWN(AP187/2,0)-ROUNDDOWN(MAX(AO187*1.2,AN187*0.5),0)+INDEX(Sheet2!$C$2:'Sheet2'!$C$5,MATCH(G187,Sheet2!$A$2:'Sheet2'!$A$5,0),0)</f>
        <v>1117</v>
      </c>
      <c r="L187" s="23">
        <f>AT187-ROUNDDOWN(AP187/2,0)-ROUNDDOWN(MAX(AO187*1.2,AN187*0.5),0)</f>
        <v>613</v>
      </c>
      <c r="N187" s="27">
        <f>AV187+IF($F187="범선",IF($BE$1=TRUE,INDEX(Sheet2!$H$2:'Sheet2'!$H$45,MATCH(AV187,Sheet2!$G$2:'Sheet2'!$G$45,0),0)),IF($BF$1=TRUE,INDEX(Sheet2!$I$2:'Sheet2'!$I$45,MATCH(AV187,Sheet2!$G$2:'Sheet2'!$G$45,0)),IF($BG$1=TRUE,INDEX(Sheet2!$H$2:'Sheet2'!$H$45,MATCH(AV187,Sheet2!$G$2:'Sheet2'!$G$45,0)),0)))+IF($BC$1=TRUE,2,0)</f>
        <v>17</v>
      </c>
      <c r="O187" s="8">
        <f>N187+3</f>
        <v>20</v>
      </c>
      <c r="P187" s="8">
        <f>N187+6</f>
        <v>23</v>
      </c>
      <c r="Q187" s="26">
        <f>N187+9</f>
        <v>26</v>
      </c>
      <c r="R187" s="8">
        <f>AW187+IF($F187="범선",IF($BE$1=TRUE,INDEX(Sheet2!$H$2:'Sheet2'!$H$45,MATCH(AW187,Sheet2!$G$2:'Sheet2'!$G$45,0),0)),IF($BF$1=TRUE,INDEX(Sheet2!$I$2:'Sheet2'!$I$45,MATCH(AW187,Sheet2!$G$2:'Sheet2'!$G$45,0)),IF($BG$1=TRUE,INDEX(Sheet2!$H$2:'Sheet2'!$H$45,MATCH(AW187,Sheet2!$G$2:'Sheet2'!$G$45,0)),0)))+IF($BC$1=TRUE,2,0)</f>
        <v>18.5</v>
      </c>
      <c r="S187" s="8">
        <f>R187+3.5</f>
        <v>22</v>
      </c>
      <c r="T187" s="8">
        <f>R187+6.5</f>
        <v>25</v>
      </c>
      <c r="U187" s="26">
        <f>R187+9.5</f>
        <v>28</v>
      </c>
      <c r="V187" s="8">
        <f>AX187+IF($F187="범선",IF($BE$1=TRUE,INDEX(Sheet2!$H$2:'Sheet2'!$H$45,MATCH(AX187,Sheet2!$G$2:'Sheet2'!$G$45,0),0)),IF($BF$1=TRUE,INDEX(Sheet2!$I$2:'Sheet2'!$I$45,MATCH(AX187,Sheet2!$G$2:'Sheet2'!$G$45,0)),IF($BG$1=TRUE,INDEX(Sheet2!$H$2:'Sheet2'!$H$45,MATCH(AX187,Sheet2!$G$2:'Sheet2'!$G$45,0)),0)))+IF($BC$1=TRUE,2,0)</f>
        <v>24</v>
      </c>
      <c r="W187" s="8">
        <f>V187+3.5</f>
        <v>27.5</v>
      </c>
      <c r="X187" s="8">
        <f>V187+6.5</f>
        <v>30.5</v>
      </c>
      <c r="Y187" s="26">
        <f>V187+9.5</f>
        <v>33.5</v>
      </c>
      <c r="Z187" s="8">
        <f>AY187+IF($F187="범선",IF($BE$1=TRUE,INDEX(Sheet2!$H$2:'Sheet2'!$H$45,MATCH(AY187,Sheet2!$G$2:'Sheet2'!$G$45,0),0)),IF($BF$1=TRUE,INDEX(Sheet2!$I$2:'Sheet2'!$I$45,MATCH(AY187,Sheet2!$G$2:'Sheet2'!$G$45,0)),IF($BG$1=TRUE,INDEX(Sheet2!$H$2:'Sheet2'!$H$45,MATCH(AY187,Sheet2!$G$2:'Sheet2'!$G$45,0)),0)))+IF($BC$1=TRUE,2,0)</f>
        <v>29</v>
      </c>
      <c r="AA187" s="8">
        <f>Z187+3.5</f>
        <v>32.5</v>
      </c>
      <c r="AB187" s="8">
        <f>Z187+6.5</f>
        <v>35.5</v>
      </c>
      <c r="AC187" s="26">
        <f>Z187+9.5</f>
        <v>38.5</v>
      </c>
      <c r="AD187" s="8">
        <f>AZ187+IF($F187="범선",IF($BE$1=TRUE,INDEX(Sheet2!$H$2:'Sheet2'!$H$45,MATCH(AZ187,Sheet2!$G$2:'Sheet2'!$G$45,0),0)),IF($BF$1=TRUE,INDEX(Sheet2!$I$2:'Sheet2'!$I$45,MATCH(AZ187,Sheet2!$G$2:'Sheet2'!$G$45,0)),IF($BG$1=TRUE,INDEX(Sheet2!$H$2:'Sheet2'!$H$45,MATCH(AZ187,Sheet2!$G$2:'Sheet2'!$G$45,0)),0)))+IF($BC$1=TRUE,2,0)</f>
        <v>33</v>
      </c>
      <c r="AE187" s="8">
        <f>AD187+3.5</f>
        <v>36.5</v>
      </c>
      <c r="AF187" s="8">
        <f>AD187+6.5</f>
        <v>39.5</v>
      </c>
      <c r="AG187" s="26">
        <f>AD187+9.5</f>
        <v>42.5</v>
      </c>
      <c r="AH187" s="8"/>
      <c r="AI187" s="6">
        <v>350</v>
      </c>
      <c r="AJ187" s="6">
        <v>189</v>
      </c>
      <c r="AK187" s="6">
        <v>6</v>
      </c>
      <c r="AL187" s="6">
        <v>9</v>
      </c>
      <c r="AM187" s="6">
        <v>33</v>
      </c>
      <c r="AN187" s="6">
        <v>72</v>
      </c>
      <c r="AO187" s="6">
        <v>38</v>
      </c>
      <c r="AP187" s="6">
        <v>40</v>
      </c>
      <c r="AQ187" s="6">
        <v>793</v>
      </c>
      <c r="AR187" s="6">
        <v>4</v>
      </c>
      <c r="AS187" s="6">
        <f>AN187+AP187+AQ187</f>
        <v>905</v>
      </c>
      <c r="AT187" s="6">
        <f>ROUNDDOWN(AS187*0.75,0)</f>
        <v>678</v>
      </c>
      <c r="AU187" s="6">
        <f>ROUNDDOWN(AS187*1.25,0)</f>
        <v>1131</v>
      </c>
      <c r="AV187" s="6">
        <f>ROUNDDOWN(($AM187-5)/5,0)-ROUNDDOWN(IF($BA$1=TRUE,$AT187,$AU187)/100,0)+IF($BB$1=TRUE,1,0)+IF($BD$1=TRUE,6,0)</f>
        <v>6</v>
      </c>
      <c r="AW187" s="6">
        <f>ROUNDDOWN(($AM187-5+3*$BA$5)/5,0)-ROUNDDOWN(IF($BA$1=TRUE,$AT187,$AU187)/100,0)+IF($BB$1=TRUE,1,0)+IF($BD$1=TRUE,6,0)</f>
        <v>7</v>
      </c>
      <c r="AX187" s="6">
        <f>ROUNDDOWN(($AM187-5+20*1+2*$BA$5)/5,0)-ROUNDDOWN(IF($BA$1=TRUE,$AT187,$AU187)/100,0)+IF($BB$1=TRUE,1,0)+IF($BD$1=TRUE,6,0)</f>
        <v>11</v>
      </c>
      <c r="AY187" s="6">
        <f>ROUNDDOWN(($AM187-5+20*2+1*$BA$5)/5,0)-ROUNDDOWN(IF($BA$1=TRUE,$AT187,$AU187)/100,0)+IF($BB$1=TRUE,1,0)+IF($BD$1=TRUE,6,0)</f>
        <v>15</v>
      </c>
      <c r="AZ187" s="6">
        <f>ROUNDDOWN(($AM187-5+60)/5,0)-ROUNDDOWN(IF($BA$1=TRUE,$AT187,$AU187)/100,0)+IF($BB$1=TRUE,1,0)+IF($BD$1=TRUE,6,0)</f>
        <v>18</v>
      </c>
    </row>
    <row r="188" spans="1:52" s="6" customFormat="1" x14ac:dyDescent="0.3">
      <c r="A188" s="35">
        <v>184</v>
      </c>
      <c r="B188" s="7" t="s">
        <v>3</v>
      </c>
      <c r="C188" s="23" t="s">
        <v>63</v>
      </c>
      <c r="D188" s="8" t="s">
        <v>1</v>
      </c>
      <c r="E188" s="8" t="s">
        <v>70</v>
      </c>
      <c r="F188" s="8" t="s">
        <v>153</v>
      </c>
      <c r="G188" s="26" t="s">
        <v>10</v>
      </c>
      <c r="H188" s="6">
        <f>ROUNDDOWN(AI188*1.05,0)+INDEX(Sheet2!$B$2:'Sheet2'!$B$5,MATCH(G188,Sheet2!$A$2:'Sheet2'!$A$5,0),0)+34*AR188-ROUNDUP(IF($BA$1=TRUE,AT188,AU188)/10,0)</f>
        <v>322</v>
      </c>
      <c r="I188" s="6">
        <f>ROUNDDOWN(AJ188*1.05,0)+INDEX(Sheet2!$B$2:'Sheet2'!$B$5,MATCH(G188,Sheet2!$A$2:'Sheet2'!$A$5,0),0)+34*AR188-ROUNDUP(IF($BA$1=TRUE,AT188,AU188)/10,0)</f>
        <v>459</v>
      </c>
      <c r="J188" s="45">
        <f>H188+I188</f>
        <v>781</v>
      </c>
      <c r="K188" s="41">
        <f>AU188-ROUNDDOWN(AP188/2,0)-ROUNDDOWN(MAX(AO188*1.2,AN188*0.5),0)+INDEX(Sheet2!$C$2:'Sheet2'!$C$5,MATCH(G188,Sheet2!$A$2:'Sheet2'!$A$5,0),0)</f>
        <v>1443</v>
      </c>
      <c r="L188" s="23">
        <f>AT188-ROUNDDOWN(AP188/2,0)-ROUNDDOWN(MAX(AO188*1.2,AN188*0.5),0)</f>
        <v>797</v>
      </c>
      <c r="N188" s="27">
        <f>AV188+IF($F188="범선",IF($BE$1=TRUE,INDEX(Sheet2!$H$2:'Sheet2'!$H$45,MATCH(AV188,Sheet2!$G$2:'Sheet2'!$G$45,0),0)),IF($BF$1=TRUE,INDEX(Sheet2!$I$2:'Sheet2'!$I$45,MATCH(AV188,Sheet2!$G$2:'Sheet2'!$G$45,0)),IF($BG$1=TRUE,INDEX(Sheet2!$H$2:'Sheet2'!$H$45,MATCH(AV188,Sheet2!$G$2:'Sheet2'!$G$45,0)),0)))+IF($BC$1=TRUE,2,0)</f>
        <v>16</v>
      </c>
      <c r="O188" s="8">
        <f>N188+3</f>
        <v>19</v>
      </c>
      <c r="P188" s="8">
        <f>N188+6</f>
        <v>22</v>
      </c>
      <c r="Q188" s="26">
        <f>N188+9</f>
        <v>25</v>
      </c>
      <c r="R188" s="8">
        <f>AW188+IF($F188="범선",IF($BE$1=TRUE,INDEX(Sheet2!$H$2:'Sheet2'!$H$45,MATCH(AW188,Sheet2!$G$2:'Sheet2'!$G$45,0),0)),IF($BF$1=TRUE,INDEX(Sheet2!$I$2:'Sheet2'!$I$45,MATCH(AW188,Sheet2!$G$2:'Sheet2'!$G$45,0)),IF($BG$1=TRUE,INDEX(Sheet2!$H$2:'Sheet2'!$H$45,MATCH(AW188,Sheet2!$G$2:'Sheet2'!$G$45,0)),0)))+IF($BC$1=TRUE,2,0)</f>
        <v>17</v>
      </c>
      <c r="S188" s="8">
        <f>R188+3.5</f>
        <v>20.5</v>
      </c>
      <c r="T188" s="8">
        <f>R188+6.5</f>
        <v>23.5</v>
      </c>
      <c r="U188" s="26">
        <f>R188+9.5</f>
        <v>26.5</v>
      </c>
      <c r="V188" s="8">
        <f>AX188+IF($F188="범선",IF($BE$1=TRUE,INDEX(Sheet2!$H$2:'Sheet2'!$H$45,MATCH(AX188,Sheet2!$G$2:'Sheet2'!$G$45,0),0)),IF($BF$1=TRUE,INDEX(Sheet2!$I$2:'Sheet2'!$I$45,MATCH(AX188,Sheet2!$G$2:'Sheet2'!$G$45,0)),IF($BG$1=TRUE,INDEX(Sheet2!$H$2:'Sheet2'!$H$45,MATCH(AX188,Sheet2!$G$2:'Sheet2'!$G$45,0)),0)))+IF($BC$1=TRUE,2,0)</f>
        <v>22.5</v>
      </c>
      <c r="W188" s="8">
        <f>V188+3.5</f>
        <v>26</v>
      </c>
      <c r="X188" s="8">
        <f>V188+6.5</f>
        <v>29</v>
      </c>
      <c r="Y188" s="26">
        <f>V188+9.5</f>
        <v>32</v>
      </c>
      <c r="Z188" s="8">
        <f>AY188+IF($F188="범선",IF($BE$1=TRUE,INDEX(Sheet2!$H$2:'Sheet2'!$H$45,MATCH(AY188,Sheet2!$G$2:'Sheet2'!$G$45,0),0)),IF($BF$1=TRUE,INDEX(Sheet2!$I$2:'Sheet2'!$I$45,MATCH(AY188,Sheet2!$G$2:'Sheet2'!$G$45,0)),IF($BG$1=TRUE,INDEX(Sheet2!$H$2:'Sheet2'!$H$45,MATCH(AY188,Sheet2!$G$2:'Sheet2'!$G$45,0)),0)))+IF($BC$1=TRUE,2,0)</f>
        <v>28</v>
      </c>
      <c r="AA188" s="8">
        <f>Z188+3.5</f>
        <v>31.5</v>
      </c>
      <c r="AB188" s="8">
        <f>Z188+6.5</f>
        <v>34.5</v>
      </c>
      <c r="AC188" s="26">
        <f>Z188+9.5</f>
        <v>37.5</v>
      </c>
      <c r="AD188" s="8">
        <f>AZ188+IF($F188="범선",IF($BE$1=TRUE,INDEX(Sheet2!$H$2:'Sheet2'!$H$45,MATCH(AZ188,Sheet2!$G$2:'Sheet2'!$G$45,0),0)),IF($BF$1=TRUE,INDEX(Sheet2!$I$2:'Sheet2'!$I$45,MATCH(AZ188,Sheet2!$G$2:'Sheet2'!$G$45,0)),IF($BG$1=TRUE,INDEX(Sheet2!$H$2:'Sheet2'!$H$45,MATCH(AZ188,Sheet2!$G$2:'Sheet2'!$G$45,0)),0)))+IF($BC$1=TRUE,2,0)</f>
        <v>32</v>
      </c>
      <c r="AE188" s="8">
        <f>AD188+3.5</f>
        <v>35.5</v>
      </c>
      <c r="AF188" s="8">
        <f>AD188+6.5</f>
        <v>38.5</v>
      </c>
      <c r="AG188" s="26">
        <f>AD188+9.5</f>
        <v>41.5</v>
      </c>
      <c r="AH188" s="8"/>
      <c r="AI188" s="6">
        <v>130</v>
      </c>
      <c r="AJ188" s="6">
        <v>260</v>
      </c>
      <c r="AK188" s="6">
        <v>7</v>
      </c>
      <c r="AL188" s="6">
        <v>9</v>
      </c>
      <c r="AM188" s="6">
        <v>38</v>
      </c>
      <c r="AN188" s="6">
        <v>100</v>
      </c>
      <c r="AO188" s="6">
        <v>50</v>
      </c>
      <c r="AP188" s="6">
        <v>70</v>
      </c>
      <c r="AQ188" s="6">
        <v>1020</v>
      </c>
      <c r="AR188" s="6">
        <v>4</v>
      </c>
      <c r="AS188" s="6">
        <f>AN188+AP188+AQ188</f>
        <v>1190</v>
      </c>
      <c r="AT188" s="6">
        <f>ROUNDDOWN(AS188*0.75,0)</f>
        <v>892</v>
      </c>
      <c r="AU188" s="6">
        <f>ROUNDDOWN(AS188*1.25,0)</f>
        <v>1487</v>
      </c>
      <c r="AV188" s="6">
        <f>ROUNDDOWN(($AM188-5)/5,0)-ROUNDDOWN(IF($BA$1=TRUE,$AT188,$AU188)/100,0)+IF($BB$1=TRUE,1,0)+IF($BD$1=TRUE,6,0)</f>
        <v>5</v>
      </c>
      <c r="AW188" s="6">
        <f>ROUNDDOWN(($AM188-5+3*$BA$5)/5,0)-ROUNDDOWN(IF($BA$1=TRUE,$AT188,$AU188)/100,0)+IF($BB$1=TRUE,1,0)+IF($BD$1=TRUE,6,0)</f>
        <v>6</v>
      </c>
      <c r="AX188" s="6">
        <f>ROUNDDOWN(($AM188-5+20*1+2*$BA$5)/5,0)-ROUNDDOWN(IF($BA$1=TRUE,$AT188,$AU188)/100,0)+IF($BB$1=TRUE,1,0)+IF($BD$1=TRUE,6,0)</f>
        <v>10</v>
      </c>
      <c r="AY188" s="6">
        <f>ROUNDDOWN(($AM188-5+20*2+1*$BA$5)/5,0)-ROUNDDOWN(IF($BA$1=TRUE,$AT188,$AU188)/100,0)+IF($BB$1=TRUE,1,0)+IF($BD$1=TRUE,6,0)</f>
        <v>14</v>
      </c>
      <c r="AZ188" s="6">
        <f>ROUNDDOWN(($AM188-5+60)/5,0)-ROUNDDOWN(IF($BA$1=TRUE,$AT188,$AU188)/100,0)+IF($BB$1=TRUE,1,0)+IF($BD$1=TRUE,6,0)</f>
        <v>17</v>
      </c>
    </row>
    <row r="189" spans="1:52" s="6" customFormat="1" x14ac:dyDescent="0.3">
      <c r="A189" s="35">
        <v>185</v>
      </c>
      <c r="B189" s="7" t="s">
        <v>68</v>
      </c>
      <c r="C189" s="23" t="s">
        <v>53</v>
      </c>
      <c r="D189" s="8" t="s">
        <v>1</v>
      </c>
      <c r="E189" s="8" t="s">
        <v>60</v>
      </c>
      <c r="F189" s="9" t="s">
        <v>69</v>
      </c>
      <c r="G189" s="26" t="s">
        <v>12</v>
      </c>
      <c r="H189" s="6">
        <f>ROUNDDOWN(AI189*1.05,0)+INDEX(Sheet2!$B$2:'Sheet2'!$B$5,MATCH(G189,Sheet2!$A$2:'Sheet2'!$A$5,0),0)+34*AR189-ROUNDUP(IF($BA$1=TRUE,AT189,AU189)/10,0)</f>
        <v>549</v>
      </c>
      <c r="I189" s="6">
        <f>ROUNDDOWN(AJ189*1.05,0)+INDEX(Sheet2!$B$2:'Sheet2'!$B$5,MATCH(G189,Sheet2!$A$2:'Sheet2'!$A$5,0),0)+34*AR189-ROUNDUP(IF($BA$1=TRUE,AT189,AU189)/10,0)</f>
        <v>444</v>
      </c>
      <c r="J189" s="45">
        <f>H189+I189</f>
        <v>993</v>
      </c>
      <c r="K189" s="42">
        <f>AU189-ROUNDDOWN(AP189/2,0)-ROUNDDOWN(MAX(AO189*1.2,AN189*0.5),0)+INDEX(Sheet2!$C$2:'Sheet2'!$C$5,MATCH(G189,Sheet2!$A$2:'Sheet2'!$A$5,0),0)</f>
        <v>565</v>
      </c>
      <c r="L189" s="28">
        <f>AT189-ROUNDDOWN(AP189/2,0)-ROUNDDOWN(MAX(AO189*1.2,AN189*0.5),0)</f>
        <v>239</v>
      </c>
      <c r="N189" s="27">
        <f>AV189+IF($F189="범선",IF($BE$1=TRUE,INDEX(Sheet2!$H$2:'Sheet2'!$H$45,MATCH(AV189,Sheet2!$G$2:'Sheet2'!$G$45,0),0)),IF($BF$1=TRUE,INDEX(Sheet2!$I$2:'Sheet2'!$I$45,MATCH(AV189,Sheet2!$G$2:'Sheet2'!$G$45,0)),IF($BG$1=TRUE,INDEX(Sheet2!$H$2:'Sheet2'!$H$45,MATCH(AV189,Sheet2!$G$2:'Sheet2'!$G$45,0)),0)))+IF($BC$1=TRUE,2,0)</f>
        <v>28</v>
      </c>
      <c r="O189" s="8">
        <f>N189+3</f>
        <v>31</v>
      </c>
      <c r="P189" s="8">
        <f>N189+6</f>
        <v>34</v>
      </c>
      <c r="Q189" s="26">
        <f>N189+9</f>
        <v>37</v>
      </c>
      <c r="R189" s="8">
        <f>AW189+IF($F189="범선",IF($BE$1=TRUE,INDEX(Sheet2!$H$2:'Sheet2'!$H$45,MATCH(AW189,Sheet2!$G$2:'Sheet2'!$G$45,0),0)),IF($BF$1=TRUE,INDEX(Sheet2!$I$2:'Sheet2'!$I$45,MATCH(AW189,Sheet2!$G$2:'Sheet2'!$G$45,0)),IF($BG$1=TRUE,INDEX(Sheet2!$H$2:'Sheet2'!$H$45,MATCH(AW189,Sheet2!$G$2:'Sheet2'!$G$45,0)),0)))+IF($BC$1=TRUE,2,0)</f>
        <v>29</v>
      </c>
      <c r="S189" s="8">
        <f>R189+3.5</f>
        <v>32.5</v>
      </c>
      <c r="T189" s="8">
        <f>R189+6.5</f>
        <v>35.5</v>
      </c>
      <c r="U189" s="26">
        <f>R189+9.5</f>
        <v>38.5</v>
      </c>
      <c r="V189" s="8">
        <f>AX189+IF($F189="범선",IF($BE$1=TRUE,INDEX(Sheet2!$H$2:'Sheet2'!$H$45,MATCH(AX189,Sheet2!$G$2:'Sheet2'!$G$45,0),0)),IF($BF$1=TRUE,INDEX(Sheet2!$I$2:'Sheet2'!$I$45,MATCH(AX189,Sheet2!$G$2:'Sheet2'!$G$45,0)),IF($BG$1=TRUE,INDEX(Sheet2!$H$2:'Sheet2'!$H$45,MATCH(AX189,Sheet2!$G$2:'Sheet2'!$G$45,0)),0)))+IF($BC$1=TRUE,2,0)</f>
        <v>33</v>
      </c>
      <c r="W189" s="8">
        <f>V189+3.5</f>
        <v>36.5</v>
      </c>
      <c r="X189" s="8">
        <f>V189+6.5</f>
        <v>39.5</v>
      </c>
      <c r="Y189" s="26">
        <f>V189+9.5</f>
        <v>42.5</v>
      </c>
      <c r="Z189" s="8">
        <f>AY189+IF($F189="범선",IF($BE$1=TRUE,INDEX(Sheet2!$H$2:'Sheet2'!$H$45,MATCH(AY189,Sheet2!$G$2:'Sheet2'!$G$45,0),0)),IF($BF$1=TRUE,INDEX(Sheet2!$I$2:'Sheet2'!$I$45,MATCH(AY189,Sheet2!$G$2:'Sheet2'!$G$45,0)),IF($BG$1=TRUE,INDEX(Sheet2!$H$2:'Sheet2'!$H$45,MATCH(AY189,Sheet2!$G$2:'Sheet2'!$G$45,0)),0)))+IF($BC$1=TRUE,2,0)</f>
        <v>38.5</v>
      </c>
      <c r="AA189" s="8">
        <f>Z189+3.5</f>
        <v>42</v>
      </c>
      <c r="AB189" s="8">
        <f>Z189+6.5</f>
        <v>45</v>
      </c>
      <c r="AC189" s="26">
        <f>Z189+9.5</f>
        <v>48</v>
      </c>
      <c r="AD189" s="8">
        <f>AZ189+IF($F189="범선",IF($BE$1=TRUE,INDEX(Sheet2!$H$2:'Sheet2'!$H$45,MATCH(AZ189,Sheet2!$G$2:'Sheet2'!$G$45,0),0)),IF($BF$1=TRUE,INDEX(Sheet2!$I$2:'Sheet2'!$I$45,MATCH(AZ189,Sheet2!$G$2:'Sheet2'!$G$45,0)),IF($BG$1=TRUE,INDEX(Sheet2!$H$2:'Sheet2'!$H$45,MATCH(AZ189,Sheet2!$G$2:'Sheet2'!$G$45,0)),0)))+IF($BC$1=TRUE,2,0)</f>
        <v>44</v>
      </c>
      <c r="AE189" s="8">
        <f>AD189+3.5</f>
        <v>47.5</v>
      </c>
      <c r="AF189" s="8">
        <f>AD189+6.5</f>
        <v>50.5</v>
      </c>
      <c r="AG189" s="26">
        <f>AD189+9.5</f>
        <v>53.5</v>
      </c>
      <c r="AH189" s="8"/>
      <c r="AI189" s="6">
        <v>300</v>
      </c>
      <c r="AJ189" s="6">
        <v>200</v>
      </c>
      <c r="AK189" s="6">
        <v>9</v>
      </c>
      <c r="AL189" s="6">
        <v>11</v>
      </c>
      <c r="AM189" s="6">
        <v>60</v>
      </c>
      <c r="AN189" s="10">
        <v>245</v>
      </c>
      <c r="AO189" s="6">
        <v>100</v>
      </c>
      <c r="AP189" s="10">
        <v>110</v>
      </c>
      <c r="AQ189" s="6">
        <v>200</v>
      </c>
      <c r="AR189" s="6">
        <v>4</v>
      </c>
      <c r="AS189" s="6">
        <f>AN189+AP189+AQ189</f>
        <v>555</v>
      </c>
      <c r="AT189" s="6">
        <f>ROUNDDOWN(AS189*0.75,0)</f>
        <v>416</v>
      </c>
      <c r="AU189" s="6">
        <f>ROUNDDOWN(AS189*1.25,0)</f>
        <v>693</v>
      </c>
      <c r="AV189" s="6">
        <f>ROUNDDOWN(($AM189-5)/5,0)-ROUNDDOWN(IF($BA$1=TRUE,$AT189,$AU189)/100,0)+IF($BB$1=TRUE,1,0)+IF($BD$1=TRUE,6,0)</f>
        <v>14</v>
      </c>
      <c r="AW189" s="6">
        <f>ROUNDDOWN(($AM189-5+3*$BA$5)/5,0)-ROUNDDOWN(IF($BA$1=TRUE,$AT189,$AU189)/100,0)+IF($BB$1=TRUE,1,0)+IF($BD$1=TRUE,6,0)</f>
        <v>15</v>
      </c>
      <c r="AX189" s="6">
        <f>ROUNDDOWN(($AM189-5+20*1+2*$BA$5)/5,0)-ROUNDDOWN(IF($BA$1=TRUE,$AT189,$AU189)/100,0)+IF($BB$1=TRUE,1,0)+IF($BD$1=TRUE,6,0)</f>
        <v>18</v>
      </c>
      <c r="AY189" s="6">
        <f>ROUNDDOWN(($AM189-5+20*2+1*$BA$5)/5,0)-ROUNDDOWN(IF($BA$1=TRUE,$AT189,$AU189)/100,0)+IF($BB$1=TRUE,1,0)+IF($BD$1=TRUE,6,0)</f>
        <v>22</v>
      </c>
      <c r="AZ189" s="6">
        <f>ROUNDDOWN(($AM189-5+60)/5,0)-ROUNDDOWN(IF($BA$1=TRUE,$AT189,$AU189)/100,0)+IF($BB$1=TRUE,1,0)+IF($BD$1=TRUE,6,0)</f>
        <v>26</v>
      </c>
    </row>
    <row r="190" spans="1:52" s="6" customFormat="1" x14ac:dyDescent="0.3">
      <c r="A190" s="35">
        <v>186</v>
      </c>
      <c r="B190" s="7" t="s">
        <v>57</v>
      </c>
      <c r="C190" s="23" t="s">
        <v>64</v>
      </c>
      <c r="D190" s="8" t="s">
        <v>1</v>
      </c>
      <c r="E190" s="8" t="s">
        <v>71</v>
      </c>
      <c r="F190" s="9" t="s">
        <v>69</v>
      </c>
      <c r="G190" s="26" t="s">
        <v>12</v>
      </c>
      <c r="H190" s="6">
        <f>ROUNDDOWN(AI190*1.05,0)+INDEX(Sheet2!$B$2:'Sheet2'!$B$5,MATCH(G190,Sheet2!$A$2:'Sheet2'!$A$5,0),0)+34*AR190-ROUNDUP(IF($BA$1=TRUE,AT190,AU190)/10,0)</f>
        <v>446</v>
      </c>
      <c r="I190" s="6">
        <f>ROUNDDOWN(AJ190*1.05,0)+INDEX(Sheet2!$B$2:'Sheet2'!$B$5,MATCH(G190,Sheet2!$A$2:'Sheet2'!$A$5,0),0)+34*AR190-ROUNDUP(IF($BA$1=TRUE,AT190,AU190)/10,0)</f>
        <v>552</v>
      </c>
      <c r="J190" s="45">
        <f>H190+I190</f>
        <v>998</v>
      </c>
      <c r="K190" s="41">
        <f>AU190-ROUNDDOWN(AP190/2,0)-ROUNDDOWN(MAX(AO190*1.2,AN190*0.5),0)+INDEX(Sheet2!$C$2:'Sheet2'!$C$5,MATCH(G190,Sheet2!$A$2:'Sheet2'!$A$5,0),0)</f>
        <v>794</v>
      </c>
      <c r="L190" s="23">
        <f>AT190-ROUNDDOWN(AP190/2,0)-ROUNDDOWN(MAX(AO190*1.2,AN190*0.5),0)</f>
        <v>385</v>
      </c>
      <c r="N190" s="27">
        <f>AV190+IF($F190="범선",IF($BE$1=TRUE,INDEX(Sheet2!$H$2:'Sheet2'!$H$45,MATCH(AV190,Sheet2!$G$2:'Sheet2'!$G$45,0),0)),IF($BF$1=TRUE,INDEX(Sheet2!$I$2:'Sheet2'!$I$45,MATCH(AV190,Sheet2!$G$2:'Sheet2'!$G$45,0)),IF($BG$1=TRUE,INDEX(Sheet2!$H$2:'Sheet2'!$H$45,MATCH(AV190,Sheet2!$G$2:'Sheet2'!$G$45,0)),0)))+IF($BC$1=TRUE,2,0)</f>
        <v>24</v>
      </c>
      <c r="O190" s="8">
        <f>N190+3</f>
        <v>27</v>
      </c>
      <c r="P190" s="8">
        <f>N190+6</f>
        <v>30</v>
      </c>
      <c r="Q190" s="26">
        <f>N190+9</f>
        <v>33</v>
      </c>
      <c r="R190" s="8">
        <f>AW190+IF($F190="범선",IF($BE$1=TRUE,INDEX(Sheet2!$H$2:'Sheet2'!$H$45,MATCH(AW190,Sheet2!$G$2:'Sheet2'!$G$45,0),0)),IF($BF$1=TRUE,INDEX(Sheet2!$I$2:'Sheet2'!$I$45,MATCH(AW190,Sheet2!$G$2:'Sheet2'!$G$45,0)),IF($BG$1=TRUE,INDEX(Sheet2!$H$2:'Sheet2'!$H$45,MATCH(AW190,Sheet2!$G$2:'Sheet2'!$G$45,0)),0)))+IF($BC$1=TRUE,2,0)</f>
        <v>25</v>
      </c>
      <c r="S190" s="8">
        <f>R190+3.5</f>
        <v>28.5</v>
      </c>
      <c r="T190" s="8">
        <f>R190+6.5</f>
        <v>31.5</v>
      </c>
      <c r="U190" s="26">
        <f>R190+9.5</f>
        <v>34.5</v>
      </c>
      <c r="V190" s="8">
        <f>AX190+IF($F190="범선",IF($BE$1=TRUE,INDEX(Sheet2!$H$2:'Sheet2'!$H$45,MATCH(AX190,Sheet2!$G$2:'Sheet2'!$G$45,0),0)),IF($BF$1=TRUE,INDEX(Sheet2!$I$2:'Sheet2'!$I$45,MATCH(AX190,Sheet2!$G$2:'Sheet2'!$G$45,0)),IF($BG$1=TRUE,INDEX(Sheet2!$H$2:'Sheet2'!$H$45,MATCH(AX190,Sheet2!$G$2:'Sheet2'!$G$45,0)),0)))+IF($BC$1=TRUE,2,0)</f>
        <v>29</v>
      </c>
      <c r="W190" s="8">
        <f>V190+3.5</f>
        <v>32.5</v>
      </c>
      <c r="X190" s="8">
        <f>V190+6.5</f>
        <v>35.5</v>
      </c>
      <c r="Y190" s="26">
        <f>V190+9.5</f>
        <v>38.5</v>
      </c>
      <c r="Z190" s="8">
        <f>AY190+IF($F190="범선",IF($BE$1=TRUE,INDEX(Sheet2!$H$2:'Sheet2'!$H$45,MATCH(AY190,Sheet2!$G$2:'Sheet2'!$G$45,0),0)),IF($BF$1=TRUE,INDEX(Sheet2!$I$2:'Sheet2'!$I$45,MATCH(AY190,Sheet2!$G$2:'Sheet2'!$G$45,0)),IF($BG$1=TRUE,INDEX(Sheet2!$H$2:'Sheet2'!$H$45,MATCH(AY190,Sheet2!$G$2:'Sheet2'!$G$45,0)),0)))+IF($BC$1=TRUE,2,0)</f>
        <v>34.5</v>
      </c>
      <c r="AA190" s="8">
        <f>Z190+3.5</f>
        <v>38</v>
      </c>
      <c r="AB190" s="8">
        <f>Z190+6.5</f>
        <v>41</v>
      </c>
      <c r="AC190" s="26">
        <f>Z190+9.5</f>
        <v>44</v>
      </c>
      <c r="AD190" s="8">
        <f>AZ190+IF($F190="범선",IF($BE$1=TRUE,INDEX(Sheet2!$H$2:'Sheet2'!$H$45,MATCH(AZ190,Sheet2!$G$2:'Sheet2'!$G$45,0),0)),IF($BF$1=TRUE,INDEX(Sheet2!$I$2:'Sheet2'!$I$45,MATCH(AZ190,Sheet2!$G$2:'Sheet2'!$G$45,0)),IF($BG$1=TRUE,INDEX(Sheet2!$H$2:'Sheet2'!$H$45,MATCH(AZ190,Sheet2!$G$2:'Sheet2'!$G$45,0)),0)))+IF($BC$1=TRUE,2,0)</f>
        <v>40</v>
      </c>
      <c r="AE190" s="8">
        <f>AD190+3.5</f>
        <v>43.5</v>
      </c>
      <c r="AF190" s="8">
        <f>AD190+6.5</f>
        <v>46.5</v>
      </c>
      <c r="AG190" s="26">
        <f>AD190+9.5</f>
        <v>49.5</v>
      </c>
      <c r="AH190" s="8"/>
      <c r="AI190" s="6">
        <v>214</v>
      </c>
      <c r="AJ190" s="6">
        <v>315</v>
      </c>
      <c r="AK190" s="6">
        <v>12</v>
      </c>
      <c r="AL190" s="6">
        <v>13</v>
      </c>
      <c r="AM190" s="6">
        <v>50</v>
      </c>
      <c r="AN190" s="6">
        <v>200</v>
      </c>
      <c r="AO190" s="6">
        <v>55</v>
      </c>
      <c r="AP190" s="6">
        <v>110</v>
      </c>
      <c r="AQ190" s="6">
        <v>410</v>
      </c>
      <c r="AR190" s="6">
        <v>4</v>
      </c>
      <c r="AS190" s="6">
        <f>AN190+AP190+AQ190</f>
        <v>720</v>
      </c>
      <c r="AT190" s="6">
        <f>ROUNDDOWN(AS190*0.75,0)</f>
        <v>540</v>
      </c>
      <c r="AU190" s="6">
        <f>ROUNDDOWN(AS190*1.25,0)</f>
        <v>900</v>
      </c>
      <c r="AV190" s="6">
        <f>ROUNDDOWN(($AM190-5)/5,0)-ROUNDDOWN(IF($BA$1=TRUE,$AT190,$AU190)/100,0)+IF($BB$1=TRUE,1,0)+IF($BD$1=TRUE,6,0)</f>
        <v>11</v>
      </c>
      <c r="AW190" s="6">
        <f>ROUNDDOWN(($AM190-5+3*$BA$5)/5,0)-ROUNDDOWN(IF($BA$1=TRUE,$AT190,$AU190)/100,0)+IF($BB$1=TRUE,1,0)+IF($BD$1=TRUE,6,0)</f>
        <v>12</v>
      </c>
      <c r="AX190" s="6">
        <f>ROUNDDOWN(($AM190-5+20*1+2*$BA$5)/5,0)-ROUNDDOWN(IF($BA$1=TRUE,$AT190,$AU190)/100,0)+IF($BB$1=TRUE,1,0)+IF($BD$1=TRUE,6,0)</f>
        <v>15</v>
      </c>
      <c r="AY190" s="6">
        <f>ROUNDDOWN(($AM190-5+20*2+1*$BA$5)/5,0)-ROUNDDOWN(IF($BA$1=TRUE,$AT190,$AU190)/100,0)+IF($BB$1=TRUE,1,0)+IF($BD$1=TRUE,6,0)</f>
        <v>19</v>
      </c>
      <c r="AZ190" s="6">
        <f>ROUNDDOWN(($AM190-5+60)/5,0)-ROUNDDOWN(IF($BA$1=TRUE,$AT190,$AU190)/100,0)+IF($BB$1=TRUE,1,0)+IF($BD$1=TRUE,6,0)</f>
        <v>23</v>
      </c>
    </row>
    <row r="191" spans="1:52" s="6" customFormat="1" x14ac:dyDescent="0.3">
      <c r="A191" s="35">
        <v>187</v>
      </c>
      <c r="B191" s="7" t="s">
        <v>55</v>
      </c>
      <c r="C191" s="23" t="s">
        <v>54</v>
      </c>
      <c r="D191" s="8" t="s">
        <v>1</v>
      </c>
      <c r="E191" s="8" t="s">
        <v>0</v>
      </c>
      <c r="F191" s="9" t="s">
        <v>69</v>
      </c>
      <c r="G191" s="26" t="s">
        <v>12</v>
      </c>
      <c r="H191" s="6">
        <f>ROUNDDOWN(AI191*1.05,0)+INDEX(Sheet2!$B$2:'Sheet2'!$B$5,MATCH(G191,Sheet2!$A$2:'Sheet2'!$A$5,0),0)+34*AR191-ROUNDUP(IF($BA$1=TRUE,AT191,AU191)/10,0)</f>
        <v>546</v>
      </c>
      <c r="I191" s="6">
        <f>ROUNDDOWN(AJ191*1.05,0)+INDEX(Sheet2!$B$2:'Sheet2'!$B$5,MATCH(G191,Sheet2!$A$2:'Sheet2'!$A$5,0),0)+34*AR191-ROUNDUP(IF($BA$1=TRUE,AT191,AU191)/10,0)</f>
        <v>404</v>
      </c>
      <c r="J191" s="45">
        <f>H191+I191</f>
        <v>950</v>
      </c>
      <c r="K191" s="41">
        <f>AU191-ROUNDDOWN(AP191/2,0)-ROUNDDOWN(MAX(AO191*1.2,AN191*0.5),0)+INDEX(Sheet2!$C$2:'Sheet2'!$C$5,MATCH(G191,Sheet2!$A$2:'Sheet2'!$A$5,0),0)</f>
        <v>641</v>
      </c>
      <c r="L191" s="23">
        <f>AT191-ROUNDDOWN(AP191/2,0)-ROUNDDOWN(MAX(AO191*1.2,AN191*0.5),0)</f>
        <v>292</v>
      </c>
      <c r="N191" s="27">
        <f>AV191+IF($F191="범선",IF($BE$1=TRUE,INDEX(Sheet2!$H$2:'Sheet2'!$H$45,MATCH(AV191,Sheet2!$G$2:'Sheet2'!$G$45,0),0)),IF($BF$1=TRUE,INDEX(Sheet2!$I$2:'Sheet2'!$I$45,MATCH(AV191,Sheet2!$G$2:'Sheet2'!$G$45,0)),IF($BG$1=TRUE,INDEX(Sheet2!$H$2:'Sheet2'!$H$45,MATCH(AV191,Sheet2!$G$2:'Sheet2'!$G$45,0)),0)))+IF($BC$1=TRUE,2,0)</f>
        <v>24</v>
      </c>
      <c r="O191" s="8">
        <f>N191+3</f>
        <v>27</v>
      </c>
      <c r="P191" s="8">
        <f>N191+6</f>
        <v>30</v>
      </c>
      <c r="Q191" s="26">
        <f>N191+9</f>
        <v>33</v>
      </c>
      <c r="R191" s="8">
        <f>AW191+IF($F191="범선",IF($BE$1=TRUE,INDEX(Sheet2!$H$2:'Sheet2'!$H$45,MATCH(AW191,Sheet2!$G$2:'Sheet2'!$G$45,0),0)),IF($BF$1=TRUE,INDEX(Sheet2!$I$2:'Sheet2'!$I$45,MATCH(AW191,Sheet2!$G$2:'Sheet2'!$G$45,0)),IF($BG$1=TRUE,INDEX(Sheet2!$H$2:'Sheet2'!$H$45,MATCH(AW191,Sheet2!$G$2:'Sheet2'!$G$45,0)),0)))+IF($BC$1=TRUE,2,0)</f>
        <v>25</v>
      </c>
      <c r="S191" s="8">
        <f>R191+3.5</f>
        <v>28.5</v>
      </c>
      <c r="T191" s="8">
        <f>R191+6.5</f>
        <v>31.5</v>
      </c>
      <c r="U191" s="26">
        <f>R191+9.5</f>
        <v>34.5</v>
      </c>
      <c r="V191" s="8">
        <f>AX191+IF($F191="범선",IF($BE$1=TRUE,INDEX(Sheet2!$H$2:'Sheet2'!$H$45,MATCH(AX191,Sheet2!$G$2:'Sheet2'!$G$45,0),0)),IF($BF$1=TRUE,INDEX(Sheet2!$I$2:'Sheet2'!$I$45,MATCH(AX191,Sheet2!$G$2:'Sheet2'!$G$45,0)),IF($BG$1=TRUE,INDEX(Sheet2!$H$2:'Sheet2'!$H$45,MATCH(AX191,Sheet2!$G$2:'Sheet2'!$G$45,0)),0)))+IF($BC$1=TRUE,2,0)</f>
        <v>30.5</v>
      </c>
      <c r="W191" s="8">
        <f>V191+3.5</f>
        <v>34</v>
      </c>
      <c r="X191" s="8">
        <f>V191+6.5</f>
        <v>37</v>
      </c>
      <c r="Y191" s="26">
        <f>V191+9.5</f>
        <v>40</v>
      </c>
      <c r="Z191" s="8">
        <f>AY191+IF($F191="범선",IF($BE$1=TRUE,INDEX(Sheet2!$H$2:'Sheet2'!$H$45,MATCH(AY191,Sheet2!$G$2:'Sheet2'!$G$45,0),0)),IF($BF$1=TRUE,INDEX(Sheet2!$I$2:'Sheet2'!$I$45,MATCH(AY191,Sheet2!$G$2:'Sheet2'!$G$45,0)),IF($BG$1=TRUE,INDEX(Sheet2!$H$2:'Sheet2'!$H$45,MATCH(AY191,Sheet2!$G$2:'Sheet2'!$G$45,0)),0)))+IF($BC$1=TRUE,2,0)</f>
        <v>36</v>
      </c>
      <c r="AA191" s="8">
        <f>Z191+3.5</f>
        <v>39.5</v>
      </c>
      <c r="AB191" s="8">
        <f>Z191+6.5</f>
        <v>42.5</v>
      </c>
      <c r="AC191" s="26">
        <f>Z191+9.5</f>
        <v>45.5</v>
      </c>
      <c r="AD191" s="8">
        <f>AZ191+IF($F191="범선",IF($BE$1=TRUE,INDEX(Sheet2!$H$2:'Sheet2'!$H$45,MATCH(AZ191,Sheet2!$G$2:'Sheet2'!$G$45,0),0)),IF($BF$1=TRUE,INDEX(Sheet2!$I$2:'Sheet2'!$I$45,MATCH(AZ191,Sheet2!$G$2:'Sheet2'!$G$45,0)),IF($BG$1=TRUE,INDEX(Sheet2!$H$2:'Sheet2'!$H$45,MATCH(AZ191,Sheet2!$G$2:'Sheet2'!$G$45,0)),0)))+IF($BC$1=TRUE,2,0)</f>
        <v>40</v>
      </c>
      <c r="AE191" s="8">
        <f>AD191+3.5</f>
        <v>43.5</v>
      </c>
      <c r="AF191" s="8">
        <f>AD191+6.5</f>
        <v>46.5</v>
      </c>
      <c r="AG191" s="26">
        <f>AD191+9.5</f>
        <v>49.5</v>
      </c>
      <c r="AH191" s="8"/>
      <c r="AI191" s="6">
        <v>300</v>
      </c>
      <c r="AJ191" s="6">
        <v>165</v>
      </c>
      <c r="AK191" s="6">
        <v>5</v>
      </c>
      <c r="AL191" s="6">
        <v>8</v>
      </c>
      <c r="AM191" s="6">
        <v>48</v>
      </c>
      <c r="AN191" s="6">
        <v>135</v>
      </c>
      <c r="AO191" s="6">
        <v>90</v>
      </c>
      <c r="AP191" s="6">
        <v>100</v>
      </c>
      <c r="AQ191" s="6">
        <v>365</v>
      </c>
      <c r="AR191" s="6">
        <v>4</v>
      </c>
      <c r="AS191" s="6">
        <f>AN191+AP191+AQ191</f>
        <v>600</v>
      </c>
      <c r="AT191" s="6">
        <f>ROUNDDOWN(AS191*0.75,0)</f>
        <v>450</v>
      </c>
      <c r="AU191" s="6">
        <f>ROUNDDOWN(AS191*1.25,0)</f>
        <v>750</v>
      </c>
      <c r="AV191" s="6">
        <f>ROUNDDOWN(($AM191-5)/5,0)-ROUNDDOWN(IF($BA$1=TRUE,$AT191,$AU191)/100,0)+IF($BB$1=TRUE,1,0)+IF($BD$1=TRUE,6,0)</f>
        <v>11</v>
      </c>
      <c r="AW191" s="6">
        <f>ROUNDDOWN(($AM191-5+3*$BA$5)/5,0)-ROUNDDOWN(IF($BA$1=TRUE,$AT191,$AU191)/100,0)+IF($BB$1=TRUE,1,0)+IF($BD$1=TRUE,6,0)</f>
        <v>12</v>
      </c>
      <c r="AX191" s="6">
        <f>ROUNDDOWN(($AM191-5+20*1+2*$BA$5)/5,0)-ROUNDDOWN(IF($BA$1=TRUE,$AT191,$AU191)/100,0)+IF($BB$1=TRUE,1,0)+IF($BD$1=TRUE,6,0)</f>
        <v>16</v>
      </c>
      <c r="AY191" s="6">
        <f>ROUNDDOWN(($AM191-5+20*2+1*$BA$5)/5,0)-ROUNDDOWN(IF($BA$1=TRUE,$AT191,$AU191)/100,0)+IF($BB$1=TRUE,1,0)+IF($BD$1=TRUE,6,0)</f>
        <v>20</v>
      </c>
      <c r="AZ191" s="6">
        <f>ROUNDDOWN(($AM191-5+60)/5,0)-ROUNDDOWN(IF($BA$1=TRUE,$AT191,$AU191)/100,0)+IF($BB$1=TRUE,1,0)+IF($BD$1=TRUE,6,0)</f>
        <v>23</v>
      </c>
    </row>
    <row r="192" spans="1:52" s="6" customFormat="1" x14ac:dyDescent="0.3">
      <c r="A192" s="35">
        <v>188</v>
      </c>
      <c r="B192" s="7" t="s">
        <v>56</v>
      </c>
      <c r="C192" s="23" t="s">
        <v>64</v>
      </c>
      <c r="D192" s="8" t="s">
        <v>1</v>
      </c>
      <c r="E192" s="8" t="s">
        <v>0</v>
      </c>
      <c r="F192" s="9" t="s">
        <v>69</v>
      </c>
      <c r="G192" s="26" t="s">
        <v>12</v>
      </c>
      <c r="H192" s="6">
        <f>ROUNDDOWN(AI192*1.05,0)+INDEX(Sheet2!$B$2:'Sheet2'!$B$5,MATCH(G192,Sheet2!$A$2:'Sheet2'!$A$5,0),0)+34*AR192-ROUNDUP(IF($BA$1=TRUE,AT192,AU192)/10,0)</f>
        <v>541</v>
      </c>
      <c r="I192" s="6">
        <f>ROUNDDOWN(AJ192*1.05,0)+INDEX(Sheet2!$B$2:'Sheet2'!$B$5,MATCH(G192,Sheet2!$A$2:'Sheet2'!$A$5,0),0)+34*AR192-ROUNDUP(IF($BA$1=TRUE,AT192,AU192)/10,0)</f>
        <v>399</v>
      </c>
      <c r="J192" s="45">
        <f>H192+I192</f>
        <v>940</v>
      </c>
      <c r="K192" s="41">
        <f>AU192-ROUNDDOWN(AP192/2,0)-ROUNDDOWN(MAX(AO192*1.2,AN192*0.5),0)+INDEX(Sheet2!$C$2:'Sheet2'!$C$5,MATCH(G192,Sheet2!$A$2:'Sheet2'!$A$5,0),0)</f>
        <v>727</v>
      </c>
      <c r="L192" s="23">
        <f>AT192-ROUNDDOWN(AP192/2,0)-ROUNDDOWN(MAX(AO192*1.2,AN192*0.5),0)</f>
        <v>348</v>
      </c>
      <c r="N192" s="27">
        <f>AV192+IF($F192="범선",IF($BE$1=TRUE,INDEX(Sheet2!$H$2:'Sheet2'!$H$45,MATCH(AV192,Sheet2!$G$2:'Sheet2'!$G$45,0),0)),IF($BF$1=TRUE,INDEX(Sheet2!$I$2:'Sheet2'!$I$45,MATCH(AV192,Sheet2!$G$2:'Sheet2'!$G$45,0)),IF($BG$1=TRUE,INDEX(Sheet2!$H$2:'Sheet2'!$H$45,MATCH(AV192,Sheet2!$G$2:'Sheet2'!$G$45,0)),0)))+IF($BC$1=TRUE,2,0)</f>
        <v>22.5</v>
      </c>
      <c r="O192" s="8">
        <f>N192+3</f>
        <v>25.5</v>
      </c>
      <c r="P192" s="8">
        <f>N192+6</f>
        <v>28.5</v>
      </c>
      <c r="Q192" s="26">
        <f>N192+9</f>
        <v>31.5</v>
      </c>
      <c r="R192" s="8">
        <f>AW192+IF($F192="범선",IF($BE$1=TRUE,INDEX(Sheet2!$H$2:'Sheet2'!$H$45,MATCH(AW192,Sheet2!$G$2:'Sheet2'!$G$45,0),0)),IF($BF$1=TRUE,INDEX(Sheet2!$I$2:'Sheet2'!$I$45,MATCH(AW192,Sheet2!$G$2:'Sheet2'!$G$45,0)),IF($BG$1=TRUE,INDEX(Sheet2!$H$2:'Sheet2'!$H$45,MATCH(AW192,Sheet2!$G$2:'Sheet2'!$G$45,0)),0)))+IF($BC$1=TRUE,2,0)</f>
        <v>25</v>
      </c>
      <c r="S192" s="8">
        <f>R192+3.5</f>
        <v>28.5</v>
      </c>
      <c r="T192" s="8">
        <f>R192+6.5</f>
        <v>31.5</v>
      </c>
      <c r="U192" s="26">
        <f>R192+9.5</f>
        <v>34.5</v>
      </c>
      <c r="V192" s="8">
        <f>AX192+IF($F192="범선",IF($BE$1=TRUE,INDEX(Sheet2!$H$2:'Sheet2'!$H$45,MATCH(AX192,Sheet2!$G$2:'Sheet2'!$G$45,0),0)),IF($BF$1=TRUE,INDEX(Sheet2!$I$2:'Sheet2'!$I$45,MATCH(AX192,Sheet2!$G$2:'Sheet2'!$G$45,0)),IF($BG$1=TRUE,INDEX(Sheet2!$H$2:'Sheet2'!$H$45,MATCH(AX192,Sheet2!$G$2:'Sheet2'!$G$45,0)),0)))+IF($BC$1=TRUE,2,0)</f>
        <v>29</v>
      </c>
      <c r="W192" s="8">
        <f>V192+3.5</f>
        <v>32.5</v>
      </c>
      <c r="X192" s="8">
        <f>V192+6.5</f>
        <v>35.5</v>
      </c>
      <c r="Y192" s="26">
        <f>V192+9.5</f>
        <v>38.5</v>
      </c>
      <c r="Z192" s="8">
        <f>AY192+IF($F192="범선",IF($BE$1=TRUE,INDEX(Sheet2!$H$2:'Sheet2'!$H$45,MATCH(AY192,Sheet2!$G$2:'Sheet2'!$G$45,0),0)),IF($BF$1=TRUE,INDEX(Sheet2!$I$2:'Sheet2'!$I$45,MATCH(AY192,Sheet2!$G$2:'Sheet2'!$G$45,0)),IF($BG$1=TRUE,INDEX(Sheet2!$H$2:'Sheet2'!$H$45,MATCH(AY192,Sheet2!$G$2:'Sheet2'!$G$45,0)),0)))+IF($BC$1=TRUE,2,0)</f>
        <v>34.5</v>
      </c>
      <c r="AA192" s="8">
        <f>Z192+3.5</f>
        <v>38</v>
      </c>
      <c r="AB192" s="8">
        <f>Z192+6.5</f>
        <v>41</v>
      </c>
      <c r="AC192" s="26">
        <f>Z192+9.5</f>
        <v>44</v>
      </c>
      <c r="AD192" s="8">
        <f>AZ192+IF($F192="범선",IF($BE$1=TRUE,INDEX(Sheet2!$H$2:'Sheet2'!$H$45,MATCH(AZ192,Sheet2!$G$2:'Sheet2'!$G$45,0),0)),IF($BF$1=TRUE,INDEX(Sheet2!$I$2:'Sheet2'!$I$45,MATCH(AZ192,Sheet2!$G$2:'Sheet2'!$G$45,0)),IF($BG$1=TRUE,INDEX(Sheet2!$H$2:'Sheet2'!$H$45,MATCH(AZ192,Sheet2!$G$2:'Sheet2'!$G$45,0)),0)))+IF($BC$1=TRUE,2,0)</f>
        <v>38.5</v>
      </c>
      <c r="AE192" s="8">
        <f>AD192+3.5</f>
        <v>42</v>
      </c>
      <c r="AF192" s="8">
        <f>AD192+6.5</f>
        <v>45</v>
      </c>
      <c r="AG192" s="26">
        <f>AD192+9.5</f>
        <v>48</v>
      </c>
      <c r="AH192" s="8"/>
      <c r="AI192" s="6">
        <v>300</v>
      </c>
      <c r="AJ192" s="6">
        <v>165</v>
      </c>
      <c r="AK192" s="6">
        <v>5</v>
      </c>
      <c r="AL192" s="6">
        <v>8</v>
      </c>
      <c r="AM192" s="6">
        <v>44</v>
      </c>
      <c r="AN192" s="6">
        <v>120</v>
      </c>
      <c r="AO192" s="6">
        <v>81</v>
      </c>
      <c r="AP192" s="6">
        <v>100</v>
      </c>
      <c r="AQ192" s="6">
        <v>440</v>
      </c>
      <c r="AR192" s="6">
        <v>4</v>
      </c>
      <c r="AS192" s="6">
        <f>AN192+AP192+AQ192</f>
        <v>660</v>
      </c>
      <c r="AT192" s="6">
        <f>ROUNDDOWN(AS192*0.75,0)</f>
        <v>495</v>
      </c>
      <c r="AU192" s="6">
        <f>ROUNDDOWN(AS192*1.25,0)</f>
        <v>825</v>
      </c>
      <c r="AV192" s="6">
        <f>ROUNDDOWN(($AM192-5)/5,0)-ROUNDDOWN(IF($BA$1=TRUE,$AT192,$AU192)/100,0)+IF($BB$1=TRUE,1,0)+IF($BD$1=TRUE,6,0)</f>
        <v>10</v>
      </c>
      <c r="AW192" s="6">
        <f>ROUNDDOWN(($AM192-5+3*$BA$5)/5,0)-ROUNDDOWN(IF($BA$1=TRUE,$AT192,$AU192)/100,0)+IF($BB$1=TRUE,1,0)+IF($BD$1=TRUE,6,0)</f>
        <v>12</v>
      </c>
      <c r="AX192" s="6">
        <f>ROUNDDOWN(($AM192-5+20*1+2*$BA$5)/5,0)-ROUNDDOWN(IF($BA$1=TRUE,$AT192,$AU192)/100,0)+IF($BB$1=TRUE,1,0)+IF($BD$1=TRUE,6,0)</f>
        <v>15</v>
      </c>
      <c r="AY192" s="6">
        <f>ROUNDDOWN(($AM192-5+20*2+1*$BA$5)/5,0)-ROUNDDOWN(IF($BA$1=TRUE,$AT192,$AU192)/100,0)+IF($BB$1=TRUE,1,0)+IF($BD$1=TRUE,6,0)</f>
        <v>19</v>
      </c>
      <c r="AZ192" s="6">
        <f>ROUNDDOWN(($AM192-5+60)/5,0)-ROUNDDOWN(IF($BA$1=TRUE,$AT192,$AU192)/100,0)+IF($BB$1=TRUE,1,0)+IF($BD$1=TRUE,6,0)</f>
        <v>22</v>
      </c>
    </row>
    <row r="193" spans="1:52" s="6" customFormat="1" x14ac:dyDescent="0.3">
      <c r="A193" s="35">
        <v>189</v>
      </c>
      <c r="B193" s="7"/>
      <c r="C193" s="23" t="s">
        <v>58</v>
      </c>
      <c r="D193" s="8" t="s">
        <v>43</v>
      </c>
      <c r="E193" s="8" t="s">
        <v>0</v>
      </c>
      <c r="F193" s="9" t="s">
        <v>69</v>
      </c>
      <c r="G193" s="26" t="s">
        <v>8</v>
      </c>
      <c r="H193" s="6">
        <f>ROUNDDOWN(AI193*1.05,0)+INDEX(Sheet2!$B$2:'Sheet2'!$B$5,MATCH(G193,Sheet2!$A$2:'Sheet2'!$A$5,0),0)+34*AR193-ROUNDUP(IF($BA$1=TRUE,AT193,AU193)/10,0)</f>
        <v>593</v>
      </c>
      <c r="I193" s="6">
        <f>ROUNDDOWN(AJ193*1.05,0)+INDEX(Sheet2!$B$2:'Sheet2'!$B$5,MATCH(G193,Sheet2!$A$2:'Sheet2'!$A$5,0),0)+34*AR193-ROUNDUP(IF($BA$1=TRUE,AT193,AU193)/10,0)</f>
        <v>439</v>
      </c>
      <c r="J193" s="45">
        <f>H193+I193</f>
        <v>1032</v>
      </c>
      <c r="K193" s="41">
        <f>AU193-ROUNDDOWN(AP193/2,0)-ROUNDDOWN(MAX(AO193*1.2,AN193*0.5),0)+INDEX(Sheet2!$C$2:'Sheet2'!$C$5,MATCH(G193,Sheet2!$A$2:'Sheet2'!$A$5,0),0)</f>
        <v>706</v>
      </c>
      <c r="L193" s="23">
        <f>AT193-ROUNDDOWN(AP193/2,0)-ROUNDDOWN(MAX(AO193*1.2,AN193*0.5),0)</f>
        <v>367</v>
      </c>
      <c r="N193" s="27">
        <f>AV193+IF($F193="범선",IF($BE$1=TRUE,INDEX(Sheet2!$H$2:'Sheet2'!$H$45,MATCH(AV193,Sheet2!$G$2:'Sheet2'!$G$45,0),0)),IF($BF$1=TRUE,INDEX(Sheet2!$I$2:'Sheet2'!$I$45,MATCH(AV193,Sheet2!$G$2:'Sheet2'!$G$45,0)),IF($BG$1=TRUE,INDEX(Sheet2!$H$2:'Sheet2'!$H$45,MATCH(AV193,Sheet2!$G$2:'Sheet2'!$G$45,0)),0)))+IF($BC$1=TRUE,2,0)</f>
        <v>18.5</v>
      </c>
      <c r="O193" s="8">
        <f>N193+3</f>
        <v>21.5</v>
      </c>
      <c r="P193" s="8">
        <f>N193+6</f>
        <v>24.5</v>
      </c>
      <c r="Q193" s="26">
        <f>N193+9</f>
        <v>27.5</v>
      </c>
      <c r="R193" s="8">
        <f>AW193+IF($F193="범선",IF($BE$1=TRUE,INDEX(Sheet2!$H$2:'Sheet2'!$H$45,MATCH(AW193,Sheet2!$G$2:'Sheet2'!$G$45,0),0)),IF($BF$1=TRUE,INDEX(Sheet2!$I$2:'Sheet2'!$I$45,MATCH(AW193,Sheet2!$G$2:'Sheet2'!$G$45,0)),IF($BG$1=TRUE,INDEX(Sheet2!$H$2:'Sheet2'!$H$45,MATCH(AW193,Sheet2!$G$2:'Sheet2'!$G$45,0)),0)))+IF($BC$1=TRUE,2,0)</f>
        <v>20</v>
      </c>
      <c r="S193" s="8">
        <f>R193+3.5</f>
        <v>23.5</v>
      </c>
      <c r="T193" s="8">
        <f>R193+6.5</f>
        <v>26.5</v>
      </c>
      <c r="U193" s="26">
        <f>R193+9.5</f>
        <v>29.5</v>
      </c>
      <c r="V193" s="8">
        <f>AX193+IF($F193="범선",IF($BE$1=TRUE,INDEX(Sheet2!$H$2:'Sheet2'!$H$45,MATCH(AX193,Sheet2!$G$2:'Sheet2'!$G$45,0),0)),IF($BF$1=TRUE,INDEX(Sheet2!$I$2:'Sheet2'!$I$45,MATCH(AX193,Sheet2!$G$2:'Sheet2'!$G$45,0)),IF($BG$1=TRUE,INDEX(Sheet2!$H$2:'Sheet2'!$H$45,MATCH(AX193,Sheet2!$G$2:'Sheet2'!$G$45,0)),0)))+IF($BC$1=TRUE,2,0)</f>
        <v>25</v>
      </c>
      <c r="W193" s="8">
        <f>V193+3.5</f>
        <v>28.5</v>
      </c>
      <c r="X193" s="8">
        <f>V193+6.5</f>
        <v>31.5</v>
      </c>
      <c r="Y193" s="26">
        <f>V193+9.5</f>
        <v>34.5</v>
      </c>
      <c r="Z193" s="8">
        <f>AY193+IF($F193="범선",IF($BE$1=TRUE,INDEX(Sheet2!$H$2:'Sheet2'!$H$45,MATCH(AY193,Sheet2!$G$2:'Sheet2'!$G$45,0),0)),IF($BF$1=TRUE,INDEX(Sheet2!$I$2:'Sheet2'!$I$45,MATCH(AY193,Sheet2!$G$2:'Sheet2'!$G$45,0)),IF($BG$1=TRUE,INDEX(Sheet2!$H$2:'Sheet2'!$H$45,MATCH(AY193,Sheet2!$G$2:'Sheet2'!$G$45,0)),0)))+IF($BC$1=TRUE,2,0)</f>
        <v>29</v>
      </c>
      <c r="AA193" s="8">
        <f>Z193+3.5</f>
        <v>32.5</v>
      </c>
      <c r="AB193" s="8">
        <f>Z193+6.5</f>
        <v>35.5</v>
      </c>
      <c r="AC193" s="26">
        <f>Z193+9.5</f>
        <v>38.5</v>
      </c>
      <c r="AD193" s="8">
        <f>AZ193+IF($F193="범선",IF($BE$1=TRUE,INDEX(Sheet2!$H$2:'Sheet2'!$H$45,MATCH(AZ193,Sheet2!$G$2:'Sheet2'!$G$45,0),0)),IF($BF$1=TRUE,INDEX(Sheet2!$I$2:'Sheet2'!$I$45,MATCH(AZ193,Sheet2!$G$2:'Sheet2'!$G$45,0)),IF($BG$1=TRUE,INDEX(Sheet2!$H$2:'Sheet2'!$H$45,MATCH(AZ193,Sheet2!$G$2:'Sheet2'!$G$45,0)),0)))+IF($BC$1=TRUE,2,0)</f>
        <v>34.5</v>
      </c>
      <c r="AE193" s="8">
        <f>AD193+3.5</f>
        <v>38</v>
      </c>
      <c r="AF193" s="8">
        <f>AD193+6.5</f>
        <v>41</v>
      </c>
      <c r="AG193" s="26">
        <f>AD193+9.5</f>
        <v>44</v>
      </c>
      <c r="AH193" s="8"/>
      <c r="AI193" s="6">
        <v>325</v>
      </c>
      <c r="AJ193" s="6">
        <v>179</v>
      </c>
      <c r="AK193" s="6">
        <v>10</v>
      </c>
      <c r="AL193" s="6">
        <v>8</v>
      </c>
      <c r="AM193" s="6">
        <v>26</v>
      </c>
      <c r="AN193" s="6">
        <v>68</v>
      </c>
      <c r="AO193" s="6">
        <v>34</v>
      </c>
      <c r="AP193" s="6">
        <v>56</v>
      </c>
      <c r="AQ193" s="6">
        <v>456</v>
      </c>
      <c r="AR193" s="6">
        <v>4</v>
      </c>
      <c r="AS193" s="6">
        <f>AN193+AP193+AQ193</f>
        <v>580</v>
      </c>
      <c r="AT193" s="6">
        <f>ROUNDDOWN(AS193*0.75,0)</f>
        <v>435</v>
      </c>
      <c r="AU193" s="6">
        <f>ROUNDDOWN(AS193*1.25,0)</f>
        <v>725</v>
      </c>
      <c r="AV193" s="6">
        <f>ROUNDDOWN(($AM193-5)/5,0)-ROUNDDOWN(IF($BA$1=TRUE,$AT193,$AU193)/100,0)+IF($BB$1=TRUE,1,0)+IF($BD$1=TRUE,6,0)</f>
        <v>7</v>
      </c>
      <c r="AW193" s="6">
        <f>ROUNDDOWN(($AM193-5+3*$BA$5)/5,0)-ROUNDDOWN(IF($BA$1=TRUE,$AT193,$AU193)/100,0)+IF($BB$1=TRUE,1,0)+IF($BD$1=TRUE,6,0)</f>
        <v>8</v>
      </c>
      <c r="AX193" s="6">
        <f>ROUNDDOWN(($AM193-5+20*1+2*$BA$5)/5,0)-ROUNDDOWN(IF($BA$1=TRUE,$AT193,$AU193)/100,0)+IF($BB$1=TRUE,1,0)+IF($BD$1=TRUE,6,0)</f>
        <v>12</v>
      </c>
      <c r="AY193" s="6">
        <f>ROUNDDOWN(($AM193-5+20*2+1*$BA$5)/5,0)-ROUNDDOWN(IF($BA$1=TRUE,$AT193,$AU193)/100,0)+IF($BB$1=TRUE,1,0)+IF($BD$1=TRUE,6,0)</f>
        <v>15</v>
      </c>
      <c r="AZ193" s="6">
        <f>ROUNDDOWN(($AM193-5+60)/5,0)-ROUNDDOWN(IF($BA$1=TRUE,$AT193,$AU193)/100,0)+IF($BB$1=TRUE,1,0)+IF($BD$1=TRUE,6,0)</f>
        <v>19</v>
      </c>
    </row>
    <row r="194" spans="1:52" s="6" customFormat="1" x14ac:dyDescent="0.3">
      <c r="A194" s="35">
        <v>190</v>
      </c>
      <c r="B194" s="7" t="s">
        <v>163</v>
      </c>
      <c r="C194" s="23" t="s">
        <v>162</v>
      </c>
      <c r="D194" s="8" t="s">
        <v>1</v>
      </c>
      <c r="E194" s="8" t="s">
        <v>70</v>
      </c>
      <c r="F194" s="9" t="s">
        <v>69</v>
      </c>
      <c r="G194" s="26" t="s">
        <v>10</v>
      </c>
      <c r="H194" s="6">
        <f>ROUNDDOWN(AI194*1.05,0)+INDEX(Sheet2!$B$2:'Sheet2'!$B$5,MATCH(G194,Sheet2!$A$2:'Sheet2'!$A$5,0),0)+34*AR194-ROUNDUP(IF($BA$1=TRUE,AT194,AU194)/10,0)</f>
        <v>548</v>
      </c>
      <c r="I194" s="6">
        <f>ROUNDDOWN(AJ194*1.05,0)+INDEX(Sheet2!$B$2:'Sheet2'!$B$5,MATCH(G194,Sheet2!$A$2:'Sheet2'!$A$5,0),0)+34*AR194-ROUNDUP(IF($BA$1=TRUE,AT194,AU194)/10,0)</f>
        <v>632</v>
      </c>
      <c r="J194" s="45">
        <f>H194+I194</f>
        <v>1180</v>
      </c>
      <c r="K194" s="41">
        <f>AU194-ROUNDDOWN(AP194/2,0)-ROUNDDOWN(MAX(AO194*1.2,AN194*0.5),0)+INDEX(Sheet2!$C$2:'Sheet2'!$C$5,MATCH(G194,Sheet2!$A$2:'Sheet2'!$A$5,0),0)</f>
        <v>1095</v>
      </c>
      <c r="L194" s="23">
        <f>AT194-ROUNDDOWN(AP194/2,0)-ROUNDDOWN(MAX(AO194*1.2,AN194*0.5),0)</f>
        <v>607</v>
      </c>
      <c r="N194" s="27">
        <f>AV194+IF($F194="범선",IF($BE$1=TRUE,INDEX(Sheet2!$H$2:'Sheet2'!$H$45,MATCH(AV194,Sheet2!$G$2:'Sheet2'!$G$45,0),0)),IF($BF$1=TRUE,INDEX(Sheet2!$I$2:'Sheet2'!$I$45,MATCH(AV194,Sheet2!$G$2:'Sheet2'!$G$45,0)),IF($BG$1=TRUE,INDEX(Sheet2!$H$2:'Sheet2'!$H$45,MATCH(AV194,Sheet2!$G$2:'Sheet2'!$G$45,0)),0)))+IF($BC$1=TRUE,2,0)</f>
        <v>16</v>
      </c>
      <c r="O194" s="8">
        <f>N194+3</f>
        <v>19</v>
      </c>
      <c r="P194" s="8">
        <f>N194+6</f>
        <v>22</v>
      </c>
      <c r="Q194" s="26">
        <f>N194+9</f>
        <v>25</v>
      </c>
      <c r="R194" s="8">
        <f>AW194+IF($F194="범선",IF($BE$1=TRUE,INDEX(Sheet2!$H$2:'Sheet2'!$H$45,MATCH(AW194,Sheet2!$G$2:'Sheet2'!$G$45,0),0)),IF($BF$1=TRUE,INDEX(Sheet2!$I$2:'Sheet2'!$I$45,MATCH(AW194,Sheet2!$G$2:'Sheet2'!$G$45,0)),IF($BG$1=TRUE,INDEX(Sheet2!$H$2:'Sheet2'!$H$45,MATCH(AW194,Sheet2!$G$2:'Sheet2'!$G$45,0)),0)))+IF($BC$1=TRUE,2,0)</f>
        <v>17</v>
      </c>
      <c r="S194" s="8">
        <f>R194+3.5</f>
        <v>20.5</v>
      </c>
      <c r="T194" s="8">
        <f>R194+6.5</f>
        <v>23.5</v>
      </c>
      <c r="U194" s="26">
        <f>R194+9.5</f>
        <v>26.5</v>
      </c>
      <c r="V194" s="8">
        <f>AX194+IF($F194="범선",IF($BE$1=TRUE,INDEX(Sheet2!$H$2:'Sheet2'!$H$45,MATCH(AX194,Sheet2!$G$2:'Sheet2'!$G$45,0),0)),IF($BF$1=TRUE,INDEX(Sheet2!$I$2:'Sheet2'!$I$45,MATCH(AX194,Sheet2!$G$2:'Sheet2'!$G$45,0)),IF($BG$1=TRUE,INDEX(Sheet2!$H$2:'Sheet2'!$H$45,MATCH(AX194,Sheet2!$G$2:'Sheet2'!$G$45,0)),0)))+IF($BC$1=TRUE,2,0)</f>
        <v>21</v>
      </c>
      <c r="W194" s="8">
        <f>V194+3.5</f>
        <v>24.5</v>
      </c>
      <c r="X194" s="8">
        <f>V194+6.5</f>
        <v>27.5</v>
      </c>
      <c r="Y194" s="26">
        <f>V194+9.5</f>
        <v>30.5</v>
      </c>
      <c r="Z194" s="8">
        <f>AY194+IF($F194="범선",IF($BE$1=TRUE,INDEX(Sheet2!$H$2:'Sheet2'!$H$45,MATCH(AY194,Sheet2!$G$2:'Sheet2'!$G$45,0),0)),IF($BF$1=TRUE,INDEX(Sheet2!$I$2:'Sheet2'!$I$45,MATCH(AY194,Sheet2!$G$2:'Sheet2'!$G$45,0)),IF($BG$1=TRUE,INDEX(Sheet2!$H$2:'Sheet2'!$H$45,MATCH(AY194,Sheet2!$G$2:'Sheet2'!$G$45,0)),0)))+IF($BC$1=TRUE,2,0)</f>
        <v>26.5</v>
      </c>
      <c r="AA194" s="8">
        <f>Z194+3.5</f>
        <v>30</v>
      </c>
      <c r="AB194" s="8">
        <f>Z194+6.5</f>
        <v>33</v>
      </c>
      <c r="AC194" s="26">
        <f>Z194+9.5</f>
        <v>36</v>
      </c>
      <c r="AD194" s="8">
        <f>AZ194+IF($F194="범선",IF($BE$1=TRUE,INDEX(Sheet2!$H$2:'Sheet2'!$H$45,MATCH(AZ194,Sheet2!$G$2:'Sheet2'!$G$45,0),0)),IF($BF$1=TRUE,INDEX(Sheet2!$I$2:'Sheet2'!$I$45,MATCH(AZ194,Sheet2!$G$2:'Sheet2'!$G$45,0)),IF($BG$1=TRUE,INDEX(Sheet2!$H$2:'Sheet2'!$H$45,MATCH(AZ194,Sheet2!$G$2:'Sheet2'!$G$45,0)),0)))+IF($BC$1=TRUE,2,0)</f>
        <v>32</v>
      </c>
      <c r="AE194" s="8">
        <f>AD194+3.5</f>
        <v>35.5</v>
      </c>
      <c r="AF194" s="8">
        <f>AD194+6.5</f>
        <v>38.5</v>
      </c>
      <c r="AG194" s="26">
        <f>AD194+9.5</f>
        <v>41.5</v>
      </c>
      <c r="AH194" s="8"/>
      <c r="AI194" s="6">
        <v>290</v>
      </c>
      <c r="AJ194" s="6">
        <v>370</v>
      </c>
      <c r="AK194" s="6">
        <v>14</v>
      </c>
      <c r="AL194" s="6">
        <v>12</v>
      </c>
      <c r="AM194" s="6">
        <v>25</v>
      </c>
      <c r="AN194" s="6">
        <v>75</v>
      </c>
      <c r="AO194" s="6">
        <v>30</v>
      </c>
      <c r="AP194" s="6">
        <v>22</v>
      </c>
      <c r="AQ194" s="6">
        <v>777</v>
      </c>
      <c r="AR194" s="6">
        <v>5</v>
      </c>
      <c r="AS194" s="6">
        <f>AN194+AP194+AQ194</f>
        <v>874</v>
      </c>
      <c r="AT194" s="6">
        <f>ROUNDDOWN(AS194*0.75,0)</f>
        <v>655</v>
      </c>
      <c r="AU194" s="6">
        <f>ROUNDDOWN(AS194*1.25,0)</f>
        <v>1092</v>
      </c>
      <c r="AV194" s="6">
        <f>ROUNDDOWN(($AM194-5)/5,0)-ROUNDDOWN(IF($BA$1=TRUE,$AT194,$AU194)/100,0)+IF($BB$1=TRUE,1,0)+IF($BD$1=TRUE,6,0)</f>
        <v>5</v>
      </c>
      <c r="AW194" s="6">
        <f>ROUNDDOWN(($AM194-5+3*$BA$5)/5,0)-ROUNDDOWN(IF($BA$1=TRUE,$AT194,$AU194)/100,0)+IF($BB$1=TRUE,1,0)+IF($BD$1=TRUE,6,0)</f>
        <v>6</v>
      </c>
      <c r="AX194" s="6">
        <f>ROUNDDOWN(($AM194-5+20*1+2*$BA$5)/5,0)-ROUNDDOWN(IF($BA$1=TRUE,$AT194,$AU194)/100,0)+IF($BB$1=TRUE,1,0)+IF($BD$1=TRUE,6,0)</f>
        <v>9</v>
      </c>
      <c r="AY194" s="6">
        <f>ROUNDDOWN(($AM194-5+20*2+1*$BA$5)/5,0)-ROUNDDOWN(IF($BA$1=TRUE,$AT194,$AU194)/100,0)+IF($BB$1=TRUE,1,0)+IF($BD$1=TRUE,6,0)</f>
        <v>13</v>
      </c>
      <c r="AZ194" s="6">
        <f>ROUNDDOWN(($AM194-5+60)/5,0)-ROUNDDOWN(IF($BA$1=TRUE,$AT194,$AU194)/100,0)+IF($BB$1=TRUE,1,0)+IF($BD$1=TRUE,6,0)</f>
        <v>17</v>
      </c>
    </row>
    <row r="195" spans="1:52" s="6" customFormat="1" x14ac:dyDescent="0.3">
      <c r="A195" s="35">
        <v>191</v>
      </c>
      <c r="B195" s="7" t="s">
        <v>166</v>
      </c>
      <c r="C195" s="23" t="s">
        <v>162</v>
      </c>
      <c r="D195" s="8" t="s">
        <v>1</v>
      </c>
      <c r="E195" s="8" t="s">
        <v>0</v>
      </c>
      <c r="F195" s="8" t="s">
        <v>153</v>
      </c>
      <c r="G195" s="26" t="s">
        <v>10</v>
      </c>
      <c r="H195" s="6">
        <f>ROUNDDOWN(AI195*1.05,0)+INDEX(Sheet2!$B$2:'Sheet2'!$B$5,MATCH(G195,Sheet2!$A$2:'Sheet2'!$A$5,0),0)+34*AR195-ROUNDUP(IF($BA$1=TRUE,AT195,AU195)/10,0)</f>
        <v>524</v>
      </c>
      <c r="I195" s="6">
        <f>ROUNDDOWN(AJ195*1.05,0)+INDEX(Sheet2!$B$2:'Sheet2'!$B$5,MATCH(G195,Sheet2!$A$2:'Sheet2'!$A$5,0),0)+34*AR195-ROUNDUP(IF($BA$1=TRUE,AT195,AU195)/10,0)</f>
        <v>613</v>
      </c>
      <c r="J195" s="45">
        <f>H195+I195</f>
        <v>1137</v>
      </c>
      <c r="K195" s="41">
        <f>AU195-ROUNDDOWN(AP195/2,0)-ROUNDDOWN(MAX(AO195*1.2,AN195*0.5),0)+INDEX(Sheet2!$C$2:'Sheet2'!$C$5,MATCH(G195,Sheet2!$A$2:'Sheet2'!$A$5,0),0)</f>
        <v>1145</v>
      </c>
      <c r="L195" s="23">
        <f>AT195-ROUNDDOWN(AP195/2,0)-ROUNDDOWN(MAX(AO195*1.2,AN195*0.5),0)</f>
        <v>637</v>
      </c>
      <c r="N195" s="27">
        <f>AV195+IF($F195="범선",IF($BE$1=TRUE,INDEX(Sheet2!$H$2:'Sheet2'!$H$45,MATCH(AV195,Sheet2!$G$2:'Sheet2'!$G$45,0),0)),IF($BF$1=TRUE,INDEX(Sheet2!$I$2:'Sheet2'!$I$45,MATCH(AV195,Sheet2!$G$2:'Sheet2'!$G$45,0)),IF($BG$1=TRUE,INDEX(Sheet2!$H$2:'Sheet2'!$H$45,MATCH(AV195,Sheet2!$G$2:'Sheet2'!$G$45,0)),0)))+IF($BC$1=TRUE,2,0)</f>
        <v>14.5</v>
      </c>
      <c r="O195" s="8">
        <f>N195+3</f>
        <v>17.5</v>
      </c>
      <c r="P195" s="8">
        <f>N195+6</f>
        <v>20.5</v>
      </c>
      <c r="Q195" s="26">
        <f>N195+9</f>
        <v>23.5</v>
      </c>
      <c r="R195" s="8">
        <f>AW195+IF($F195="범선",IF($BE$1=TRUE,INDEX(Sheet2!$H$2:'Sheet2'!$H$45,MATCH(AW195,Sheet2!$G$2:'Sheet2'!$G$45,0),0)),IF($BF$1=TRUE,INDEX(Sheet2!$I$2:'Sheet2'!$I$45,MATCH(AW195,Sheet2!$G$2:'Sheet2'!$G$45,0)),IF($BG$1=TRUE,INDEX(Sheet2!$H$2:'Sheet2'!$H$45,MATCH(AW195,Sheet2!$G$2:'Sheet2'!$G$45,0)),0)))+IF($BC$1=TRUE,2,0)</f>
        <v>16</v>
      </c>
      <c r="S195" s="8">
        <f>R195+3.5</f>
        <v>19.5</v>
      </c>
      <c r="T195" s="8">
        <f>R195+6.5</f>
        <v>22.5</v>
      </c>
      <c r="U195" s="26">
        <f>R195+9.5</f>
        <v>25.5</v>
      </c>
      <c r="V195" s="8">
        <f>AX195+IF($F195="범선",IF($BE$1=TRUE,INDEX(Sheet2!$H$2:'Sheet2'!$H$45,MATCH(AX195,Sheet2!$G$2:'Sheet2'!$G$45,0),0)),IF($BF$1=TRUE,INDEX(Sheet2!$I$2:'Sheet2'!$I$45,MATCH(AX195,Sheet2!$G$2:'Sheet2'!$G$45,0)),IF($BG$1=TRUE,INDEX(Sheet2!$H$2:'Sheet2'!$H$45,MATCH(AX195,Sheet2!$G$2:'Sheet2'!$G$45,0)),0)))+IF($BC$1=TRUE,2,0)</f>
        <v>21</v>
      </c>
      <c r="W195" s="8">
        <f>V195+3.5</f>
        <v>24.5</v>
      </c>
      <c r="X195" s="8">
        <f>V195+6.5</f>
        <v>27.5</v>
      </c>
      <c r="Y195" s="26">
        <f>V195+9.5</f>
        <v>30.5</v>
      </c>
      <c r="Z195" s="8">
        <f>AY195+IF($F195="범선",IF($BE$1=TRUE,INDEX(Sheet2!$H$2:'Sheet2'!$H$45,MATCH(AY195,Sheet2!$G$2:'Sheet2'!$G$45,0),0)),IF($BF$1=TRUE,INDEX(Sheet2!$I$2:'Sheet2'!$I$45,MATCH(AY195,Sheet2!$G$2:'Sheet2'!$G$45,0)),IF($BG$1=TRUE,INDEX(Sheet2!$H$2:'Sheet2'!$H$45,MATCH(AY195,Sheet2!$G$2:'Sheet2'!$G$45,0)),0)))+IF($BC$1=TRUE,2,0)</f>
        <v>25</v>
      </c>
      <c r="AA195" s="8">
        <f>Z195+3.5</f>
        <v>28.5</v>
      </c>
      <c r="AB195" s="8">
        <f>Z195+6.5</f>
        <v>31.5</v>
      </c>
      <c r="AC195" s="26">
        <f>Z195+9.5</f>
        <v>34.5</v>
      </c>
      <c r="AD195" s="8">
        <f>AZ195+IF($F195="범선",IF($BE$1=TRUE,INDEX(Sheet2!$H$2:'Sheet2'!$H$45,MATCH(AZ195,Sheet2!$G$2:'Sheet2'!$G$45,0),0)),IF($BF$1=TRUE,INDEX(Sheet2!$I$2:'Sheet2'!$I$45,MATCH(AZ195,Sheet2!$G$2:'Sheet2'!$G$45,0)),IF($BG$1=TRUE,INDEX(Sheet2!$H$2:'Sheet2'!$H$45,MATCH(AZ195,Sheet2!$G$2:'Sheet2'!$G$45,0)),0)))+IF($BC$1=TRUE,2,0)</f>
        <v>30.5</v>
      </c>
      <c r="AE195" s="8">
        <f>AD195+3.5</f>
        <v>34</v>
      </c>
      <c r="AF195" s="8">
        <f>AD195+6.5</f>
        <v>37</v>
      </c>
      <c r="AG195" s="26">
        <f>AD195+9.5</f>
        <v>40</v>
      </c>
      <c r="AH195" s="8"/>
      <c r="AI195" s="6">
        <v>270</v>
      </c>
      <c r="AJ195" s="6">
        <v>355</v>
      </c>
      <c r="AK195" s="6">
        <v>12</v>
      </c>
      <c r="AL195" s="6">
        <v>10</v>
      </c>
      <c r="AM195" s="6">
        <v>22</v>
      </c>
      <c r="AN195" s="6">
        <v>75</v>
      </c>
      <c r="AO195" s="6">
        <v>32</v>
      </c>
      <c r="AP195" s="6">
        <v>22</v>
      </c>
      <c r="AQ195" s="6">
        <v>818</v>
      </c>
      <c r="AR195" s="6">
        <v>5</v>
      </c>
      <c r="AS195" s="6">
        <f>AN195+AP195+AQ195</f>
        <v>915</v>
      </c>
      <c r="AT195" s="6">
        <f>ROUNDDOWN(AS195*0.75,0)</f>
        <v>686</v>
      </c>
      <c r="AU195" s="6">
        <f>ROUNDDOWN(AS195*1.25,0)</f>
        <v>1143</v>
      </c>
      <c r="AV195" s="6">
        <f>ROUNDDOWN(($AM195-5)/5,0)-ROUNDDOWN(IF($BA$1=TRUE,$AT195,$AU195)/100,0)+IF($BB$1=TRUE,1,0)+IF($BD$1=TRUE,6,0)</f>
        <v>4</v>
      </c>
      <c r="AW195" s="6">
        <f>ROUNDDOWN(($AM195-5+3*$BA$5)/5,0)-ROUNDDOWN(IF($BA$1=TRUE,$AT195,$AU195)/100,0)+IF($BB$1=TRUE,1,0)+IF($BD$1=TRUE,6,0)</f>
        <v>5</v>
      </c>
      <c r="AX195" s="6">
        <f>ROUNDDOWN(($AM195-5+20*1+2*$BA$5)/5,0)-ROUNDDOWN(IF($BA$1=TRUE,$AT195,$AU195)/100,0)+IF($BB$1=TRUE,1,0)+IF($BD$1=TRUE,6,0)</f>
        <v>9</v>
      </c>
      <c r="AY195" s="6">
        <f>ROUNDDOWN(($AM195-5+20*2+1*$BA$5)/5,0)-ROUNDDOWN(IF($BA$1=TRUE,$AT195,$AU195)/100,0)+IF($BB$1=TRUE,1,0)+IF($BD$1=TRUE,6,0)</f>
        <v>12</v>
      </c>
      <c r="AZ195" s="6">
        <f>ROUNDDOWN(($AM195-5+60)/5,0)-ROUNDDOWN(IF($BA$1=TRUE,$AT195,$AU195)/100,0)+IF($BB$1=TRUE,1,0)+IF($BD$1=TRUE,6,0)</f>
        <v>16</v>
      </c>
    </row>
    <row r="196" spans="1:52" s="6" customFormat="1" x14ac:dyDescent="0.3">
      <c r="A196" s="35">
        <v>192</v>
      </c>
      <c r="B196" s="7"/>
      <c r="C196" s="23" t="s">
        <v>162</v>
      </c>
      <c r="D196" s="8" t="s">
        <v>43</v>
      </c>
      <c r="E196" s="8" t="s">
        <v>0</v>
      </c>
      <c r="F196" s="9" t="s">
        <v>69</v>
      </c>
      <c r="G196" s="26" t="s">
        <v>10</v>
      </c>
      <c r="H196" s="6">
        <f>ROUNDDOWN(AI196*1.05,0)+INDEX(Sheet2!$B$2:'Sheet2'!$B$5,MATCH(G196,Sheet2!$A$2:'Sheet2'!$A$5,0),0)+34*AR196-ROUNDUP(IF($BA$1=TRUE,AT196,AU196)/10,0)</f>
        <v>487</v>
      </c>
      <c r="I196" s="6">
        <f>ROUNDDOWN(AJ196*1.05,0)+INDEX(Sheet2!$B$2:'Sheet2'!$B$5,MATCH(G196,Sheet2!$A$2:'Sheet2'!$A$5,0),0)+34*AR196-ROUNDUP(IF($BA$1=TRUE,AT196,AU196)/10,0)</f>
        <v>613</v>
      </c>
      <c r="J196" s="45">
        <f>H196+I196</f>
        <v>1100</v>
      </c>
      <c r="K196" s="41">
        <f>AU196-ROUNDDOWN(AP196/2,0)-ROUNDDOWN(MAX(AO196*1.2,AN196*0.5),0)+INDEX(Sheet2!$C$2:'Sheet2'!$C$5,MATCH(G196,Sheet2!$A$2:'Sheet2'!$A$5,0),0)</f>
        <v>1141</v>
      </c>
      <c r="L196" s="23">
        <f>AT196-ROUNDDOWN(AP196/2,0)-ROUNDDOWN(MAX(AO196*1.2,AN196*0.5),0)</f>
        <v>633</v>
      </c>
      <c r="N196" s="27">
        <f>AV196+IF($F196="범선",IF($BE$1=TRUE,INDEX(Sheet2!$H$2:'Sheet2'!$H$45,MATCH(AV196,Sheet2!$G$2:'Sheet2'!$G$45,0),0)),IF($BF$1=TRUE,INDEX(Sheet2!$I$2:'Sheet2'!$I$45,MATCH(AV196,Sheet2!$G$2:'Sheet2'!$G$45,0)),IF($BG$1=TRUE,INDEX(Sheet2!$H$2:'Sheet2'!$H$45,MATCH(AV196,Sheet2!$G$2:'Sheet2'!$G$45,0)),0)))+IF($BC$1=TRUE,2,0)</f>
        <v>14.5</v>
      </c>
      <c r="O196" s="8">
        <f>N196+3</f>
        <v>17.5</v>
      </c>
      <c r="P196" s="8">
        <f>N196+6</f>
        <v>20.5</v>
      </c>
      <c r="Q196" s="26">
        <f>N196+9</f>
        <v>23.5</v>
      </c>
      <c r="R196" s="8">
        <f>AW196+IF($F196="범선",IF($BE$1=TRUE,INDEX(Sheet2!$H$2:'Sheet2'!$H$45,MATCH(AW196,Sheet2!$G$2:'Sheet2'!$G$45,0),0)),IF($BF$1=TRUE,INDEX(Sheet2!$I$2:'Sheet2'!$I$45,MATCH(AW196,Sheet2!$G$2:'Sheet2'!$G$45,0)),IF($BG$1=TRUE,INDEX(Sheet2!$H$2:'Sheet2'!$H$45,MATCH(AW196,Sheet2!$G$2:'Sheet2'!$G$45,0)),0)))+IF($BC$1=TRUE,2,0)</f>
        <v>16</v>
      </c>
      <c r="S196" s="8">
        <f>R196+3.5</f>
        <v>19.5</v>
      </c>
      <c r="T196" s="8">
        <f>R196+6.5</f>
        <v>22.5</v>
      </c>
      <c r="U196" s="26">
        <f>R196+9.5</f>
        <v>25.5</v>
      </c>
      <c r="V196" s="8">
        <f>AX196+IF($F196="범선",IF($BE$1=TRUE,INDEX(Sheet2!$H$2:'Sheet2'!$H$45,MATCH(AX196,Sheet2!$G$2:'Sheet2'!$G$45,0),0)),IF($BF$1=TRUE,INDEX(Sheet2!$I$2:'Sheet2'!$I$45,MATCH(AX196,Sheet2!$G$2:'Sheet2'!$G$45,0)),IF($BG$1=TRUE,INDEX(Sheet2!$H$2:'Sheet2'!$H$45,MATCH(AX196,Sheet2!$G$2:'Sheet2'!$G$45,0)),0)))+IF($BC$1=TRUE,2,0)</f>
        <v>21</v>
      </c>
      <c r="W196" s="8">
        <f>V196+3.5</f>
        <v>24.5</v>
      </c>
      <c r="X196" s="8">
        <f>V196+6.5</f>
        <v>27.5</v>
      </c>
      <c r="Y196" s="26">
        <f>V196+9.5</f>
        <v>30.5</v>
      </c>
      <c r="Z196" s="8">
        <f>AY196+IF($F196="범선",IF($BE$1=TRUE,INDEX(Sheet2!$H$2:'Sheet2'!$H$45,MATCH(AY196,Sheet2!$G$2:'Sheet2'!$G$45,0),0)),IF($BF$1=TRUE,INDEX(Sheet2!$I$2:'Sheet2'!$I$45,MATCH(AY196,Sheet2!$G$2:'Sheet2'!$G$45,0)),IF($BG$1=TRUE,INDEX(Sheet2!$H$2:'Sheet2'!$H$45,MATCH(AY196,Sheet2!$G$2:'Sheet2'!$G$45,0)),0)))+IF($BC$1=TRUE,2,0)</f>
        <v>25</v>
      </c>
      <c r="AA196" s="8">
        <f>Z196+3.5</f>
        <v>28.5</v>
      </c>
      <c r="AB196" s="8">
        <f>Z196+6.5</f>
        <v>31.5</v>
      </c>
      <c r="AC196" s="26">
        <f>Z196+9.5</f>
        <v>34.5</v>
      </c>
      <c r="AD196" s="8">
        <f>AZ196+IF($F196="범선",IF($BE$1=TRUE,INDEX(Sheet2!$H$2:'Sheet2'!$H$45,MATCH(AZ196,Sheet2!$G$2:'Sheet2'!$G$45,0),0)),IF($BF$1=TRUE,INDEX(Sheet2!$I$2:'Sheet2'!$I$45,MATCH(AZ196,Sheet2!$G$2:'Sheet2'!$G$45,0)),IF($BG$1=TRUE,INDEX(Sheet2!$H$2:'Sheet2'!$H$45,MATCH(AZ196,Sheet2!$G$2:'Sheet2'!$G$45,0)),0)))+IF($BC$1=TRUE,2,0)</f>
        <v>30.5</v>
      </c>
      <c r="AE196" s="8">
        <f>AD196+3.5</f>
        <v>34</v>
      </c>
      <c r="AF196" s="8">
        <f>AD196+6.5</f>
        <v>37</v>
      </c>
      <c r="AG196" s="26">
        <f>AD196+9.5</f>
        <v>40</v>
      </c>
      <c r="AH196" s="8"/>
      <c r="AI196" s="6">
        <v>235</v>
      </c>
      <c r="AJ196" s="6">
        <v>355</v>
      </c>
      <c r="AK196" s="6">
        <v>7</v>
      </c>
      <c r="AL196" s="6">
        <v>10</v>
      </c>
      <c r="AM196" s="6">
        <v>22</v>
      </c>
      <c r="AN196" s="6">
        <v>75</v>
      </c>
      <c r="AO196" s="6">
        <v>35</v>
      </c>
      <c r="AP196" s="6">
        <v>22</v>
      </c>
      <c r="AQ196" s="6">
        <v>818</v>
      </c>
      <c r="AR196" s="6">
        <v>5</v>
      </c>
      <c r="AS196" s="6">
        <f>AN196+AP196+AQ196</f>
        <v>915</v>
      </c>
      <c r="AT196" s="6">
        <f>ROUNDDOWN(AS196*0.75,0)</f>
        <v>686</v>
      </c>
      <c r="AU196" s="6">
        <f>ROUNDDOWN(AS196*1.25,0)</f>
        <v>1143</v>
      </c>
      <c r="AV196" s="6">
        <f>ROUNDDOWN(($AM196-5)/5,0)-ROUNDDOWN(IF($BA$1=TRUE,$AT196,$AU196)/100,0)+IF($BB$1=TRUE,1,0)+IF($BD$1=TRUE,6,0)</f>
        <v>4</v>
      </c>
      <c r="AW196" s="6">
        <f>ROUNDDOWN(($AM196-5+3*$BA$5)/5,0)-ROUNDDOWN(IF($BA$1=TRUE,$AT196,$AU196)/100,0)+IF($BB$1=TRUE,1,0)+IF($BD$1=TRUE,6,0)</f>
        <v>5</v>
      </c>
      <c r="AX196" s="6">
        <f>ROUNDDOWN(($AM196-5+20*1+2*$BA$5)/5,0)-ROUNDDOWN(IF($BA$1=TRUE,$AT196,$AU196)/100,0)+IF($BB$1=TRUE,1,0)+IF($BD$1=TRUE,6,0)</f>
        <v>9</v>
      </c>
      <c r="AY196" s="6">
        <f>ROUNDDOWN(($AM196-5+20*2+1*$BA$5)/5,0)-ROUNDDOWN(IF($BA$1=TRUE,$AT196,$AU196)/100,0)+IF($BB$1=TRUE,1,0)+IF($BD$1=TRUE,6,0)</f>
        <v>12</v>
      </c>
      <c r="AZ196" s="6">
        <f>ROUNDDOWN(($AM196-5+60)/5,0)-ROUNDDOWN(IF($BA$1=TRUE,$AT196,$AU196)/100,0)+IF($BB$1=TRUE,1,0)+IF($BD$1=TRUE,6,0)</f>
        <v>16</v>
      </c>
    </row>
    <row r="197" spans="1:52" s="6" customFormat="1" x14ac:dyDescent="0.3">
      <c r="A197" s="35">
        <v>193</v>
      </c>
      <c r="B197" s="7" t="s">
        <v>165</v>
      </c>
      <c r="C197" s="23" t="s">
        <v>162</v>
      </c>
      <c r="D197" s="8" t="s">
        <v>1</v>
      </c>
      <c r="E197" s="8" t="s">
        <v>0</v>
      </c>
      <c r="F197" s="9" t="s">
        <v>69</v>
      </c>
      <c r="G197" s="26" t="s">
        <v>10</v>
      </c>
      <c r="H197" s="6">
        <f>ROUNDDOWN(AI197*1.05,0)+INDEX(Sheet2!$B$2:'Sheet2'!$B$5,MATCH(G197,Sheet2!$A$2:'Sheet2'!$A$5,0),0)+34*AR197-ROUNDUP(IF($BA$1=TRUE,AT197,AU197)/10,0)</f>
        <v>487</v>
      </c>
      <c r="I197" s="6">
        <f>ROUNDDOWN(AJ197*1.05,0)+INDEX(Sheet2!$B$2:'Sheet2'!$B$5,MATCH(G197,Sheet2!$A$2:'Sheet2'!$A$5,0),0)+34*AR197-ROUNDUP(IF($BA$1=TRUE,AT197,AU197)/10,0)</f>
        <v>613</v>
      </c>
      <c r="J197" s="45">
        <f>H197+I197</f>
        <v>1100</v>
      </c>
      <c r="K197" s="41">
        <f>AU197-ROUNDDOWN(AP197/2,0)-ROUNDDOWN(MAX(AO197*1.2,AN197*0.5),0)+INDEX(Sheet2!$C$2:'Sheet2'!$C$5,MATCH(G197,Sheet2!$A$2:'Sheet2'!$A$5,0),0)</f>
        <v>1138</v>
      </c>
      <c r="L197" s="23">
        <f>AT197-ROUNDDOWN(AP197/2,0)-ROUNDDOWN(MAX(AO197*1.2,AN197*0.5),0)</f>
        <v>630</v>
      </c>
      <c r="N197" s="27">
        <f>AV197+IF($F197="범선",IF($BE$1=TRUE,INDEX(Sheet2!$H$2:'Sheet2'!$H$45,MATCH(AV197,Sheet2!$G$2:'Sheet2'!$G$45,0),0)),IF($BF$1=TRUE,INDEX(Sheet2!$I$2:'Sheet2'!$I$45,MATCH(AV197,Sheet2!$G$2:'Sheet2'!$G$45,0)),IF($BG$1=TRUE,INDEX(Sheet2!$H$2:'Sheet2'!$H$45,MATCH(AV197,Sheet2!$G$2:'Sheet2'!$G$45,0)),0)))+IF($BC$1=TRUE,2,0)</f>
        <v>14.5</v>
      </c>
      <c r="O197" s="8">
        <f>N197+3</f>
        <v>17.5</v>
      </c>
      <c r="P197" s="8">
        <f>N197+6</f>
        <v>20.5</v>
      </c>
      <c r="Q197" s="26">
        <f>N197+9</f>
        <v>23.5</v>
      </c>
      <c r="R197" s="8">
        <f>AW197+IF($F197="범선",IF($BE$1=TRUE,INDEX(Sheet2!$H$2:'Sheet2'!$H$45,MATCH(AW197,Sheet2!$G$2:'Sheet2'!$G$45,0),0)),IF($BF$1=TRUE,INDEX(Sheet2!$I$2:'Sheet2'!$I$45,MATCH(AW197,Sheet2!$G$2:'Sheet2'!$G$45,0)),IF($BG$1=TRUE,INDEX(Sheet2!$H$2:'Sheet2'!$H$45,MATCH(AW197,Sheet2!$G$2:'Sheet2'!$G$45,0)),0)))+IF($BC$1=TRUE,2,0)</f>
        <v>17</v>
      </c>
      <c r="S197" s="8">
        <f>R197+3.5</f>
        <v>20.5</v>
      </c>
      <c r="T197" s="8">
        <f>R197+6.5</f>
        <v>23.5</v>
      </c>
      <c r="U197" s="26">
        <f>R197+9.5</f>
        <v>26.5</v>
      </c>
      <c r="V197" s="8">
        <f>AX197+IF($F197="범선",IF($BE$1=TRUE,INDEX(Sheet2!$H$2:'Sheet2'!$H$45,MATCH(AX197,Sheet2!$G$2:'Sheet2'!$G$45,0),0)),IF($BF$1=TRUE,INDEX(Sheet2!$I$2:'Sheet2'!$I$45,MATCH(AX197,Sheet2!$G$2:'Sheet2'!$G$45,0)),IF($BG$1=TRUE,INDEX(Sheet2!$H$2:'Sheet2'!$H$45,MATCH(AX197,Sheet2!$G$2:'Sheet2'!$G$45,0)),0)))+IF($BC$1=TRUE,2,0)</f>
        <v>21</v>
      </c>
      <c r="W197" s="8">
        <f>V197+3.5</f>
        <v>24.5</v>
      </c>
      <c r="X197" s="8">
        <f>V197+6.5</f>
        <v>27.5</v>
      </c>
      <c r="Y197" s="26">
        <f>V197+9.5</f>
        <v>30.5</v>
      </c>
      <c r="Z197" s="8">
        <f>AY197+IF($F197="범선",IF($BE$1=TRUE,INDEX(Sheet2!$H$2:'Sheet2'!$H$45,MATCH(AY197,Sheet2!$G$2:'Sheet2'!$G$45,0),0)),IF($BF$1=TRUE,INDEX(Sheet2!$I$2:'Sheet2'!$I$45,MATCH(AY197,Sheet2!$G$2:'Sheet2'!$G$45,0)),IF($BG$1=TRUE,INDEX(Sheet2!$H$2:'Sheet2'!$H$45,MATCH(AY197,Sheet2!$G$2:'Sheet2'!$G$45,0)),0)))+IF($BC$1=TRUE,2,0)</f>
        <v>26.5</v>
      </c>
      <c r="AA197" s="8">
        <f>Z197+3.5</f>
        <v>30</v>
      </c>
      <c r="AB197" s="8">
        <f>Z197+6.5</f>
        <v>33</v>
      </c>
      <c r="AC197" s="26">
        <f>Z197+9.5</f>
        <v>36</v>
      </c>
      <c r="AD197" s="8">
        <f>AZ197+IF($F197="범선",IF($BE$1=TRUE,INDEX(Sheet2!$H$2:'Sheet2'!$H$45,MATCH(AZ197,Sheet2!$G$2:'Sheet2'!$G$45,0),0)),IF($BF$1=TRUE,INDEX(Sheet2!$I$2:'Sheet2'!$I$45,MATCH(AZ197,Sheet2!$G$2:'Sheet2'!$G$45,0)),IF($BG$1=TRUE,INDEX(Sheet2!$H$2:'Sheet2'!$H$45,MATCH(AZ197,Sheet2!$G$2:'Sheet2'!$G$45,0)),0)))+IF($BC$1=TRUE,2,0)</f>
        <v>30.5</v>
      </c>
      <c r="AE197" s="8">
        <f>AD197+3.5</f>
        <v>34</v>
      </c>
      <c r="AF197" s="8">
        <f>AD197+6.5</f>
        <v>37</v>
      </c>
      <c r="AG197" s="26">
        <f>AD197+9.5</f>
        <v>40</v>
      </c>
      <c r="AH197" s="8"/>
      <c r="AI197" s="6">
        <v>235</v>
      </c>
      <c r="AJ197" s="6">
        <v>355</v>
      </c>
      <c r="AK197" s="6">
        <v>7</v>
      </c>
      <c r="AL197" s="6">
        <v>10</v>
      </c>
      <c r="AM197" s="6">
        <v>24</v>
      </c>
      <c r="AN197" s="6">
        <v>90</v>
      </c>
      <c r="AO197" s="6">
        <v>35</v>
      </c>
      <c r="AP197" s="6">
        <v>22</v>
      </c>
      <c r="AQ197" s="6">
        <v>803</v>
      </c>
      <c r="AR197" s="6">
        <v>5</v>
      </c>
      <c r="AS197" s="6">
        <f>AN197+AP197+AQ197</f>
        <v>915</v>
      </c>
      <c r="AT197" s="6">
        <f>ROUNDDOWN(AS197*0.75,0)</f>
        <v>686</v>
      </c>
      <c r="AU197" s="6">
        <f>ROUNDDOWN(AS197*1.25,0)</f>
        <v>1143</v>
      </c>
      <c r="AV197" s="6">
        <f>ROUNDDOWN(($AM197-5)/5,0)-ROUNDDOWN(IF($BA$1=TRUE,$AT197,$AU197)/100,0)+IF($BB$1=TRUE,1,0)+IF($BD$1=TRUE,6,0)</f>
        <v>4</v>
      </c>
      <c r="AW197" s="6">
        <f>ROUNDDOWN(($AM197-5+3*$BA$5)/5,0)-ROUNDDOWN(IF($BA$1=TRUE,$AT197,$AU197)/100,0)+IF($BB$1=TRUE,1,0)+IF($BD$1=TRUE,6,0)</f>
        <v>6</v>
      </c>
      <c r="AX197" s="6">
        <f>ROUNDDOWN(($AM197-5+20*1+2*$BA$5)/5,0)-ROUNDDOWN(IF($BA$1=TRUE,$AT197,$AU197)/100,0)+IF($BB$1=TRUE,1,0)+IF($BD$1=TRUE,6,0)</f>
        <v>9</v>
      </c>
      <c r="AY197" s="6">
        <f>ROUNDDOWN(($AM197-5+20*2+1*$BA$5)/5,0)-ROUNDDOWN(IF($BA$1=TRUE,$AT197,$AU197)/100,0)+IF($BB$1=TRUE,1,0)+IF($BD$1=TRUE,6,0)</f>
        <v>13</v>
      </c>
      <c r="AZ197" s="6">
        <f>ROUNDDOWN(($AM197-5+60)/5,0)-ROUNDDOWN(IF($BA$1=TRUE,$AT197,$AU197)/100,0)+IF($BB$1=TRUE,1,0)+IF($BD$1=TRUE,6,0)</f>
        <v>16</v>
      </c>
    </row>
    <row r="198" spans="1:52" s="6" customFormat="1" x14ac:dyDescent="0.3">
      <c r="A198" s="35">
        <v>194</v>
      </c>
      <c r="B198" s="7" t="s">
        <v>164</v>
      </c>
      <c r="C198" s="23" t="s">
        <v>162</v>
      </c>
      <c r="D198" s="8" t="s">
        <v>43</v>
      </c>
      <c r="E198" s="8" t="s">
        <v>120</v>
      </c>
      <c r="F198" s="9" t="s">
        <v>69</v>
      </c>
      <c r="G198" s="26" t="s">
        <v>10</v>
      </c>
      <c r="H198" s="6">
        <f>ROUNDDOWN(AI198*1.05,0)+INDEX(Sheet2!$B$2:'Sheet2'!$B$5,MATCH(G198,Sheet2!$A$2:'Sheet2'!$A$5,0),0)+34*AR198-ROUNDUP(IF($BA$1=TRUE,AT198,AU198)/10,0)</f>
        <v>481</v>
      </c>
      <c r="I198" s="6">
        <f>ROUNDDOWN(AJ198*1.05,0)+INDEX(Sheet2!$B$2:'Sheet2'!$B$5,MATCH(G198,Sheet2!$A$2:'Sheet2'!$A$5,0),0)+34*AR198-ROUNDUP(IF($BA$1=TRUE,AT198,AU198)/10,0)</f>
        <v>607</v>
      </c>
      <c r="J198" s="45">
        <f>H198+I198</f>
        <v>1088</v>
      </c>
      <c r="K198" s="41">
        <f>AU198-ROUNDDOWN(AP198/2,0)-ROUNDDOWN(MAX(AO198*1.2,AN198*0.5),0)+INDEX(Sheet2!$C$2:'Sheet2'!$C$5,MATCH(G198,Sheet2!$A$2:'Sheet2'!$A$5,0),0)</f>
        <v>1236</v>
      </c>
      <c r="L198" s="23">
        <f>AT198-ROUNDDOWN(AP198/2,0)-ROUNDDOWN(MAX(AO198*1.2,AN198*0.5),0)</f>
        <v>685</v>
      </c>
      <c r="N198" s="27">
        <f>AV198+IF($F198="범선",IF($BE$1=TRUE,INDEX(Sheet2!$H$2:'Sheet2'!$H$45,MATCH(AV198,Sheet2!$G$2:'Sheet2'!$G$45,0),0)),IF($BF$1=TRUE,INDEX(Sheet2!$I$2:'Sheet2'!$I$45,MATCH(AV198,Sheet2!$G$2:'Sheet2'!$G$45,0)),IF($BG$1=TRUE,INDEX(Sheet2!$H$2:'Sheet2'!$H$45,MATCH(AV198,Sheet2!$G$2:'Sheet2'!$G$45,0)),0)))+IF($BC$1=TRUE,2,0)</f>
        <v>13</v>
      </c>
      <c r="O198" s="8">
        <f>N198+3</f>
        <v>16</v>
      </c>
      <c r="P198" s="8">
        <f>N198+6</f>
        <v>19</v>
      </c>
      <c r="Q198" s="26">
        <f>N198+9</f>
        <v>22</v>
      </c>
      <c r="R198" s="8">
        <f>AW198+IF($F198="범선",IF($BE$1=TRUE,INDEX(Sheet2!$H$2:'Sheet2'!$H$45,MATCH(AW198,Sheet2!$G$2:'Sheet2'!$G$45,0),0)),IF($BF$1=TRUE,INDEX(Sheet2!$I$2:'Sheet2'!$I$45,MATCH(AW198,Sheet2!$G$2:'Sheet2'!$G$45,0)),IF($BG$1=TRUE,INDEX(Sheet2!$H$2:'Sheet2'!$H$45,MATCH(AW198,Sheet2!$G$2:'Sheet2'!$G$45,0)),0)))+IF($BC$1=TRUE,2,0)</f>
        <v>14.5</v>
      </c>
      <c r="S198" s="8">
        <f>R198+3.5</f>
        <v>18</v>
      </c>
      <c r="T198" s="8">
        <f>R198+6.5</f>
        <v>21</v>
      </c>
      <c r="U198" s="26">
        <f>R198+9.5</f>
        <v>24</v>
      </c>
      <c r="V198" s="8">
        <f>AX198+IF($F198="범선",IF($BE$1=TRUE,INDEX(Sheet2!$H$2:'Sheet2'!$H$45,MATCH(AX198,Sheet2!$G$2:'Sheet2'!$G$45,0),0)),IF($BF$1=TRUE,INDEX(Sheet2!$I$2:'Sheet2'!$I$45,MATCH(AX198,Sheet2!$G$2:'Sheet2'!$G$45,0)),IF($BG$1=TRUE,INDEX(Sheet2!$H$2:'Sheet2'!$H$45,MATCH(AX198,Sheet2!$G$2:'Sheet2'!$G$45,0)),0)))+IF($BC$1=TRUE,2,0)</f>
        <v>20</v>
      </c>
      <c r="W198" s="8">
        <f>V198+3.5</f>
        <v>23.5</v>
      </c>
      <c r="X198" s="8">
        <f>V198+6.5</f>
        <v>26.5</v>
      </c>
      <c r="Y198" s="26">
        <f>V198+9.5</f>
        <v>29.5</v>
      </c>
      <c r="Z198" s="8">
        <f>AY198+IF($F198="범선",IF($BE$1=TRUE,INDEX(Sheet2!$H$2:'Sheet2'!$H$45,MATCH(AY198,Sheet2!$G$2:'Sheet2'!$G$45,0),0)),IF($BF$1=TRUE,INDEX(Sheet2!$I$2:'Sheet2'!$I$45,MATCH(AY198,Sheet2!$G$2:'Sheet2'!$G$45,0)),IF($BG$1=TRUE,INDEX(Sheet2!$H$2:'Sheet2'!$H$45,MATCH(AY198,Sheet2!$G$2:'Sheet2'!$G$45,0)),0)))+IF($BC$1=TRUE,2,0)</f>
        <v>24</v>
      </c>
      <c r="AA198" s="8">
        <f>Z198+3.5</f>
        <v>27.5</v>
      </c>
      <c r="AB198" s="8">
        <f>Z198+6.5</f>
        <v>30.5</v>
      </c>
      <c r="AC198" s="26">
        <f>Z198+9.5</f>
        <v>33.5</v>
      </c>
      <c r="AD198" s="8">
        <f>AZ198+IF($F198="범선",IF($BE$1=TRUE,INDEX(Sheet2!$H$2:'Sheet2'!$H$45,MATCH(AZ198,Sheet2!$G$2:'Sheet2'!$G$45,0),0)),IF($BF$1=TRUE,INDEX(Sheet2!$I$2:'Sheet2'!$I$45,MATCH(AZ198,Sheet2!$G$2:'Sheet2'!$G$45,0)),IF($BG$1=TRUE,INDEX(Sheet2!$H$2:'Sheet2'!$H$45,MATCH(AZ198,Sheet2!$G$2:'Sheet2'!$G$45,0)),0)))+IF($BC$1=TRUE,2,0)</f>
        <v>29</v>
      </c>
      <c r="AE198" s="8">
        <f>AD198+3.5</f>
        <v>32.5</v>
      </c>
      <c r="AF198" s="8">
        <f>AD198+6.5</f>
        <v>35.5</v>
      </c>
      <c r="AG198" s="26">
        <f>AD198+9.5</f>
        <v>38.5</v>
      </c>
      <c r="AH198" s="8"/>
      <c r="AI198" s="6">
        <v>235</v>
      </c>
      <c r="AJ198" s="6">
        <v>355</v>
      </c>
      <c r="AK198" s="6">
        <v>7</v>
      </c>
      <c r="AL198" s="6">
        <v>10</v>
      </c>
      <c r="AM198" s="6">
        <v>22</v>
      </c>
      <c r="AN198" s="6">
        <v>75</v>
      </c>
      <c r="AO198" s="6">
        <v>45</v>
      </c>
      <c r="AP198" s="6">
        <v>22</v>
      </c>
      <c r="AQ198" s="6">
        <v>903</v>
      </c>
      <c r="AR198" s="6">
        <v>5</v>
      </c>
      <c r="AS198" s="6">
        <f>AN198+AP198+AQ198</f>
        <v>1000</v>
      </c>
      <c r="AT198" s="6">
        <f>ROUNDDOWN(AS198*0.75,0)</f>
        <v>750</v>
      </c>
      <c r="AU198" s="6">
        <f>ROUNDDOWN(AS198*1.25,0)</f>
        <v>1250</v>
      </c>
      <c r="AV198" s="6">
        <f>ROUNDDOWN(($AM198-5)/5,0)-ROUNDDOWN(IF($BA$1=TRUE,$AT198,$AU198)/100,0)+IF($BB$1=TRUE,1,0)+IF($BD$1=TRUE,6,0)</f>
        <v>3</v>
      </c>
      <c r="AW198" s="6">
        <f>ROUNDDOWN(($AM198-5+3*$BA$5)/5,0)-ROUNDDOWN(IF($BA$1=TRUE,$AT198,$AU198)/100,0)+IF($BB$1=TRUE,1,0)+IF($BD$1=TRUE,6,0)</f>
        <v>4</v>
      </c>
      <c r="AX198" s="6">
        <f>ROUNDDOWN(($AM198-5+20*1+2*$BA$5)/5,0)-ROUNDDOWN(IF($BA$1=TRUE,$AT198,$AU198)/100,0)+IF($BB$1=TRUE,1,0)+IF($BD$1=TRUE,6,0)</f>
        <v>8</v>
      </c>
      <c r="AY198" s="6">
        <f>ROUNDDOWN(($AM198-5+20*2+1*$BA$5)/5,0)-ROUNDDOWN(IF($BA$1=TRUE,$AT198,$AU198)/100,0)+IF($BB$1=TRUE,1,0)+IF($BD$1=TRUE,6,0)</f>
        <v>11</v>
      </c>
      <c r="AZ198" s="6">
        <f>ROUNDDOWN(($AM198-5+60)/5,0)-ROUNDDOWN(IF($BA$1=TRUE,$AT198,$AU198)/100,0)+IF($BB$1=TRUE,1,0)+IF($BD$1=TRUE,6,0)</f>
        <v>15</v>
      </c>
    </row>
    <row r="199" spans="1:52" s="6" customFormat="1" x14ac:dyDescent="0.3">
      <c r="A199" s="35">
        <v>195</v>
      </c>
      <c r="B199" s="7" t="s">
        <v>195</v>
      </c>
      <c r="C199" s="23" t="s">
        <v>190</v>
      </c>
      <c r="D199" s="8" t="s">
        <v>43</v>
      </c>
      <c r="E199" s="8" t="s">
        <v>0</v>
      </c>
      <c r="F199" s="9" t="s">
        <v>69</v>
      </c>
      <c r="G199" s="26" t="s">
        <v>10</v>
      </c>
      <c r="H199" s="6">
        <f>ROUNDDOWN(AI199*1.05,0)+INDEX(Sheet2!$B$2:'Sheet2'!$B$5,MATCH(G199,Sheet2!$A$2:'Sheet2'!$A$5,0),0)+34*AR199-ROUNDUP(IF($BA$1=TRUE,AT199,AU199)/10,0)</f>
        <v>340</v>
      </c>
      <c r="I199" s="6">
        <f>ROUNDDOWN(AJ199*1.05,0)+INDEX(Sheet2!$B$2:'Sheet2'!$B$5,MATCH(G199,Sheet2!$A$2:'Sheet2'!$A$5,0),0)+34*AR199-ROUNDUP(IF($BA$1=TRUE,AT199,AU199)/10,0)</f>
        <v>482</v>
      </c>
      <c r="J199" s="45">
        <f>H199+I199</f>
        <v>822</v>
      </c>
      <c r="K199" s="41">
        <f>AU199-ROUNDDOWN(AP199/2,0)-ROUNDDOWN(MAX(AO199*1.2,AN199*0.5),0)+INDEX(Sheet2!$C$2:'Sheet2'!$C$5,MATCH(G199,Sheet2!$A$2:'Sheet2'!$A$5,0),0)</f>
        <v>947</v>
      </c>
      <c r="L199" s="23">
        <f>AT199-ROUNDDOWN(AP199/2,0)-ROUNDDOWN(MAX(AO199*1.2,AN199*0.5),0)</f>
        <v>506</v>
      </c>
      <c r="N199" s="27">
        <f>AV199+IF($F199="범선",IF($BE$1=TRUE,INDEX(Sheet2!$H$2:'Sheet2'!$H$45,MATCH(AV199,Sheet2!$G$2:'Sheet2'!$G$45,0),0)),IF($BF$1=TRUE,INDEX(Sheet2!$I$2:'Sheet2'!$I$45,MATCH(AV199,Sheet2!$G$2:'Sheet2'!$G$45,0)),IF($BG$1=TRUE,INDEX(Sheet2!$H$2:'Sheet2'!$H$45,MATCH(AV199,Sheet2!$G$2:'Sheet2'!$G$45,0)),0)))+IF($BC$1=TRUE,2,0)</f>
        <v>18.5</v>
      </c>
      <c r="O199" s="8">
        <f>N199+3</f>
        <v>21.5</v>
      </c>
      <c r="P199" s="8">
        <f>N199+6</f>
        <v>24.5</v>
      </c>
      <c r="Q199" s="26">
        <f>N199+9</f>
        <v>27.5</v>
      </c>
      <c r="R199" s="8">
        <f>AW199+IF($F199="범선",IF($BE$1=TRUE,INDEX(Sheet2!$H$2:'Sheet2'!$H$45,MATCH(AW199,Sheet2!$G$2:'Sheet2'!$G$45,0),0)),IF($BF$1=TRUE,INDEX(Sheet2!$I$2:'Sheet2'!$I$45,MATCH(AW199,Sheet2!$G$2:'Sheet2'!$G$45,0)),IF($BG$1=TRUE,INDEX(Sheet2!$H$2:'Sheet2'!$H$45,MATCH(AW199,Sheet2!$G$2:'Sheet2'!$G$45,0)),0)))+IF($BC$1=TRUE,2,0)</f>
        <v>21</v>
      </c>
      <c r="S199" s="8">
        <f>R199+3.5</f>
        <v>24.5</v>
      </c>
      <c r="T199" s="8">
        <f>R199+6.5</f>
        <v>27.5</v>
      </c>
      <c r="U199" s="26">
        <f>R199+9.5</f>
        <v>30.5</v>
      </c>
      <c r="V199" s="8">
        <f>AX199+IF($F199="범선",IF($BE$1=TRUE,INDEX(Sheet2!$H$2:'Sheet2'!$H$45,MATCH(AX199,Sheet2!$G$2:'Sheet2'!$G$45,0),0)),IF($BF$1=TRUE,INDEX(Sheet2!$I$2:'Sheet2'!$I$45,MATCH(AX199,Sheet2!$G$2:'Sheet2'!$G$45,0)),IF($BG$1=TRUE,INDEX(Sheet2!$H$2:'Sheet2'!$H$45,MATCH(AX199,Sheet2!$G$2:'Sheet2'!$G$45,0)),0)))+IF($BC$1=TRUE,2,0)</f>
        <v>25</v>
      </c>
      <c r="W199" s="8">
        <f>V199+3.5</f>
        <v>28.5</v>
      </c>
      <c r="X199" s="8">
        <f>V199+6.5</f>
        <v>31.5</v>
      </c>
      <c r="Y199" s="26">
        <f>V199+9.5</f>
        <v>34.5</v>
      </c>
      <c r="Z199" s="8">
        <f>AY199+IF($F199="범선",IF($BE$1=TRUE,INDEX(Sheet2!$H$2:'Sheet2'!$H$45,MATCH(AY199,Sheet2!$G$2:'Sheet2'!$G$45,0),0)),IF($BF$1=TRUE,INDEX(Sheet2!$I$2:'Sheet2'!$I$45,MATCH(AY199,Sheet2!$G$2:'Sheet2'!$G$45,0)),IF($BG$1=TRUE,INDEX(Sheet2!$H$2:'Sheet2'!$H$45,MATCH(AY199,Sheet2!$G$2:'Sheet2'!$G$45,0)),0)))+IF($BC$1=TRUE,2,0)</f>
        <v>30.5</v>
      </c>
      <c r="AA199" s="8">
        <f>Z199+3.5</f>
        <v>34</v>
      </c>
      <c r="AB199" s="8">
        <f>Z199+6.5</f>
        <v>37</v>
      </c>
      <c r="AC199" s="26">
        <f>Z199+9.5</f>
        <v>40</v>
      </c>
      <c r="AD199" s="8">
        <f>AZ199+IF($F199="범선",IF($BE$1=TRUE,INDEX(Sheet2!$H$2:'Sheet2'!$H$45,MATCH(AZ199,Sheet2!$G$2:'Sheet2'!$G$45,0),0)),IF($BF$1=TRUE,INDEX(Sheet2!$I$2:'Sheet2'!$I$45,MATCH(AZ199,Sheet2!$G$2:'Sheet2'!$G$45,0)),IF($BG$1=TRUE,INDEX(Sheet2!$H$2:'Sheet2'!$H$45,MATCH(AZ199,Sheet2!$G$2:'Sheet2'!$G$45,0)),0)))+IF($BC$1=TRUE,2,0)</f>
        <v>34.5</v>
      </c>
      <c r="AE199" s="8">
        <f>AD199+3.5</f>
        <v>38</v>
      </c>
      <c r="AF199" s="8">
        <f>AD199+6.5</f>
        <v>41</v>
      </c>
      <c r="AG199" s="26">
        <f>AD199+9.5</f>
        <v>44</v>
      </c>
      <c r="AH199" s="8"/>
      <c r="AI199" s="6">
        <v>150</v>
      </c>
      <c r="AJ199" s="6">
        <v>285</v>
      </c>
      <c r="AK199" s="6">
        <v>10</v>
      </c>
      <c r="AL199" s="6">
        <v>8</v>
      </c>
      <c r="AM199" s="6">
        <v>34</v>
      </c>
      <c r="AN199" s="6">
        <v>92</v>
      </c>
      <c r="AO199" s="6">
        <v>36</v>
      </c>
      <c r="AP199" s="6">
        <v>66</v>
      </c>
      <c r="AQ199" s="6">
        <v>622</v>
      </c>
      <c r="AR199" s="6">
        <v>3</v>
      </c>
      <c r="AS199" s="6">
        <f>AN199+AP199+AQ199</f>
        <v>780</v>
      </c>
      <c r="AT199" s="6">
        <f>ROUNDDOWN(AS199*0.75,0)</f>
        <v>585</v>
      </c>
      <c r="AU199" s="6">
        <f>ROUNDDOWN(AS199*1.25,0)</f>
        <v>975</v>
      </c>
      <c r="AV199" s="6">
        <f>ROUNDDOWN(($AM199-5)/5,0)-ROUNDDOWN(IF($BA$1=TRUE,$AT199,$AU199)/100,0)+IF($BB$1=TRUE,1,0)+IF($BD$1=TRUE,6,0)</f>
        <v>7</v>
      </c>
      <c r="AW199" s="6">
        <f>ROUNDDOWN(($AM199-5+3*$BA$5)/5,0)-ROUNDDOWN(IF($BA$1=TRUE,$AT199,$AU199)/100,0)+IF($BB$1=TRUE,1,0)+IF($BD$1=TRUE,6,0)</f>
        <v>9</v>
      </c>
      <c r="AX199" s="6">
        <f>ROUNDDOWN(($AM199-5+20*1+2*$BA$5)/5,0)-ROUNDDOWN(IF($BA$1=TRUE,$AT199,$AU199)/100,0)+IF($BB$1=TRUE,1,0)+IF($BD$1=TRUE,6,0)</f>
        <v>12</v>
      </c>
      <c r="AY199" s="6">
        <f>ROUNDDOWN(($AM199-5+20*2+1*$BA$5)/5,0)-ROUNDDOWN(IF($BA$1=TRUE,$AT199,$AU199)/100,0)+IF($BB$1=TRUE,1,0)+IF($BD$1=TRUE,6,0)</f>
        <v>16</v>
      </c>
      <c r="AZ199" s="6">
        <f>ROUNDDOWN(($AM199-5+60)/5,0)-ROUNDDOWN(IF($BA$1=TRUE,$AT199,$AU199)/100,0)+IF($BB$1=TRUE,1,0)+IF($BD$1=TRUE,6,0)</f>
        <v>19</v>
      </c>
    </row>
    <row r="200" spans="1:52" s="6" customFormat="1" x14ac:dyDescent="0.3">
      <c r="A200" s="35">
        <v>196</v>
      </c>
      <c r="B200" s="7"/>
      <c r="C200" s="23" t="s">
        <v>190</v>
      </c>
      <c r="D200" s="8" t="s">
        <v>43</v>
      </c>
      <c r="E200" s="8" t="s">
        <v>0</v>
      </c>
      <c r="F200" s="9" t="s">
        <v>69</v>
      </c>
      <c r="G200" s="26" t="s">
        <v>10</v>
      </c>
      <c r="H200" s="6">
        <f>ROUNDDOWN(AI200*1.05,0)+INDEX(Sheet2!$B$2:'Sheet2'!$B$5,MATCH(G200,Sheet2!$A$2:'Sheet2'!$A$5,0),0)+34*AR200-ROUNDUP(IF($BA$1=TRUE,AT200,AU200)/10,0)</f>
        <v>344</v>
      </c>
      <c r="I200" s="6">
        <f>ROUNDDOWN(AJ200*1.05,0)+INDEX(Sheet2!$B$2:'Sheet2'!$B$5,MATCH(G200,Sheet2!$A$2:'Sheet2'!$A$5,0),0)+34*AR200-ROUNDUP(IF($BA$1=TRUE,AT200,AU200)/10,0)</f>
        <v>491</v>
      </c>
      <c r="J200" s="45">
        <f>H200+I200</f>
        <v>835</v>
      </c>
      <c r="K200" s="41">
        <f>AU200-ROUNDDOWN(AP200/2,0)-ROUNDDOWN(MAX(AO200*1.2,AN200*0.5),0)+INDEX(Sheet2!$C$2:'Sheet2'!$C$5,MATCH(G200,Sheet2!$A$2:'Sheet2'!$A$5,0),0)</f>
        <v>896</v>
      </c>
      <c r="L200" s="23">
        <f>AT200-ROUNDDOWN(AP200/2,0)-ROUNDDOWN(MAX(AO200*1.2,AN200*0.5),0)</f>
        <v>480</v>
      </c>
      <c r="N200" s="27">
        <f>AV200+IF($F200="범선",IF($BE$1=TRUE,INDEX(Sheet2!$H$2:'Sheet2'!$H$45,MATCH(AV200,Sheet2!$G$2:'Sheet2'!$G$45,0),0)),IF($BF$1=TRUE,INDEX(Sheet2!$I$2:'Sheet2'!$I$45,MATCH(AV200,Sheet2!$G$2:'Sheet2'!$G$45,0)),IF($BG$1=TRUE,INDEX(Sheet2!$H$2:'Sheet2'!$H$45,MATCH(AV200,Sheet2!$G$2:'Sheet2'!$G$45,0)),0)))+IF($BC$1=TRUE,2,0)</f>
        <v>17</v>
      </c>
      <c r="O200" s="8">
        <f>N200+3</f>
        <v>20</v>
      </c>
      <c r="P200" s="8">
        <f>N200+6</f>
        <v>23</v>
      </c>
      <c r="Q200" s="26">
        <f>N200+9</f>
        <v>26</v>
      </c>
      <c r="R200" s="8">
        <f>AW200+IF($F200="범선",IF($BE$1=TRUE,INDEX(Sheet2!$H$2:'Sheet2'!$H$45,MATCH(AW200,Sheet2!$G$2:'Sheet2'!$G$45,0),0)),IF($BF$1=TRUE,INDEX(Sheet2!$I$2:'Sheet2'!$I$45,MATCH(AW200,Sheet2!$G$2:'Sheet2'!$G$45,0)),IF($BG$1=TRUE,INDEX(Sheet2!$H$2:'Sheet2'!$H$45,MATCH(AW200,Sheet2!$G$2:'Sheet2'!$G$45,0)),0)))+IF($BC$1=TRUE,2,0)</f>
        <v>20</v>
      </c>
      <c r="S200" s="8">
        <f>R200+3.5</f>
        <v>23.5</v>
      </c>
      <c r="T200" s="8">
        <f>R200+6.5</f>
        <v>26.5</v>
      </c>
      <c r="U200" s="26">
        <f>R200+9.5</f>
        <v>29.5</v>
      </c>
      <c r="V200" s="8">
        <f>AX200+IF($F200="범선",IF($BE$1=TRUE,INDEX(Sheet2!$H$2:'Sheet2'!$H$45,MATCH(AX200,Sheet2!$G$2:'Sheet2'!$G$45,0),0)),IF($BF$1=TRUE,INDEX(Sheet2!$I$2:'Sheet2'!$I$45,MATCH(AX200,Sheet2!$G$2:'Sheet2'!$G$45,0)),IF($BG$1=TRUE,INDEX(Sheet2!$H$2:'Sheet2'!$H$45,MATCH(AX200,Sheet2!$G$2:'Sheet2'!$G$45,0)),0)))+IF($BC$1=TRUE,2,0)</f>
        <v>24</v>
      </c>
      <c r="W200" s="8">
        <f>V200+3.5</f>
        <v>27.5</v>
      </c>
      <c r="X200" s="8">
        <f>V200+6.5</f>
        <v>30.5</v>
      </c>
      <c r="Y200" s="26">
        <f>V200+9.5</f>
        <v>33.5</v>
      </c>
      <c r="Z200" s="8">
        <f>AY200+IF($F200="범선",IF($BE$1=TRUE,INDEX(Sheet2!$H$2:'Sheet2'!$H$45,MATCH(AY200,Sheet2!$G$2:'Sheet2'!$G$45,0),0)),IF($BF$1=TRUE,INDEX(Sheet2!$I$2:'Sheet2'!$I$45,MATCH(AY200,Sheet2!$G$2:'Sheet2'!$G$45,0)),IF($BG$1=TRUE,INDEX(Sheet2!$H$2:'Sheet2'!$H$45,MATCH(AY200,Sheet2!$G$2:'Sheet2'!$G$45,0)),0)))+IF($BC$1=TRUE,2,0)</f>
        <v>29</v>
      </c>
      <c r="AA200" s="8">
        <f>Z200+3.5</f>
        <v>32.5</v>
      </c>
      <c r="AB200" s="8">
        <f>Z200+6.5</f>
        <v>35.5</v>
      </c>
      <c r="AC200" s="26">
        <f>Z200+9.5</f>
        <v>38.5</v>
      </c>
      <c r="AD200" s="8">
        <f>AZ200+IF($F200="범선",IF($BE$1=TRUE,INDEX(Sheet2!$H$2:'Sheet2'!$H$45,MATCH(AZ200,Sheet2!$G$2:'Sheet2'!$G$45,0),0)),IF($BF$1=TRUE,INDEX(Sheet2!$I$2:'Sheet2'!$I$45,MATCH(AZ200,Sheet2!$G$2:'Sheet2'!$G$45,0)),IF($BG$1=TRUE,INDEX(Sheet2!$H$2:'Sheet2'!$H$45,MATCH(AZ200,Sheet2!$G$2:'Sheet2'!$G$45,0)),0)))+IF($BC$1=TRUE,2,0)</f>
        <v>33</v>
      </c>
      <c r="AE200" s="8">
        <f>AD200+3.5</f>
        <v>36.5</v>
      </c>
      <c r="AF200" s="8">
        <f>AD200+6.5</f>
        <v>39.5</v>
      </c>
      <c r="AG200" s="26">
        <f>AD200+9.5</f>
        <v>42.5</v>
      </c>
      <c r="AH200" s="8"/>
      <c r="AI200" s="6">
        <v>150</v>
      </c>
      <c r="AJ200" s="6">
        <v>290</v>
      </c>
      <c r="AK200" s="6">
        <v>9</v>
      </c>
      <c r="AL200" s="6">
        <v>9</v>
      </c>
      <c r="AM200" s="6">
        <v>29</v>
      </c>
      <c r="AN200" s="6">
        <v>60</v>
      </c>
      <c r="AO200" s="6">
        <v>33</v>
      </c>
      <c r="AP200" s="6">
        <v>56</v>
      </c>
      <c r="AQ200" s="6">
        <v>614</v>
      </c>
      <c r="AR200" s="6">
        <v>3</v>
      </c>
      <c r="AS200" s="6">
        <f>AN200+AP200+AQ200</f>
        <v>730</v>
      </c>
      <c r="AT200" s="6">
        <f>ROUNDDOWN(AS200*0.75,0)</f>
        <v>547</v>
      </c>
      <c r="AU200" s="6">
        <f>ROUNDDOWN(AS200*1.25,0)</f>
        <v>912</v>
      </c>
      <c r="AV200" s="6">
        <f>ROUNDDOWN(($AM200-5)/5,0)-ROUNDDOWN(IF($BA$1=TRUE,$AT200,$AU200)/100,0)+IF($BB$1=TRUE,1,0)+IF($BD$1=TRUE,6,0)</f>
        <v>6</v>
      </c>
      <c r="AW200" s="6">
        <f>ROUNDDOWN(($AM200-5+3*$BA$5)/5,0)-ROUNDDOWN(IF($BA$1=TRUE,$AT200,$AU200)/100,0)+IF($BB$1=TRUE,1,0)+IF($BD$1=TRUE,6,0)</f>
        <v>8</v>
      </c>
      <c r="AX200" s="6">
        <f>ROUNDDOWN(($AM200-5+20*1+2*$BA$5)/5,0)-ROUNDDOWN(IF($BA$1=TRUE,$AT200,$AU200)/100,0)+IF($BB$1=TRUE,1,0)+IF($BD$1=TRUE,6,0)</f>
        <v>11</v>
      </c>
      <c r="AY200" s="6">
        <f>ROUNDDOWN(($AM200-5+20*2+1*$BA$5)/5,0)-ROUNDDOWN(IF($BA$1=TRUE,$AT200,$AU200)/100,0)+IF($BB$1=TRUE,1,0)+IF($BD$1=TRUE,6,0)</f>
        <v>15</v>
      </c>
      <c r="AZ200" s="6">
        <f>ROUNDDOWN(($AM200-5+60)/5,0)-ROUNDDOWN(IF($BA$1=TRUE,$AT200,$AU200)/100,0)+IF($BB$1=TRUE,1,0)+IF($BD$1=TRUE,6,0)</f>
        <v>18</v>
      </c>
    </row>
    <row r="201" spans="1:52" s="6" customFormat="1" x14ac:dyDescent="0.3">
      <c r="A201" s="35">
        <v>197</v>
      </c>
      <c r="B201" s="7" t="s">
        <v>193</v>
      </c>
      <c r="C201" s="23" t="s">
        <v>190</v>
      </c>
      <c r="D201" s="8" t="s">
        <v>1</v>
      </c>
      <c r="E201" s="8" t="s">
        <v>118</v>
      </c>
      <c r="F201" s="9" t="s">
        <v>69</v>
      </c>
      <c r="G201" s="26" t="s">
        <v>10</v>
      </c>
      <c r="H201" s="6">
        <f>ROUNDDOWN(AI201*1.05,0)+INDEX(Sheet2!$B$2:'Sheet2'!$B$5,MATCH(G201,Sheet2!$A$2:'Sheet2'!$A$5,0),0)+34*AR201-ROUNDUP(IF($BA$1=TRUE,AT201,AU201)/10,0)</f>
        <v>333</v>
      </c>
      <c r="I201" s="6">
        <f>ROUNDDOWN(AJ201*1.05,0)+INDEX(Sheet2!$B$2:'Sheet2'!$B$5,MATCH(G201,Sheet2!$A$2:'Sheet2'!$A$5,0),0)+34*AR201-ROUNDUP(IF($BA$1=TRUE,AT201,AU201)/10,0)</f>
        <v>480</v>
      </c>
      <c r="J201" s="45">
        <f>H201+I201</f>
        <v>813</v>
      </c>
      <c r="K201" s="41">
        <f>AU201-ROUNDDOWN(AP201/2,0)-ROUNDDOWN(MAX(AO201*1.2,AN201*0.5),0)+INDEX(Sheet2!$C$2:'Sheet2'!$C$5,MATCH(G201,Sheet2!$A$2:'Sheet2'!$A$5,0),0)</f>
        <v>1069</v>
      </c>
      <c r="L201" s="23">
        <f>AT201-ROUNDDOWN(AP201/2,0)-ROUNDDOWN(MAX(AO201*1.2,AN201*0.5),0)</f>
        <v>584</v>
      </c>
      <c r="N201" s="27">
        <f>AV201+IF($F201="범선",IF($BE$1=TRUE,INDEX(Sheet2!$H$2:'Sheet2'!$H$45,MATCH(AV201,Sheet2!$G$2:'Sheet2'!$G$45,0),0)),IF($BF$1=TRUE,INDEX(Sheet2!$I$2:'Sheet2'!$I$45,MATCH(AV201,Sheet2!$G$2:'Sheet2'!$G$45,0)),IF($BG$1=TRUE,INDEX(Sheet2!$H$2:'Sheet2'!$H$45,MATCH(AV201,Sheet2!$G$2:'Sheet2'!$G$45,0)),0)))+IF($BC$1=TRUE,2,0)</f>
        <v>17</v>
      </c>
      <c r="O201" s="8">
        <f>N201+3</f>
        <v>20</v>
      </c>
      <c r="P201" s="8">
        <f>N201+6</f>
        <v>23</v>
      </c>
      <c r="Q201" s="26">
        <f>N201+9</f>
        <v>26</v>
      </c>
      <c r="R201" s="8">
        <f>AW201+IF($F201="범선",IF($BE$1=TRUE,INDEX(Sheet2!$H$2:'Sheet2'!$H$45,MATCH(AW201,Sheet2!$G$2:'Sheet2'!$G$45,0),0)),IF($BF$1=TRUE,INDEX(Sheet2!$I$2:'Sheet2'!$I$45,MATCH(AW201,Sheet2!$G$2:'Sheet2'!$G$45,0)),IF($BG$1=TRUE,INDEX(Sheet2!$H$2:'Sheet2'!$H$45,MATCH(AW201,Sheet2!$G$2:'Sheet2'!$G$45,0)),0)))+IF($BC$1=TRUE,2,0)</f>
        <v>18.5</v>
      </c>
      <c r="S201" s="8">
        <f>R201+3.5</f>
        <v>22</v>
      </c>
      <c r="T201" s="8">
        <f>R201+6.5</f>
        <v>25</v>
      </c>
      <c r="U201" s="26">
        <f>R201+9.5</f>
        <v>28</v>
      </c>
      <c r="V201" s="8">
        <f>AX201+IF($F201="범선",IF($BE$1=TRUE,INDEX(Sheet2!$H$2:'Sheet2'!$H$45,MATCH(AX201,Sheet2!$G$2:'Sheet2'!$G$45,0),0)),IF($BF$1=TRUE,INDEX(Sheet2!$I$2:'Sheet2'!$I$45,MATCH(AX201,Sheet2!$G$2:'Sheet2'!$G$45,0)),IF($BG$1=TRUE,INDEX(Sheet2!$H$2:'Sheet2'!$H$45,MATCH(AX201,Sheet2!$G$2:'Sheet2'!$G$45,0)),0)))+IF($BC$1=TRUE,2,0)</f>
        <v>24</v>
      </c>
      <c r="W201" s="8">
        <f>V201+3.5</f>
        <v>27.5</v>
      </c>
      <c r="X201" s="8">
        <f>V201+6.5</f>
        <v>30.5</v>
      </c>
      <c r="Y201" s="26">
        <f>V201+9.5</f>
        <v>33.5</v>
      </c>
      <c r="Z201" s="8">
        <f>AY201+IF($F201="범선",IF($BE$1=TRUE,INDEX(Sheet2!$H$2:'Sheet2'!$H$45,MATCH(AY201,Sheet2!$G$2:'Sheet2'!$G$45,0),0)),IF($BF$1=TRUE,INDEX(Sheet2!$I$2:'Sheet2'!$I$45,MATCH(AY201,Sheet2!$G$2:'Sheet2'!$G$45,0)),IF($BG$1=TRUE,INDEX(Sheet2!$H$2:'Sheet2'!$H$45,MATCH(AY201,Sheet2!$G$2:'Sheet2'!$G$45,0)),0)))+IF($BC$1=TRUE,2,0)</f>
        <v>28</v>
      </c>
      <c r="AA201" s="8">
        <f>Z201+3.5</f>
        <v>31.5</v>
      </c>
      <c r="AB201" s="8">
        <f>Z201+6.5</f>
        <v>34.5</v>
      </c>
      <c r="AC201" s="26">
        <f>Z201+9.5</f>
        <v>37.5</v>
      </c>
      <c r="AD201" s="8">
        <f>AZ201+IF($F201="범선",IF($BE$1=TRUE,INDEX(Sheet2!$H$2:'Sheet2'!$H$45,MATCH(AZ201,Sheet2!$G$2:'Sheet2'!$G$45,0),0)),IF($BF$1=TRUE,INDEX(Sheet2!$I$2:'Sheet2'!$I$45,MATCH(AZ201,Sheet2!$G$2:'Sheet2'!$G$45,0)),IF($BG$1=TRUE,INDEX(Sheet2!$H$2:'Sheet2'!$H$45,MATCH(AZ201,Sheet2!$G$2:'Sheet2'!$G$45,0)),0)))+IF($BC$1=TRUE,2,0)</f>
        <v>33</v>
      </c>
      <c r="AE201" s="8">
        <f>AD201+3.5</f>
        <v>36.5</v>
      </c>
      <c r="AF201" s="8">
        <f>AD201+6.5</f>
        <v>39.5</v>
      </c>
      <c r="AG201" s="26">
        <f>AD201+9.5</f>
        <v>42.5</v>
      </c>
      <c r="AH201" s="8"/>
      <c r="AI201" s="6">
        <v>150</v>
      </c>
      <c r="AJ201" s="6">
        <v>290</v>
      </c>
      <c r="AK201" s="6">
        <v>10</v>
      </c>
      <c r="AL201" s="6">
        <v>9</v>
      </c>
      <c r="AM201" s="6">
        <v>32</v>
      </c>
      <c r="AN201" s="6">
        <v>60</v>
      </c>
      <c r="AO201" s="6">
        <v>33</v>
      </c>
      <c r="AP201" s="6">
        <v>56</v>
      </c>
      <c r="AQ201" s="6">
        <v>752</v>
      </c>
      <c r="AR201" s="6">
        <v>3</v>
      </c>
      <c r="AS201" s="6">
        <f>AN201+AP201+AQ201</f>
        <v>868</v>
      </c>
      <c r="AT201" s="6">
        <f>ROUNDDOWN(AS201*0.75,0)</f>
        <v>651</v>
      </c>
      <c r="AU201" s="6">
        <f>ROUNDDOWN(AS201*1.25,0)</f>
        <v>1085</v>
      </c>
      <c r="AV201" s="6">
        <f>ROUNDDOWN(($AM201-5)/5,0)-ROUNDDOWN(IF($BA$1=TRUE,$AT201,$AU201)/100,0)+IF($BB$1=TRUE,1,0)+IF($BD$1=TRUE,6,0)</f>
        <v>6</v>
      </c>
      <c r="AW201" s="6">
        <f>ROUNDDOWN(($AM201-5+3*$BA$5)/5,0)-ROUNDDOWN(IF($BA$1=TRUE,$AT201,$AU201)/100,0)+IF($BB$1=TRUE,1,0)+IF($BD$1=TRUE,6,0)</f>
        <v>7</v>
      </c>
      <c r="AX201" s="6">
        <f>ROUNDDOWN(($AM201-5+20*1+2*$BA$5)/5,0)-ROUNDDOWN(IF($BA$1=TRUE,$AT201,$AU201)/100,0)+IF($BB$1=TRUE,1,0)+IF($BD$1=TRUE,6,0)</f>
        <v>11</v>
      </c>
      <c r="AY201" s="6">
        <f>ROUNDDOWN(($AM201-5+20*2+1*$BA$5)/5,0)-ROUNDDOWN(IF($BA$1=TRUE,$AT201,$AU201)/100,0)+IF($BB$1=TRUE,1,0)+IF($BD$1=TRUE,6,0)</f>
        <v>14</v>
      </c>
      <c r="AZ201" s="6">
        <f>ROUNDDOWN(($AM201-5+60)/5,0)-ROUNDDOWN(IF($BA$1=TRUE,$AT201,$AU201)/100,0)+IF($BB$1=TRUE,1,0)+IF($BD$1=TRUE,6,0)</f>
        <v>18</v>
      </c>
    </row>
    <row r="202" spans="1:52" s="6" customFormat="1" x14ac:dyDescent="0.3">
      <c r="A202" s="35">
        <v>198</v>
      </c>
      <c r="B202" s="7" t="s">
        <v>194</v>
      </c>
      <c r="C202" s="23" t="s">
        <v>190</v>
      </c>
      <c r="D202" s="8" t="s">
        <v>43</v>
      </c>
      <c r="E202" s="8" t="s">
        <v>71</v>
      </c>
      <c r="F202" s="9" t="s">
        <v>69</v>
      </c>
      <c r="G202" s="26" t="s">
        <v>10</v>
      </c>
      <c r="H202" s="6">
        <f>ROUNDDOWN(AI202*1.05,0)+INDEX(Sheet2!$B$2:'Sheet2'!$B$5,MATCH(G202,Sheet2!$A$2:'Sheet2'!$A$5,0),0)+34*AR202-ROUNDUP(IF($BA$1=TRUE,AT202,AU202)/10,0)</f>
        <v>334</v>
      </c>
      <c r="I202" s="6">
        <f>ROUNDDOWN(AJ202*1.05,0)+INDEX(Sheet2!$B$2:'Sheet2'!$B$5,MATCH(G202,Sheet2!$A$2:'Sheet2'!$A$5,0),0)+34*AR202-ROUNDUP(IF($BA$1=TRUE,AT202,AU202)/10,0)</f>
        <v>470</v>
      </c>
      <c r="J202" s="45">
        <f>H202+I202</f>
        <v>804</v>
      </c>
      <c r="K202" s="41">
        <f>AU202-ROUNDDOWN(AP202/2,0)-ROUNDDOWN(MAX(AO202*1.2,AN202*0.5),0)+INDEX(Sheet2!$C$2:'Sheet2'!$C$5,MATCH(G202,Sheet2!$A$2:'Sheet2'!$A$5,0),0)</f>
        <v>983</v>
      </c>
      <c r="L202" s="23">
        <f>AT202-ROUNDDOWN(AP202/2,0)-ROUNDDOWN(MAX(AO202*1.2,AN202*0.5),0)</f>
        <v>537</v>
      </c>
      <c r="N202" s="27">
        <f>AV202+IF($F202="범선",IF($BE$1=TRUE,INDEX(Sheet2!$H$2:'Sheet2'!$H$45,MATCH(AV202,Sheet2!$G$2:'Sheet2'!$G$45,0),0)),IF($BF$1=TRUE,INDEX(Sheet2!$I$2:'Sheet2'!$I$45,MATCH(AV202,Sheet2!$G$2:'Sheet2'!$G$45,0)),IF($BG$1=TRUE,INDEX(Sheet2!$H$2:'Sheet2'!$H$45,MATCH(AV202,Sheet2!$G$2:'Sheet2'!$G$45,0)),0)))+IF($BC$1=TRUE,2,0)</f>
        <v>17</v>
      </c>
      <c r="O202" s="8">
        <f>N202+3</f>
        <v>20</v>
      </c>
      <c r="P202" s="8">
        <f>N202+6</f>
        <v>23</v>
      </c>
      <c r="Q202" s="26">
        <f>N202+9</f>
        <v>26</v>
      </c>
      <c r="R202" s="8">
        <f>AW202+IF($F202="범선",IF($BE$1=TRUE,INDEX(Sheet2!$H$2:'Sheet2'!$H$45,MATCH(AW202,Sheet2!$G$2:'Sheet2'!$G$45,0),0)),IF($BF$1=TRUE,INDEX(Sheet2!$I$2:'Sheet2'!$I$45,MATCH(AW202,Sheet2!$G$2:'Sheet2'!$G$45,0)),IF($BG$1=TRUE,INDEX(Sheet2!$H$2:'Sheet2'!$H$45,MATCH(AW202,Sheet2!$G$2:'Sheet2'!$G$45,0)),0)))+IF($BC$1=TRUE,2,0)</f>
        <v>18.5</v>
      </c>
      <c r="S202" s="8">
        <f>R202+3.5</f>
        <v>22</v>
      </c>
      <c r="T202" s="8">
        <f>R202+6.5</f>
        <v>25</v>
      </c>
      <c r="U202" s="26">
        <f>R202+9.5</f>
        <v>28</v>
      </c>
      <c r="V202" s="8">
        <f>AX202+IF($F202="범선",IF($BE$1=TRUE,INDEX(Sheet2!$H$2:'Sheet2'!$H$45,MATCH(AX202,Sheet2!$G$2:'Sheet2'!$G$45,0),0)),IF($BF$1=TRUE,INDEX(Sheet2!$I$2:'Sheet2'!$I$45,MATCH(AX202,Sheet2!$G$2:'Sheet2'!$G$45,0)),IF($BG$1=TRUE,INDEX(Sheet2!$H$2:'Sheet2'!$H$45,MATCH(AX202,Sheet2!$G$2:'Sheet2'!$G$45,0)),0)))+IF($BC$1=TRUE,2,0)</f>
        <v>24</v>
      </c>
      <c r="W202" s="8">
        <f>V202+3.5</f>
        <v>27.5</v>
      </c>
      <c r="X202" s="8">
        <f>V202+6.5</f>
        <v>30.5</v>
      </c>
      <c r="Y202" s="26">
        <f>V202+9.5</f>
        <v>33.5</v>
      </c>
      <c r="Z202" s="8">
        <f>AY202+IF($F202="범선",IF($BE$1=TRUE,INDEX(Sheet2!$H$2:'Sheet2'!$H$45,MATCH(AY202,Sheet2!$G$2:'Sheet2'!$G$45,0),0)),IF($BF$1=TRUE,INDEX(Sheet2!$I$2:'Sheet2'!$I$45,MATCH(AY202,Sheet2!$G$2:'Sheet2'!$G$45,0)),IF($BG$1=TRUE,INDEX(Sheet2!$H$2:'Sheet2'!$H$45,MATCH(AY202,Sheet2!$G$2:'Sheet2'!$G$45,0)),0)))+IF($BC$1=TRUE,2,0)</f>
        <v>28</v>
      </c>
      <c r="AA202" s="8">
        <f>Z202+3.5</f>
        <v>31.5</v>
      </c>
      <c r="AB202" s="8">
        <f>Z202+6.5</f>
        <v>34.5</v>
      </c>
      <c r="AC202" s="26">
        <f>Z202+9.5</f>
        <v>37.5</v>
      </c>
      <c r="AD202" s="8">
        <f>AZ202+IF($F202="범선",IF($BE$1=TRUE,INDEX(Sheet2!$H$2:'Sheet2'!$H$45,MATCH(AZ202,Sheet2!$G$2:'Sheet2'!$G$45,0),0)),IF($BF$1=TRUE,INDEX(Sheet2!$I$2:'Sheet2'!$I$45,MATCH(AZ202,Sheet2!$G$2:'Sheet2'!$G$45,0)),IF($BG$1=TRUE,INDEX(Sheet2!$H$2:'Sheet2'!$H$45,MATCH(AZ202,Sheet2!$G$2:'Sheet2'!$G$45,0)),0)))+IF($BC$1=TRUE,2,0)</f>
        <v>33</v>
      </c>
      <c r="AE202" s="8">
        <f>AD202+3.5</f>
        <v>36.5</v>
      </c>
      <c r="AF202" s="8">
        <f>AD202+6.5</f>
        <v>39.5</v>
      </c>
      <c r="AG202" s="26">
        <f>AD202+9.5</f>
        <v>42.5</v>
      </c>
      <c r="AH202" s="8"/>
      <c r="AI202" s="6">
        <v>145</v>
      </c>
      <c r="AJ202" s="6">
        <v>275</v>
      </c>
      <c r="AK202" s="6">
        <v>8</v>
      </c>
      <c r="AL202" s="6">
        <v>8</v>
      </c>
      <c r="AM202" s="6">
        <v>26</v>
      </c>
      <c r="AN202" s="6">
        <v>64</v>
      </c>
      <c r="AO202" s="6">
        <v>29</v>
      </c>
      <c r="AP202" s="6">
        <v>42</v>
      </c>
      <c r="AQ202" s="6">
        <v>684</v>
      </c>
      <c r="AR202" s="6">
        <v>3</v>
      </c>
      <c r="AS202" s="6">
        <f>AN202+AP202+AQ202</f>
        <v>790</v>
      </c>
      <c r="AT202" s="6">
        <f>ROUNDDOWN(AS202*0.75,0)</f>
        <v>592</v>
      </c>
      <c r="AU202" s="6">
        <f>ROUNDDOWN(AS202*1.25,0)</f>
        <v>987</v>
      </c>
      <c r="AV202" s="6">
        <f>ROUNDDOWN(($AM202-5)/5,0)-ROUNDDOWN(IF($BA$1=TRUE,$AT202,$AU202)/100,0)+IF($BB$1=TRUE,1,0)+IF($BD$1=TRUE,6,0)</f>
        <v>6</v>
      </c>
      <c r="AW202" s="6">
        <f>ROUNDDOWN(($AM202-5+3*$BA$5)/5,0)-ROUNDDOWN(IF($BA$1=TRUE,$AT202,$AU202)/100,0)+IF($BB$1=TRUE,1,0)+IF($BD$1=TRUE,6,0)</f>
        <v>7</v>
      </c>
      <c r="AX202" s="6">
        <f>ROUNDDOWN(($AM202-5+20*1+2*$BA$5)/5,0)-ROUNDDOWN(IF($BA$1=TRUE,$AT202,$AU202)/100,0)+IF($BB$1=TRUE,1,0)+IF($BD$1=TRUE,6,0)</f>
        <v>11</v>
      </c>
      <c r="AY202" s="6">
        <f>ROUNDDOWN(($AM202-5+20*2+1*$BA$5)/5,0)-ROUNDDOWN(IF($BA$1=TRUE,$AT202,$AU202)/100,0)+IF($BB$1=TRUE,1,0)+IF($BD$1=TRUE,6,0)</f>
        <v>14</v>
      </c>
      <c r="AZ202" s="6">
        <f>ROUNDDOWN(($AM202-5+60)/5,0)-ROUNDDOWN(IF($BA$1=TRUE,$AT202,$AU202)/100,0)+IF($BB$1=TRUE,1,0)+IF($BD$1=TRUE,6,0)</f>
        <v>18</v>
      </c>
    </row>
    <row r="203" spans="1:52" s="6" customFormat="1" x14ac:dyDescent="0.3">
      <c r="A203" s="35">
        <v>199</v>
      </c>
      <c r="B203" s="7" t="s">
        <v>192</v>
      </c>
      <c r="C203" s="23" t="s">
        <v>190</v>
      </c>
      <c r="D203" s="8" t="s">
        <v>1</v>
      </c>
      <c r="E203" s="8" t="s">
        <v>71</v>
      </c>
      <c r="F203" s="9" t="s">
        <v>69</v>
      </c>
      <c r="G203" s="26" t="s">
        <v>10</v>
      </c>
      <c r="H203" s="6">
        <f>ROUNDDOWN(AI203*1.05,0)+INDEX(Sheet2!$B$2:'Sheet2'!$B$5,MATCH(G203,Sheet2!$A$2:'Sheet2'!$A$5,0),0)+34*AR203-ROUNDUP(IF($BA$1=TRUE,AT203,AU203)/10,0)</f>
        <v>329</v>
      </c>
      <c r="I203" s="6">
        <f>ROUNDDOWN(AJ203*1.05,0)+INDEX(Sheet2!$B$2:'Sheet2'!$B$5,MATCH(G203,Sheet2!$A$2:'Sheet2'!$A$5,0),0)+34*AR203-ROUNDUP(IF($BA$1=TRUE,AT203,AU203)/10,0)</f>
        <v>465</v>
      </c>
      <c r="J203" s="45">
        <f>H203+I203</f>
        <v>794</v>
      </c>
      <c r="K203" s="41">
        <f>AU203-ROUNDDOWN(AP203/2,0)-ROUNDDOWN(MAX(AO203*1.2,AN203*0.5),0)+INDEX(Sheet2!$C$2:'Sheet2'!$C$5,MATCH(G203,Sheet2!$A$2:'Sheet2'!$A$5,0),0)</f>
        <v>1064</v>
      </c>
      <c r="L203" s="23">
        <f>AT203-ROUNDDOWN(AP203/2,0)-ROUNDDOWN(MAX(AO203*1.2,AN203*0.5),0)</f>
        <v>586</v>
      </c>
      <c r="N203" s="27">
        <f>AV203+IF($F203="범선",IF($BE$1=TRUE,INDEX(Sheet2!$H$2:'Sheet2'!$H$45,MATCH(AV203,Sheet2!$G$2:'Sheet2'!$G$45,0),0)),IF($BF$1=TRUE,INDEX(Sheet2!$I$2:'Sheet2'!$I$45,MATCH(AV203,Sheet2!$G$2:'Sheet2'!$G$45,0)),IF($BG$1=TRUE,INDEX(Sheet2!$H$2:'Sheet2'!$H$45,MATCH(AV203,Sheet2!$G$2:'Sheet2'!$G$45,0)),0)))+IF($BC$1=TRUE,2,0)</f>
        <v>16</v>
      </c>
      <c r="O203" s="8">
        <f>N203+3</f>
        <v>19</v>
      </c>
      <c r="P203" s="8">
        <f>N203+6</f>
        <v>22</v>
      </c>
      <c r="Q203" s="26">
        <f>N203+9</f>
        <v>25</v>
      </c>
      <c r="R203" s="8">
        <f>AW203+IF($F203="범선",IF($BE$1=TRUE,INDEX(Sheet2!$H$2:'Sheet2'!$H$45,MATCH(AW203,Sheet2!$G$2:'Sheet2'!$G$45,0),0)),IF($BF$1=TRUE,INDEX(Sheet2!$I$2:'Sheet2'!$I$45,MATCH(AW203,Sheet2!$G$2:'Sheet2'!$G$45,0)),IF($BG$1=TRUE,INDEX(Sheet2!$H$2:'Sheet2'!$H$45,MATCH(AW203,Sheet2!$G$2:'Sheet2'!$G$45,0)),0)))+IF($BC$1=TRUE,2,0)</f>
        <v>17</v>
      </c>
      <c r="S203" s="8">
        <f>R203+3.5</f>
        <v>20.5</v>
      </c>
      <c r="T203" s="8">
        <f>R203+6.5</f>
        <v>23.5</v>
      </c>
      <c r="U203" s="26">
        <f>R203+9.5</f>
        <v>26.5</v>
      </c>
      <c r="V203" s="8">
        <f>AX203+IF($F203="범선",IF($BE$1=TRUE,INDEX(Sheet2!$H$2:'Sheet2'!$H$45,MATCH(AX203,Sheet2!$G$2:'Sheet2'!$G$45,0),0)),IF($BF$1=TRUE,INDEX(Sheet2!$I$2:'Sheet2'!$I$45,MATCH(AX203,Sheet2!$G$2:'Sheet2'!$G$45,0)),IF($BG$1=TRUE,INDEX(Sheet2!$H$2:'Sheet2'!$H$45,MATCH(AX203,Sheet2!$G$2:'Sheet2'!$G$45,0)),0)))+IF($BC$1=TRUE,2,0)</f>
        <v>22.5</v>
      </c>
      <c r="W203" s="8">
        <f>V203+3.5</f>
        <v>26</v>
      </c>
      <c r="X203" s="8">
        <f>V203+6.5</f>
        <v>29</v>
      </c>
      <c r="Y203" s="26">
        <f>V203+9.5</f>
        <v>32</v>
      </c>
      <c r="Z203" s="8">
        <f>AY203+IF($F203="범선",IF($BE$1=TRUE,INDEX(Sheet2!$H$2:'Sheet2'!$H$45,MATCH(AY203,Sheet2!$G$2:'Sheet2'!$G$45,0),0)),IF($BF$1=TRUE,INDEX(Sheet2!$I$2:'Sheet2'!$I$45,MATCH(AY203,Sheet2!$G$2:'Sheet2'!$G$45,0)),IF($BG$1=TRUE,INDEX(Sheet2!$H$2:'Sheet2'!$H$45,MATCH(AY203,Sheet2!$G$2:'Sheet2'!$G$45,0)),0)))+IF($BC$1=TRUE,2,0)</f>
        <v>26.5</v>
      </c>
      <c r="AA203" s="8">
        <f>Z203+3.5</f>
        <v>30</v>
      </c>
      <c r="AB203" s="8">
        <f>Z203+6.5</f>
        <v>33</v>
      </c>
      <c r="AC203" s="26">
        <f>Z203+9.5</f>
        <v>36</v>
      </c>
      <c r="AD203" s="8">
        <f>AZ203+IF($F203="범선",IF($BE$1=TRUE,INDEX(Sheet2!$H$2:'Sheet2'!$H$45,MATCH(AZ203,Sheet2!$G$2:'Sheet2'!$G$45,0),0)),IF($BF$1=TRUE,INDEX(Sheet2!$I$2:'Sheet2'!$I$45,MATCH(AZ203,Sheet2!$G$2:'Sheet2'!$G$45,0)),IF($BG$1=TRUE,INDEX(Sheet2!$H$2:'Sheet2'!$H$45,MATCH(AZ203,Sheet2!$G$2:'Sheet2'!$G$45,0)),0)))+IF($BC$1=TRUE,2,0)</f>
        <v>32</v>
      </c>
      <c r="AE203" s="8">
        <f>AD203+3.5</f>
        <v>35.5</v>
      </c>
      <c r="AF203" s="8">
        <f>AD203+6.5</f>
        <v>38.5</v>
      </c>
      <c r="AG203" s="26">
        <f>AD203+9.5</f>
        <v>41.5</v>
      </c>
      <c r="AH203" s="8"/>
      <c r="AI203" s="6">
        <v>145</v>
      </c>
      <c r="AJ203" s="6">
        <v>275</v>
      </c>
      <c r="AK203" s="6">
        <v>9</v>
      </c>
      <c r="AL203" s="6">
        <v>10</v>
      </c>
      <c r="AM203" s="6">
        <v>26</v>
      </c>
      <c r="AN203" s="6">
        <v>60</v>
      </c>
      <c r="AO203" s="6">
        <v>29</v>
      </c>
      <c r="AP203" s="6">
        <v>42</v>
      </c>
      <c r="AQ203" s="6">
        <v>753</v>
      </c>
      <c r="AR203" s="6">
        <v>3</v>
      </c>
      <c r="AS203" s="6">
        <f>AN203+AP203+AQ203</f>
        <v>855</v>
      </c>
      <c r="AT203" s="6">
        <f>ROUNDDOWN(AS203*0.75,0)</f>
        <v>641</v>
      </c>
      <c r="AU203" s="6">
        <f>ROUNDDOWN(AS203*1.25,0)</f>
        <v>1068</v>
      </c>
      <c r="AV203" s="6">
        <f>ROUNDDOWN(($AM203-5)/5,0)-ROUNDDOWN(IF($BA$1=TRUE,$AT203,$AU203)/100,0)+IF($BB$1=TRUE,1,0)+IF($BD$1=TRUE,6,0)</f>
        <v>5</v>
      </c>
      <c r="AW203" s="6">
        <f>ROUNDDOWN(($AM203-5+3*$BA$5)/5,0)-ROUNDDOWN(IF($BA$1=TRUE,$AT203,$AU203)/100,0)+IF($BB$1=TRUE,1,0)+IF($BD$1=TRUE,6,0)</f>
        <v>6</v>
      </c>
      <c r="AX203" s="6">
        <f>ROUNDDOWN(($AM203-5+20*1+2*$BA$5)/5,0)-ROUNDDOWN(IF($BA$1=TRUE,$AT203,$AU203)/100,0)+IF($BB$1=TRUE,1,0)+IF($BD$1=TRUE,6,0)</f>
        <v>10</v>
      </c>
      <c r="AY203" s="6">
        <f>ROUNDDOWN(($AM203-5+20*2+1*$BA$5)/5,0)-ROUNDDOWN(IF($BA$1=TRUE,$AT203,$AU203)/100,0)+IF($BB$1=TRUE,1,0)+IF($BD$1=TRUE,6,0)</f>
        <v>13</v>
      </c>
      <c r="AZ203" s="6">
        <f>ROUNDDOWN(($AM203-5+60)/5,0)-ROUNDDOWN(IF($BA$1=TRUE,$AT203,$AU203)/100,0)+IF($BB$1=TRUE,1,0)+IF($BD$1=TRUE,6,0)</f>
        <v>17</v>
      </c>
    </row>
    <row r="204" spans="1:52" s="6" customFormat="1" x14ac:dyDescent="0.3">
      <c r="A204" s="35">
        <v>200</v>
      </c>
      <c r="B204" s="7" t="s">
        <v>191</v>
      </c>
      <c r="C204" s="23" t="s">
        <v>190</v>
      </c>
      <c r="D204" s="8" t="s">
        <v>1</v>
      </c>
      <c r="E204" s="8" t="s">
        <v>0</v>
      </c>
      <c r="F204" s="9" t="s">
        <v>69</v>
      </c>
      <c r="G204" s="26" t="s">
        <v>10</v>
      </c>
      <c r="H204" s="6">
        <f>ROUNDDOWN(AI204*1.05,0)+INDEX(Sheet2!$B$2:'Sheet2'!$B$5,MATCH(G204,Sheet2!$A$2:'Sheet2'!$A$5,0),0)+34*AR204-ROUNDUP(IF($BA$1=TRUE,AT204,AU204)/10,0)</f>
        <v>328</v>
      </c>
      <c r="I204" s="6">
        <f>ROUNDDOWN(AJ204*1.05,0)+INDEX(Sheet2!$B$2:'Sheet2'!$B$5,MATCH(G204,Sheet2!$A$2:'Sheet2'!$A$5,0),0)+34*AR204-ROUNDUP(IF($BA$1=TRUE,AT204,AU204)/10,0)</f>
        <v>464</v>
      </c>
      <c r="J204" s="45">
        <f>H204+I204</f>
        <v>792</v>
      </c>
      <c r="K204" s="41">
        <f>AU204-ROUNDDOWN(AP204/2,0)-ROUNDDOWN(MAX(AO204*1.2,AN204*0.5),0)+INDEX(Sheet2!$C$2:'Sheet2'!$C$5,MATCH(G204,Sheet2!$A$2:'Sheet2'!$A$5,0),0)</f>
        <v>1096</v>
      </c>
      <c r="L204" s="23">
        <f>AT204-ROUNDDOWN(AP204/2,0)-ROUNDDOWN(MAX(AO204*1.2,AN204*0.5),0)</f>
        <v>605</v>
      </c>
      <c r="N204" s="27">
        <f>AV204+IF($F204="범선",IF($BE$1=TRUE,INDEX(Sheet2!$H$2:'Sheet2'!$H$45,MATCH(AV204,Sheet2!$G$2:'Sheet2'!$G$45,0),0)),IF($BF$1=TRUE,INDEX(Sheet2!$I$2:'Sheet2'!$I$45,MATCH(AV204,Sheet2!$G$2:'Sheet2'!$G$45,0)),IF($BG$1=TRUE,INDEX(Sheet2!$H$2:'Sheet2'!$H$45,MATCH(AV204,Sheet2!$G$2:'Sheet2'!$G$45,0)),0)))+IF($BC$1=TRUE,2,0)</f>
        <v>16</v>
      </c>
      <c r="O204" s="8">
        <f>N204+3</f>
        <v>19</v>
      </c>
      <c r="P204" s="8">
        <f>N204+6</f>
        <v>22</v>
      </c>
      <c r="Q204" s="26">
        <f>N204+9</f>
        <v>25</v>
      </c>
      <c r="R204" s="8">
        <f>AW204+IF($F204="범선",IF($BE$1=TRUE,INDEX(Sheet2!$H$2:'Sheet2'!$H$45,MATCH(AW204,Sheet2!$G$2:'Sheet2'!$G$45,0),0)),IF($BF$1=TRUE,INDEX(Sheet2!$I$2:'Sheet2'!$I$45,MATCH(AW204,Sheet2!$G$2:'Sheet2'!$G$45,0)),IF($BG$1=TRUE,INDEX(Sheet2!$H$2:'Sheet2'!$H$45,MATCH(AW204,Sheet2!$G$2:'Sheet2'!$G$45,0)),0)))+IF($BC$1=TRUE,2,0)</f>
        <v>17</v>
      </c>
      <c r="S204" s="8">
        <f>R204+3.5</f>
        <v>20.5</v>
      </c>
      <c r="T204" s="8">
        <f>R204+6.5</f>
        <v>23.5</v>
      </c>
      <c r="U204" s="26">
        <f>R204+9.5</f>
        <v>26.5</v>
      </c>
      <c r="V204" s="8">
        <f>AX204+IF($F204="범선",IF($BE$1=TRUE,INDEX(Sheet2!$H$2:'Sheet2'!$H$45,MATCH(AX204,Sheet2!$G$2:'Sheet2'!$G$45,0),0)),IF($BF$1=TRUE,INDEX(Sheet2!$I$2:'Sheet2'!$I$45,MATCH(AX204,Sheet2!$G$2:'Sheet2'!$G$45,0)),IF($BG$1=TRUE,INDEX(Sheet2!$H$2:'Sheet2'!$H$45,MATCH(AX204,Sheet2!$G$2:'Sheet2'!$G$45,0)),0)))+IF($BC$1=TRUE,2,0)</f>
        <v>22.5</v>
      </c>
      <c r="W204" s="8">
        <f>V204+3.5</f>
        <v>26</v>
      </c>
      <c r="X204" s="8">
        <f>V204+6.5</f>
        <v>29</v>
      </c>
      <c r="Y204" s="26">
        <f>V204+9.5</f>
        <v>32</v>
      </c>
      <c r="Z204" s="8">
        <f>AY204+IF($F204="범선",IF($BE$1=TRUE,INDEX(Sheet2!$H$2:'Sheet2'!$H$45,MATCH(AY204,Sheet2!$G$2:'Sheet2'!$G$45,0),0)),IF($BF$1=TRUE,INDEX(Sheet2!$I$2:'Sheet2'!$I$45,MATCH(AY204,Sheet2!$G$2:'Sheet2'!$G$45,0)),IF($BG$1=TRUE,INDEX(Sheet2!$H$2:'Sheet2'!$H$45,MATCH(AY204,Sheet2!$G$2:'Sheet2'!$G$45,0)),0)))+IF($BC$1=TRUE,2,0)</f>
        <v>26.5</v>
      </c>
      <c r="AA204" s="8">
        <f>Z204+3.5</f>
        <v>30</v>
      </c>
      <c r="AB204" s="8">
        <f>Z204+6.5</f>
        <v>33</v>
      </c>
      <c r="AC204" s="26">
        <f>Z204+9.5</f>
        <v>36</v>
      </c>
      <c r="AD204" s="8">
        <f>AZ204+IF($F204="범선",IF($BE$1=TRUE,INDEX(Sheet2!$H$2:'Sheet2'!$H$45,MATCH(AZ204,Sheet2!$G$2:'Sheet2'!$G$45,0),0)),IF($BF$1=TRUE,INDEX(Sheet2!$I$2:'Sheet2'!$I$45,MATCH(AZ204,Sheet2!$G$2:'Sheet2'!$G$45,0)),IF($BG$1=TRUE,INDEX(Sheet2!$H$2:'Sheet2'!$H$45,MATCH(AZ204,Sheet2!$G$2:'Sheet2'!$G$45,0)),0)))+IF($BC$1=TRUE,2,0)</f>
        <v>32</v>
      </c>
      <c r="AE204" s="8">
        <f>AD204+3.5</f>
        <v>35.5</v>
      </c>
      <c r="AF204" s="8">
        <f>AD204+6.5</f>
        <v>38.5</v>
      </c>
      <c r="AG204" s="26">
        <f>AD204+9.5</f>
        <v>41.5</v>
      </c>
      <c r="AH204" s="8"/>
      <c r="AI204" s="6">
        <v>145</v>
      </c>
      <c r="AJ204" s="6">
        <v>275</v>
      </c>
      <c r="AK204" s="6">
        <v>10</v>
      </c>
      <c r="AL204" s="6">
        <v>10</v>
      </c>
      <c r="AM204" s="6">
        <v>26</v>
      </c>
      <c r="AN204" s="6">
        <v>56</v>
      </c>
      <c r="AO204" s="6">
        <v>29</v>
      </c>
      <c r="AP204" s="6">
        <v>42</v>
      </c>
      <c r="AQ204" s="6">
        <v>782</v>
      </c>
      <c r="AR204" s="6">
        <v>3</v>
      </c>
      <c r="AS204" s="6">
        <f>AN204+AP204+AQ204</f>
        <v>880</v>
      </c>
      <c r="AT204" s="6">
        <f>ROUNDDOWN(AS204*0.75,0)</f>
        <v>660</v>
      </c>
      <c r="AU204" s="6">
        <f>ROUNDDOWN(AS204*1.25,0)</f>
        <v>1100</v>
      </c>
      <c r="AV204" s="6">
        <f>ROUNDDOWN(($AM204-5)/5,0)-ROUNDDOWN(IF($BA$1=TRUE,$AT204,$AU204)/100,0)+IF($BB$1=TRUE,1,0)+IF($BD$1=TRUE,6,0)</f>
        <v>5</v>
      </c>
      <c r="AW204" s="6">
        <f>ROUNDDOWN(($AM204-5+3*$BA$5)/5,0)-ROUNDDOWN(IF($BA$1=TRUE,$AT204,$AU204)/100,0)+IF($BB$1=TRUE,1,0)+IF($BD$1=TRUE,6,0)</f>
        <v>6</v>
      </c>
      <c r="AX204" s="6">
        <f>ROUNDDOWN(($AM204-5+20*1+2*$BA$5)/5,0)-ROUNDDOWN(IF($BA$1=TRUE,$AT204,$AU204)/100,0)+IF($BB$1=TRUE,1,0)+IF($BD$1=TRUE,6,0)</f>
        <v>10</v>
      </c>
      <c r="AY204" s="6">
        <f>ROUNDDOWN(($AM204-5+20*2+1*$BA$5)/5,0)-ROUNDDOWN(IF($BA$1=TRUE,$AT204,$AU204)/100,0)+IF($BB$1=TRUE,1,0)+IF($BD$1=TRUE,6,0)</f>
        <v>13</v>
      </c>
      <c r="AZ204" s="6">
        <f>ROUNDDOWN(($AM204-5+60)/5,0)-ROUNDDOWN(IF($BA$1=TRUE,$AT204,$AU204)/100,0)+IF($BB$1=TRUE,1,0)+IF($BD$1=TRUE,6,0)</f>
        <v>17</v>
      </c>
    </row>
    <row r="205" spans="1:52" s="6" customFormat="1" x14ac:dyDescent="0.3">
      <c r="A205" s="35">
        <v>201</v>
      </c>
      <c r="B205" s="7"/>
      <c r="C205" s="23" t="s">
        <v>159</v>
      </c>
      <c r="D205" s="8" t="s">
        <v>43</v>
      </c>
      <c r="E205" s="8" t="s">
        <v>0</v>
      </c>
      <c r="F205" s="9" t="s">
        <v>69</v>
      </c>
      <c r="G205" s="26" t="s">
        <v>10</v>
      </c>
      <c r="H205" s="6">
        <f>ROUNDDOWN(AI205*1.05,0)+INDEX(Sheet2!$B$2:'Sheet2'!$B$5,MATCH(G205,Sheet2!$A$2:'Sheet2'!$A$5,0),0)+34*AR205-ROUNDUP(IF($BA$1=TRUE,AT205,AU205)/10,0)</f>
        <v>441</v>
      </c>
      <c r="I205" s="6">
        <f>ROUNDDOWN(AJ205*1.05,0)+INDEX(Sheet2!$B$2:'Sheet2'!$B$5,MATCH(G205,Sheet2!$A$2:'Sheet2'!$A$5,0),0)+34*AR205-ROUNDUP(IF($BA$1=TRUE,AT205,AU205)/10,0)</f>
        <v>364</v>
      </c>
      <c r="J205" s="45">
        <f>H205+I205</f>
        <v>805</v>
      </c>
      <c r="K205" s="41">
        <f>AU205-ROUNDDOWN(AP205/2,0)-ROUNDDOWN(MAX(AO205*1.2,AN205*0.5),0)+INDEX(Sheet2!$C$2:'Sheet2'!$C$5,MATCH(G205,Sheet2!$A$2:'Sheet2'!$A$5,0),0)</f>
        <v>1004</v>
      </c>
      <c r="L205" s="23">
        <f>AT205-ROUNDDOWN(AP205/2,0)-ROUNDDOWN(MAX(AO205*1.2,AN205*0.5),0)</f>
        <v>533</v>
      </c>
      <c r="N205" s="27">
        <f>AV205+IF($F205="범선",IF($BE$1=TRUE,INDEX(Sheet2!$H$2:'Sheet2'!$H$45,MATCH(AV205,Sheet2!$G$2:'Sheet2'!$G$45,0),0)),IF($BF$1=TRUE,INDEX(Sheet2!$I$2:'Sheet2'!$I$45,MATCH(AV205,Sheet2!$G$2:'Sheet2'!$G$45,0)),IF($BG$1=TRUE,INDEX(Sheet2!$H$2:'Sheet2'!$H$45,MATCH(AV205,Sheet2!$G$2:'Sheet2'!$G$45,0)),0)))+IF($BC$1=TRUE,2,0)</f>
        <v>17</v>
      </c>
      <c r="O205" s="8">
        <f>N205+3</f>
        <v>20</v>
      </c>
      <c r="P205" s="8">
        <f>N205+6</f>
        <v>23</v>
      </c>
      <c r="Q205" s="26">
        <f>N205+9</f>
        <v>26</v>
      </c>
      <c r="R205" s="8">
        <f>AW205+IF($F205="범선",IF($BE$1=TRUE,INDEX(Sheet2!$H$2:'Sheet2'!$H$45,MATCH(AW205,Sheet2!$G$2:'Sheet2'!$G$45,0),0)),IF($BF$1=TRUE,INDEX(Sheet2!$I$2:'Sheet2'!$I$45,MATCH(AW205,Sheet2!$G$2:'Sheet2'!$G$45,0)),IF($BG$1=TRUE,INDEX(Sheet2!$H$2:'Sheet2'!$H$45,MATCH(AW205,Sheet2!$G$2:'Sheet2'!$G$45,0)),0)))+IF($BC$1=TRUE,2,0)</f>
        <v>18.5</v>
      </c>
      <c r="S205" s="8">
        <f>R205+3.5</f>
        <v>22</v>
      </c>
      <c r="T205" s="8">
        <f>R205+6.5</f>
        <v>25</v>
      </c>
      <c r="U205" s="26">
        <f>R205+9.5</f>
        <v>28</v>
      </c>
      <c r="V205" s="8">
        <f>AX205+IF($F205="범선",IF($BE$1=TRUE,INDEX(Sheet2!$H$2:'Sheet2'!$H$45,MATCH(AX205,Sheet2!$G$2:'Sheet2'!$G$45,0),0)),IF($BF$1=TRUE,INDEX(Sheet2!$I$2:'Sheet2'!$I$45,MATCH(AX205,Sheet2!$G$2:'Sheet2'!$G$45,0)),IF($BG$1=TRUE,INDEX(Sheet2!$H$2:'Sheet2'!$H$45,MATCH(AX205,Sheet2!$G$2:'Sheet2'!$G$45,0)),0)))+IF($BC$1=TRUE,2,0)</f>
        <v>24</v>
      </c>
      <c r="W205" s="8">
        <f>V205+3.5</f>
        <v>27.5</v>
      </c>
      <c r="X205" s="8">
        <f>V205+6.5</f>
        <v>30.5</v>
      </c>
      <c r="Y205" s="26">
        <f>V205+9.5</f>
        <v>33.5</v>
      </c>
      <c r="Z205" s="8">
        <f>AY205+IF($F205="범선",IF($BE$1=TRUE,INDEX(Sheet2!$H$2:'Sheet2'!$H$45,MATCH(AY205,Sheet2!$G$2:'Sheet2'!$G$45,0),0)),IF($BF$1=TRUE,INDEX(Sheet2!$I$2:'Sheet2'!$I$45,MATCH(AY205,Sheet2!$G$2:'Sheet2'!$G$45,0)),IF($BG$1=TRUE,INDEX(Sheet2!$H$2:'Sheet2'!$H$45,MATCH(AY205,Sheet2!$G$2:'Sheet2'!$G$45,0)),0)))+IF($BC$1=TRUE,2,0)</f>
        <v>29</v>
      </c>
      <c r="AA205" s="8">
        <f>Z205+3.5</f>
        <v>32.5</v>
      </c>
      <c r="AB205" s="8">
        <f>Z205+6.5</f>
        <v>35.5</v>
      </c>
      <c r="AC205" s="26">
        <f>Z205+9.5</f>
        <v>38.5</v>
      </c>
      <c r="AD205" s="8">
        <f>AZ205+IF($F205="범선",IF($BE$1=TRUE,INDEX(Sheet2!$H$2:'Sheet2'!$H$45,MATCH(AZ205,Sheet2!$G$2:'Sheet2'!$G$45,0),0)),IF($BF$1=TRUE,INDEX(Sheet2!$I$2:'Sheet2'!$I$45,MATCH(AZ205,Sheet2!$G$2:'Sheet2'!$G$45,0)),IF($BG$1=TRUE,INDEX(Sheet2!$H$2:'Sheet2'!$H$45,MATCH(AZ205,Sheet2!$G$2:'Sheet2'!$G$45,0)),0)))+IF($BC$1=TRUE,2,0)</f>
        <v>33</v>
      </c>
      <c r="AE205" s="8">
        <f>AD205+3.5</f>
        <v>36.5</v>
      </c>
      <c r="AF205" s="8">
        <f>AD205+6.5</f>
        <v>39.5</v>
      </c>
      <c r="AG205" s="26">
        <f>AD205+9.5</f>
        <v>42.5</v>
      </c>
      <c r="AH205" s="8"/>
      <c r="AI205" s="6">
        <v>250</v>
      </c>
      <c r="AJ205" s="6">
        <v>177</v>
      </c>
      <c r="AK205" s="6">
        <v>8</v>
      </c>
      <c r="AL205" s="6">
        <v>7</v>
      </c>
      <c r="AM205" s="6">
        <v>33</v>
      </c>
      <c r="AN205" s="6">
        <v>98</v>
      </c>
      <c r="AO205" s="6">
        <v>55</v>
      </c>
      <c r="AP205" s="6">
        <v>62</v>
      </c>
      <c r="AQ205" s="6">
        <v>680</v>
      </c>
      <c r="AR205" s="6">
        <v>3</v>
      </c>
      <c r="AS205" s="6">
        <f>AN205+AP205+AQ205</f>
        <v>840</v>
      </c>
      <c r="AT205" s="6">
        <f>ROUNDDOWN(AS205*0.75,0)</f>
        <v>630</v>
      </c>
      <c r="AU205" s="6">
        <f>ROUNDDOWN(AS205*1.25,0)</f>
        <v>1050</v>
      </c>
      <c r="AV205" s="6">
        <f>ROUNDDOWN(($AM205-5)/5,0)-ROUNDDOWN(IF($BA$1=TRUE,$AT205,$AU205)/100,0)+IF($BB$1=TRUE,1,0)+IF($BD$1=TRUE,6,0)</f>
        <v>6</v>
      </c>
      <c r="AW205" s="6">
        <f>ROUNDDOWN(($AM205-5+3*$BA$5)/5,0)-ROUNDDOWN(IF($BA$1=TRUE,$AT205,$AU205)/100,0)+IF($BB$1=TRUE,1,0)+IF($BD$1=TRUE,6,0)</f>
        <v>7</v>
      </c>
      <c r="AX205" s="6">
        <f>ROUNDDOWN(($AM205-5+20*1+2*$BA$5)/5,0)-ROUNDDOWN(IF($BA$1=TRUE,$AT205,$AU205)/100,0)+IF($BB$1=TRUE,1,0)+IF($BD$1=TRUE,6,0)</f>
        <v>11</v>
      </c>
      <c r="AY205" s="6">
        <f>ROUNDDOWN(($AM205-5+20*2+1*$BA$5)/5,0)-ROUNDDOWN(IF($BA$1=TRUE,$AT205,$AU205)/100,0)+IF($BB$1=TRUE,1,0)+IF($BD$1=TRUE,6,0)</f>
        <v>15</v>
      </c>
      <c r="AZ205" s="6">
        <f>ROUNDDOWN(($AM205-5+60)/5,0)-ROUNDDOWN(IF($BA$1=TRUE,$AT205,$AU205)/100,0)+IF($BB$1=TRUE,1,0)+IF($BD$1=TRUE,6,0)</f>
        <v>18</v>
      </c>
    </row>
    <row r="206" spans="1:52" s="6" customFormat="1" x14ac:dyDescent="0.3">
      <c r="A206" s="35">
        <v>202</v>
      </c>
      <c r="B206" s="7" t="s">
        <v>133</v>
      </c>
      <c r="C206" s="23" t="s">
        <v>158</v>
      </c>
      <c r="D206" s="8" t="s">
        <v>1</v>
      </c>
      <c r="E206" s="8" t="s">
        <v>70</v>
      </c>
      <c r="F206" s="9" t="s">
        <v>69</v>
      </c>
      <c r="G206" s="26" t="s">
        <v>10</v>
      </c>
      <c r="H206" s="6">
        <f>ROUNDDOWN(AI206*1.05,0)+INDEX(Sheet2!$B$2:'Sheet2'!$B$5,MATCH(G206,Sheet2!$A$2:'Sheet2'!$A$5,0),0)+34*AR206-ROUNDUP(IF($BA$1=TRUE,AT206,AU206)/10,0)</f>
        <v>435</v>
      </c>
      <c r="I206" s="6">
        <f>ROUNDDOWN(AJ206*1.05,0)+INDEX(Sheet2!$B$2:'Sheet2'!$B$5,MATCH(G206,Sheet2!$A$2:'Sheet2'!$A$5,0),0)+34*AR206-ROUNDUP(IF($BA$1=TRUE,AT206,AU206)/10,0)</f>
        <v>357</v>
      </c>
      <c r="J206" s="45">
        <f>H206+I206</f>
        <v>792</v>
      </c>
      <c r="K206" s="41">
        <f>AU206-ROUNDDOWN(AP206/2,0)-ROUNDDOWN(MAX(AO206*1.2,AN206*0.5),0)+INDEX(Sheet2!$C$2:'Sheet2'!$C$5,MATCH(G206,Sheet2!$A$2:'Sheet2'!$A$5,0),0)</f>
        <v>1174</v>
      </c>
      <c r="L206" s="23">
        <f>AT206-ROUNDDOWN(AP206/2,0)-ROUNDDOWN(MAX(AO206*1.2,AN206*0.5),0)</f>
        <v>635</v>
      </c>
      <c r="N206" s="27">
        <f>AV206+IF($F206="범선",IF($BE$1=TRUE,INDEX(Sheet2!$H$2:'Sheet2'!$H$45,MATCH(AV206,Sheet2!$G$2:'Sheet2'!$G$45,0),0)),IF($BF$1=TRUE,INDEX(Sheet2!$I$2:'Sheet2'!$I$45,MATCH(AV206,Sheet2!$G$2:'Sheet2'!$G$45,0)),IF($BG$1=TRUE,INDEX(Sheet2!$H$2:'Sheet2'!$H$45,MATCH(AV206,Sheet2!$G$2:'Sheet2'!$G$45,0)),0)))+IF($BC$1=TRUE,2,0)</f>
        <v>16</v>
      </c>
      <c r="O206" s="8">
        <f>N206+3</f>
        <v>19</v>
      </c>
      <c r="P206" s="8">
        <f>N206+6</f>
        <v>22</v>
      </c>
      <c r="Q206" s="26">
        <f>N206+9</f>
        <v>25</v>
      </c>
      <c r="R206" s="8">
        <f>AW206+IF($F206="범선",IF($BE$1=TRUE,INDEX(Sheet2!$H$2:'Sheet2'!$H$45,MATCH(AW206,Sheet2!$G$2:'Sheet2'!$G$45,0),0)),IF($BF$1=TRUE,INDEX(Sheet2!$I$2:'Sheet2'!$I$45,MATCH(AW206,Sheet2!$G$2:'Sheet2'!$G$45,0)),IF($BG$1=TRUE,INDEX(Sheet2!$H$2:'Sheet2'!$H$45,MATCH(AW206,Sheet2!$G$2:'Sheet2'!$G$45,0)),0)))+IF($BC$1=TRUE,2,0)</f>
        <v>17</v>
      </c>
      <c r="S206" s="8">
        <f>R206+3.5</f>
        <v>20.5</v>
      </c>
      <c r="T206" s="8">
        <f>R206+6.5</f>
        <v>23.5</v>
      </c>
      <c r="U206" s="26">
        <f>R206+9.5</f>
        <v>26.5</v>
      </c>
      <c r="V206" s="8">
        <f>AX206+IF($F206="범선",IF($BE$1=TRUE,INDEX(Sheet2!$H$2:'Sheet2'!$H$45,MATCH(AX206,Sheet2!$G$2:'Sheet2'!$G$45,0),0)),IF($BF$1=TRUE,INDEX(Sheet2!$I$2:'Sheet2'!$I$45,MATCH(AX206,Sheet2!$G$2:'Sheet2'!$G$45,0)),IF($BG$1=TRUE,INDEX(Sheet2!$H$2:'Sheet2'!$H$45,MATCH(AX206,Sheet2!$G$2:'Sheet2'!$G$45,0)),0)))+IF($BC$1=TRUE,2,0)</f>
        <v>22.5</v>
      </c>
      <c r="W206" s="8">
        <f>V206+3.5</f>
        <v>26</v>
      </c>
      <c r="X206" s="8">
        <f>V206+6.5</f>
        <v>29</v>
      </c>
      <c r="Y206" s="26">
        <f>V206+9.5</f>
        <v>32</v>
      </c>
      <c r="Z206" s="8">
        <f>AY206+IF($F206="범선",IF($BE$1=TRUE,INDEX(Sheet2!$H$2:'Sheet2'!$H$45,MATCH(AY206,Sheet2!$G$2:'Sheet2'!$G$45,0),0)),IF($BF$1=TRUE,INDEX(Sheet2!$I$2:'Sheet2'!$I$45,MATCH(AY206,Sheet2!$G$2:'Sheet2'!$G$45,0)),IF($BG$1=TRUE,INDEX(Sheet2!$H$2:'Sheet2'!$H$45,MATCH(AY206,Sheet2!$G$2:'Sheet2'!$G$45,0)),0)))+IF($BC$1=TRUE,2,0)</f>
        <v>28</v>
      </c>
      <c r="AA206" s="8">
        <f>Z206+3.5</f>
        <v>31.5</v>
      </c>
      <c r="AB206" s="8">
        <f>Z206+6.5</f>
        <v>34.5</v>
      </c>
      <c r="AC206" s="26">
        <f>Z206+9.5</f>
        <v>37.5</v>
      </c>
      <c r="AD206" s="8">
        <f>AZ206+IF($F206="범선",IF($BE$1=TRUE,INDEX(Sheet2!$H$2:'Sheet2'!$H$45,MATCH(AZ206,Sheet2!$G$2:'Sheet2'!$G$45,0),0)),IF($BF$1=TRUE,INDEX(Sheet2!$I$2:'Sheet2'!$I$45,MATCH(AZ206,Sheet2!$G$2:'Sheet2'!$G$45,0)),IF($BG$1=TRUE,INDEX(Sheet2!$H$2:'Sheet2'!$H$45,MATCH(AZ206,Sheet2!$G$2:'Sheet2'!$G$45,0)),0)))+IF($BC$1=TRUE,2,0)</f>
        <v>32</v>
      </c>
      <c r="AE206" s="8">
        <f>AD206+3.5</f>
        <v>35.5</v>
      </c>
      <c r="AF206" s="8">
        <f>AD206+6.5</f>
        <v>38.5</v>
      </c>
      <c r="AG206" s="26">
        <f>AD206+9.5</f>
        <v>41.5</v>
      </c>
      <c r="AH206" s="8"/>
      <c r="AI206" s="6">
        <v>255</v>
      </c>
      <c r="AJ206" s="6">
        <v>180</v>
      </c>
      <c r="AK206" s="6">
        <v>8</v>
      </c>
      <c r="AL206" s="6">
        <v>7</v>
      </c>
      <c r="AM206" s="6">
        <v>33</v>
      </c>
      <c r="AN206" s="6">
        <v>98</v>
      </c>
      <c r="AO206" s="6">
        <v>55</v>
      </c>
      <c r="AP206" s="6">
        <v>62</v>
      </c>
      <c r="AQ206" s="6">
        <v>816</v>
      </c>
      <c r="AR206" s="6">
        <v>3</v>
      </c>
      <c r="AS206" s="6">
        <f>AN206+AP206+AQ206</f>
        <v>976</v>
      </c>
      <c r="AT206" s="6">
        <f>ROUNDDOWN(AS206*0.75,0)</f>
        <v>732</v>
      </c>
      <c r="AU206" s="6">
        <f>ROUNDDOWN(AS206*1.25,0)</f>
        <v>1220</v>
      </c>
      <c r="AV206" s="6">
        <f>ROUNDDOWN(($AM206-5)/5,0)-ROUNDDOWN(IF($BA$1=TRUE,$AT206,$AU206)/100,0)+IF($BB$1=TRUE,1,0)+IF($BD$1=TRUE,6,0)</f>
        <v>5</v>
      </c>
      <c r="AW206" s="6">
        <f>ROUNDDOWN(($AM206-5+3*$BA$5)/5,0)-ROUNDDOWN(IF($BA$1=TRUE,$AT206,$AU206)/100,0)+IF($BB$1=TRUE,1,0)+IF($BD$1=TRUE,6,0)</f>
        <v>6</v>
      </c>
      <c r="AX206" s="6">
        <f>ROUNDDOWN(($AM206-5+20*1+2*$BA$5)/5,0)-ROUNDDOWN(IF($BA$1=TRUE,$AT206,$AU206)/100,0)+IF($BB$1=TRUE,1,0)+IF($BD$1=TRUE,6,0)</f>
        <v>10</v>
      </c>
      <c r="AY206" s="6">
        <f>ROUNDDOWN(($AM206-5+20*2+1*$BA$5)/5,0)-ROUNDDOWN(IF($BA$1=TRUE,$AT206,$AU206)/100,0)+IF($BB$1=TRUE,1,0)+IF($BD$1=TRUE,6,0)</f>
        <v>14</v>
      </c>
      <c r="AZ206" s="6">
        <f>ROUNDDOWN(($AM206-5+60)/5,0)-ROUNDDOWN(IF($BA$1=TRUE,$AT206,$AU206)/100,0)+IF($BB$1=TRUE,1,0)+IF($BD$1=TRUE,6,0)</f>
        <v>17</v>
      </c>
    </row>
    <row r="207" spans="1:52" s="6" customFormat="1" x14ac:dyDescent="0.3">
      <c r="A207" s="35">
        <v>203</v>
      </c>
      <c r="B207" s="7" t="s">
        <v>161</v>
      </c>
      <c r="C207" s="23" t="s">
        <v>157</v>
      </c>
      <c r="D207" s="8" t="s">
        <v>1</v>
      </c>
      <c r="E207" s="8" t="s">
        <v>0</v>
      </c>
      <c r="F207" s="9" t="s">
        <v>69</v>
      </c>
      <c r="G207" s="26" t="s">
        <v>10</v>
      </c>
      <c r="H207" s="6">
        <f>ROUNDDOWN(AI207*1.05,0)+INDEX(Sheet2!$B$2:'Sheet2'!$B$5,MATCH(G207,Sheet2!$A$2:'Sheet2'!$A$5,0),0)+34*AR207-ROUNDUP(IF($BA$1=TRUE,AT207,AU207)/10,0)</f>
        <v>502</v>
      </c>
      <c r="I207" s="6">
        <f>ROUNDDOWN(AJ207*1.05,0)+INDEX(Sheet2!$B$2:'Sheet2'!$B$5,MATCH(G207,Sheet2!$A$2:'Sheet2'!$A$5,0),0)+34*AR207-ROUNDUP(IF($BA$1=TRUE,AT207,AU207)/10,0)</f>
        <v>418</v>
      </c>
      <c r="J207" s="45">
        <f>H207+I207</f>
        <v>920</v>
      </c>
      <c r="K207" s="41">
        <f>AU207-ROUNDDOWN(AP207/2,0)-ROUNDDOWN(MAX(AO207*1.2,AN207*0.5),0)+INDEX(Sheet2!$C$2:'Sheet2'!$C$5,MATCH(G207,Sheet2!$A$2:'Sheet2'!$A$5,0),0)</f>
        <v>1371</v>
      </c>
      <c r="L207" s="23">
        <f>AT207-ROUNDDOWN(AP207/2,0)-ROUNDDOWN(MAX(AO207*1.2,AN207*0.5),0)</f>
        <v>750</v>
      </c>
      <c r="N207" s="27">
        <f>AV207+IF($F207="범선",IF($BE$1=TRUE,INDEX(Sheet2!$H$2:'Sheet2'!$H$45,MATCH(AV207,Sheet2!$G$2:'Sheet2'!$G$45,0),0)),IF($BF$1=TRUE,INDEX(Sheet2!$I$2:'Sheet2'!$I$45,MATCH(AV207,Sheet2!$G$2:'Sheet2'!$G$45,0)),IF($BG$1=TRUE,INDEX(Sheet2!$H$2:'Sheet2'!$H$45,MATCH(AV207,Sheet2!$G$2:'Sheet2'!$G$45,0)),0)))+IF($BC$1=TRUE,2,0)</f>
        <v>17</v>
      </c>
      <c r="O207" s="8">
        <f>N207+3</f>
        <v>20</v>
      </c>
      <c r="P207" s="8">
        <f>N207+6</f>
        <v>23</v>
      </c>
      <c r="Q207" s="26">
        <f>N207+9</f>
        <v>26</v>
      </c>
      <c r="R207" s="8">
        <f>AW207+IF($F207="범선",IF($BE$1=TRUE,INDEX(Sheet2!$H$2:'Sheet2'!$H$45,MATCH(AW207,Sheet2!$G$2:'Sheet2'!$G$45,0),0)),IF($BF$1=TRUE,INDEX(Sheet2!$I$2:'Sheet2'!$I$45,MATCH(AW207,Sheet2!$G$2:'Sheet2'!$G$45,0)),IF($BG$1=TRUE,INDEX(Sheet2!$H$2:'Sheet2'!$H$45,MATCH(AW207,Sheet2!$G$2:'Sheet2'!$G$45,0)),0)))+IF($BC$1=TRUE,2,0)</f>
        <v>18.5</v>
      </c>
      <c r="S207" s="8">
        <f>R207+3.5</f>
        <v>22</v>
      </c>
      <c r="T207" s="8">
        <f>R207+6.5</f>
        <v>25</v>
      </c>
      <c r="U207" s="26">
        <f>R207+9.5</f>
        <v>28</v>
      </c>
      <c r="V207" s="8">
        <f>AX207+IF($F207="범선",IF($BE$1=TRUE,INDEX(Sheet2!$H$2:'Sheet2'!$H$45,MATCH(AX207,Sheet2!$G$2:'Sheet2'!$G$45,0),0)),IF($BF$1=TRUE,INDEX(Sheet2!$I$2:'Sheet2'!$I$45,MATCH(AX207,Sheet2!$G$2:'Sheet2'!$G$45,0)),IF($BG$1=TRUE,INDEX(Sheet2!$H$2:'Sheet2'!$H$45,MATCH(AX207,Sheet2!$G$2:'Sheet2'!$G$45,0)),0)))+IF($BC$1=TRUE,2,0)</f>
        <v>22.5</v>
      </c>
      <c r="W207" s="8">
        <f>V207+3.5</f>
        <v>26</v>
      </c>
      <c r="X207" s="8">
        <f>V207+6.5</f>
        <v>29</v>
      </c>
      <c r="Y207" s="26">
        <f>V207+9.5</f>
        <v>32</v>
      </c>
      <c r="Z207" s="8">
        <f>AY207+IF($F207="범선",IF($BE$1=TRUE,INDEX(Sheet2!$H$2:'Sheet2'!$H$45,MATCH(AY207,Sheet2!$G$2:'Sheet2'!$G$45,0),0)),IF($BF$1=TRUE,INDEX(Sheet2!$I$2:'Sheet2'!$I$45,MATCH(AY207,Sheet2!$G$2:'Sheet2'!$G$45,0)),IF($BG$1=TRUE,INDEX(Sheet2!$H$2:'Sheet2'!$H$45,MATCH(AY207,Sheet2!$G$2:'Sheet2'!$G$45,0)),0)))+IF($BC$1=TRUE,2,0)</f>
        <v>28</v>
      </c>
      <c r="AA207" s="8">
        <f>Z207+3.5</f>
        <v>31.5</v>
      </c>
      <c r="AB207" s="8">
        <f>Z207+6.5</f>
        <v>34.5</v>
      </c>
      <c r="AC207" s="26">
        <f>Z207+9.5</f>
        <v>37.5</v>
      </c>
      <c r="AD207" s="8">
        <f>AZ207+IF($F207="범선",IF($BE$1=TRUE,INDEX(Sheet2!$H$2:'Sheet2'!$H$45,MATCH(AZ207,Sheet2!$G$2:'Sheet2'!$G$45,0),0)),IF($BF$1=TRUE,INDEX(Sheet2!$I$2:'Sheet2'!$I$45,MATCH(AZ207,Sheet2!$G$2:'Sheet2'!$G$45,0)),IF($BG$1=TRUE,INDEX(Sheet2!$H$2:'Sheet2'!$H$45,MATCH(AZ207,Sheet2!$G$2:'Sheet2'!$G$45,0)),0)))+IF($BC$1=TRUE,2,0)</f>
        <v>33</v>
      </c>
      <c r="AE207" s="8">
        <f>AD207+3.5</f>
        <v>36.5</v>
      </c>
      <c r="AF207" s="8">
        <f>AD207+6.5</f>
        <v>39.5</v>
      </c>
      <c r="AG207" s="26">
        <f>AD207+9.5</f>
        <v>42.5</v>
      </c>
      <c r="AH207" s="8"/>
      <c r="AI207" s="6">
        <v>330</v>
      </c>
      <c r="AJ207" s="6">
        <v>250</v>
      </c>
      <c r="AK207" s="6">
        <v>12</v>
      </c>
      <c r="AL207" s="6">
        <v>12</v>
      </c>
      <c r="AM207" s="6">
        <v>40</v>
      </c>
      <c r="AN207" s="6">
        <v>100</v>
      </c>
      <c r="AO207" s="6">
        <v>50</v>
      </c>
      <c r="AP207" s="6">
        <v>90</v>
      </c>
      <c r="AQ207" s="6">
        <v>950</v>
      </c>
      <c r="AR207" s="6">
        <v>3</v>
      </c>
      <c r="AS207" s="6">
        <f>AN207+AP207+AQ207</f>
        <v>1140</v>
      </c>
      <c r="AT207" s="6">
        <f>ROUNDDOWN(AS207*0.75,0)</f>
        <v>855</v>
      </c>
      <c r="AU207" s="6">
        <f>ROUNDDOWN(AS207*1.25,0)</f>
        <v>1425</v>
      </c>
      <c r="AV207" s="6">
        <f>ROUNDDOWN(($AM207-5)/5,0)-ROUNDDOWN(IF($BA$1=TRUE,$AT207,$AU207)/100,0)+IF($BB$1=TRUE,1,0)+IF($BD$1=TRUE,6,0)</f>
        <v>6</v>
      </c>
      <c r="AW207" s="6">
        <f>ROUNDDOWN(($AM207-5+3*$BA$5)/5,0)-ROUNDDOWN(IF($BA$1=TRUE,$AT207,$AU207)/100,0)+IF($BB$1=TRUE,1,0)+IF($BD$1=TRUE,6,0)</f>
        <v>7</v>
      </c>
      <c r="AX207" s="6">
        <f>ROUNDDOWN(($AM207-5+20*1+2*$BA$5)/5,0)-ROUNDDOWN(IF($BA$1=TRUE,$AT207,$AU207)/100,0)+IF($BB$1=TRUE,1,0)+IF($BD$1=TRUE,6,0)</f>
        <v>10</v>
      </c>
      <c r="AY207" s="6">
        <f>ROUNDDOWN(($AM207-5+20*2+1*$BA$5)/5,0)-ROUNDDOWN(IF($BA$1=TRUE,$AT207,$AU207)/100,0)+IF($BB$1=TRUE,1,0)+IF($BD$1=TRUE,6,0)</f>
        <v>14</v>
      </c>
      <c r="AZ207" s="6">
        <f>ROUNDDOWN(($AM207-5+60)/5,0)-ROUNDDOWN(IF($BA$1=TRUE,$AT207,$AU207)/100,0)+IF($BB$1=TRUE,1,0)+IF($BD$1=TRUE,6,0)</f>
        <v>18</v>
      </c>
    </row>
    <row r="208" spans="1:52" s="6" customFormat="1" x14ac:dyDescent="0.3">
      <c r="A208" s="35">
        <v>204</v>
      </c>
      <c r="B208" s="7" t="s">
        <v>86</v>
      </c>
      <c r="C208" s="23" t="s">
        <v>160</v>
      </c>
      <c r="D208" s="8" t="s">
        <v>43</v>
      </c>
      <c r="E208" s="8" t="s">
        <v>71</v>
      </c>
      <c r="F208" s="9" t="s">
        <v>69</v>
      </c>
      <c r="G208" s="26" t="s">
        <v>8</v>
      </c>
      <c r="H208" s="6">
        <f>ROUNDDOWN(AI208*1.05,0)+INDEX(Sheet2!$B$2:'Sheet2'!$B$5,MATCH(G208,Sheet2!$A$2:'Sheet2'!$A$5,0),0)+34*AR208-ROUNDUP(IF($BA$1=TRUE,AT208,AU208)/10,0)</f>
        <v>475</v>
      </c>
      <c r="I208" s="6">
        <f>ROUNDDOWN(AJ208*1.05,0)+INDEX(Sheet2!$B$2:'Sheet2'!$B$5,MATCH(G208,Sheet2!$A$2:'Sheet2'!$A$5,0),0)+34*AR208-ROUNDUP(IF($BA$1=TRUE,AT208,AU208)/10,0)</f>
        <v>393</v>
      </c>
      <c r="J208" s="45">
        <f>H208+I208</f>
        <v>868</v>
      </c>
      <c r="K208" s="41">
        <f>AU208-ROUNDDOWN(AP208/2,0)-ROUNDDOWN(MAX(AO208*1.2,AN208*0.5),0)+INDEX(Sheet2!$C$2:'Sheet2'!$C$5,MATCH(G208,Sheet2!$A$2:'Sheet2'!$A$5,0),0)</f>
        <v>957</v>
      </c>
      <c r="L208" s="23">
        <f>AT208-ROUNDDOWN(AP208/2,0)-ROUNDDOWN(MAX(AO208*1.2,AN208*0.5),0)</f>
        <v>508</v>
      </c>
      <c r="N208" s="27">
        <f>AV208+IF($F208="범선",IF($BE$1=TRUE,INDEX(Sheet2!$H$2:'Sheet2'!$H$45,MATCH(AV208,Sheet2!$G$2:'Sheet2'!$G$45,0),0)),IF($BF$1=TRUE,INDEX(Sheet2!$I$2:'Sheet2'!$I$45,MATCH(AV208,Sheet2!$G$2:'Sheet2'!$G$45,0)),IF($BG$1=TRUE,INDEX(Sheet2!$H$2:'Sheet2'!$H$45,MATCH(AV208,Sheet2!$G$2:'Sheet2'!$G$45,0)),0)))+IF($BC$1=TRUE,2,0)</f>
        <v>17</v>
      </c>
      <c r="O208" s="8">
        <f>N208+3</f>
        <v>20</v>
      </c>
      <c r="P208" s="8">
        <f>N208+6</f>
        <v>23</v>
      </c>
      <c r="Q208" s="26">
        <f>N208+9</f>
        <v>26</v>
      </c>
      <c r="R208" s="8">
        <f>AW208+IF($F208="범선",IF($BE$1=TRUE,INDEX(Sheet2!$H$2:'Sheet2'!$H$45,MATCH(AW208,Sheet2!$G$2:'Sheet2'!$G$45,0),0)),IF($BF$1=TRUE,INDEX(Sheet2!$I$2:'Sheet2'!$I$45,MATCH(AW208,Sheet2!$G$2:'Sheet2'!$G$45,0)),IF($BG$1=TRUE,INDEX(Sheet2!$H$2:'Sheet2'!$H$45,MATCH(AW208,Sheet2!$G$2:'Sheet2'!$G$45,0)),0)))+IF($BC$1=TRUE,2,0)</f>
        <v>18.5</v>
      </c>
      <c r="S208" s="8">
        <f>R208+3.5</f>
        <v>22</v>
      </c>
      <c r="T208" s="8">
        <f>R208+6.5</f>
        <v>25</v>
      </c>
      <c r="U208" s="26">
        <f>R208+9.5</f>
        <v>28</v>
      </c>
      <c r="V208" s="8">
        <f>AX208+IF($F208="범선",IF($BE$1=TRUE,INDEX(Sheet2!$H$2:'Sheet2'!$H$45,MATCH(AX208,Sheet2!$G$2:'Sheet2'!$G$45,0),0)),IF($BF$1=TRUE,INDEX(Sheet2!$I$2:'Sheet2'!$I$45,MATCH(AX208,Sheet2!$G$2:'Sheet2'!$G$45,0)),IF($BG$1=TRUE,INDEX(Sheet2!$H$2:'Sheet2'!$H$45,MATCH(AX208,Sheet2!$G$2:'Sheet2'!$G$45,0)),0)))+IF($BC$1=TRUE,2,0)</f>
        <v>24</v>
      </c>
      <c r="W208" s="8">
        <f>V208+3.5</f>
        <v>27.5</v>
      </c>
      <c r="X208" s="8">
        <f>V208+6.5</f>
        <v>30.5</v>
      </c>
      <c r="Y208" s="26">
        <f>V208+9.5</f>
        <v>33.5</v>
      </c>
      <c r="Z208" s="8">
        <f>AY208+IF($F208="범선",IF($BE$1=TRUE,INDEX(Sheet2!$H$2:'Sheet2'!$H$45,MATCH(AY208,Sheet2!$G$2:'Sheet2'!$G$45,0),0)),IF($BF$1=TRUE,INDEX(Sheet2!$I$2:'Sheet2'!$I$45,MATCH(AY208,Sheet2!$G$2:'Sheet2'!$G$45,0)),IF($BG$1=TRUE,INDEX(Sheet2!$H$2:'Sheet2'!$H$45,MATCH(AY208,Sheet2!$G$2:'Sheet2'!$G$45,0)),0)))+IF($BC$1=TRUE,2,0)</f>
        <v>28</v>
      </c>
      <c r="AA208" s="8">
        <f>Z208+3.5</f>
        <v>31.5</v>
      </c>
      <c r="AB208" s="8">
        <f>Z208+6.5</f>
        <v>34.5</v>
      </c>
      <c r="AC208" s="26">
        <f>Z208+9.5</f>
        <v>37.5</v>
      </c>
      <c r="AD208" s="8">
        <f>AZ208+IF($F208="범선",IF($BE$1=TRUE,INDEX(Sheet2!$H$2:'Sheet2'!$H$45,MATCH(AZ208,Sheet2!$G$2:'Sheet2'!$G$45,0),0)),IF($BF$1=TRUE,INDEX(Sheet2!$I$2:'Sheet2'!$I$45,MATCH(AZ208,Sheet2!$G$2:'Sheet2'!$G$45,0)),IF($BG$1=TRUE,INDEX(Sheet2!$H$2:'Sheet2'!$H$45,MATCH(AZ208,Sheet2!$G$2:'Sheet2'!$G$45,0)),0)))+IF($BC$1=TRUE,2,0)</f>
        <v>33</v>
      </c>
      <c r="AE208" s="8">
        <f>AD208+3.5</f>
        <v>36.5</v>
      </c>
      <c r="AF208" s="8">
        <f>AD208+6.5</f>
        <v>39.5</v>
      </c>
      <c r="AG208" s="26">
        <f>AD208+9.5</f>
        <v>42.5</v>
      </c>
      <c r="AH208" s="8"/>
      <c r="AI208" s="6">
        <v>260</v>
      </c>
      <c r="AJ208" s="6">
        <v>182</v>
      </c>
      <c r="AK208" s="6">
        <v>9</v>
      </c>
      <c r="AL208" s="6">
        <v>8</v>
      </c>
      <c r="AM208" s="6">
        <v>31</v>
      </c>
      <c r="AN208" s="6">
        <v>92</v>
      </c>
      <c r="AO208" s="6">
        <v>52</v>
      </c>
      <c r="AP208" s="6">
        <v>60</v>
      </c>
      <c r="AQ208" s="6">
        <v>648</v>
      </c>
      <c r="AR208" s="6">
        <v>3</v>
      </c>
      <c r="AS208" s="6">
        <f>AN208+AP208+AQ208</f>
        <v>800</v>
      </c>
      <c r="AT208" s="6">
        <f>ROUNDDOWN(AS208*0.75,0)</f>
        <v>600</v>
      </c>
      <c r="AU208" s="6">
        <f>ROUNDDOWN(AS208*1.25,0)</f>
        <v>1000</v>
      </c>
      <c r="AV208" s="6">
        <f>ROUNDDOWN(($AM208-5)/5,0)-ROUNDDOWN(IF($BA$1=TRUE,$AT208,$AU208)/100,0)+IF($BB$1=TRUE,1,0)+IF($BD$1=TRUE,6,0)</f>
        <v>6</v>
      </c>
      <c r="AW208" s="6">
        <f>ROUNDDOWN(($AM208-5+3*$BA$5)/5,0)-ROUNDDOWN(IF($BA$1=TRUE,$AT208,$AU208)/100,0)+IF($BB$1=TRUE,1,0)+IF($BD$1=TRUE,6,0)</f>
        <v>7</v>
      </c>
      <c r="AX208" s="6">
        <f>ROUNDDOWN(($AM208-5+20*1+2*$BA$5)/5,0)-ROUNDDOWN(IF($BA$1=TRUE,$AT208,$AU208)/100,0)+IF($BB$1=TRUE,1,0)+IF($BD$1=TRUE,6,0)</f>
        <v>11</v>
      </c>
      <c r="AY208" s="6">
        <f>ROUNDDOWN(($AM208-5+20*2+1*$BA$5)/5,0)-ROUNDDOWN(IF($BA$1=TRUE,$AT208,$AU208)/100,0)+IF($BB$1=TRUE,1,0)+IF($BD$1=TRUE,6,0)</f>
        <v>14</v>
      </c>
      <c r="AZ208" s="6">
        <f>ROUNDDOWN(($AM208-5+60)/5,0)-ROUNDDOWN(IF($BA$1=TRUE,$AT208,$AU208)/100,0)+IF($BB$1=TRUE,1,0)+IF($BD$1=TRUE,6,0)</f>
        <v>18</v>
      </c>
    </row>
    <row r="209" spans="1:52" s="6" customFormat="1" x14ac:dyDescent="0.3">
      <c r="A209" s="35">
        <v>205</v>
      </c>
      <c r="B209" s="2" t="s">
        <v>334</v>
      </c>
      <c r="C209" s="23" t="s">
        <v>335</v>
      </c>
      <c r="D209" s="8" t="s">
        <v>1</v>
      </c>
      <c r="E209" s="3" t="s">
        <v>322</v>
      </c>
      <c r="F209" s="8" t="s">
        <v>323</v>
      </c>
      <c r="G209" s="26" t="s">
        <v>12</v>
      </c>
      <c r="H209" s="6">
        <f>ROUNDDOWN(AI209*1.05,0)+INDEX(Sheet2!$B$2:'Sheet2'!$B$5,MATCH(G209,Sheet2!$A$2:'Sheet2'!$A$5,0),0)+34*AR209-ROUNDUP(IF($BA$1=TRUE,AT209,AU209)/10,0)</f>
        <v>379</v>
      </c>
      <c r="I209" s="6">
        <f>ROUNDDOWN(AJ209*1.05,0)+INDEX(Sheet2!$B$2:'Sheet2'!$B$5,MATCH(G209,Sheet2!$A$2:'Sheet2'!$A$5,0),0)+34*AR209-ROUNDUP(IF($BA$1=TRUE,AT209,AU209)/10,0)</f>
        <v>552</v>
      </c>
      <c r="J209" s="45">
        <f>H209+I209</f>
        <v>931</v>
      </c>
      <c r="K209" s="42">
        <f>AU209-ROUNDDOWN(AP209/2,0)-ROUNDDOWN(MAX(AO209*1.2,AN209*0.5),0)+INDEX(Sheet2!$C$2:'Sheet2'!$C$5,MATCH(G209,Sheet2!$A$2:'Sheet2'!$A$5,0),0)</f>
        <v>815</v>
      </c>
      <c r="L209" s="47">
        <f>AT209-ROUNDDOWN(AP209/2,0)-ROUNDDOWN(MAX(AO209*1.2,AN209*0.5),0)</f>
        <v>389</v>
      </c>
      <c r="N209" s="27">
        <f>AV209+IF($F209="범선",IF($BE$1=TRUE,INDEX(Sheet2!$H$2:'Sheet2'!$H$45,MATCH(AV209,Sheet2!$G$2:'Sheet2'!$G$45,0),0)),IF($BF$1=TRUE,INDEX(Sheet2!$I$2:'Sheet2'!$I$45,MATCH(AV209,Sheet2!$G$2:'Sheet2'!$G$45,0)),IF($BG$1=TRUE,INDEX(Sheet2!$H$2:'Sheet2'!$H$45,MATCH(AV209,Sheet2!$G$2:'Sheet2'!$G$45,0)),0)))+IF($BC$1=TRUE,2,0)</f>
        <v>26.5</v>
      </c>
      <c r="O209" s="8">
        <f>N209+3</f>
        <v>29.5</v>
      </c>
      <c r="P209" s="8">
        <f>N209+6</f>
        <v>32.5</v>
      </c>
      <c r="Q209" s="26">
        <f>N209+9</f>
        <v>35.5</v>
      </c>
      <c r="R209" s="8">
        <f>AW209+IF($F209="범선",IF($BE$1=TRUE,INDEX(Sheet2!$H$2:'Sheet2'!$H$45,MATCH(AW209,Sheet2!$G$2:'Sheet2'!$G$45,0),0)),IF($BF$1=TRUE,INDEX(Sheet2!$I$2:'Sheet2'!$I$45,MATCH(AW209,Sheet2!$G$2:'Sheet2'!$G$45,0)),IF($BG$1=TRUE,INDEX(Sheet2!$H$2:'Sheet2'!$H$45,MATCH(AW209,Sheet2!$G$2:'Sheet2'!$G$45,0)),0)))+IF($BC$1=TRUE,2,0)</f>
        <v>28</v>
      </c>
      <c r="S209" s="8">
        <f>R209+3.5</f>
        <v>31.5</v>
      </c>
      <c r="T209" s="8">
        <f>R209+6.5</f>
        <v>34.5</v>
      </c>
      <c r="U209" s="26">
        <f>R209+9.5</f>
        <v>37.5</v>
      </c>
      <c r="V209" s="8">
        <f>AX209+IF($F209="범선",IF($BE$1=TRUE,INDEX(Sheet2!$H$2:'Sheet2'!$H$45,MATCH(AX209,Sheet2!$G$2:'Sheet2'!$G$45,0),0)),IF($BF$1=TRUE,INDEX(Sheet2!$I$2:'Sheet2'!$I$45,MATCH(AX209,Sheet2!$G$2:'Sheet2'!$G$45,0)),IF($BG$1=TRUE,INDEX(Sheet2!$H$2:'Sheet2'!$H$45,MATCH(AX209,Sheet2!$G$2:'Sheet2'!$G$45,0)),0)))+IF($BC$1=TRUE,2,0)</f>
        <v>32</v>
      </c>
      <c r="W209" s="8">
        <f>V209+3.5</f>
        <v>35.5</v>
      </c>
      <c r="X209" s="8">
        <f>V209+6.5</f>
        <v>38.5</v>
      </c>
      <c r="Y209" s="26">
        <f>V209+9.5</f>
        <v>41.5</v>
      </c>
      <c r="Z209" s="8">
        <f>AY209+IF($F209="범선",IF($BE$1=TRUE,INDEX(Sheet2!$H$2:'Sheet2'!$H$45,MATCH(AY209,Sheet2!$G$2:'Sheet2'!$G$45,0),0)),IF($BF$1=TRUE,INDEX(Sheet2!$I$2:'Sheet2'!$I$45,MATCH(AY209,Sheet2!$G$2:'Sheet2'!$G$45,0)),IF($BG$1=TRUE,INDEX(Sheet2!$H$2:'Sheet2'!$H$45,MATCH(AY209,Sheet2!$G$2:'Sheet2'!$G$45,0)),0)))+IF($BC$1=TRUE,2,0)</f>
        <v>37</v>
      </c>
      <c r="AA209" s="8">
        <f>Z209+3.5</f>
        <v>40.5</v>
      </c>
      <c r="AB209" s="8">
        <f>Z209+6.5</f>
        <v>43.5</v>
      </c>
      <c r="AC209" s="26">
        <f>Z209+9.5</f>
        <v>46.5</v>
      </c>
      <c r="AD209" s="8">
        <f>AZ209+IF($F209="범선",IF($BE$1=TRUE,INDEX(Sheet2!$H$2:'Sheet2'!$H$45,MATCH(AZ209,Sheet2!$G$2:'Sheet2'!$G$45,0),0)),IF($BF$1=TRUE,INDEX(Sheet2!$I$2:'Sheet2'!$I$45,MATCH(AZ209,Sheet2!$G$2:'Sheet2'!$G$45,0)),IF($BG$1=TRUE,INDEX(Sheet2!$H$2:'Sheet2'!$H$45,MATCH(AZ209,Sheet2!$G$2:'Sheet2'!$G$45,0)),0)))+IF($BC$1=TRUE,2,0)</f>
        <v>42.5</v>
      </c>
      <c r="AE209" s="8">
        <f>AD209+3.5</f>
        <v>46</v>
      </c>
      <c r="AF209" s="8">
        <f>AD209+6.5</f>
        <v>49</v>
      </c>
      <c r="AG209" s="26">
        <f>AD209+9.5</f>
        <v>52</v>
      </c>
      <c r="AH209" s="3"/>
      <c r="AI209">
        <v>185</v>
      </c>
      <c r="AJ209">
        <v>350</v>
      </c>
      <c r="AK209">
        <v>13</v>
      </c>
      <c r="AL209">
        <v>15</v>
      </c>
      <c r="AM209">
        <v>60</v>
      </c>
      <c r="AN209">
        <v>245</v>
      </c>
      <c r="AO209" s="46">
        <v>98</v>
      </c>
      <c r="AP209">
        <v>110</v>
      </c>
      <c r="AQ209">
        <v>400</v>
      </c>
      <c r="AR209">
        <v>3</v>
      </c>
      <c r="AS209" s="6">
        <f>AN209+AP209+AQ209</f>
        <v>755</v>
      </c>
      <c r="AT209" s="6">
        <f>ROUNDDOWN(AS209*0.75,0)</f>
        <v>566</v>
      </c>
      <c r="AU209" s="6">
        <f>ROUNDDOWN(AS209*1.25,0)</f>
        <v>943</v>
      </c>
      <c r="AV209" s="6">
        <f>ROUNDDOWN(($AM209-5)/5,0)-ROUNDDOWN(IF($BA$1=TRUE,$AT209,$AU209)/100,0)+IF($BB$1=TRUE,1,0)+IF($BD$1=TRUE,6,0)</f>
        <v>13</v>
      </c>
      <c r="AW209" s="6">
        <f>ROUNDDOWN(($AM209-5+3*$BA$5)/5,0)-ROUNDDOWN(IF($BA$1=TRUE,$AT209,$AU209)/100,0)+IF($BB$1=TRUE,1,0)+IF($BD$1=TRUE,6,0)</f>
        <v>14</v>
      </c>
      <c r="AX209" s="6">
        <f>ROUNDDOWN(($AM209-5+20*1+2*$BA$5)/5,0)-ROUNDDOWN(IF($BA$1=TRUE,$AT209,$AU209)/100,0)+IF($BB$1=TRUE,1,0)+IF($BD$1=TRUE,6,0)</f>
        <v>17</v>
      </c>
      <c r="AY209" s="6">
        <f>ROUNDDOWN(($AM209-5+20*2+1*$BA$5)/5,0)-ROUNDDOWN(IF($BA$1=TRUE,$AT209,$AU209)/100,0)+IF($BB$1=TRUE,1,0)+IF($BD$1=TRUE,6,0)</f>
        <v>21</v>
      </c>
      <c r="AZ209" s="6">
        <f>ROUNDDOWN(($AM209-5+60)/5,0)-ROUNDDOWN(IF($BA$1=TRUE,$AT209,$AU209)/100,0)+IF($BB$1=TRUE,1,0)+IF($BD$1=TRUE,6,0)</f>
        <v>25</v>
      </c>
    </row>
    <row r="210" spans="1:52" s="6" customFormat="1" x14ac:dyDescent="0.3">
      <c r="A210" s="35">
        <v>206</v>
      </c>
      <c r="B210" s="2" t="s">
        <v>353</v>
      </c>
      <c r="C210" s="23" t="s">
        <v>354</v>
      </c>
      <c r="D210" s="8" t="s">
        <v>1</v>
      </c>
      <c r="E210" s="3" t="s">
        <v>355</v>
      </c>
      <c r="F210" s="8" t="s">
        <v>323</v>
      </c>
      <c r="G210" s="26" t="s">
        <v>12</v>
      </c>
      <c r="H210" s="6">
        <f>ROUNDDOWN(AI210*1.05,0)+INDEX(Sheet2!$B$2:'Sheet2'!$B$5,MATCH(G210,Sheet2!$A$2:'Sheet2'!$A$5,0),0)+34*AR210-ROUNDUP(IF($BA$1=TRUE,AT210,AU210)/10,0)</f>
        <v>379</v>
      </c>
      <c r="I210" s="6">
        <f>ROUNDDOWN(AJ210*1.05,0)+INDEX(Sheet2!$B$2:'Sheet2'!$B$5,MATCH(G210,Sheet2!$A$2:'Sheet2'!$A$5,0),0)+34*AR210-ROUNDUP(IF($BA$1=TRUE,AT210,AU210)/10,0)</f>
        <v>552</v>
      </c>
      <c r="J210" s="45">
        <f>H210+I210</f>
        <v>931</v>
      </c>
      <c r="K210" s="41">
        <f>AU210-ROUNDDOWN(AP210/2,0)-ROUNDDOWN(MAX(AO210*1.2,AN210*0.5),0)+INDEX(Sheet2!$C$2:'Sheet2'!$C$5,MATCH(G210,Sheet2!$A$2:'Sheet2'!$A$5,0),0)</f>
        <v>815</v>
      </c>
      <c r="L210" s="23">
        <f>AT210-ROUNDDOWN(AP210/2,0)-ROUNDDOWN(MAX(AO210*1.2,AN210*0.5),0)</f>
        <v>389</v>
      </c>
      <c r="N210" s="27">
        <f>AV210+IF($F210="범선",IF($BE$1=TRUE,INDEX(Sheet2!$H$2:'Sheet2'!$H$45,MATCH(AV210,Sheet2!$G$2:'Sheet2'!$G$45,0),0)),IF($BF$1=TRUE,INDEX(Sheet2!$I$2:'Sheet2'!$I$45,MATCH(AV210,Sheet2!$G$2:'Sheet2'!$G$45,0)),IF($BG$1=TRUE,INDEX(Sheet2!$H$2:'Sheet2'!$H$45,MATCH(AV210,Sheet2!$G$2:'Sheet2'!$G$45,0)),0)))+IF($BC$1=TRUE,2,0)</f>
        <v>26.5</v>
      </c>
      <c r="O210" s="8">
        <f>N210+3</f>
        <v>29.5</v>
      </c>
      <c r="P210" s="8">
        <f>N210+6</f>
        <v>32.5</v>
      </c>
      <c r="Q210" s="26">
        <f>N210+9</f>
        <v>35.5</v>
      </c>
      <c r="R210" s="8">
        <f>AW210+IF($F210="범선",IF($BE$1=TRUE,INDEX(Sheet2!$H$2:'Sheet2'!$H$45,MATCH(AW210,Sheet2!$G$2:'Sheet2'!$G$45,0),0)),IF($BF$1=TRUE,INDEX(Sheet2!$I$2:'Sheet2'!$I$45,MATCH(AW210,Sheet2!$G$2:'Sheet2'!$G$45,0)),IF($BG$1=TRUE,INDEX(Sheet2!$H$2:'Sheet2'!$H$45,MATCH(AW210,Sheet2!$G$2:'Sheet2'!$G$45,0)),0)))+IF($BC$1=TRUE,2,0)</f>
        <v>28</v>
      </c>
      <c r="S210" s="8">
        <f>R210+3.5</f>
        <v>31.5</v>
      </c>
      <c r="T210" s="8">
        <f>R210+6.5</f>
        <v>34.5</v>
      </c>
      <c r="U210" s="26">
        <f>R210+9.5</f>
        <v>37.5</v>
      </c>
      <c r="V210" s="8">
        <f>AX210+IF($F210="범선",IF($BE$1=TRUE,INDEX(Sheet2!$H$2:'Sheet2'!$H$45,MATCH(AX210,Sheet2!$G$2:'Sheet2'!$G$45,0),0)),IF($BF$1=TRUE,INDEX(Sheet2!$I$2:'Sheet2'!$I$45,MATCH(AX210,Sheet2!$G$2:'Sheet2'!$G$45,0)),IF($BG$1=TRUE,INDEX(Sheet2!$H$2:'Sheet2'!$H$45,MATCH(AX210,Sheet2!$G$2:'Sheet2'!$G$45,0)),0)))+IF($BC$1=TRUE,2,0)</f>
        <v>32</v>
      </c>
      <c r="W210" s="8">
        <f>V210+3.5</f>
        <v>35.5</v>
      </c>
      <c r="X210" s="8">
        <f>V210+6.5</f>
        <v>38.5</v>
      </c>
      <c r="Y210" s="26">
        <f>V210+9.5</f>
        <v>41.5</v>
      </c>
      <c r="Z210" s="8">
        <f>AY210+IF($F210="범선",IF($BE$1=TRUE,INDEX(Sheet2!$H$2:'Sheet2'!$H$45,MATCH(AY210,Sheet2!$G$2:'Sheet2'!$G$45,0),0)),IF($BF$1=TRUE,INDEX(Sheet2!$I$2:'Sheet2'!$I$45,MATCH(AY210,Sheet2!$G$2:'Sheet2'!$G$45,0)),IF($BG$1=TRUE,INDEX(Sheet2!$H$2:'Sheet2'!$H$45,MATCH(AY210,Sheet2!$G$2:'Sheet2'!$G$45,0)),0)))+IF($BC$1=TRUE,2,0)</f>
        <v>37</v>
      </c>
      <c r="AA210" s="8">
        <f>Z210+3.5</f>
        <v>40.5</v>
      </c>
      <c r="AB210" s="8">
        <f>Z210+6.5</f>
        <v>43.5</v>
      </c>
      <c r="AC210" s="26">
        <f>Z210+9.5</f>
        <v>46.5</v>
      </c>
      <c r="AD210" s="8">
        <f>AZ210+IF($F210="범선",IF($BE$1=TRUE,INDEX(Sheet2!$H$2:'Sheet2'!$H$45,MATCH(AZ210,Sheet2!$G$2:'Sheet2'!$G$45,0),0)),IF($BF$1=TRUE,INDEX(Sheet2!$I$2:'Sheet2'!$I$45,MATCH(AZ210,Sheet2!$G$2:'Sheet2'!$G$45,0)),IF($BG$1=TRUE,INDEX(Sheet2!$H$2:'Sheet2'!$H$45,MATCH(AZ210,Sheet2!$G$2:'Sheet2'!$G$45,0)),0)))+IF($BC$1=TRUE,2,0)</f>
        <v>42.5</v>
      </c>
      <c r="AE210" s="8">
        <f>AD210+3.5</f>
        <v>46</v>
      </c>
      <c r="AF210" s="8">
        <f>AD210+6.5</f>
        <v>49</v>
      </c>
      <c r="AG210" s="26">
        <f>AD210+9.5</f>
        <v>52</v>
      </c>
      <c r="AH210" s="3"/>
      <c r="AI210" s="40">
        <v>185</v>
      </c>
      <c r="AJ210" s="40">
        <v>350</v>
      </c>
      <c r="AK210" s="40">
        <v>13</v>
      </c>
      <c r="AL210" s="40">
        <v>15</v>
      </c>
      <c r="AM210" s="40">
        <v>60</v>
      </c>
      <c r="AN210" s="40">
        <v>245</v>
      </c>
      <c r="AO210" s="40">
        <v>100</v>
      </c>
      <c r="AP210" s="40">
        <v>110</v>
      </c>
      <c r="AQ210" s="40">
        <v>400</v>
      </c>
      <c r="AR210" s="40">
        <v>3</v>
      </c>
      <c r="AS210" s="6">
        <f>AN210+AP210+AQ210</f>
        <v>755</v>
      </c>
      <c r="AT210" s="6">
        <f>ROUNDDOWN(AS210*0.75,0)</f>
        <v>566</v>
      </c>
      <c r="AU210" s="6">
        <f>ROUNDDOWN(AS210*1.25,0)</f>
        <v>943</v>
      </c>
      <c r="AV210" s="6">
        <f>ROUNDDOWN(($AM210-5)/5,0)-ROUNDDOWN(IF($BA$1=TRUE,$AT210,$AU210)/100,0)+IF($BB$1=TRUE,1,0)+IF($BD$1=TRUE,6,0)</f>
        <v>13</v>
      </c>
      <c r="AW210" s="6">
        <f>ROUNDDOWN(($AM210-5+3*$BA$5)/5,0)-ROUNDDOWN(IF($BA$1=TRUE,$AT210,$AU210)/100,0)+IF($BB$1=TRUE,1,0)+IF($BD$1=TRUE,6,0)</f>
        <v>14</v>
      </c>
      <c r="AX210" s="6">
        <f>ROUNDDOWN(($AM210-5+20*1+2*$BA$5)/5,0)-ROUNDDOWN(IF($BA$1=TRUE,$AT210,$AU210)/100,0)+IF($BB$1=TRUE,1,0)+IF($BD$1=TRUE,6,0)</f>
        <v>17</v>
      </c>
      <c r="AY210" s="6">
        <f>ROUNDDOWN(($AM210-5+20*2+1*$BA$5)/5,0)-ROUNDDOWN(IF($BA$1=TRUE,$AT210,$AU210)/100,0)+IF($BB$1=TRUE,1,0)+IF($BD$1=TRUE,6,0)</f>
        <v>21</v>
      </c>
      <c r="AZ210" s="6">
        <f>ROUNDDOWN(($AM210-5+60)/5,0)-ROUNDDOWN(IF($BA$1=TRUE,$AT210,$AU210)/100,0)+IF($BB$1=TRUE,1,0)+IF($BD$1=TRUE,6,0)</f>
        <v>25</v>
      </c>
    </row>
    <row r="211" spans="1:52" s="6" customFormat="1" x14ac:dyDescent="0.3">
      <c r="A211" s="35">
        <v>207</v>
      </c>
      <c r="B211" s="2" t="s">
        <v>391</v>
      </c>
      <c r="C211" s="23" t="s">
        <v>335</v>
      </c>
      <c r="D211" s="8" t="s">
        <v>1</v>
      </c>
      <c r="E211" s="3" t="s">
        <v>70</v>
      </c>
      <c r="F211" s="8" t="s">
        <v>323</v>
      </c>
      <c r="G211" s="26" t="s">
        <v>12</v>
      </c>
      <c r="H211" s="6">
        <f>ROUNDDOWN(AI211*1.05,0)+INDEX(Sheet2!$B$2:'Sheet2'!$B$5,MATCH(G211,Sheet2!$A$2:'Sheet2'!$A$5,0),0)+34*AR211-ROUNDUP(IF($BA$1=TRUE,AT211,AU211)/10,0)</f>
        <v>298</v>
      </c>
      <c r="I211" s="6">
        <f>ROUNDDOWN(AJ211*1.05,0)+INDEX(Sheet2!$B$2:'Sheet2'!$B$5,MATCH(G211,Sheet2!$A$2:'Sheet2'!$A$5,0),0)+34*AR211-ROUNDUP(IF($BA$1=TRUE,AT211,AU211)/10,0)</f>
        <v>427</v>
      </c>
      <c r="J211" s="45">
        <f>H211+I211</f>
        <v>725</v>
      </c>
      <c r="K211" s="41">
        <f>AU211-ROUNDDOWN(AP211/2,0)-ROUNDDOWN(MAX(AO211*1.2,AN211*0.5),0)+INDEX(Sheet2!$C$2:'Sheet2'!$C$5,MATCH(G211,Sheet2!$A$2:'Sheet2'!$A$5,0),0)</f>
        <v>826</v>
      </c>
      <c r="L211" s="23">
        <f>AT211-ROUNDDOWN(AP211/2,0)-ROUNDDOWN(MAX(AO211*1.2,AN211*0.5),0)</f>
        <v>427</v>
      </c>
      <c r="N211" s="27">
        <f>AV211+IF($F211="범선",IF($BE$1=TRUE,INDEX(Sheet2!$H$2:'Sheet2'!$H$45,MATCH(AV211,Sheet2!$G$2:'Sheet2'!$G$45,0),0)),IF($BF$1=TRUE,INDEX(Sheet2!$I$2:'Sheet2'!$I$45,MATCH(AV211,Sheet2!$G$2:'Sheet2'!$G$45,0)),IF($BG$1=TRUE,INDEX(Sheet2!$H$2:'Sheet2'!$H$45,MATCH(AV211,Sheet2!$G$2:'Sheet2'!$G$45,0)),0)))+IF($BC$1=TRUE,2,0)</f>
        <v>24</v>
      </c>
      <c r="O211" s="8">
        <f>N211+3</f>
        <v>27</v>
      </c>
      <c r="P211" s="8">
        <f>N211+6</f>
        <v>30</v>
      </c>
      <c r="Q211" s="26">
        <f>N211+9</f>
        <v>33</v>
      </c>
      <c r="R211" s="8">
        <f>AW211+IF($F211="범선",IF($BE$1=TRUE,INDEX(Sheet2!$H$2:'Sheet2'!$H$45,MATCH(AW211,Sheet2!$G$2:'Sheet2'!$G$45,0),0)),IF($BF$1=TRUE,INDEX(Sheet2!$I$2:'Sheet2'!$I$45,MATCH(AW211,Sheet2!$G$2:'Sheet2'!$G$45,0)),IF($BG$1=TRUE,INDEX(Sheet2!$H$2:'Sheet2'!$H$45,MATCH(AW211,Sheet2!$G$2:'Sheet2'!$G$45,0)),0)))+IF($BC$1=TRUE,2,0)</f>
        <v>25</v>
      </c>
      <c r="S211" s="8">
        <f>R211+3.5</f>
        <v>28.5</v>
      </c>
      <c r="T211" s="8">
        <f>R211+6.5</f>
        <v>31.5</v>
      </c>
      <c r="U211" s="26">
        <f>R211+9.5</f>
        <v>34.5</v>
      </c>
      <c r="V211" s="8">
        <f>AX211+IF($F211="범선",IF($BE$1=TRUE,INDEX(Sheet2!$H$2:'Sheet2'!$H$45,MATCH(AX211,Sheet2!$G$2:'Sheet2'!$G$45,0),0)),IF($BF$1=TRUE,INDEX(Sheet2!$I$2:'Sheet2'!$I$45,MATCH(AX211,Sheet2!$G$2:'Sheet2'!$G$45,0)),IF($BG$1=TRUE,INDEX(Sheet2!$H$2:'Sheet2'!$H$45,MATCH(AX211,Sheet2!$G$2:'Sheet2'!$G$45,0)),0)))+IF($BC$1=TRUE,2,0)</f>
        <v>29</v>
      </c>
      <c r="W211" s="8">
        <f>V211+3.5</f>
        <v>32.5</v>
      </c>
      <c r="X211" s="8">
        <f>V211+6.5</f>
        <v>35.5</v>
      </c>
      <c r="Y211" s="26">
        <f>V211+9.5</f>
        <v>38.5</v>
      </c>
      <c r="Z211" s="8">
        <f>AY211+IF($F211="범선",IF($BE$1=TRUE,INDEX(Sheet2!$H$2:'Sheet2'!$H$45,MATCH(AY211,Sheet2!$G$2:'Sheet2'!$G$45,0),0)),IF($BF$1=TRUE,INDEX(Sheet2!$I$2:'Sheet2'!$I$45,MATCH(AY211,Sheet2!$G$2:'Sheet2'!$G$45,0)),IF($BG$1=TRUE,INDEX(Sheet2!$H$2:'Sheet2'!$H$45,MATCH(AY211,Sheet2!$G$2:'Sheet2'!$G$45,0)),0)))+IF($BC$1=TRUE,2,0)</f>
        <v>34.5</v>
      </c>
      <c r="AA211" s="8">
        <f>Z211+3.5</f>
        <v>38</v>
      </c>
      <c r="AB211" s="8">
        <f>Z211+6.5</f>
        <v>41</v>
      </c>
      <c r="AC211" s="26">
        <f>Z211+9.5</f>
        <v>44</v>
      </c>
      <c r="AD211" s="8">
        <f>AZ211+IF($F211="범선",IF($BE$1=TRUE,INDEX(Sheet2!$H$2:'Sheet2'!$H$45,MATCH(AZ211,Sheet2!$G$2:'Sheet2'!$G$45,0),0)),IF($BF$1=TRUE,INDEX(Sheet2!$I$2:'Sheet2'!$I$45,MATCH(AZ211,Sheet2!$G$2:'Sheet2'!$G$45,0)),IF($BG$1=TRUE,INDEX(Sheet2!$H$2:'Sheet2'!$H$45,MATCH(AZ211,Sheet2!$G$2:'Sheet2'!$G$45,0)),0)))+IF($BC$1=TRUE,2,0)</f>
        <v>40</v>
      </c>
      <c r="AE211" s="8">
        <f>AD211+3.5</f>
        <v>43.5</v>
      </c>
      <c r="AF211" s="8">
        <f>AD211+6.5</f>
        <v>46.5</v>
      </c>
      <c r="AG211" s="26">
        <f>AD211+9.5</f>
        <v>49.5</v>
      </c>
      <c r="AH211" s="3"/>
      <c r="AI211" s="40">
        <v>104</v>
      </c>
      <c r="AJ211" s="40">
        <v>227</v>
      </c>
      <c r="AK211" s="40">
        <v>8</v>
      </c>
      <c r="AL211" s="40">
        <v>7</v>
      </c>
      <c r="AM211" s="40">
        <v>50</v>
      </c>
      <c r="AN211" s="40">
        <v>116</v>
      </c>
      <c r="AO211" s="40">
        <v>40</v>
      </c>
      <c r="AP211" s="40">
        <v>80</v>
      </c>
      <c r="AQ211" s="40">
        <v>504</v>
      </c>
      <c r="AR211" s="40">
        <v>3</v>
      </c>
      <c r="AS211" s="6">
        <f>AN211+AP211+AQ211</f>
        <v>700</v>
      </c>
      <c r="AT211" s="6">
        <f>ROUNDDOWN(AS211*0.75,0)</f>
        <v>525</v>
      </c>
      <c r="AU211" s="6">
        <f>ROUNDDOWN(AS211*1.25,0)</f>
        <v>875</v>
      </c>
      <c r="AV211" s="6">
        <f>ROUNDDOWN(($AM211-5)/5,0)-ROUNDDOWN(IF($BA$1=TRUE,$AT211,$AU211)/100,0)+IF($BB$1=TRUE,1,0)+IF($BD$1=TRUE,6,0)</f>
        <v>11</v>
      </c>
      <c r="AW211" s="6">
        <f>ROUNDDOWN(($AM211-5+3*$BA$5)/5,0)-ROUNDDOWN(IF($BA$1=TRUE,$AT211,$AU211)/100,0)+IF($BB$1=TRUE,1,0)+IF($BD$1=TRUE,6,0)</f>
        <v>12</v>
      </c>
      <c r="AX211" s="6">
        <f>ROUNDDOWN(($AM211-5+20*1+2*$BA$5)/5,0)-ROUNDDOWN(IF($BA$1=TRUE,$AT211,$AU211)/100,0)+IF($BB$1=TRUE,1,0)+IF($BD$1=TRUE,6,0)</f>
        <v>15</v>
      </c>
      <c r="AY211" s="6">
        <f>ROUNDDOWN(($AM211-5+20*2+1*$BA$5)/5,0)-ROUNDDOWN(IF($BA$1=TRUE,$AT211,$AU211)/100,0)+IF($BB$1=TRUE,1,0)+IF($BD$1=TRUE,6,0)</f>
        <v>19</v>
      </c>
      <c r="AZ211" s="6">
        <f>ROUNDDOWN(($AM211-5+60)/5,0)-ROUNDDOWN(IF($BA$1=TRUE,$AT211,$AU211)/100,0)+IF($BB$1=TRUE,1,0)+IF($BD$1=TRUE,6,0)</f>
        <v>23</v>
      </c>
    </row>
    <row r="212" spans="1:52" s="6" customFormat="1" x14ac:dyDescent="0.3">
      <c r="A212" s="35">
        <v>208</v>
      </c>
      <c r="B212" s="2"/>
      <c r="C212" s="23" t="s">
        <v>335</v>
      </c>
      <c r="D212" s="8" t="s">
        <v>43</v>
      </c>
      <c r="E212" s="3" t="s">
        <v>375</v>
      </c>
      <c r="F212" s="8" t="s">
        <v>323</v>
      </c>
      <c r="G212" s="26" t="s">
        <v>12</v>
      </c>
      <c r="H212" s="6">
        <f>ROUNDDOWN(AI212*1.05,0)+INDEX(Sheet2!$B$2:'Sheet2'!$B$5,MATCH(G212,Sheet2!$A$2:'Sheet2'!$A$5,0),0)+34*AR212-ROUNDUP(IF($BA$1=TRUE,AT212,AU212)/10,0)</f>
        <v>304</v>
      </c>
      <c r="I212" s="6">
        <f>ROUNDDOWN(AJ212*1.05,0)+INDEX(Sheet2!$B$2:'Sheet2'!$B$5,MATCH(G212,Sheet2!$A$2:'Sheet2'!$A$5,0),0)+34*AR212-ROUNDUP(IF($BA$1=TRUE,AT212,AU212)/10,0)</f>
        <v>441</v>
      </c>
      <c r="J212" s="45">
        <f>H212+I212</f>
        <v>745</v>
      </c>
      <c r="K212" s="41">
        <f>AU212-ROUNDDOWN(AP212/2,0)-ROUNDDOWN(MAX(AO212*1.2,AN212*0.5),0)+INDEX(Sheet2!$C$2:'Sheet2'!$C$5,MATCH(G212,Sheet2!$A$2:'Sheet2'!$A$5,0),0)</f>
        <v>832</v>
      </c>
      <c r="L212" s="23">
        <f>AT212-ROUNDDOWN(AP212/2,0)-ROUNDDOWN(MAX(AO212*1.2,AN212*0.5),0)</f>
        <v>433</v>
      </c>
      <c r="N212" s="27">
        <f>AV212+IF($F212="범선",IF($BE$1=TRUE,INDEX(Sheet2!$H$2:'Sheet2'!$H$45,MATCH(AV212,Sheet2!$G$2:'Sheet2'!$G$45,0),0)),IF($BF$1=TRUE,INDEX(Sheet2!$I$2:'Sheet2'!$I$45,MATCH(AV212,Sheet2!$G$2:'Sheet2'!$G$45,0)),IF($BG$1=TRUE,INDEX(Sheet2!$H$2:'Sheet2'!$H$45,MATCH(AV212,Sheet2!$G$2:'Sheet2'!$G$45,0)),0)))+IF($BC$1=TRUE,2,0)</f>
        <v>22.5</v>
      </c>
      <c r="O212" s="8">
        <f>N212+3</f>
        <v>25.5</v>
      </c>
      <c r="P212" s="8">
        <f>N212+6</f>
        <v>28.5</v>
      </c>
      <c r="Q212" s="26">
        <f>N212+9</f>
        <v>31.5</v>
      </c>
      <c r="R212" s="8">
        <f>AW212+IF($F212="범선",IF($BE$1=TRUE,INDEX(Sheet2!$H$2:'Sheet2'!$H$45,MATCH(AW212,Sheet2!$G$2:'Sheet2'!$G$45,0),0)),IF($BF$1=TRUE,INDEX(Sheet2!$I$2:'Sheet2'!$I$45,MATCH(AW212,Sheet2!$G$2:'Sheet2'!$G$45,0)),IF($BG$1=TRUE,INDEX(Sheet2!$H$2:'Sheet2'!$H$45,MATCH(AW212,Sheet2!$G$2:'Sheet2'!$G$45,0)),0)))+IF($BC$1=TRUE,2,0)</f>
        <v>24</v>
      </c>
      <c r="S212" s="8">
        <f>R212+3.5</f>
        <v>27.5</v>
      </c>
      <c r="T212" s="8">
        <f>R212+6.5</f>
        <v>30.5</v>
      </c>
      <c r="U212" s="26">
        <f>R212+9.5</f>
        <v>33.5</v>
      </c>
      <c r="V212" s="8">
        <f>AX212+IF($F212="범선",IF($BE$1=TRUE,INDEX(Sheet2!$H$2:'Sheet2'!$H$45,MATCH(AX212,Sheet2!$G$2:'Sheet2'!$G$45,0),0)),IF($BF$1=TRUE,INDEX(Sheet2!$I$2:'Sheet2'!$I$45,MATCH(AX212,Sheet2!$G$2:'Sheet2'!$G$45,0)),IF($BG$1=TRUE,INDEX(Sheet2!$H$2:'Sheet2'!$H$45,MATCH(AX212,Sheet2!$G$2:'Sheet2'!$G$45,0)),0)))+IF($BC$1=TRUE,2,0)</f>
        <v>29</v>
      </c>
      <c r="W212" s="8">
        <f>V212+3.5</f>
        <v>32.5</v>
      </c>
      <c r="X212" s="8">
        <f>V212+6.5</f>
        <v>35.5</v>
      </c>
      <c r="Y212" s="26">
        <f>V212+9.5</f>
        <v>38.5</v>
      </c>
      <c r="Z212" s="8">
        <f>AY212+IF($F212="범선",IF($BE$1=TRUE,INDEX(Sheet2!$H$2:'Sheet2'!$H$45,MATCH(AY212,Sheet2!$G$2:'Sheet2'!$G$45,0),0)),IF($BF$1=TRUE,INDEX(Sheet2!$I$2:'Sheet2'!$I$45,MATCH(AY212,Sheet2!$G$2:'Sheet2'!$G$45,0)),IF($BG$1=TRUE,INDEX(Sheet2!$H$2:'Sheet2'!$H$45,MATCH(AY212,Sheet2!$G$2:'Sheet2'!$G$45,0)),0)))+IF($BC$1=TRUE,2,0)</f>
        <v>34.5</v>
      </c>
      <c r="AA212" s="8">
        <f>Z212+3.5</f>
        <v>38</v>
      </c>
      <c r="AB212" s="8">
        <f>Z212+6.5</f>
        <v>41</v>
      </c>
      <c r="AC212" s="26">
        <f>Z212+9.5</f>
        <v>44</v>
      </c>
      <c r="AD212" s="8">
        <f>AZ212+IF($F212="범선",IF($BE$1=TRUE,INDEX(Sheet2!$H$2:'Sheet2'!$H$45,MATCH(AZ212,Sheet2!$G$2:'Sheet2'!$G$45,0),0)),IF($BF$1=TRUE,INDEX(Sheet2!$I$2:'Sheet2'!$I$45,MATCH(AZ212,Sheet2!$G$2:'Sheet2'!$G$45,0)),IF($BG$1=TRUE,INDEX(Sheet2!$H$2:'Sheet2'!$H$45,MATCH(AZ212,Sheet2!$G$2:'Sheet2'!$G$45,0)),0)))+IF($BC$1=TRUE,2,0)</f>
        <v>38.5</v>
      </c>
      <c r="AE212" s="8">
        <f>AD212+3.5</f>
        <v>42</v>
      </c>
      <c r="AF212" s="8">
        <f>AD212+6.5</f>
        <v>45</v>
      </c>
      <c r="AG212" s="26">
        <f>AD212+9.5</f>
        <v>48</v>
      </c>
      <c r="AH212" s="3"/>
      <c r="AI212" s="40">
        <v>110</v>
      </c>
      <c r="AJ212" s="40">
        <v>240</v>
      </c>
      <c r="AK212" s="40">
        <v>8</v>
      </c>
      <c r="AL212" s="40">
        <v>5</v>
      </c>
      <c r="AM212" s="40">
        <v>48</v>
      </c>
      <c r="AN212" s="40">
        <v>116</v>
      </c>
      <c r="AO212" s="40">
        <v>50</v>
      </c>
      <c r="AP212" s="40">
        <v>64</v>
      </c>
      <c r="AQ212" s="40">
        <v>520</v>
      </c>
      <c r="AR212" s="40">
        <v>3</v>
      </c>
      <c r="AS212" s="6">
        <f>AN212+AP212+AQ212</f>
        <v>700</v>
      </c>
      <c r="AT212" s="6">
        <f>ROUNDDOWN(AS212*0.75,0)</f>
        <v>525</v>
      </c>
      <c r="AU212" s="6">
        <f>ROUNDDOWN(AS212*1.25,0)</f>
        <v>875</v>
      </c>
      <c r="AV212" s="6">
        <f>ROUNDDOWN(($AM212-5)/5,0)-ROUNDDOWN(IF($BA$1=TRUE,$AT212,$AU212)/100,0)+IF($BB$1=TRUE,1,0)+IF($BD$1=TRUE,6,0)</f>
        <v>10</v>
      </c>
      <c r="AW212" s="6">
        <f>ROUNDDOWN(($AM212-5+3*$BA$5)/5,0)-ROUNDDOWN(IF($BA$1=TRUE,$AT212,$AU212)/100,0)+IF($BB$1=TRUE,1,0)+IF($BD$1=TRUE,6,0)</f>
        <v>11</v>
      </c>
      <c r="AX212" s="6">
        <f>ROUNDDOWN(($AM212-5+20*1+2*$BA$5)/5,0)-ROUNDDOWN(IF($BA$1=TRUE,$AT212,$AU212)/100,0)+IF($BB$1=TRUE,1,0)+IF($BD$1=TRUE,6,0)</f>
        <v>15</v>
      </c>
      <c r="AY212" s="6">
        <f>ROUNDDOWN(($AM212-5+20*2+1*$BA$5)/5,0)-ROUNDDOWN(IF($BA$1=TRUE,$AT212,$AU212)/100,0)+IF($BB$1=TRUE,1,0)+IF($BD$1=TRUE,6,0)</f>
        <v>19</v>
      </c>
      <c r="AZ212" s="6">
        <f>ROUNDDOWN(($AM212-5+60)/5,0)-ROUNDDOWN(IF($BA$1=TRUE,$AT212,$AU212)/100,0)+IF($BB$1=TRUE,1,0)+IF($BD$1=TRUE,6,0)</f>
        <v>22</v>
      </c>
    </row>
    <row r="213" spans="1:52" s="6" customFormat="1" x14ac:dyDescent="0.3">
      <c r="A213" s="35">
        <v>209</v>
      </c>
      <c r="B213" s="2" t="s">
        <v>392</v>
      </c>
      <c r="C213" s="23" t="s">
        <v>335</v>
      </c>
      <c r="D213" s="8" t="s">
        <v>1</v>
      </c>
      <c r="E213" s="3" t="s">
        <v>70</v>
      </c>
      <c r="F213" s="8" t="s">
        <v>323</v>
      </c>
      <c r="G213" s="26" t="s">
        <v>12</v>
      </c>
      <c r="H213" s="6">
        <f>ROUNDDOWN(AI213*1.05,0)+INDEX(Sheet2!$B$2:'Sheet2'!$B$5,MATCH(G213,Sheet2!$A$2:'Sheet2'!$A$5,0),0)+34*AR213-ROUNDUP(IF($BA$1=TRUE,AT213,AU213)/10,0)</f>
        <v>298</v>
      </c>
      <c r="I213" s="6">
        <f>ROUNDDOWN(AJ213*1.05,0)+INDEX(Sheet2!$B$2:'Sheet2'!$B$5,MATCH(G213,Sheet2!$A$2:'Sheet2'!$A$5,0),0)+34*AR213-ROUNDUP(IF($BA$1=TRUE,AT213,AU213)/10,0)</f>
        <v>427</v>
      </c>
      <c r="J213" s="45">
        <f>H213+I213</f>
        <v>725</v>
      </c>
      <c r="K213" s="41">
        <f>AU213-ROUNDDOWN(AP213/2,0)-ROUNDDOWN(MAX(AO213*1.2,AN213*0.5),0)+INDEX(Sheet2!$C$2:'Sheet2'!$C$5,MATCH(G213,Sheet2!$A$2:'Sheet2'!$A$5,0),0)</f>
        <v>829</v>
      </c>
      <c r="L213" s="23">
        <f>AT213-ROUNDDOWN(AP213/2,0)-ROUNDDOWN(MAX(AO213*1.2,AN213*0.5),0)</f>
        <v>430</v>
      </c>
      <c r="N213" s="27">
        <f>AV213+IF($F213="범선",IF($BE$1=TRUE,INDEX(Sheet2!$H$2:'Sheet2'!$H$45,MATCH(AV213,Sheet2!$G$2:'Sheet2'!$G$45,0),0)),IF($BF$1=TRUE,INDEX(Sheet2!$I$2:'Sheet2'!$I$45,MATCH(AV213,Sheet2!$G$2:'Sheet2'!$G$45,0)),IF($BG$1=TRUE,INDEX(Sheet2!$H$2:'Sheet2'!$H$45,MATCH(AV213,Sheet2!$G$2:'Sheet2'!$G$45,0)),0)))+IF($BC$1=TRUE,2,0)</f>
        <v>22.5</v>
      </c>
      <c r="O213" s="8">
        <f>N213+3</f>
        <v>25.5</v>
      </c>
      <c r="P213" s="8">
        <f>N213+6</f>
        <v>28.5</v>
      </c>
      <c r="Q213" s="26">
        <f>N213+9</f>
        <v>31.5</v>
      </c>
      <c r="R213" s="8">
        <f>AW213+IF($F213="범선",IF($BE$1=TRUE,INDEX(Sheet2!$H$2:'Sheet2'!$H$45,MATCH(AW213,Sheet2!$G$2:'Sheet2'!$G$45,0),0)),IF($BF$1=TRUE,INDEX(Sheet2!$I$2:'Sheet2'!$I$45,MATCH(AW213,Sheet2!$G$2:'Sheet2'!$G$45,0)),IF($BG$1=TRUE,INDEX(Sheet2!$H$2:'Sheet2'!$H$45,MATCH(AW213,Sheet2!$G$2:'Sheet2'!$G$45,0)),0)))+IF($BC$1=TRUE,2,0)</f>
        <v>24</v>
      </c>
      <c r="S213" s="8">
        <f>R213+3.5</f>
        <v>27.5</v>
      </c>
      <c r="T213" s="8">
        <f>R213+6.5</f>
        <v>30.5</v>
      </c>
      <c r="U213" s="26">
        <f>R213+9.5</f>
        <v>33.5</v>
      </c>
      <c r="V213" s="8">
        <f>AX213+IF($F213="범선",IF($BE$1=TRUE,INDEX(Sheet2!$H$2:'Sheet2'!$H$45,MATCH(AX213,Sheet2!$G$2:'Sheet2'!$G$45,0),0)),IF($BF$1=TRUE,INDEX(Sheet2!$I$2:'Sheet2'!$I$45,MATCH(AX213,Sheet2!$G$2:'Sheet2'!$G$45,0)),IF($BG$1=TRUE,INDEX(Sheet2!$H$2:'Sheet2'!$H$45,MATCH(AX213,Sheet2!$G$2:'Sheet2'!$G$45,0)),0)))+IF($BC$1=TRUE,2,0)</f>
        <v>29</v>
      </c>
      <c r="W213" s="8">
        <f>V213+3.5</f>
        <v>32.5</v>
      </c>
      <c r="X213" s="8">
        <f>V213+6.5</f>
        <v>35.5</v>
      </c>
      <c r="Y213" s="26">
        <f>V213+9.5</f>
        <v>38.5</v>
      </c>
      <c r="Z213" s="8">
        <f>AY213+IF($F213="범선",IF($BE$1=TRUE,INDEX(Sheet2!$H$2:'Sheet2'!$H$45,MATCH(AY213,Sheet2!$G$2:'Sheet2'!$G$45,0),0)),IF($BF$1=TRUE,INDEX(Sheet2!$I$2:'Sheet2'!$I$45,MATCH(AY213,Sheet2!$G$2:'Sheet2'!$G$45,0)),IF($BG$1=TRUE,INDEX(Sheet2!$H$2:'Sheet2'!$H$45,MATCH(AY213,Sheet2!$G$2:'Sheet2'!$G$45,0)),0)))+IF($BC$1=TRUE,2,0)</f>
        <v>34.5</v>
      </c>
      <c r="AA213" s="8">
        <f>Z213+3.5</f>
        <v>38</v>
      </c>
      <c r="AB213" s="8">
        <f>Z213+6.5</f>
        <v>41</v>
      </c>
      <c r="AC213" s="26">
        <f>Z213+9.5</f>
        <v>44</v>
      </c>
      <c r="AD213" s="8">
        <f>AZ213+IF($F213="범선",IF($BE$1=TRUE,INDEX(Sheet2!$H$2:'Sheet2'!$H$45,MATCH(AZ213,Sheet2!$G$2:'Sheet2'!$G$45,0),0)),IF($BF$1=TRUE,INDEX(Sheet2!$I$2:'Sheet2'!$I$45,MATCH(AZ213,Sheet2!$G$2:'Sheet2'!$G$45,0)),IF($BG$1=TRUE,INDEX(Sheet2!$H$2:'Sheet2'!$H$45,MATCH(AZ213,Sheet2!$G$2:'Sheet2'!$G$45,0)),0)))+IF($BC$1=TRUE,2,0)</f>
        <v>38.5</v>
      </c>
      <c r="AE213" s="8">
        <f>AD213+3.5</f>
        <v>42</v>
      </c>
      <c r="AF213" s="8">
        <f>AD213+6.5</f>
        <v>45</v>
      </c>
      <c r="AG213" s="26">
        <f>AD213+9.5</f>
        <v>48</v>
      </c>
      <c r="AH213" s="3"/>
      <c r="AI213" s="40">
        <v>104</v>
      </c>
      <c r="AJ213" s="40">
        <v>227</v>
      </c>
      <c r="AK213" s="40">
        <v>8</v>
      </c>
      <c r="AL213" s="40">
        <v>5</v>
      </c>
      <c r="AM213" s="40">
        <v>48</v>
      </c>
      <c r="AN213" s="40">
        <v>116</v>
      </c>
      <c r="AO213" s="40">
        <v>48</v>
      </c>
      <c r="AP213" s="40">
        <v>74</v>
      </c>
      <c r="AQ213" s="40">
        <v>510</v>
      </c>
      <c r="AR213" s="40">
        <v>3</v>
      </c>
      <c r="AS213" s="40">
        <f>AN213+AP213+AQ213</f>
        <v>700</v>
      </c>
      <c r="AT213" s="40">
        <f>ROUNDDOWN(AS213*0.75,0)</f>
        <v>525</v>
      </c>
      <c r="AU213" s="40">
        <f>ROUNDDOWN(AS213*1.25,0)</f>
        <v>875</v>
      </c>
      <c r="AV213" s="6">
        <f>ROUNDDOWN(($AM213-5)/5,0)-ROUNDDOWN(IF($BA$1=TRUE,$AT213,$AU213)/100,0)+IF($BB$1=TRUE,1,0)+IF($BD$1=TRUE,6,0)</f>
        <v>10</v>
      </c>
      <c r="AW213" s="6">
        <f>ROUNDDOWN(($AM213-5+3*$BA$5)/5,0)-ROUNDDOWN(IF($BA$1=TRUE,$AT213,$AU213)/100,0)+IF($BB$1=TRUE,1,0)+IF($BD$1=TRUE,6,0)</f>
        <v>11</v>
      </c>
      <c r="AX213" s="6">
        <f>ROUNDDOWN(($AM213-5+20*1+2*$BA$5)/5,0)-ROUNDDOWN(IF($BA$1=TRUE,$AT213,$AU213)/100,0)+IF($BB$1=TRUE,1,0)+IF($BD$1=TRUE,6,0)</f>
        <v>15</v>
      </c>
      <c r="AY213" s="6">
        <f>ROUNDDOWN(($AM213-5+20*2+1*$BA$5)/5,0)-ROUNDDOWN(IF($BA$1=TRUE,$AT213,$AU213)/100,0)+IF($BB$1=TRUE,1,0)+IF($BD$1=TRUE,6,0)</f>
        <v>19</v>
      </c>
      <c r="AZ213" s="6">
        <f>ROUNDDOWN(($AM213-5+60)/5,0)-ROUNDDOWN(IF($BA$1=TRUE,$AT213,$AU213)/100,0)+IF($BB$1=TRUE,1,0)+IF($BD$1=TRUE,6,0)</f>
        <v>22</v>
      </c>
    </row>
    <row r="214" spans="1:52" s="6" customFormat="1" x14ac:dyDescent="0.3">
      <c r="A214" s="35">
        <v>210</v>
      </c>
      <c r="B214" s="2" t="s">
        <v>385</v>
      </c>
      <c r="C214" s="23" t="s">
        <v>335</v>
      </c>
      <c r="D214" s="8" t="s">
        <v>1</v>
      </c>
      <c r="E214" s="3" t="s">
        <v>388</v>
      </c>
      <c r="F214" s="8" t="s">
        <v>323</v>
      </c>
      <c r="G214" s="26" t="s">
        <v>12</v>
      </c>
      <c r="H214" s="6">
        <f>ROUNDDOWN(AI214*1.05,0)+INDEX(Sheet2!$B$2:'Sheet2'!$B$5,MATCH(G214,Sheet2!$A$2:'Sheet2'!$A$5,0),0)+34*AR214-ROUNDUP(IF($BA$1=TRUE,AT214,AU214)/10,0)</f>
        <v>298</v>
      </c>
      <c r="I214" s="6">
        <f>ROUNDDOWN(AJ214*1.05,0)+INDEX(Sheet2!$B$2:'Sheet2'!$B$5,MATCH(G214,Sheet2!$A$2:'Sheet2'!$A$5,0),0)+34*AR214-ROUNDUP(IF($BA$1=TRUE,AT214,AU214)/10,0)</f>
        <v>427</v>
      </c>
      <c r="J214" s="45">
        <f>H214+I214</f>
        <v>725</v>
      </c>
      <c r="K214" s="41">
        <f>AU214-ROUNDDOWN(AP214/2,0)-ROUNDDOWN(MAX(AO214*1.2,AN214*0.5),0)+INDEX(Sheet2!$C$2:'Sheet2'!$C$5,MATCH(G214,Sheet2!$A$2:'Sheet2'!$A$5,0),0)</f>
        <v>827</v>
      </c>
      <c r="L214" s="23">
        <f>AT214-ROUNDDOWN(AP214/2,0)-ROUNDDOWN(MAX(AO214*1.2,AN214*0.5),0)</f>
        <v>428</v>
      </c>
      <c r="N214" s="27">
        <f>AV214+IF($F214="범선",IF($BE$1=TRUE,INDEX(Sheet2!$H$2:'Sheet2'!$H$45,MATCH(AV214,Sheet2!$G$2:'Sheet2'!$G$45,0),0)),IF($BF$1=TRUE,INDEX(Sheet2!$I$2:'Sheet2'!$I$45,MATCH(AV214,Sheet2!$G$2:'Sheet2'!$G$45,0)),IF($BG$1=TRUE,INDEX(Sheet2!$H$2:'Sheet2'!$H$45,MATCH(AV214,Sheet2!$G$2:'Sheet2'!$G$45,0)),0)))+IF($BC$1=TRUE,2,0)</f>
        <v>22.5</v>
      </c>
      <c r="O214" s="8">
        <f>N214+3</f>
        <v>25.5</v>
      </c>
      <c r="P214" s="8">
        <f>N214+6</f>
        <v>28.5</v>
      </c>
      <c r="Q214" s="26">
        <f>N214+9</f>
        <v>31.5</v>
      </c>
      <c r="R214" s="8">
        <f>AW214+IF($F214="범선",IF($BE$1=TRUE,INDEX(Sheet2!$H$2:'Sheet2'!$H$45,MATCH(AW214,Sheet2!$G$2:'Sheet2'!$G$45,0),0)),IF($BF$1=TRUE,INDEX(Sheet2!$I$2:'Sheet2'!$I$45,MATCH(AW214,Sheet2!$G$2:'Sheet2'!$G$45,0)),IF($BG$1=TRUE,INDEX(Sheet2!$H$2:'Sheet2'!$H$45,MATCH(AW214,Sheet2!$G$2:'Sheet2'!$G$45,0)),0)))+IF($BC$1=TRUE,2,0)</f>
        <v>25</v>
      </c>
      <c r="S214" s="8">
        <f>R214+3.5</f>
        <v>28.5</v>
      </c>
      <c r="T214" s="8">
        <f>R214+6.5</f>
        <v>31.5</v>
      </c>
      <c r="U214" s="26">
        <f>R214+9.5</f>
        <v>34.5</v>
      </c>
      <c r="V214" s="8">
        <f>AX214+IF($F214="범선",IF($BE$1=TRUE,INDEX(Sheet2!$H$2:'Sheet2'!$H$45,MATCH(AX214,Sheet2!$G$2:'Sheet2'!$G$45,0),0)),IF($BF$1=TRUE,INDEX(Sheet2!$I$2:'Sheet2'!$I$45,MATCH(AX214,Sheet2!$G$2:'Sheet2'!$G$45,0)),IF($BG$1=TRUE,INDEX(Sheet2!$H$2:'Sheet2'!$H$45,MATCH(AX214,Sheet2!$G$2:'Sheet2'!$G$45,0)),0)))+IF($BC$1=TRUE,2,0)</f>
        <v>29</v>
      </c>
      <c r="W214" s="8">
        <f>V214+3.5</f>
        <v>32.5</v>
      </c>
      <c r="X214" s="8">
        <f>V214+6.5</f>
        <v>35.5</v>
      </c>
      <c r="Y214" s="26">
        <f>V214+9.5</f>
        <v>38.5</v>
      </c>
      <c r="Z214" s="8">
        <f>AY214+IF($F214="범선",IF($BE$1=TRUE,INDEX(Sheet2!$H$2:'Sheet2'!$H$45,MATCH(AY214,Sheet2!$G$2:'Sheet2'!$G$45,0),0)),IF($BF$1=TRUE,INDEX(Sheet2!$I$2:'Sheet2'!$I$45,MATCH(AY214,Sheet2!$G$2:'Sheet2'!$G$45,0)),IF($BG$1=TRUE,INDEX(Sheet2!$H$2:'Sheet2'!$H$45,MATCH(AY214,Sheet2!$G$2:'Sheet2'!$G$45,0)),0)))+IF($BC$1=TRUE,2,0)</f>
        <v>34.5</v>
      </c>
      <c r="AA214" s="8">
        <f>Z214+3.5</f>
        <v>38</v>
      </c>
      <c r="AB214" s="8">
        <f>Z214+6.5</f>
        <v>41</v>
      </c>
      <c r="AC214" s="26">
        <f>Z214+9.5</f>
        <v>44</v>
      </c>
      <c r="AD214" s="8">
        <f>AZ214+IF($F214="범선",IF($BE$1=TRUE,INDEX(Sheet2!$H$2:'Sheet2'!$H$45,MATCH(AZ214,Sheet2!$G$2:'Sheet2'!$G$45,0),0)),IF($BF$1=TRUE,INDEX(Sheet2!$I$2:'Sheet2'!$I$45,MATCH(AZ214,Sheet2!$G$2:'Sheet2'!$G$45,0)),IF($BG$1=TRUE,INDEX(Sheet2!$H$2:'Sheet2'!$H$45,MATCH(AZ214,Sheet2!$G$2:'Sheet2'!$G$45,0)),0)))+IF($BC$1=TRUE,2,0)</f>
        <v>38.5</v>
      </c>
      <c r="AE214" s="8">
        <f>AD214+3.5</f>
        <v>42</v>
      </c>
      <c r="AF214" s="8">
        <f>AD214+6.5</f>
        <v>45</v>
      </c>
      <c r="AG214" s="26">
        <f>AD214+9.5</f>
        <v>48</v>
      </c>
      <c r="AH214" s="3"/>
      <c r="AI214" s="40">
        <v>104</v>
      </c>
      <c r="AJ214" s="40">
        <v>227</v>
      </c>
      <c r="AK214" s="40">
        <v>8</v>
      </c>
      <c r="AL214" s="40">
        <v>6</v>
      </c>
      <c r="AM214" s="40">
        <v>49</v>
      </c>
      <c r="AN214" s="40">
        <v>116</v>
      </c>
      <c r="AO214" s="40">
        <v>44</v>
      </c>
      <c r="AP214" s="40">
        <v>78</v>
      </c>
      <c r="AQ214" s="40">
        <v>506</v>
      </c>
      <c r="AR214" s="40">
        <v>3</v>
      </c>
      <c r="AS214" s="6">
        <f>AN214+AP214+AQ214</f>
        <v>700</v>
      </c>
      <c r="AT214" s="6">
        <f>ROUNDDOWN(AS214*0.75,0)</f>
        <v>525</v>
      </c>
      <c r="AU214" s="6">
        <f>ROUNDDOWN(AS214*1.25,0)</f>
        <v>875</v>
      </c>
      <c r="AV214" s="6">
        <f>ROUNDDOWN(($AM214-5)/5,0)-ROUNDDOWN(IF($BA$1=TRUE,$AT214,$AU214)/100,0)+IF($BB$1=TRUE,1,0)+IF($BD$1=TRUE,6,0)</f>
        <v>10</v>
      </c>
      <c r="AW214" s="6">
        <f>ROUNDDOWN(($AM214-5+3*$BA$5)/5,0)-ROUNDDOWN(IF($BA$1=TRUE,$AT214,$AU214)/100,0)+IF($BB$1=TRUE,1,0)+IF($BD$1=TRUE,6,0)</f>
        <v>12</v>
      </c>
      <c r="AX214" s="6">
        <f>ROUNDDOWN(($AM214-5+20*1+2*$BA$5)/5,0)-ROUNDDOWN(IF($BA$1=TRUE,$AT214,$AU214)/100,0)+IF($BB$1=TRUE,1,0)+IF($BD$1=TRUE,6,0)</f>
        <v>15</v>
      </c>
      <c r="AY214" s="6">
        <f>ROUNDDOWN(($AM214-5+20*2+1*$BA$5)/5,0)-ROUNDDOWN(IF($BA$1=TRUE,$AT214,$AU214)/100,0)+IF($BB$1=TRUE,1,0)+IF($BD$1=TRUE,6,0)</f>
        <v>19</v>
      </c>
      <c r="AZ214" s="6">
        <f>ROUNDDOWN(($AM214-5+60)/5,0)-ROUNDDOWN(IF($BA$1=TRUE,$AT214,$AU214)/100,0)+IF($BB$1=TRUE,1,0)+IF($BD$1=TRUE,6,0)</f>
        <v>22</v>
      </c>
    </row>
    <row r="215" spans="1:52" s="6" customFormat="1" x14ac:dyDescent="0.3">
      <c r="A215" s="35">
        <v>211</v>
      </c>
      <c r="B215" s="2" t="s">
        <v>352</v>
      </c>
      <c r="C215" s="23" t="s">
        <v>94</v>
      </c>
      <c r="D215" s="8" t="s">
        <v>1</v>
      </c>
      <c r="E215" s="3" t="s">
        <v>0</v>
      </c>
      <c r="F215" s="8" t="s">
        <v>323</v>
      </c>
      <c r="G215" s="26" t="s">
        <v>324</v>
      </c>
      <c r="H215" s="6">
        <f>ROUNDDOWN(AI215*1.05,0)+INDEX(Sheet2!$B$2:'Sheet2'!$B$5,MATCH(G215,Sheet2!$A$2:'Sheet2'!$A$5,0),0)+34*AR215-ROUNDUP(IF($BA$1=TRUE,AT215,AU215)/10,0)</f>
        <v>496</v>
      </c>
      <c r="I215" s="6">
        <f>ROUNDDOWN(AJ215*1.05,0)+INDEX(Sheet2!$B$2:'Sheet2'!$B$5,MATCH(G215,Sheet2!$A$2:'Sheet2'!$A$5,0),0)+34*AR215-ROUNDUP(IF($BA$1=TRUE,AT215,AU215)/10,0)</f>
        <v>540</v>
      </c>
      <c r="J215" s="45">
        <f>H215+I215</f>
        <v>1036</v>
      </c>
      <c r="K215" s="41">
        <f>AU215-ROUNDDOWN(AP215/2,0)-ROUNDDOWN(MAX(AO215*1.2,AN215*0.5),0)+INDEX(Sheet2!$C$2:'Sheet2'!$C$5,MATCH(G215,Sheet2!$A$2:'Sheet2'!$A$5,0),0)</f>
        <v>575</v>
      </c>
      <c r="L215" s="23">
        <f>AT215-ROUNDDOWN(AP215/2,0)-ROUNDDOWN(MAX(AO215*1.2,AN215*0.5),0)</f>
        <v>276</v>
      </c>
      <c r="N215" s="27">
        <f>AV215+IF($F215="범선",IF($BE$1=TRUE,INDEX(Sheet2!$H$2:'Sheet2'!$H$45,MATCH(AV215,Sheet2!$G$2:'Sheet2'!$G$45,0),0)),IF($BF$1=TRUE,INDEX(Sheet2!$I$2:'Sheet2'!$I$45,MATCH(AV215,Sheet2!$G$2:'Sheet2'!$G$45,0)),IF($BG$1=TRUE,INDEX(Sheet2!$H$2:'Sheet2'!$H$45,MATCH(AV215,Sheet2!$G$2:'Sheet2'!$G$45,0)),0)))+IF($BC$1=TRUE,2,0)</f>
        <v>22.5</v>
      </c>
      <c r="O215" s="8">
        <f>N215+3</f>
        <v>25.5</v>
      </c>
      <c r="P215" s="8">
        <f>N215+6</f>
        <v>28.5</v>
      </c>
      <c r="Q215" s="26">
        <f>N215+9</f>
        <v>31.5</v>
      </c>
      <c r="R215" s="8">
        <f>AW215+IF($F215="범선",IF($BE$1=TRUE,INDEX(Sheet2!$H$2:'Sheet2'!$H$45,MATCH(AW215,Sheet2!$G$2:'Sheet2'!$G$45,0),0)),IF($BF$1=TRUE,INDEX(Sheet2!$I$2:'Sheet2'!$I$45,MATCH(AW215,Sheet2!$G$2:'Sheet2'!$G$45,0)),IF($BG$1=TRUE,INDEX(Sheet2!$H$2:'Sheet2'!$H$45,MATCH(AW215,Sheet2!$G$2:'Sheet2'!$G$45,0)),0)))+IF($BC$1=TRUE,2,0)</f>
        <v>24</v>
      </c>
      <c r="S215" s="8">
        <f>R215+3.5</f>
        <v>27.5</v>
      </c>
      <c r="T215" s="8">
        <f>R215+6.5</f>
        <v>30.5</v>
      </c>
      <c r="U215" s="26">
        <f>R215+9.5</f>
        <v>33.5</v>
      </c>
      <c r="V215" s="8">
        <f>AX215+IF($F215="범선",IF($BE$1=TRUE,INDEX(Sheet2!$H$2:'Sheet2'!$H$45,MATCH(AX215,Sheet2!$G$2:'Sheet2'!$G$45,0),0)),IF($BF$1=TRUE,INDEX(Sheet2!$I$2:'Sheet2'!$I$45,MATCH(AX215,Sheet2!$G$2:'Sheet2'!$G$45,0)),IF($BG$1=TRUE,INDEX(Sheet2!$H$2:'Sheet2'!$H$45,MATCH(AX215,Sheet2!$G$2:'Sheet2'!$G$45,0)),0)))+IF($BC$1=TRUE,2,0)</f>
        <v>28</v>
      </c>
      <c r="W215" s="8">
        <f>V215+3.5</f>
        <v>31.5</v>
      </c>
      <c r="X215" s="8">
        <f>V215+6.5</f>
        <v>34.5</v>
      </c>
      <c r="Y215" s="26">
        <f>V215+9.5</f>
        <v>37.5</v>
      </c>
      <c r="Z215" s="8">
        <f>AY215+IF($F215="범선",IF($BE$1=TRUE,INDEX(Sheet2!$H$2:'Sheet2'!$H$45,MATCH(AY215,Sheet2!$G$2:'Sheet2'!$G$45,0),0)),IF($BF$1=TRUE,INDEX(Sheet2!$I$2:'Sheet2'!$I$45,MATCH(AY215,Sheet2!$G$2:'Sheet2'!$G$45,0)),IF($BG$1=TRUE,INDEX(Sheet2!$H$2:'Sheet2'!$H$45,MATCH(AY215,Sheet2!$G$2:'Sheet2'!$G$45,0)),0)))+IF($BC$1=TRUE,2,0)</f>
        <v>33</v>
      </c>
      <c r="AA215" s="8">
        <f>Z215+3.5</f>
        <v>36.5</v>
      </c>
      <c r="AB215" s="8">
        <f>Z215+6.5</f>
        <v>39.5</v>
      </c>
      <c r="AC215" s="26">
        <f>Z215+9.5</f>
        <v>42.5</v>
      </c>
      <c r="AD215" s="8">
        <f>AZ215+IF($F215="범선",IF($BE$1=TRUE,INDEX(Sheet2!$H$2:'Sheet2'!$H$45,MATCH(AZ215,Sheet2!$G$2:'Sheet2'!$G$45,0),0)),IF($BF$1=TRUE,INDEX(Sheet2!$I$2:'Sheet2'!$I$45,MATCH(AZ215,Sheet2!$G$2:'Sheet2'!$G$45,0)),IF($BG$1=TRUE,INDEX(Sheet2!$H$2:'Sheet2'!$H$45,MATCH(AZ215,Sheet2!$G$2:'Sheet2'!$G$45,0)),0)))+IF($BC$1=TRUE,2,0)</f>
        <v>38.5</v>
      </c>
      <c r="AE215" s="8">
        <f>AD215+3.5</f>
        <v>42</v>
      </c>
      <c r="AF215" s="8">
        <f>AD215+6.5</f>
        <v>45</v>
      </c>
      <c r="AG215" s="26">
        <f>AD215+9.5</f>
        <v>48</v>
      </c>
      <c r="AH215" s="3"/>
      <c r="AI215" s="40">
        <v>279</v>
      </c>
      <c r="AJ215" s="40">
        <v>320</v>
      </c>
      <c r="AK215" s="40">
        <v>15</v>
      </c>
      <c r="AL215" s="40">
        <v>14</v>
      </c>
      <c r="AM215" s="40">
        <v>35</v>
      </c>
      <c r="AN215" s="40">
        <v>90</v>
      </c>
      <c r="AO215" s="40">
        <v>50</v>
      </c>
      <c r="AP215" s="40">
        <v>78</v>
      </c>
      <c r="AQ215" s="40">
        <v>332</v>
      </c>
      <c r="AR215" s="40">
        <v>3</v>
      </c>
      <c r="AS215" s="40">
        <f>AN215+AP215+AQ215</f>
        <v>500</v>
      </c>
      <c r="AT215" s="40">
        <f>ROUNDDOWN(AS215*0.75,0)</f>
        <v>375</v>
      </c>
      <c r="AU215" s="40">
        <f>ROUNDDOWN(AS215*1.25,0)</f>
        <v>625</v>
      </c>
      <c r="AV215" s="6">
        <f>ROUNDDOWN(($AM215-5)/5,0)-ROUNDDOWN(IF($BA$1=TRUE,$AT215,$AU215)/100,0)+IF($BB$1=TRUE,1,0)+IF($BD$1=TRUE,6,0)</f>
        <v>10</v>
      </c>
      <c r="AW215" s="6">
        <f>ROUNDDOWN(($AM215-5+3*$BA$5)/5,0)-ROUNDDOWN(IF($BA$1=TRUE,$AT215,$AU215)/100,0)+IF($BB$1=TRUE,1,0)+IF($BD$1=TRUE,6,0)</f>
        <v>11</v>
      </c>
      <c r="AX215" s="6">
        <f>ROUNDDOWN(($AM215-5+20*1+2*$BA$5)/5,0)-ROUNDDOWN(IF($BA$1=TRUE,$AT215,$AU215)/100,0)+IF($BB$1=TRUE,1,0)+IF($BD$1=TRUE,6,0)</f>
        <v>14</v>
      </c>
      <c r="AY215" s="6">
        <f>ROUNDDOWN(($AM215-5+20*2+1*$BA$5)/5,0)-ROUNDDOWN(IF($BA$1=TRUE,$AT215,$AU215)/100,0)+IF($BB$1=TRUE,1,0)+IF($BD$1=TRUE,6,0)</f>
        <v>18</v>
      </c>
      <c r="AZ215" s="6">
        <f>ROUNDDOWN(($AM215-5+60)/5,0)-ROUNDDOWN(IF($BA$1=TRUE,$AT215,$AU215)/100,0)+IF($BB$1=TRUE,1,0)+IF($BD$1=TRUE,6,0)</f>
        <v>22</v>
      </c>
    </row>
    <row r="216" spans="1:52" s="6" customFormat="1" x14ac:dyDescent="0.3">
      <c r="A216" s="35">
        <v>212</v>
      </c>
      <c r="B216" s="7"/>
      <c r="C216" s="23" t="s">
        <v>94</v>
      </c>
      <c r="D216" s="8" t="s">
        <v>43</v>
      </c>
      <c r="E216" s="8" t="s">
        <v>0</v>
      </c>
      <c r="F216" s="9" t="s">
        <v>69</v>
      </c>
      <c r="G216" s="26" t="s">
        <v>324</v>
      </c>
      <c r="H216" s="6">
        <f>ROUNDDOWN(AI216*1.05,0)+INDEX(Sheet2!$B$2:'Sheet2'!$B$5,MATCH(G216,Sheet2!$A$2:'Sheet2'!$A$5,0),0)+34*AR216-ROUNDUP(IF($BA$1=TRUE,AT216,AU216)/10,0)</f>
        <v>498</v>
      </c>
      <c r="I216" s="6">
        <f>ROUNDDOWN(AJ216*1.05,0)+INDEX(Sheet2!$B$2:'Sheet2'!$B$5,MATCH(G216,Sheet2!$A$2:'Sheet2'!$A$5,0),0)+34*AR216-ROUNDUP(IF($BA$1=TRUE,AT216,AU216)/10,0)</f>
        <v>540</v>
      </c>
      <c r="J216" s="45">
        <f>H216+I216</f>
        <v>1038</v>
      </c>
      <c r="K216" s="41">
        <f>AU216-ROUNDDOWN(AP216/2,0)-ROUNDDOWN(MAX(AO216*1.2,AN216*0.5),0)+INDEX(Sheet2!$C$2:'Sheet2'!$C$5,MATCH(G216,Sheet2!$A$2:'Sheet2'!$A$5,0),0)</f>
        <v>584</v>
      </c>
      <c r="L216" s="23">
        <f>AT216-ROUNDDOWN(AP216/2,0)-ROUNDDOWN(MAX(AO216*1.2,AN216*0.5),0)</f>
        <v>285</v>
      </c>
      <c r="N216" s="27">
        <f>AV216+IF($F216="범선",IF($BE$1=TRUE,INDEX(Sheet2!$H$2:'Sheet2'!$H$45,MATCH(AV216,Sheet2!$G$2:'Sheet2'!$G$45,0),0)),IF($BF$1=TRUE,INDEX(Sheet2!$I$2:'Sheet2'!$I$45,MATCH(AV216,Sheet2!$G$2:'Sheet2'!$G$45,0)),IF($BG$1=TRUE,INDEX(Sheet2!$H$2:'Sheet2'!$H$45,MATCH(AV216,Sheet2!$G$2:'Sheet2'!$G$45,0)),0)))+IF($BC$1=TRUE,2,0)</f>
        <v>21</v>
      </c>
      <c r="O216" s="8">
        <f>N216+3</f>
        <v>24</v>
      </c>
      <c r="P216" s="8">
        <f>N216+6</f>
        <v>27</v>
      </c>
      <c r="Q216" s="26">
        <f>N216+9</f>
        <v>30</v>
      </c>
      <c r="R216" s="8">
        <f>AW216+IF($F216="범선",IF($BE$1=TRUE,INDEX(Sheet2!$H$2:'Sheet2'!$H$45,MATCH(AW216,Sheet2!$G$2:'Sheet2'!$G$45,0),0)),IF($BF$1=TRUE,INDEX(Sheet2!$I$2:'Sheet2'!$I$45,MATCH(AW216,Sheet2!$G$2:'Sheet2'!$G$45,0)),IF($BG$1=TRUE,INDEX(Sheet2!$H$2:'Sheet2'!$H$45,MATCH(AW216,Sheet2!$G$2:'Sheet2'!$G$45,0)),0)))+IF($BC$1=TRUE,2,0)</f>
        <v>22.5</v>
      </c>
      <c r="S216" s="8">
        <f>R216+3.5</f>
        <v>26</v>
      </c>
      <c r="T216" s="8">
        <f>R216+6.5</f>
        <v>29</v>
      </c>
      <c r="U216" s="26">
        <f>R216+9.5</f>
        <v>32</v>
      </c>
      <c r="V216" s="8">
        <f>AX216+IF($F216="범선",IF($BE$1=TRUE,INDEX(Sheet2!$H$2:'Sheet2'!$H$45,MATCH(AX216,Sheet2!$G$2:'Sheet2'!$G$45,0),0)),IF($BF$1=TRUE,INDEX(Sheet2!$I$2:'Sheet2'!$I$45,MATCH(AX216,Sheet2!$G$2:'Sheet2'!$G$45,0)),IF($BG$1=TRUE,INDEX(Sheet2!$H$2:'Sheet2'!$H$45,MATCH(AX216,Sheet2!$G$2:'Sheet2'!$G$45,0)),0)))+IF($BC$1=TRUE,2,0)</f>
        <v>26.5</v>
      </c>
      <c r="W216" s="8">
        <f>V216+3.5</f>
        <v>30</v>
      </c>
      <c r="X216" s="8">
        <f>V216+6.5</f>
        <v>33</v>
      </c>
      <c r="Y216" s="26">
        <f>V216+9.5</f>
        <v>36</v>
      </c>
      <c r="Z216" s="8">
        <f>AY216+IF($F216="범선",IF($BE$1=TRUE,INDEX(Sheet2!$H$2:'Sheet2'!$H$45,MATCH(AY216,Sheet2!$G$2:'Sheet2'!$G$45,0),0)),IF($BF$1=TRUE,INDEX(Sheet2!$I$2:'Sheet2'!$I$45,MATCH(AY216,Sheet2!$G$2:'Sheet2'!$G$45,0)),IF($BG$1=TRUE,INDEX(Sheet2!$H$2:'Sheet2'!$H$45,MATCH(AY216,Sheet2!$G$2:'Sheet2'!$G$45,0)),0)))+IF($BC$1=TRUE,2,0)</f>
        <v>32</v>
      </c>
      <c r="AA216" s="8">
        <f>Z216+3.5</f>
        <v>35.5</v>
      </c>
      <c r="AB216" s="8">
        <f>Z216+6.5</f>
        <v>38.5</v>
      </c>
      <c r="AC216" s="26">
        <f>Z216+9.5</f>
        <v>41.5</v>
      </c>
      <c r="AD216" s="8">
        <f>AZ216+IF($F216="범선",IF($BE$1=TRUE,INDEX(Sheet2!$H$2:'Sheet2'!$H$45,MATCH(AZ216,Sheet2!$G$2:'Sheet2'!$G$45,0),0)),IF($BF$1=TRUE,INDEX(Sheet2!$I$2:'Sheet2'!$I$45,MATCH(AZ216,Sheet2!$G$2:'Sheet2'!$G$45,0)),IF($BG$1=TRUE,INDEX(Sheet2!$H$2:'Sheet2'!$H$45,MATCH(AZ216,Sheet2!$G$2:'Sheet2'!$G$45,0)),0)))+IF($BC$1=TRUE,2,0)</f>
        <v>37</v>
      </c>
      <c r="AE216" s="8">
        <f>AD216+3.5</f>
        <v>40.5</v>
      </c>
      <c r="AF216" s="8">
        <f>AD216+6.5</f>
        <v>43.5</v>
      </c>
      <c r="AG216" s="26">
        <f>AD216+9.5</f>
        <v>46.5</v>
      </c>
      <c r="AH216" s="8"/>
      <c r="AI216" s="6">
        <v>280</v>
      </c>
      <c r="AJ216" s="6">
        <v>320</v>
      </c>
      <c r="AK216" s="6">
        <v>15</v>
      </c>
      <c r="AL216" s="6">
        <v>14</v>
      </c>
      <c r="AM216" s="6">
        <v>30</v>
      </c>
      <c r="AN216" s="6">
        <v>72</v>
      </c>
      <c r="AO216" s="6">
        <v>50</v>
      </c>
      <c r="AP216" s="6">
        <v>60</v>
      </c>
      <c r="AQ216" s="6">
        <v>368</v>
      </c>
      <c r="AR216" s="6">
        <v>3</v>
      </c>
      <c r="AS216" s="6">
        <f>AN216+AP216+AQ216</f>
        <v>500</v>
      </c>
      <c r="AT216" s="6">
        <f>ROUNDDOWN(AS216*0.75,0)</f>
        <v>375</v>
      </c>
      <c r="AU216" s="6">
        <f>ROUNDDOWN(AS216*1.25,0)</f>
        <v>625</v>
      </c>
      <c r="AV216" s="6">
        <f>ROUNDDOWN(($AM216-5)/5,0)-ROUNDDOWN(IF($BA$1=TRUE,$AT216,$AU216)/100,0)+IF($BB$1=TRUE,1,0)+IF($BD$1=TRUE,6,0)</f>
        <v>9</v>
      </c>
      <c r="AW216" s="6">
        <f>ROUNDDOWN(($AM216-5+3*$BA$5)/5,0)-ROUNDDOWN(IF($BA$1=TRUE,$AT216,$AU216)/100,0)+IF($BB$1=TRUE,1,0)+IF($BD$1=TRUE,6,0)</f>
        <v>10</v>
      </c>
      <c r="AX216" s="6">
        <f>ROUNDDOWN(($AM216-5+20*1+2*$BA$5)/5,0)-ROUNDDOWN(IF($BA$1=TRUE,$AT216,$AU216)/100,0)+IF($BB$1=TRUE,1,0)+IF($BD$1=TRUE,6,0)</f>
        <v>13</v>
      </c>
      <c r="AY216" s="6">
        <f>ROUNDDOWN(($AM216-5+20*2+1*$BA$5)/5,0)-ROUNDDOWN(IF($BA$1=TRUE,$AT216,$AU216)/100,0)+IF($BB$1=TRUE,1,0)+IF($BD$1=TRUE,6,0)</f>
        <v>17</v>
      </c>
      <c r="AZ216" s="6">
        <f>ROUNDDOWN(($AM216-5+60)/5,0)-ROUNDDOWN(IF($BA$1=TRUE,$AT216,$AU216)/100,0)+IF($BB$1=TRUE,1,0)+IF($BD$1=TRUE,6,0)</f>
        <v>21</v>
      </c>
    </row>
    <row r="217" spans="1:52" s="6" customFormat="1" x14ac:dyDescent="0.3">
      <c r="A217" s="35">
        <v>213</v>
      </c>
      <c r="B217" s="7" t="s">
        <v>50</v>
      </c>
      <c r="C217" s="23" t="s">
        <v>289</v>
      </c>
      <c r="D217" s="8" t="s">
        <v>1</v>
      </c>
      <c r="E217" s="8" t="s">
        <v>0</v>
      </c>
      <c r="F217" s="9" t="s">
        <v>69</v>
      </c>
      <c r="G217" s="26" t="s">
        <v>10</v>
      </c>
      <c r="H217" s="6">
        <f>ROUNDDOWN(AI217*1.05,0)+INDEX(Sheet2!$B$2:'Sheet2'!$B$5,MATCH(G217,Sheet2!$A$2:'Sheet2'!$A$5,0),0)+34*AR217-ROUNDUP(IF($BA$1=TRUE,AT217,AU217)/10,0)</f>
        <v>450</v>
      </c>
      <c r="I217" s="6">
        <f>ROUNDDOWN(AJ217*1.05,0)+INDEX(Sheet2!$B$2:'Sheet2'!$B$5,MATCH(G217,Sheet2!$A$2:'Sheet2'!$A$5,0),0)+34*AR217-ROUNDUP(IF($BA$1=TRUE,AT217,AU217)/10,0)</f>
        <v>555</v>
      </c>
      <c r="J217" s="45">
        <f>H217+I217</f>
        <v>1005</v>
      </c>
      <c r="K217" s="41">
        <f>AU217-ROUNDDOWN(AP217/2,0)-ROUNDDOWN(MAX(AO217*1.2,AN217*0.5),0)+INDEX(Sheet2!$C$2:'Sheet2'!$C$5,MATCH(G217,Sheet2!$A$2:'Sheet2'!$A$5,0),0)</f>
        <v>1092</v>
      </c>
      <c r="L217" s="23">
        <f>AT217-ROUNDDOWN(AP217/2,0)-ROUNDDOWN(MAX(AO217*1.2,AN217*0.5),0)</f>
        <v>608</v>
      </c>
      <c r="N217" s="27">
        <f>AV217+IF($F217="범선",IF($BE$1=TRUE,INDEX(Sheet2!$H$2:'Sheet2'!$H$45,MATCH(AV217,Sheet2!$G$2:'Sheet2'!$G$45,0),0)),IF($BF$1=TRUE,INDEX(Sheet2!$I$2:'Sheet2'!$I$45,MATCH(AV217,Sheet2!$G$2:'Sheet2'!$G$45,0)),IF($BG$1=TRUE,INDEX(Sheet2!$H$2:'Sheet2'!$H$45,MATCH(AV217,Sheet2!$G$2:'Sheet2'!$G$45,0)),0)))+IF($BC$1=TRUE,2,0)</f>
        <v>12</v>
      </c>
      <c r="O217" s="8">
        <f>N217+3</f>
        <v>15</v>
      </c>
      <c r="P217" s="8">
        <f>N217+6</f>
        <v>18</v>
      </c>
      <c r="Q217" s="26">
        <f>N217+9</f>
        <v>21</v>
      </c>
      <c r="R217" s="8">
        <f>AW217+IF($F217="범선",IF($BE$1=TRUE,INDEX(Sheet2!$H$2:'Sheet2'!$H$45,MATCH(AW217,Sheet2!$G$2:'Sheet2'!$G$45,0),0)),IF($BF$1=TRUE,INDEX(Sheet2!$I$2:'Sheet2'!$I$45,MATCH(AW217,Sheet2!$G$2:'Sheet2'!$G$45,0)),IF($BG$1=TRUE,INDEX(Sheet2!$H$2:'Sheet2'!$H$45,MATCH(AW217,Sheet2!$G$2:'Sheet2'!$G$45,0)),0)))+IF($BC$1=TRUE,2,0)</f>
        <v>13</v>
      </c>
      <c r="S217" s="8">
        <f>R217+3.5</f>
        <v>16.5</v>
      </c>
      <c r="T217" s="8">
        <f>R217+6.5</f>
        <v>19.5</v>
      </c>
      <c r="U217" s="26">
        <f>R217+9.5</f>
        <v>22.5</v>
      </c>
      <c r="V217" s="8">
        <f>AX217+IF($F217="범선",IF($BE$1=TRUE,INDEX(Sheet2!$H$2:'Sheet2'!$H$45,MATCH(AX217,Sheet2!$G$2:'Sheet2'!$G$45,0),0)),IF($BF$1=TRUE,INDEX(Sheet2!$I$2:'Sheet2'!$I$45,MATCH(AX217,Sheet2!$G$2:'Sheet2'!$G$45,0)),IF($BG$1=TRUE,INDEX(Sheet2!$H$2:'Sheet2'!$H$45,MATCH(AX217,Sheet2!$G$2:'Sheet2'!$G$45,0)),0)))+IF($BC$1=TRUE,2,0)</f>
        <v>18.5</v>
      </c>
      <c r="W217" s="8">
        <f>V217+3.5</f>
        <v>22</v>
      </c>
      <c r="X217" s="8">
        <f>V217+6.5</f>
        <v>25</v>
      </c>
      <c r="Y217" s="26">
        <f>V217+9.5</f>
        <v>28</v>
      </c>
      <c r="Z217" s="8">
        <f>AY217+IF($F217="범선",IF($BE$1=TRUE,INDEX(Sheet2!$H$2:'Sheet2'!$H$45,MATCH(AY217,Sheet2!$G$2:'Sheet2'!$G$45,0),0)),IF($BF$1=TRUE,INDEX(Sheet2!$I$2:'Sheet2'!$I$45,MATCH(AY217,Sheet2!$G$2:'Sheet2'!$G$45,0)),IF($BG$1=TRUE,INDEX(Sheet2!$H$2:'Sheet2'!$H$45,MATCH(AY217,Sheet2!$G$2:'Sheet2'!$G$45,0)),0)))+IF($BC$1=TRUE,2,0)</f>
        <v>22.5</v>
      </c>
      <c r="AA217" s="8">
        <f>Z217+3.5</f>
        <v>26</v>
      </c>
      <c r="AB217" s="8">
        <f>Z217+6.5</f>
        <v>29</v>
      </c>
      <c r="AC217" s="26">
        <f>Z217+9.5</f>
        <v>32</v>
      </c>
      <c r="AD217" s="8">
        <f>AZ217+IF($F217="범선",IF($BE$1=TRUE,INDEX(Sheet2!$H$2:'Sheet2'!$H$45,MATCH(AZ217,Sheet2!$G$2:'Sheet2'!$G$45,0),0)),IF($BF$1=TRUE,INDEX(Sheet2!$I$2:'Sheet2'!$I$45,MATCH(AZ217,Sheet2!$G$2:'Sheet2'!$G$45,0)),IF($BG$1=TRUE,INDEX(Sheet2!$H$2:'Sheet2'!$H$45,MATCH(AZ217,Sheet2!$G$2:'Sheet2'!$G$45,0)),0)))+IF($BC$1=TRUE,2,0)</f>
        <v>28</v>
      </c>
      <c r="AE217" s="8">
        <f>AD217+3.5</f>
        <v>31.5</v>
      </c>
      <c r="AF217" s="8">
        <f>AD217+6.5</f>
        <v>34.5</v>
      </c>
      <c r="AG217" s="26">
        <f>AD217+9.5</f>
        <v>37.5</v>
      </c>
      <c r="AH217" s="8"/>
      <c r="AI217" s="6">
        <v>260</v>
      </c>
      <c r="AJ217" s="6">
        <v>360</v>
      </c>
      <c r="AK217" s="6">
        <v>9</v>
      </c>
      <c r="AL217" s="6">
        <v>10</v>
      </c>
      <c r="AM217" s="6">
        <v>12</v>
      </c>
      <c r="AN217" s="6">
        <v>55</v>
      </c>
      <c r="AO217" s="6">
        <v>25</v>
      </c>
      <c r="AP217" s="6">
        <v>20</v>
      </c>
      <c r="AQ217" s="6">
        <v>790</v>
      </c>
      <c r="AR217" s="6">
        <v>3</v>
      </c>
      <c r="AS217" s="6">
        <f>AN217+AP217+AQ217</f>
        <v>865</v>
      </c>
      <c r="AT217" s="6">
        <f>ROUNDDOWN(AS217*0.75,0)</f>
        <v>648</v>
      </c>
      <c r="AU217" s="6">
        <f>ROUNDDOWN(AS217*1.25,0)</f>
        <v>1081</v>
      </c>
      <c r="AV217" s="6">
        <f>ROUNDDOWN(($AM217-5)/5,0)-ROUNDDOWN(IF($BA$1=TRUE,$AT217,$AU217)/100,0)+IF($BB$1=TRUE,1,0)+IF($BD$1=TRUE,6,0)</f>
        <v>2</v>
      </c>
      <c r="AW217" s="6">
        <f>ROUNDDOWN(($AM217-5+3*$BA$5)/5,0)-ROUNDDOWN(IF($BA$1=TRUE,$AT217,$AU217)/100,0)+IF($BB$1=TRUE,1,0)+IF($BD$1=TRUE,6,0)</f>
        <v>3</v>
      </c>
      <c r="AX217" s="6">
        <f>ROUNDDOWN(($AM217-5+20*1+2*$BA$5)/5,0)-ROUNDDOWN(IF($BA$1=TRUE,$AT217,$AU217)/100,0)+IF($BB$1=TRUE,1,0)+IF($BD$1=TRUE,6,0)</f>
        <v>7</v>
      </c>
      <c r="AY217" s="6">
        <f>ROUNDDOWN(($AM217-5+20*2+1*$BA$5)/5,0)-ROUNDDOWN(IF($BA$1=TRUE,$AT217,$AU217)/100,0)+IF($BB$1=TRUE,1,0)+IF($BD$1=TRUE,6,0)</f>
        <v>10</v>
      </c>
      <c r="AZ217" s="6">
        <f>ROUNDDOWN(($AM217-5+60)/5,0)-ROUNDDOWN(IF($BA$1=TRUE,$AT217,$AU217)/100,0)+IF($BB$1=TRUE,1,0)+IF($BD$1=TRUE,6,0)</f>
        <v>14</v>
      </c>
    </row>
    <row r="218" spans="1:52" s="6" customFormat="1" x14ac:dyDescent="0.3">
      <c r="A218" s="35">
        <v>214</v>
      </c>
      <c r="B218" s="7" t="s">
        <v>270</v>
      </c>
      <c r="C218" s="23" t="s">
        <v>289</v>
      </c>
      <c r="D218" s="8" t="s">
        <v>1</v>
      </c>
      <c r="E218" s="8" t="s">
        <v>198</v>
      </c>
      <c r="F218" s="9" t="s">
        <v>69</v>
      </c>
      <c r="G218" s="26" t="s">
        <v>10</v>
      </c>
      <c r="H218" s="6">
        <f>ROUNDDOWN(AI218*1.05,0)+INDEX(Sheet2!$B$2:'Sheet2'!$B$5,MATCH(G218,Sheet2!$A$2:'Sheet2'!$A$5,0),0)+34*AR218-ROUNDUP(IF($BA$1=TRUE,AT218,AU218)/10,0)</f>
        <v>448</v>
      </c>
      <c r="I218" s="6">
        <f>ROUNDDOWN(AJ218*1.05,0)+INDEX(Sheet2!$B$2:'Sheet2'!$B$5,MATCH(G218,Sheet2!$A$2:'Sheet2'!$A$5,0),0)+34*AR218-ROUNDUP(IF($BA$1=TRUE,AT218,AU218)/10,0)</f>
        <v>553</v>
      </c>
      <c r="J218" s="45">
        <f>H218+I218</f>
        <v>1001</v>
      </c>
      <c r="K218" s="41">
        <f>AU218-ROUNDDOWN(AP218/2,0)-ROUNDDOWN(MAX(AO218*1.2,AN218*0.5),0)+INDEX(Sheet2!$C$2:'Sheet2'!$C$5,MATCH(G218,Sheet2!$A$2:'Sheet2'!$A$5,0),0)</f>
        <v>1117</v>
      </c>
      <c r="L218" s="23">
        <f>AT218-ROUNDDOWN(AP218/2,0)-ROUNDDOWN(MAX(AO218*1.2,AN218*0.5),0)</f>
        <v>623</v>
      </c>
      <c r="N218" s="27">
        <f>AV218+IF($F218="범선",IF($BE$1=TRUE,INDEX(Sheet2!$H$2:'Sheet2'!$H$45,MATCH(AV218,Sheet2!$G$2:'Sheet2'!$G$45,0),0)),IF($BF$1=TRUE,INDEX(Sheet2!$I$2:'Sheet2'!$I$45,MATCH(AV218,Sheet2!$G$2:'Sheet2'!$G$45,0)),IF($BG$1=TRUE,INDEX(Sheet2!$H$2:'Sheet2'!$H$45,MATCH(AV218,Sheet2!$G$2:'Sheet2'!$G$45,0)),0)))+IF($BC$1=TRUE,2,0)</f>
        <v>12</v>
      </c>
      <c r="O218" s="8">
        <f>N218+3</f>
        <v>15</v>
      </c>
      <c r="P218" s="8">
        <f>N218+6</f>
        <v>18</v>
      </c>
      <c r="Q218" s="26">
        <f>N218+9</f>
        <v>21</v>
      </c>
      <c r="R218" s="8">
        <f>AW218+IF($F218="범선",IF($BE$1=TRUE,INDEX(Sheet2!$H$2:'Sheet2'!$H$45,MATCH(AW218,Sheet2!$G$2:'Sheet2'!$G$45,0),0)),IF($BF$1=TRUE,INDEX(Sheet2!$I$2:'Sheet2'!$I$45,MATCH(AW218,Sheet2!$G$2:'Sheet2'!$G$45,0)),IF($BG$1=TRUE,INDEX(Sheet2!$H$2:'Sheet2'!$H$45,MATCH(AW218,Sheet2!$G$2:'Sheet2'!$G$45,0)),0)))+IF($BC$1=TRUE,2,0)</f>
        <v>13</v>
      </c>
      <c r="S218" s="8">
        <f>R218+3.5</f>
        <v>16.5</v>
      </c>
      <c r="T218" s="8">
        <f>R218+6.5</f>
        <v>19.5</v>
      </c>
      <c r="U218" s="26">
        <f>R218+9.5</f>
        <v>22.5</v>
      </c>
      <c r="V218" s="8">
        <f>AX218+IF($F218="범선",IF($BE$1=TRUE,INDEX(Sheet2!$H$2:'Sheet2'!$H$45,MATCH(AX218,Sheet2!$G$2:'Sheet2'!$G$45,0),0)),IF($BF$1=TRUE,INDEX(Sheet2!$I$2:'Sheet2'!$I$45,MATCH(AX218,Sheet2!$G$2:'Sheet2'!$G$45,0)),IF($BG$1=TRUE,INDEX(Sheet2!$H$2:'Sheet2'!$H$45,MATCH(AX218,Sheet2!$G$2:'Sheet2'!$G$45,0)),0)))+IF($BC$1=TRUE,2,0)</f>
        <v>18.5</v>
      </c>
      <c r="W218" s="8">
        <f>V218+3.5</f>
        <v>22</v>
      </c>
      <c r="X218" s="8">
        <f>V218+6.5</f>
        <v>25</v>
      </c>
      <c r="Y218" s="26">
        <f>V218+9.5</f>
        <v>28</v>
      </c>
      <c r="Z218" s="8">
        <f>AY218+IF($F218="범선",IF($BE$1=TRUE,INDEX(Sheet2!$H$2:'Sheet2'!$H$45,MATCH(AY218,Sheet2!$G$2:'Sheet2'!$G$45,0),0)),IF($BF$1=TRUE,INDEX(Sheet2!$I$2:'Sheet2'!$I$45,MATCH(AY218,Sheet2!$G$2:'Sheet2'!$G$45,0)),IF($BG$1=TRUE,INDEX(Sheet2!$H$2:'Sheet2'!$H$45,MATCH(AY218,Sheet2!$G$2:'Sheet2'!$G$45,0)),0)))+IF($BC$1=TRUE,2,0)</f>
        <v>22.5</v>
      </c>
      <c r="AA218" s="8">
        <f>Z218+3.5</f>
        <v>26</v>
      </c>
      <c r="AB218" s="8">
        <f>Z218+6.5</f>
        <v>29</v>
      </c>
      <c r="AC218" s="26">
        <f>Z218+9.5</f>
        <v>32</v>
      </c>
      <c r="AD218" s="8">
        <f>AZ218+IF($F218="범선",IF($BE$1=TRUE,INDEX(Sheet2!$H$2:'Sheet2'!$H$45,MATCH(AZ218,Sheet2!$G$2:'Sheet2'!$G$45,0),0)),IF($BF$1=TRUE,INDEX(Sheet2!$I$2:'Sheet2'!$I$45,MATCH(AZ218,Sheet2!$G$2:'Sheet2'!$G$45,0)),IF($BG$1=TRUE,INDEX(Sheet2!$H$2:'Sheet2'!$H$45,MATCH(AZ218,Sheet2!$G$2:'Sheet2'!$G$45,0)),0)))+IF($BC$1=TRUE,2,0)</f>
        <v>28</v>
      </c>
      <c r="AE218" s="8">
        <f>AD218+3.5</f>
        <v>31.5</v>
      </c>
      <c r="AF218" s="8">
        <f>AD218+6.5</f>
        <v>34.5</v>
      </c>
      <c r="AG218" s="26">
        <f>AD218+9.5</f>
        <v>37.5</v>
      </c>
      <c r="AH218" s="8"/>
      <c r="AI218" s="6">
        <v>260</v>
      </c>
      <c r="AJ218" s="6">
        <v>360</v>
      </c>
      <c r="AK218" s="6">
        <v>10</v>
      </c>
      <c r="AL218" s="6">
        <v>10</v>
      </c>
      <c r="AM218" s="6">
        <v>12</v>
      </c>
      <c r="AN218" s="6">
        <v>55</v>
      </c>
      <c r="AO218" s="6">
        <v>25</v>
      </c>
      <c r="AP218" s="6">
        <v>20</v>
      </c>
      <c r="AQ218" s="6">
        <v>810</v>
      </c>
      <c r="AR218" s="6">
        <v>3</v>
      </c>
      <c r="AS218" s="6">
        <f>AN218+AP218+AQ218</f>
        <v>885</v>
      </c>
      <c r="AT218" s="6">
        <f>ROUNDDOWN(AS218*0.75,0)</f>
        <v>663</v>
      </c>
      <c r="AU218" s="6">
        <f>ROUNDDOWN(AS218*1.25,0)</f>
        <v>1106</v>
      </c>
      <c r="AV218" s="6">
        <f>ROUNDDOWN(($AM218-5)/5,0)-ROUNDDOWN(IF($BA$1=TRUE,$AT218,$AU218)/100,0)+IF($BB$1=TRUE,1,0)+IF($BD$1=TRUE,6,0)</f>
        <v>2</v>
      </c>
      <c r="AW218" s="6">
        <f>ROUNDDOWN(($AM218-5+3*$BA$5)/5,0)-ROUNDDOWN(IF($BA$1=TRUE,$AT218,$AU218)/100,0)+IF($BB$1=TRUE,1,0)+IF($BD$1=TRUE,6,0)</f>
        <v>3</v>
      </c>
      <c r="AX218" s="6">
        <f>ROUNDDOWN(($AM218-5+20*1+2*$BA$5)/5,0)-ROUNDDOWN(IF($BA$1=TRUE,$AT218,$AU218)/100,0)+IF($BB$1=TRUE,1,0)+IF($BD$1=TRUE,6,0)</f>
        <v>7</v>
      </c>
      <c r="AY218" s="6">
        <f>ROUNDDOWN(($AM218-5+20*2+1*$BA$5)/5,0)-ROUNDDOWN(IF($BA$1=TRUE,$AT218,$AU218)/100,0)+IF($BB$1=TRUE,1,0)+IF($BD$1=TRUE,6,0)</f>
        <v>10</v>
      </c>
      <c r="AZ218" s="6">
        <f>ROUNDDOWN(($AM218-5+60)/5,0)-ROUNDDOWN(IF($BA$1=TRUE,$AT218,$AU218)/100,0)+IF($BB$1=TRUE,1,0)+IF($BD$1=TRUE,6,0)</f>
        <v>14</v>
      </c>
    </row>
    <row r="219" spans="1:52" s="6" customFormat="1" x14ac:dyDescent="0.3">
      <c r="A219" s="35">
        <v>215</v>
      </c>
      <c r="B219" s="7" t="s">
        <v>290</v>
      </c>
      <c r="C219" s="23" t="s">
        <v>289</v>
      </c>
      <c r="D219" s="8" t="s">
        <v>1</v>
      </c>
      <c r="E219" s="8" t="s">
        <v>199</v>
      </c>
      <c r="F219" s="9" t="s">
        <v>69</v>
      </c>
      <c r="G219" s="26" t="s">
        <v>10</v>
      </c>
      <c r="H219" s="6">
        <f>ROUNDDOWN(AI219*1.05,0)+INDEX(Sheet2!$B$2:'Sheet2'!$B$5,MATCH(G219,Sheet2!$A$2:'Sheet2'!$A$5,0),0)+34*AR219-ROUNDUP(IF($BA$1=TRUE,AT219,AU219)/10,0)</f>
        <v>438</v>
      </c>
      <c r="I219" s="6">
        <f>ROUNDDOWN(AJ219*1.05,0)+INDEX(Sheet2!$B$2:'Sheet2'!$B$5,MATCH(G219,Sheet2!$A$2:'Sheet2'!$A$5,0),0)+34*AR219-ROUNDUP(IF($BA$1=TRUE,AT219,AU219)/10,0)</f>
        <v>543</v>
      </c>
      <c r="J219" s="45">
        <f>H219+I219</f>
        <v>981</v>
      </c>
      <c r="K219" s="41">
        <f>AU219-ROUNDDOWN(AP219/2,0)-ROUNDDOWN(MAX(AO219*1.2,AN219*0.5),0)+INDEX(Sheet2!$C$2:'Sheet2'!$C$5,MATCH(G219,Sheet2!$A$2:'Sheet2'!$A$5,0),0)</f>
        <v>1109</v>
      </c>
      <c r="L219" s="23">
        <f>AT219-ROUNDDOWN(AP219/2,0)-ROUNDDOWN(MAX(AO219*1.2,AN219*0.5),0)</f>
        <v>618</v>
      </c>
      <c r="N219" s="27">
        <f>AV219+IF($F219="범선",IF($BE$1=TRUE,INDEX(Sheet2!$H$2:'Sheet2'!$H$45,MATCH(AV219,Sheet2!$G$2:'Sheet2'!$G$45,0),0)),IF($BF$1=TRUE,INDEX(Sheet2!$I$2:'Sheet2'!$I$45,MATCH(AV219,Sheet2!$G$2:'Sheet2'!$G$45,0)),IF($BG$1=TRUE,INDEX(Sheet2!$H$2:'Sheet2'!$H$45,MATCH(AV219,Sheet2!$G$2:'Sheet2'!$G$45,0)),0)))+IF($BC$1=TRUE,2,0)</f>
        <v>12</v>
      </c>
      <c r="O219" s="8">
        <f>N219+3</f>
        <v>15</v>
      </c>
      <c r="P219" s="8">
        <f>N219+6</f>
        <v>18</v>
      </c>
      <c r="Q219" s="26">
        <f>N219+9</f>
        <v>21</v>
      </c>
      <c r="R219" s="8">
        <f>AW219+IF($F219="범선",IF($BE$1=TRUE,INDEX(Sheet2!$H$2:'Sheet2'!$H$45,MATCH(AW219,Sheet2!$G$2:'Sheet2'!$G$45,0),0)),IF($BF$1=TRUE,INDEX(Sheet2!$I$2:'Sheet2'!$I$45,MATCH(AW219,Sheet2!$G$2:'Sheet2'!$G$45,0)),IF($BG$1=TRUE,INDEX(Sheet2!$H$2:'Sheet2'!$H$45,MATCH(AW219,Sheet2!$G$2:'Sheet2'!$G$45,0)),0)))+IF($BC$1=TRUE,2,0)</f>
        <v>13</v>
      </c>
      <c r="S219" s="8">
        <f>R219+3.5</f>
        <v>16.5</v>
      </c>
      <c r="T219" s="8">
        <f>R219+6.5</f>
        <v>19.5</v>
      </c>
      <c r="U219" s="26">
        <f>R219+9.5</f>
        <v>22.5</v>
      </c>
      <c r="V219" s="8">
        <f>AX219+IF($F219="범선",IF($BE$1=TRUE,INDEX(Sheet2!$H$2:'Sheet2'!$H$45,MATCH(AX219,Sheet2!$G$2:'Sheet2'!$G$45,0),0)),IF($BF$1=TRUE,INDEX(Sheet2!$I$2:'Sheet2'!$I$45,MATCH(AX219,Sheet2!$G$2:'Sheet2'!$G$45,0)),IF($BG$1=TRUE,INDEX(Sheet2!$H$2:'Sheet2'!$H$45,MATCH(AX219,Sheet2!$G$2:'Sheet2'!$G$45,0)),0)))+IF($BC$1=TRUE,2,0)</f>
        <v>18.5</v>
      </c>
      <c r="W219" s="8">
        <f>V219+3.5</f>
        <v>22</v>
      </c>
      <c r="X219" s="8">
        <f>V219+6.5</f>
        <v>25</v>
      </c>
      <c r="Y219" s="26">
        <f>V219+9.5</f>
        <v>28</v>
      </c>
      <c r="Z219" s="8">
        <f>AY219+IF($F219="범선",IF($BE$1=TRUE,INDEX(Sheet2!$H$2:'Sheet2'!$H$45,MATCH(AY219,Sheet2!$G$2:'Sheet2'!$G$45,0),0)),IF($BF$1=TRUE,INDEX(Sheet2!$I$2:'Sheet2'!$I$45,MATCH(AY219,Sheet2!$G$2:'Sheet2'!$G$45,0)),IF($BG$1=TRUE,INDEX(Sheet2!$H$2:'Sheet2'!$H$45,MATCH(AY219,Sheet2!$G$2:'Sheet2'!$G$45,0)),0)))+IF($BC$1=TRUE,2,0)</f>
        <v>22.5</v>
      </c>
      <c r="AA219" s="8">
        <f>Z219+3.5</f>
        <v>26</v>
      </c>
      <c r="AB219" s="8">
        <f>Z219+6.5</f>
        <v>29</v>
      </c>
      <c r="AC219" s="26">
        <f>Z219+9.5</f>
        <v>32</v>
      </c>
      <c r="AD219" s="8">
        <f>AZ219+IF($F219="범선",IF($BE$1=TRUE,INDEX(Sheet2!$H$2:'Sheet2'!$H$45,MATCH(AZ219,Sheet2!$G$2:'Sheet2'!$G$45,0),0)),IF($BF$1=TRUE,INDEX(Sheet2!$I$2:'Sheet2'!$I$45,MATCH(AZ219,Sheet2!$G$2:'Sheet2'!$G$45,0)),IF($BG$1=TRUE,INDEX(Sheet2!$H$2:'Sheet2'!$H$45,MATCH(AZ219,Sheet2!$G$2:'Sheet2'!$G$45,0)),0)))+IF($BC$1=TRUE,2,0)</f>
        <v>28</v>
      </c>
      <c r="AE219" s="8">
        <f>AD219+3.5</f>
        <v>31.5</v>
      </c>
      <c r="AF219" s="8">
        <f>AD219+6.5</f>
        <v>34.5</v>
      </c>
      <c r="AG219" s="26">
        <f>AD219+9.5</f>
        <v>37.5</v>
      </c>
      <c r="AH219" s="8"/>
      <c r="AI219" s="6">
        <v>250</v>
      </c>
      <c r="AJ219" s="6">
        <v>350</v>
      </c>
      <c r="AK219" s="6">
        <v>8</v>
      </c>
      <c r="AL219" s="6">
        <v>8</v>
      </c>
      <c r="AM219" s="6">
        <v>12</v>
      </c>
      <c r="AN219" s="6">
        <v>55</v>
      </c>
      <c r="AO219" s="6">
        <v>27</v>
      </c>
      <c r="AP219" s="6">
        <v>20</v>
      </c>
      <c r="AQ219" s="6">
        <v>805</v>
      </c>
      <c r="AR219" s="6">
        <v>3</v>
      </c>
      <c r="AS219" s="6">
        <f>AN219+AP219+AQ219</f>
        <v>880</v>
      </c>
      <c r="AT219" s="6">
        <f>ROUNDDOWN(AS219*0.75,0)</f>
        <v>660</v>
      </c>
      <c r="AU219" s="6">
        <f>ROUNDDOWN(AS219*1.25,0)</f>
        <v>1100</v>
      </c>
      <c r="AV219" s="6">
        <f>ROUNDDOWN(($AM219-5)/5,0)-ROUNDDOWN(IF($BA$1=TRUE,$AT219,$AU219)/100,0)+IF($BB$1=TRUE,1,0)+IF($BD$1=TRUE,6,0)</f>
        <v>2</v>
      </c>
      <c r="AW219" s="6">
        <f>ROUNDDOWN(($AM219-5+3*$BA$5)/5,0)-ROUNDDOWN(IF($BA$1=TRUE,$AT219,$AU219)/100,0)+IF($BB$1=TRUE,1,0)+IF($BD$1=TRUE,6,0)</f>
        <v>3</v>
      </c>
      <c r="AX219" s="6">
        <f>ROUNDDOWN(($AM219-5+20*1+2*$BA$5)/5,0)-ROUNDDOWN(IF($BA$1=TRUE,$AT219,$AU219)/100,0)+IF($BB$1=TRUE,1,0)+IF($BD$1=TRUE,6,0)</f>
        <v>7</v>
      </c>
      <c r="AY219" s="6">
        <f>ROUNDDOWN(($AM219-5+20*2+1*$BA$5)/5,0)-ROUNDDOWN(IF($BA$1=TRUE,$AT219,$AU219)/100,0)+IF($BB$1=TRUE,1,0)+IF($BD$1=TRUE,6,0)</f>
        <v>10</v>
      </c>
      <c r="AZ219" s="6">
        <f>ROUNDDOWN(($AM219-5+60)/5,0)-ROUNDDOWN(IF($BA$1=TRUE,$AT219,$AU219)/100,0)+IF($BB$1=TRUE,1,0)+IF($BD$1=TRUE,6,0)</f>
        <v>14</v>
      </c>
    </row>
    <row r="220" spans="1:52" s="6" customFormat="1" x14ac:dyDescent="0.3">
      <c r="A220" s="35">
        <v>216</v>
      </c>
      <c r="B220" s="7"/>
      <c r="C220" s="23" t="s">
        <v>289</v>
      </c>
      <c r="D220" s="8" t="s">
        <v>43</v>
      </c>
      <c r="E220" s="8" t="s">
        <v>0</v>
      </c>
      <c r="F220" s="9" t="s">
        <v>69</v>
      </c>
      <c r="G220" s="26" t="s">
        <v>10</v>
      </c>
      <c r="H220" s="6">
        <f>ROUNDDOWN(AI220*1.05,0)+INDEX(Sheet2!$B$2:'Sheet2'!$B$5,MATCH(G220,Sheet2!$A$2:'Sheet2'!$A$5,0),0)+34*AR220-ROUNDUP(IF($BA$1=TRUE,AT220,AU220)/10,0)</f>
        <v>435</v>
      </c>
      <c r="I220" s="6">
        <f>ROUNDDOWN(AJ220*1.05,0)+INDEX(Sheet2!$B$2:'Sheet2'!$B$5,MATCH(G220,Sheet2!$A$2:'Sheet2'!$A$5,0),0)+34*AR220-ROUNDUP(IF($BA$1=TRUE,AT220,AU220)/10,0)</f>
        <v>540</v>
      </c>
      <c r="J220" s="45">
        <f>H220+I220</f>
        <v>975</v>
      </c>
      <c r="K220" s="41">
        <f>AU220-ROUNDDOWN(AP220/2,0)-ROUNDDOWN(MAX(AO220*1.2,AN220*0.5),0)+INDEX(Sheet2!$C$2:'Sheet2'!$C$5,MATCH(G220,Sheet2!$A$2:'Sheet2'!$A$5,0),0)</f>
        <v>1065</v>
      </c>
      <c r="L220" s="23">
        <f>AT220-ROUNDDOWN(AP220/2,0)-ROUNDDOWN(MAX(AO220*1.2,AN220*0.5),0)</f>
        <v>591</v>
      </c>
      <c r="N220" s="27">
        <f>AV220+IF($F220="범선",IF($BE$1=TRUE,INDEX(Sheet2!$H$2:'Sheet2'!$H$45,MATCH(AV220,Sheet2!$G$2:'Sheet2'!$G$45,0),0)),IF($BF$1=TRUE,INDEX(Sheet2!$I$2:'Sheet2'!$I$45,MATCH(AV220,Sheet2!$G$2:'Sheet2'!$G$45,0)),IF($BG$1=TRUE,INDEX(Sheet2!$H$2:'Sheet2'!$H$45,MATCH(AV220,Sheet2!$G$2:'Sheet2'!$G$45,0)),0)))+IF($BC$1=TRUE,2,0)</f>
        <v>12</v>
      </c>
      <c r="O220" s="8">
        <f>N220+3</f>
        <v>15</v>
      </c>
      <c r="P220" s="8">
        <f>N220+6</f>
        <v>18</v>
      </c>
      <c r="Q220" s="26">
        <f>N220+9</f>
        <v>21</v>
      </c>
      <c r="R220" s="8">
        <f>AW220+IF($F220="범선",IF($BE$1=TRUE,INDEX(Sheet2!$H$2:'Sheet2'!$H$45,MATCH(AW220,Sheet2!$G$2:'Sheet2'!$G$45,0),0)),IF($BF$1=TRUE,INDEX(Sheet2!$I$2:'Sheet2'!$I$45,MATCH(AW220,Sheet2!$G$2:'Sheet2'!$G$45,0)),IF($BG$1=TRUE,INDEX(Sheet2!$H$2:'Sheet2'!$H$45,MATCH(AW220,Sheet2!$G$2:'Sheet2'!$G$45,0)),0)))+IF($BC$1=TRUE,2,0)</f>
        <v>13</v>
      </c>
      <c r="S220" s="8">
        <f>R220+3.5</f>
        <v>16.5</v>
      </c>
      <c r="T220" s="8">
        <f>R220+6.5</f>
        <v>19.5</v>
      </c>
      <c r="U220" s="26">
        <f>R220+9.5</f>
        <v>22.5</v>
      </c>
      <c r="V220" s="8">
        <f>AX220+IF($F220="범선",IF($BE$1=TRUE,INDEX(Sheet2!$H$2:'Sheet2'!$H$45,MATCH(AX220,Sheet2!$G$2:'Sheet2'!$G$45,0),0)),IF($BF$1=TRUE,INDEX(Sheet2!$I$2:'Sheet2'!$I$45,MATCH(AX220,Sheet2!$G$2:'Sheet2'!$G$45,0)),IF($BG$1=TRUE,INDEX(Sheet2!$H$2:'Sheet2'!$H$45,MATCH(AX220,Sheet2!$G$2:'Sheet2'!$G$45,0)),0)))+IF($BC$1=TRUE,2,0)</f>
        <v>18.5</v>
      </c>
      <c r="W220" s="8">
        <f>V220+3.5</f>
        <v>22</v>
      </c>
      <c r="X220" s="8">
        <f>V220+6.5</f>
        <v>25</v>
      </c>
      <c r="Y220" s="26">
        <f>V220+9.5</f>
        <v>28</v>
      </c>
      <c r="Z220" s="8">
        <f>AY220+IF($F220="범선",IF($BE$1=TRUE,INDEX(Sheet2!$H$2:'Sheet2'!$H$45,MATCH(AY220,Sheet2!$G$2:'Sheet2'!$G$45,0),0)),IF($BF$1=TRUE,INDEX(Sheet2!$I$2:'Sheet2'!$I$45,MATCH(AY220,Sheet2!$G$2:'Sheet2'!$G$45,0)),IF($BG$1=TRUE,INDEX(Sheet2!$H$2:'Sheet2'!$H$45,MATCH(AY220,Sheet2!$G$2:'Sheet2'!$G$45,0)),0)))+IF($BC$1=TRUE,2,0)</f>
        <v>22.5</v>
      </c>
      <c r="AA220" s="8">
        <f>Z220+3.5</f>
        <v>26</v>
      </c>
      <c r="AB220" s="8">
        <f>Z220+6.5</f>
        <v>29</v>
      </c>
      <c r="AC220" s="26">
        <f>Z220+9.5</f>
        <v>32</v>
      </c>
      <c r="AD220" s="8">
        <f>AZ220+IF($F220="범선",IF($BE$1=TRUE,INDEX(Sheet2!$H$2:'Sheet2'!$H$45,MATCH(AZ220,Sheet2!$G$2:'Sheet2'!$G$45,0),0)),IF($BF$1=TRUE,INDEX(Sheet2!$I$2:'Sheet2'!$I$45,MATCH(AZ220,Sheet2!$G$2:'Sheet2'!$G$45,0)),IF($BG$1=TRUE,INDEX(Sheet2!$H$2:'Sheet2'!$H$45,MATCH(AZ220,Sheet2!$G$2:'Sheet2'!$G$45,0)),0)))+IF($BC$1=TRUE,2,0)</f>
        <v>28</v>
      </c>
      <c r="AE220" s="8">
        <f>AD220+3.5</f>
        <v>31.5</v>
      </c>
      <c r="AF220" s="8">
        <f>AD220+6.5</f>
        <v>34.5</v>
      </c>
      <c r="AG220" s="26">
        <f>AD220+9.5</f>
        <v>37.5</v>
      </c>
      <c r="AH220" s="8"/>
      <c r="AI220" s="6">
        <v>245</v>
      </c>
      <c r="AJ220" s="6">
        <v>345</v>
      </c>
      <c r="AK220" s="6">
        <v>8</v>
      </c>
      <c r="AL220" s="6">
        <v>8</v>
      </c>
      <c r="AM220" s="6">
        <v>12</v>
      </c>
      <c r="AN220" s="6">
        <v>55</v>
      </c>
      <c r="AO220" s="6">
        <v>27</v>
      </c>
      <c r="AP220" s="6">
        <v>20</v>
      </c>
      <c r="AQ220" s="6">
        <v>770</v>
      </c>
      <c r="AR220" s="6">
        <v>3</v>
      </c>
      <c r="AS220" s="6">
        <f>AN220+AP220+AQ220</f>
        <v>845</v>
      </c>
      <c r="AT220" s="6">
        <f>ROUNDDOWN(AS220*0.75,0)</f>
        <v>633</v>
      </c>
      <c r="AU220" s="6">
        <f>ROUNDDOWN(AS220*1.25,0)</f>
        <v>1056</v>
      </c>
      <c r="AV220" s="6">
        <f>ROUNDDOWN(($AM220-5)/5,0)-ROUNDDOWN(IF($BA$1=TRUE,$AT220,$AU220)/100,0)+IF($BB$1=TRUE,1,0)+IF($BD$1=TRUE,6,0)</f>
        <v>2</v>
      </c>
      <c r="AW220" s="6">
        <f>ROUNDDOWN(($AM220-5+3*$BA$5)/5,0)-ROUNDDOWN(IF($BA$1=TRUE,$AT220,$AU220)/100,0)+IF($BB$1=TRUE,1,0)+IF($BD$1=TRUE,6,0)</f>
        <v>3</v>
      </c>
      <c r="AX220" s="6">
        <f>ROUNDDOWN(($AM220-5+20*1+2*$BA$5)/5,0)-ROUNDDOWN(IF($BA$1=TRUE,$AT220,$AU220)/100,0)+IF($BB$1=TRUE,1,0)+IF($BD$1=TRUE,6,0)</f>
        <v>7</v>
      </c>
      <c r="AY220" s="6">
        <f>ROUNDDOWN(($AM220-5+20*2+1*$BA$5)/5,0)-ROUNDDOWN(IF($BA$1=TRUE,$AT220,$AU220)/100,0)+IF($BB$1=TRUE,1,0)+IF($BD$1=TRUE,6,0)</f>
        <v>10</v>
      </c>
      <c r="AZ220" s="6">
        <f>ROUNDDOWN(($AM220-5+60)/5,0)-ROUNDDOWN(IF($BA$1=TRUE,$AT220,$AU220)/100,0)+IF($BB$1=TRUE,1,0)+IF($BD$1=TRUE,6,0)</f>
        <v>14</v>
      </c>
    </row>
    <row r="221" spans="1:52" s="6" customFormat="1" x14ac:dyDescent="0.3">
      <c r="A221" s="35">
        <v>217</v>
      </c>
      <c r="B221" s="7" t="s">
        <v>170</v>
      </c>
      <c r="C221" s="23" t="s">
        <v>167</v>
      </c>
      <c r="D221" s="8" t="s">
        <v>1</v>
      </c>
      <c r="E221" s="8" t="s">
        <v>0</v>
      </c>
      <c r="F221" s="8" t="s">
        <v>153</v>
      </c>
      <c r="G221" s="26" t="s">
        <v>10</v>
      </c>
      <c r="H221" s="6">
        <f>ROUNDDOWN(AI221*1.05,0)+INDEX(Sheet2!$B$2:'Sheet2'!$B$5,MATCH(G221,Sheet2!$A$2:'Sheet2'!$A$5,0),0)+34*AR221-ROUNDUP(IF($BA$1=TRUE,AT221,AU221)/10,0)</f>
        <v>409</v>
      </c>
      <c r="I221" s="6">
        <f>ROUNDDOWN(AJ221*1.05,0)+INDEX(Sheet2!$B$2:'Sheet2'!$B$5,MATCH(G221,Sheet2!$A$2:'Sheet2'!$A$5,0),0)+34*AR221-ROUNDUP(IF($BA$1=TRUE,AT221,AU221)/10,0)</f>
        <v>451</v>
      </c>
      <c r="J221" s="45">
        <f>H221+I221</f>
        <v>860</v>
      </c>
      <c r="K221" s="41">
        <f>AU221-ROUNDDOWN(AP221/2,0)-ROUNDDOWN(MAX(AO221*1.2,AN221*0.5),0)+INDEX(Sheet2!$C$2:'Sheet2'!$C$5,MATCH(G221,Sheet2!$A$2:'Sheet2'!$A$5,0),0)</f>
        <v>1384</v>
      </c>
      <c r="L221" s="23">
        <f>AT221-ROUNDDOWN(AP221/2,0)-ROUNDDOWN(MAX(AO221*1.2,AN221*0.5),0)</f>
        <v>766</v>
      </c>
      <c r="N221" s="27">
        <f>AV221+IF($F221="범선",IF($BE$1=TRUE,INDEX(Sheet2!$H$2:'Sheet2'!$H$45,MATCH(AV221,Sheet2!$G$2:'Sheet2'!$G$45,0),0)),IF($BF$1=TRUE,INDEX(Sheet2!$I$2:'Sheet2'!$I$45,MATCH(AV221,Sheet2!$G$2:'Sheet2'!$G$45,0)),IF($BG$1=TRUE,INDEX(Sheet2!$H$2:'Sheet2'!$H$45,MATCH(AV221,Sheet2!$G$2:'Sheet2'!$G$45,0)),0)))+IF($BC$1=TRUE,2,0)</f>
        <v>18.5</v>
      </c>
      <c r="O221" s="8">
        <f>N221+3</f>
        <v>21.5</v>
      </c>
      <c r="P221" s="8">
        <f>N221+6</f>
        <v>24.5</v>
      </c>
      <c r="Q221" s="26">
        <f>N221+9</f>
        <v>27.5</v>
      </c>
      <c r="R221" s="8">
        <f>AW221+IF($F221="범선",IF($BE$1=TRUE,INDEX(Sheet2!$H$2:'Sheet2'!$H$45,MATCH(AW221,Sheet2!$G$2:'Sheet2'!$G$45,0),0)),IF($BF$1=TRUE,INDEX(Sheet2!$I$2:'Sheet2'!$I$45,MATCH(AW221,Sheet2!$G$2:'Sheet2'!$G$45,0)),IF($BG$1=TRUE,INDEX(Sheet2!$H$2:'Sheet2'!$H$45,MATCH(AW221,Sheet2!$G$2:'Sheet2'!$G$45,0)),0)))+IF($BC$1=TRUE,2,0)</f>
        <v>20</v>
      </c>
      <c r="S221" s="8">
        <f>R221+3.5</f>
        <v>23.5</v>
      </c>
      <c r="T221" s="8">
        <f>R221+6.5</f>
        <v>26.5</v>
      </c>
      <c r="U221" s="26">
        <f>R221+9.5</f>
        <v>29.5</v>
      </c>
      <c r="V221" s="8">
        <f>AX221+IF($F221="범선",IF($BE$1=TRUE,INDEX(Sheet2!$H$2:'Sheet2'!$H$45,MATCH(AX221,Sheet2!$G$2:'Sheet2'!$G$45,0),0)),IF($BF$1=TRUE,INDEX(Sheet2!$I$2:'Sheet2'!$I$45,MATCH(AX221,Sheet2!$G$2:'Sheet2'!$G$45,0)),IF($BG$1=TRUE,INDEX(Sheet2!$H$2:'Sheet2'!$H$45,MATCH(AX221,Sheet2!$G$2:'Sheet2'!$G$45,0)),0)))+IF($BC$1=TRUE,2,0)</f>
        <v>24</v>
      </c>
      <c r="W221" s="8">
        <f>V221+3.5</f>
        <v>27.5</v>
      </c>
      <c r="X221" s="8">
        <f>V221+6.5</f>
        <v>30.5</v>
      </c>
      <c r="Y221" s="26">
        <f>V221+9.5</f>
        <v>33.5</v>
      </c>
      <c r="Z221" s="8">
        <f>AY221+IF($F221="범선",IF($BE$1=TRUE,INDEX(Sheet2!$H$2:'Sheet2'!$H$45,MATCH(AY221,Sheet2!$G$2:'Sheet2'!$G$45,0),0)),IF($BF$1=TRUE,INDEX(Sheet2!$I$2:'Sheet2'!$I$45,MATCH(AY221,Sheet2!$G$2:'Sheet2'!$G$45,0)),IF($BG$1=TRUE,INDEX(Sheet2!$H$2:'Sheet2'!$H$45,MATCH(AY221,Sheet2!$G$2:'Sheet2'!$G$45,0)),0)))+IF($BC$1=TRUE,2,0)</f>
        <v>29</v>
      </c>
      <c r="AA221" s="8">
        <f>Z221+3.5</f>
        <v>32.5</v>
      </c>
      <c r="AB221" s="8">
        <f>Z221+6.5</f>
        <v>35.5</v>
      </c>
      <c r="AC221" s="26">
        <f>Z221+9.5</f>
        <v>38.5</v>
      </c>
      <c r="AD221" s="8">
        <f>AZ221+IF($F221="범선",IF($BE$1=TRUE,INDEX(Sheet2!$H$2:'Sheet2'!$H$45,MATCH(AZ221,Sheet2!$G$2:'Sheet2'!$G$45,0),0)),IF($BF$1=TRUE,INDEX(Sheet2!$I$2:'Sheet2'!$I$45,MATCH(AZ221,Sheet2!$G$2:'Sheet2'!$G$45,0)),IF($BG$1=TRUE,INDEX(Sheet2!$H$2:'Sheet2'!$H$45,MATCH(AZ221,Sheet2!$G$2:'Sheet2'!$G$45,0)),0)))+IF($BC$1=TRUE,2,0)</f>
        <v>34.5</v>
      </c>
      <c r="AE221" s="8">
        <f>AD221+3.5</f>
        <v>38</v>
      </c>
      <c r="AF221" s="8">
        <f>AD221+6.5</f>
        <v>41</v>
      </c>
      <c r="AG221" s="26">
        <f>AD221+9.5</f>
        <v>44</v>
      </c>
      <c r="AH221" s="8"/>
      <c r="AI221" s="6">
        <v>240</v>
      </c>
      <c r="AJ221" s="6">
        <v>280</v>
      </c>
      <c r="AK221" s="6">
        <v>10</v>
      </c>
      <c r="AL221" s="6">
        <v>12</v>
      </c>
      <c r="AM221" s="6">
        <v>45</v>
      </c>
      <c r="AN221" s="6">
        <v>100</v>
      </c>
      <c r="AO221" s="6">
        <v>45</v>
      </c>
      <c r="AP221" s="6">
        <v>58</v>
      </c>
      <c r="AQ221" s="6">
        <v>975</v>
      </c>
      <c r="AR221" s="6">
        <v>3</v>
      </c>
      <c r="AS221" s="6">
        <f>AN221+AP221+AQ221</f>
        <v>1133</v>
      </c>
      <c r="AT221" s="6">
        <f>ROUNDDOWN(AS221*0.75,0)</f>
        <v>849</v>
      </c>
      <c r="AU221" s="6">
        <f>ROUNDDOWN(AS221*1.25,0)</f>
        <v>1416</v>
      </c>
      <c r="AV221" s="6">
        <f>ROUNDDOWN(($AM221-5)/5,0)-ROUNDDOWN(IF($BA$1=TRUE,$AT221,$AU221)/100,0)+IF($BB$1=TRUE,1,0)+IF($BD$1=TRUE,6,0)</f>
        <v>7</v>
      </c>
      <c r="AW221" s="6">
        <f>ROUNDDOWN(($AM221-5+3*$BA$5)/5,0)-ROUNDDOWN(IF($BA$1=TRUE,$AT221,$AU221)/100,0)+IF($BB$1=TRUE,1,0)+IF($BD$1=TRUE,6,0)</f>
        <v>8</v>
      </c>
      <c r="AX221" s="6">
        <f>ROUNDDOWN(($AM221-5+20*1+2*$BA$5)/5,0)-ROUNDDOWN(IF($BA$1=TRUE,$AT221,$AU221)/100,0)+IF($BB$1=TRUE,1,0)+IF($BD$1=TRUE,6,0)</f>
        <v>11</v>
      </c>
      <c r="AY221" s="6">
        <f>ROUNDDOWN(($AM221-5+20*2+1*$BA$5)/5,0)-ROUNDDOWN(IF($BA$1=TRUE,$AT221,$AU221)/100,0)+IF($BB$1=TRUE,1,0)+IF($BD$1=TRUE,6,0)</f>
        <v>15</v>
      </c>
      <c r="AZ221" s="6">
        <f>ROUNDDOWN(($AM221-5+60)/5,0)-ROUNDDOWN(IF($BA$1=TRUE,$AT221,$AU221)/100,0)+IF($BB$1=TRUE,1,0)+IF($BD$1=TRUE,6,0)</f>
        <v>19</v>
      </c>
    </row>
    <row r="222" spans="1:52" s="6" customFormat="1" x14ac:dyDescent="0.3">
      <c r="A222" s="35">
        <v>218</v>
      </c>
      <c r="B222" s="7" t="s">
        <v>169</v>
      </c>
      <c r="C222" s="23" t="s">
        <v>167</v>
      </c>
      <c r="D222" s="8" t="s">
        <v>1</v>
      </c>
      <c r="E222" s="8" t="s">
        <v>0</v>
      </c>
      <c r="F222" s="9" t="s">
        <v>69</v>
      </c>
      <c r="G222" s="26" t="s">
        <v>10</v>
      </c>
      <c r="H222" s="6">
        <f>ROUNDDOWN(AI222*1.05,0)+INDEX(Sheet2!$B$2:'Sheet2'!$B$5,MATCH(G222,Sheet2!$A$2:'Sheet2'!$A$5,0),0)+34*AR222-ROUNDUP(IF($BA$1=TRUE,AT222,AU222)/10,0)</f>
        <v>421</v>
      </c>
      <c r="I222" s="6">
        <f>ROUNDDOWN(AJ222*1.05,0)+INDEX(Sheet2!$B$2:'Sheet2'!$B$5,MATCH(G222,Sheet2!$A$2:'Sheet2'!$A$5,0),0)+34*AR222-ROUNDUP(IF($BA$1=TRUE,AT222,AU222)/10,0)</f>
        <v>463</v>
      </c>
      <c r="J222" s="45">
        <f>H222+I222</f>
        <v>884</v>
      </c>
      <c r="K222" s="41">
        <f>AU222-ROUNDDOWN(AP222/2,0)-ROUNDDOWN(MAX(AO222*1.2,AN222*0.5),0)+INDEX(Sheet2!$C$2:'Sheet2'!$C$5,MATCH(G222,Sheet2!$A$2:'Sheet2'!$A$5,0),0)</f>
        <v>1352</v>
      </c>
      <c r="L222" s="23">
        <f>AT222-ROUNDDOWN(AP222/2,0)-ROUNDDOWN(MAX(AO222*1.2,AN222*0.5),0)</f>
        <v>751</v>
      </c>
      <c r="N222" s="27">
        <f>AV222+IF($F222="범선",IF($BE$1=TRUE,INDEX(Sheet2!$H$2:'Sheet2'!$H$45,MATCH(AV222,Sheet2!$G$2:'Sheet2'!$G$45,0),0)),IF($BF$1=TRUE,INDEX(Sheet2!$I$2:'Sheet2'!$I$45,MATCH(AV222,Sheet2!$G$2:'Sheet2'!$G$45,0)),IF($BG$1=TRUE,INDEX(Sheet2!$H$2:'Sheet2'!$H$45,MATCH(AV222,Sheet2!$G$2:'Sheet2'!$G$45,0)),0)))+IF($BC$1=TRUE,2,0)</f>
        <v>17</v>
      </c>
      <c r="O222" s="8">
        <f>N222+3</f>
        <v>20</v>
      </c>
      <c r="P222" s="8">
        <f>N222+6</f>
        <v>23</v>
      </c>
      <c r="Q222" s="26">
        <f>N222+9</f>
        <v>26</v>
      </c>
      <c r="R222" s="8">
        <f>AW222+IF($F222="범선",IF($BE$1=TRUE,INDEX(Sheet2!$H$2:'Sheet2'!$H$45,MATCH(AW222,Sheet2!$G$2:'Sheet2'!$G$45,0),0)),IF($BF$1=TRUE,INDEX(Sheet2!$I$2:'Sheet2'!$I$45,MATCH(AW222,Sheet2!$G$2:'Sheet2'!$G$45,0)),IF($BG$1=TRUE,INDEX(Sheet2!$H$2:'Sheet2'!$H$45,MATCH(AW222,Sheet2!$G$2:'Sheet2'!$G$45,0)),0)))+IF($BC$1=TRUE,2,0)</f>
        <v>18.5</v>
      </c>
      <c r="S222" s="8">
        <f>R222+3.5</f>
        <v>22</v>
      </c>
      <c r="T222" s="8">
        <f>R222+6.5</f>
        <v>25</v>
      </c>
      <c r="U222" s="26">
        <f>R222+9.5</f>
        <v>28</v>
      </c>
      <c r="V222" s="8">
        <f>AX222+IF($F222="범선",IF($BE$1=TRUE,INDEX(Sheet2!$H$2:'Sheet2'!$H$45,MATCH(AX222,Sheet2!$G$2:'Sheet2'!$G$45,0),0)),IF($BF$1=TRUE,INDEX(Sheet2!$I$2:'Sheet2'!$I$45,MATCH(AX222,Sheet2!$G$2:'Sheet2'!$G$45,0)),IF($BG$1=TRUE,INDEX(Sheet2!$H$2:'Sheet2'!$H$45,MATCH(AX222,Sheet2!$G$2:'Sheet2'!$G$45,0)),0)))+IF($BC$1=TRUE,2,0)</f>
        <v>22.5</v>
      </c>
      <c r="W222" s="8">
        <f>V222+3.5</f>
        <v>26</v>
      </c>
      <c r="X222" s="8">
        <f>V222+6.5</f>
        <v>29</v>
      </c>
      <c r="Y222" s="26">
        <f>V222+9.5</f>
        <v>32</v>
      </c>
      <c r="Z222" s="8">
        <f>AY222+IF($F222="범선",IF($BE$1=TRUE,INDEX(Sheet2!$H$2:'Sheet2'!$H$45,MATCH(AY222,Sheet2!$G$2:'Sheet2'!$G$45,0),0)),IF($BF$1=TRUE,INDEX(Sheet2!$I$2:'Sheet2'!$I$45,MATCH(AY222,Sheet2!$G$2:'Sheet2'!$G$45,0)),IF($BG$1=TRUE,INDEX(Sheet2!$H$2:'Sheet2'!$H$45,MATCH(AY222,Sheet2!$G$2:'Sheet2'!$G$45,0)),0)))+IF($BC$1=TRUE,2,0)</f>
        <v>28</v>
      </c>
      <c r="AA222" s="8">
        <f>Z222+3.5</f>
        <v>31.5</v>
      </c>
      <c r="AB222" s="8">
        <f>Z222+6.5</f>
        <v>34.5</v>
      </c>
      <c r="AC222" s="26">
        <f>Z222+9.5</f>
        <v>37.5</v>
      </c>
      <c r="AD222" s="8">
        <f>AZ222+IF($F222="범선",IF($BE$1=TRUE,INDEX(Sheet2!$H$2:'Sheet2'!$H$45,MATCH(AZ222,Sheet2!$G$2:'Sheet2'!$G$45,0),0)),IF($BF$1=TRUE,INDEX(Sheet2!$I$2:'Sheet2'!$I$45,MATCH(AZ222,Sheet2!$G$2:'Sheet2'!$G$45,0)),IF($BG$1=TRUE,INDEX(Sheet2!$H$2:'Sheet2'!$H$45,MATCH(AZ222,Sheet2!$G$2:'Sheet2'!$G$45,0)),0)))+IF($BC$1=TRUE,2,0)</f>
        <v>33</v>
      </c>
      <c r="AE222" s="8">
        <f>AD222+3.5</f>
        <v>36.5</v>
      </c>
      <c r="AF222" s="8">
        <f>AD222+6.5</f>
        <v>39.5</v>
      </c>
      <c r="AG222" s="26">
        <f>AD222+9.5</f>
        <v>42.5</v>
      </c>
      <c r="AH222" s="8"/>
      <c r="AI222" s="6">
        <v>250</v>
      </c>
      <c r="AJ222" s="6">
        <v>290</v>
      </c>
      <c r="AK222" s="6">
        <v>12</v>
      </c>
      <c r="AL222" s="6">
        <v>14</v>
      </c>
      <c r="AM222" s="6">
        <v>40</v>
      </c>
      <c r="AN222" s="6">
        <v>85</v>
      </c>
      <c r="AO222" s="6">
        <v>45</v>
      </c>
      <c r="AP222" s="6">
        <v>40</v>
      </c>
      <c r="AQ222" s="6">
        <v>975</v>
      </c>
      <c r="AR222" s="6">
        <v>3</v>
      </c>
      <c r="AS222" s="6">
        <f>AN222+AP222+AQ222</f>
        <v>1100</v>
      </c>
      <c r="AT222" s="6">
        <f>ROUNDDOWN(AS222*0.75,0)</f>
        <v>825</v>
      </c>
      <c r="AU222" s="6">
        <f>ROUNDDOWN(AS222*1.25,0)</f>
        <v>1375</v>
      </c>
      <c r="AV222" s="6">
        <f>ROUNDDOWN(($AM222-5)/5,0)-ROUNDDOWN(IF($BA$1=TRUE,$AT222,$AU222)/100,0)+IF($BB$1=TRUE,1,0)+IF($BD$1=TRUE,6,0)</f>
        <v>6</v>
      </c>
      <c r="AW222" s="6">
        <f>ROUNDDOWN(($AM222-5+3*$BA$5)/5,0)-ROUNDDOWN(IF($BA$1=TRUE,$AT222,$AU222)/100,0)+IF($BB$1=TRUE,1,0)+IF($BD$1=TRUE,6,0)</f>
        <v>7</v>
      </c>
      <c r="AX222" s="6">
        <f>ROUNDDOWN(($AM222-5+20*1+2*$BA$5)/5,0)-ROUNDDOWN(IF($BA$1=TRUE,$AT222,$AU222)/100,0)+IF($BB$1=TRUE,1,0)+IF($BD$1=TRUE,6,0)</f>
        <v>10</v>
      </c>
      <c r="AY222" s="6">
        <f>ROUNDDOWN(($AM222-5+20*2+1*$BA$5)/5,0)-ROUNDDOWN(IF($BA$1=TRUE,$AT222,$AU222)/100,0)+IF($BB$1=TRUE,1,0)+IF($BD$1=TRUE,6,0)</f>
        <v>14</v>
      </c>
      <c r="AZ222" s="6">
        <f>ROUNDDOWN(($AM222-5+60)/5,0)-ROUNDDOWN(IF($BA$1=TRUE,$AT222,$AU222)/100,0)+IF($BB$1=TRUE,1,0)+IF($BD$1=TRUE,6,0)</f>
        <v>18</v>
      </c>
    </row>
    <row r="223" spans="1:52" s="6" customFormat="1" x14ac:dyDescent="0.3">
      <c r="A223" s="35">
        <v>219</v>
      </c>
      <c r="B223" s="7"/>
      <c r="C223" s="23" t="s">
        <v>167</v>
      </c>
      <c r="D223" s="8" t="s">
        <v>43</v>
      </c>
      <c r="E223" s="8" t="s">
        <v>0</v>
      </c>
      <c r="F223" s="9" t="s">
        <v>69</v>
      </c>
      <c r="G223" s="26" t="s">
        <v>10</v>
      </c>
      <c r="H223" s="6">
        <f>ROUNDDOWN(AI223*1.05,0)+INDEX(Sheet2!$B$2:'Sheet2'!$B$5,MATCH(G223,Sheet2!$A$2:'Sheet2'!$A$5,0),0)+34*AR223-ROUNDUP(IF($BA$1=TRUE,AT223,AU223)/10,0)</f>
        <v>411</v>
      </c>
      <c r="I223" s="6">
        <f>ROUNDDOWN(AJ223*1.05,0)+INDEX(Sheet2!$B$2:'Sheet2'!$B$5,MATCH(G223,Sheet2!$A$2:'Sheet2'!$A$5,0),0)+34*AR223-ROUNDUP(IF($BA$1=TRUE,AT223,AU223)/10,0)</f>
        <v>453</v>
      </c>
      <c r="J223" s="45">
        <f>H223+I223</f>
        <v>864</v>
      </c>
      <c r="K223" s="41">
        <f>AU223-ROUNDDOWN(AP223/2,0)-ROUNDDOWN(MAX(AO223*1.2,AN223*0.5),0)+INDEX(Sheet2!$C$2:'Sheet2'!$C$5,MATCH(G223,Sheet2!$A$2:'Sheet2'!$A$5,0),0)</f>
        <v>1352</v>
      </c>
      <c r="L223" s="23">
        <f>AT223-ROUNDDOWN(AP223/2,0)-ROUNDDOWN(MAX(AO223*1.2,AN223*0.5),0)</f>
        <v>751</v>
      </c>
      <c r="N223" s="27">
        <f>AV223+IF($F223="범선",IF($BE$1=TRUE,INDEX(Sheet2!$H$2:'Sheet2'!$H$45,MATCH(AV223,Sheet2!$G$2:'Sheet2'!$G$45,0),0)),IF($BF$1=TRUE,INDEX(Sheet2!$I$2:'Sheet2'!$I$45,MATCH(AV223,Sheet2!$G$2:'Sheet2'!$G$45,0)),IF($BG$1=TRUE,INDEX(Sheet2!$H$2:'Sheet2'!$H$45,MATCH(AV223,Sheet2!$G$2:'Sheet2'!$G$45,0)),0)))+IF($BC$1=TRUE,2,0)</f>
        <v>17</v>
      </c>
      <c r="O223" s="8">
        <f>N223+3</f>
        <v>20</v>
      </c>
      <c r="P223" s="8">
        <f>N223+6</f>
        <v>23</v>
      </c>
      <c r="Q223" s="26">
        <f>N223+9</f>
        <v>26</v>
      </c>
      <c r="R223" s="8">
        <f>AW223+IF($F223="범선",IF($BE$1=TRUE,INDEX(Sheet2!$H$2:'Sheet2'!$H$45,MATCH(AW223,Sheet2!$G$2:'Sheet2'!$G$45,0),0)),IF($BF$1=TRUE,INDEX(Sheet2!$I$2:'Sheet2'!$I$45,MATCH(AW223,Sheet2!$G$2:'Sheet2'!$G$45,0)),IF($BG$1=TRUE,INDEX(Sheet2!$H$2:'Sheet2'!$H$45,MATCH(AW223,Sheet2!$G$2:'Sheet2'!$G$45,0)),0)))+IF($BC$1=TRUE,2,0)</f>
        <v>18.5</v>
      </c>
      <c r="S223" s="8">
        <f>R223+3.5</f>
        <v>22</v>
      </c>
      <c r="T223" s="8">
        <f>R223+6.5</f>
        <v>25</v>
      </c>
      <c r="U223" s="26">
        <f>R223+9.5</f>
        <v>28</v>
      </c>
      <c r="V223" s="8">
        <f>AX223+IF($F223="범선",IF($BE$1=TRUE,INDEX(Sheet2!$H$2:'Sheet2'!$H$45,MATCH(AX223,Sheet2!$G$2:'Sheet2'!$G$45,0),0)),IF($BF$1=TRUE,INDEX(Sheet2!$I$2:'Sheet2'!$I$45,MATCH(AX223,Sheet2!$G$2:'Sheet2'!$G$45,0)),IF($BG$1=TRUE,INDEX(Sheet2!$H$2:'Sheet2'!$H$45,MATCH(AX223,Sheet2!$G$2:'Sheet2'!$G$45,0)),0)))+IF($BC$1=TRUE,2,0)</f>
        <v>22.5</v>
      </c>
      <c r="W223" s="8">
        <f>V223+3.5</f>
        <v>26</v>
      </c>
      <c r="X223" s="8">
        <f>V223+6.5</f>
        <v>29</v>
      </c>
      <c r="Y223" s="26">
        <f>V223+9.5</f>
        <v>32</v>
      </c>
      <c r="Z223" s="8">
        <f>AY223+IF($F223="범선",IF($BE$1=TRUE,INDEX(Sheet2!$H$2:'Sheet2'!$H$45,MATCH(AY223,Sheet2!$G$2:'Sheet2'!$G$45,0),0)),IF($BF$1=TRUE,INDEX(Sheet2!$I$2:'Sheet2'!$I$45,MATCH(AY223,Sheet2!$G$2:'Sheet2'!$G$45,0)),IF($BG$1=TRUE,INDEX(Sheet2!$H$2:'Sheet2'!$H$45,MATCH(AY223,Sheet2!$G$2:'Sheet2'!$G$45,0)),0)))+IF($BC$1=TRUE,2,0)</f>
        <v>28</v>
      </c>
      <c r="AA223" s="8">
        <f>Z223+3.5</f>
        <v>31.5</v>
      </c>
      <c r="AB223" s="8">
        <f>Z223+6.5</f>
        <v>34.5</v>
      </c>
      <c r="AC223" s="26">
        <f>Z223+9.5</f>
        <v>37.5</v>
      </c>
      <c r="AD223" s="8">
        <f>AZ223+IF($F223="범선",IF($BE$1=TRUE,INDEX(Sheet2!$H$2:'Sheet2'!$H$45,MATCH(AZ223,Sheet2!$G$2:'Sheet2'!$G$45,0),0)),IF($BF$1=TRUE,INDEX(Sheet2!$I$2:'Sheet2'!$I$45,MATCH(AZ223,Sheet2!$G$2:'Sheet2'!$G$45,0)),IF($BG$1=TRUE,INDEX(Sheet2!$H$2:'Sheet2'!$H$45,MATCH(AZ223,Sheet2!$G$2:'Sheet2'!$G$45,0)),0)))+IF($BC$1=TRUE,2,0)</f>
        <v>33</v>
      </c>
      <c r="AE223" s="8">
        <f>AD223+3.5</f>
        <v>36.5</v>
      </c>
      <c r="AF223" s="8">
        <f>AD223+6.5</f>
        <v>39.5</v>
      </c>
      <c r="AG223" s="26">
        <f>AD223+9.5</f>
        <v>42.5</v>
      </c>
      <c r="AH223" s="8"/>
      <c r="AI223" s="6">
        <v>240</v>
      </c>
      <c r="AJ223" s="6">
        <v>280</v>
      </c>
      <c r="AK223" s="6">
        <v>10</v>
      </c>
      <c r="AL223" s="6">
        <v>12</v>
      </c>
      <c r="AM223" s="6">
        <v>40</v>
      </c>
      <c r="AN223" s="6">
        <v>85</v>
      </c>
      <c r="AO223" s="6">
        <v>45</v>
      </c>
      <c r="AP223" s="6">
        <v>40</v>
      </c>
      <c r="AQ223" s="6">
        <v>975</v>
      </c>
      <c r="AR223" s="6">
        <v>3</v>
      </c>
      <c r="AS223" s="6">
        <f>AN223+AP223+AQ223</f>
        <v>1100</v>
      </c>
      <c r="AT223" s="6">
        <f>ROUNDDOWN(AS223*0.75,0)</f>
        <v>825</v>
      </c>
      <c r="AU223" s="6">
        <f>ROUNDDOWN(AS223*1.25,0)</f>
        <v>1375</v>
      </c>
      <c r="AV223" s="6">
        <f>ROUNDDOWN(($AM223-5)/5,0)-ROUNDDOWN(IF($BA$1=TRUE,$AT223,$AU223)/100,0)+IF($BB$1=TRUE,1,0)+IF($BD$1=TRUE,6,0)</f>
        <v>6</v>
      </c>
      <c r="AW223" s="6">
        <f>ROUNDDOWN(($AM223-5+3*$BA$5)/5,0)-ROUNDDOWN(IF($BA$1=TRUE,$AT223,$AU223)/100,0)+IF($BB$1=TRUE,1,0)+IF($BD$1=TRUE,6,0)</f>
        <v>7</v>
      </c>
      <c r="AX223" s="6">
        <f>ROUNDDOWN(($AM223-5+20*1+2*$BA$5)/5,0)-ROUNDDOWN(IF($BA$1=TRUE,$AT223,$AU223)/100,0)+IF($BB$1=TRUE,1,0)+IF($BD$1=TRUE,6,0)</f>
        <v>10</v>
      </c>
      <c r="AY223" s="6">
        <f>ROUNDDOWN(($AM223-5+20*2+1*$BA$5)/5,0)-ROUNDDOWN(IF($BA$1=TRUE,$AT223,$AU223)/100,0)+IF($BB$1=TRUE,1,0)+IF($BD$1=TRUE,6,0)</f>
        <v>14</v>
      </c>
      <c r="AZ223" s="6">
        <f>ROUNDDOWN(($AM223-5+60)/5,0)-ROUNDDOWN(IF($BA$1=TRUE,$AT223,$AU223)/100,0)+IF($BB$1=TRUE,1,0)+IF($BD$1=TRUE,6,0)</f>
        <v>18</v>
      </c>
    </row>
    <row r="224" spans="1:52" s="6" customFormat="1" x14ac:dyDescent="0.3">
      <c r="A224" s="35">
        <v>220</v>
      </c>
      <c r="B224" s="7" t="s">
        <v>168</v>
      </c>
      <c r="C224" s="23" t="s">
        <v>167</v>
      </c>
      <c r="D224" s="8" t="s">
        <v>1</v>
      </c>
      <c r="E224" s="8" t="s">
        <v>93</v>
      </c>
      <c r="F224" s="9" t="s">
        <v>69</v>
      </c>
      <c r="G224" s="26" t="s">
        <v>10</v>
      </c>
      <c r="H224" s="6">
        <f>ROUNDDOWN(AI224*1.05,0)+INDEX(Sheet2!$B$2:'Sheet2'!$B$5,MATCH(G224,Sheet2!$A$2:'Sheet2'!$A$5,0),0)+34*AR224-ROUNDUP(IF($BA$1=TRUE,AT224,AU224)/10,0)</f>
        <v>407</v>
      </c>
      <c r="I224" s="6">
        <f>ROUNDDOWN(AJ224*1.05,0)+INDEX(Sheet2!$B$2:'Sheet2'!$B$5,MATCH(G224,Sheet2!$A$2:'Sheet2'!$A$5,0),0)+34*AR224-ROUNDUP(IF($BA$1=TRUE,AT224,AU224)/10,0)</f>
        <v>449</v>
      </c>
      <c r="J224" s="45">
        <f>H224+I224</f>
        <v>856</v>
      </c>
      <c r="K224" s="41">
        <f>AU224-ROUNDDOWN(AP224/2,0)-ROUNDDOWN(MAX(AO224*1.2,AN224*0.5),0)+INDEX(Sheet2!$C$2:'Sheet2'!$C$5,MATCH(G224,Sheet2!$A$2:'Sheet2'!$A$5,0),0)</f>
        <v>1414</v>
      </c>
      <c r="L224" s="23">
        <f>AT224-ROUNDDOWN(AP224/2,0)-ROUNDDOWN(MAX(AO224*1.2,AN224*0.5),0)</f>
        <v>788</v>
      </c>
      <c r="N224" s="27">
        <f>AV224+IF($F224="범선",IF($BE$1=TRUE,INDEX(Sheet2!$H$2:'Sheet2'!$H$45,MATCH(AV224,Sheet2!$G$2:'Sheet2'!$G$45,0),0)),IF($BF$1=TRUE,INDEX(Sheet2!$I$2:'Sheet2'!$I$45,MATCH(AV224,Sheet2!$G$2:'Sheet2'!$G$45,0)),IF($BG$1=TRUE,INDEX(Sheet2!$H$2:'Sheet2'!$H$45,MATCH(AV224,Sheet2!$G$2:'Sheet2'!$G$45,0)),0)))+IF($BC$1=TRUE,2,0)</f>
        <v>17</v>
      </c>
      <c r="O224" s="8">
        <f>N224+3</f>
        <v>20</v>
      </c>
      <c r="P224" s="8">
        <f>N224+6</f>
        <v>23</v>
      </c>
      <c r="Q224" s="26">
        <f>N224+9</f>
        <v>26</v>
      </c>
      <c r="R224" s="8">
        <f>AW224+IF($F224="범선",IF($BE$1=TRUE,INDEX(Sheet2!$H$2:'Sheet2'!$H$45,MATCH(AW224,Sheet2!$G$2:'Sheet2'!$G$45,0),0)),IF($BF$1=TRUE,INDEX(Sheet2!$I$2:'Sheet2'!$I$45,MATCH(AW224,Sheet2!$G$2:'Sheet2'!$G$45,0)),IF($BG$1=TRUE,INDEX(Sheet2!$H$2:'Sheet2'!$H$45,MATCH(AW224,Sheet2!$G$2:'Sheet2'!$G$45,0)),0)))+IF($BC$1=TRUE,2,0)</f>
        <v>18.5</v>
      </c>
      <c r="S224" s="8">
        <f>R224+3.5</f>
        <v>22</v>
      </c>
      <c r="T224" s="8">
        <f>R224+6.5</f>
        <v>25</v>
      </c>
      <c r="U224" s="26">
        <f>R224+9.5</f>
        <v>28</v>
      </c>
      <c r="V224" s="8">
        <f>AX224+IF($F224="범선",IF($BE$1=TRUE,INDEX(Sheet2!$H$2:'Sheet2'!$H$45,MATCH(AX224,Sheet2!$G$2:'Sheet2'!$G$45,0),0)),IF($BF$1=TRUE,INDEX(Sheet2!$I$2:'Sheet2'!$I$45,MATCH(AX224,Sheet2!$G$2:'Sheet2'!$G$45,0)),IF($BG$1=TRUE,INDEX(Sheet2!$H$2:'Sheet2'!$H$45,MATCH(AX224,Sheet2!$G$2:'Sheet2'!$G$45,0)),0)))+IF($BC$1=TRUE,2,0)</f>
        <v>22.5</v>
      </c>
      <c r="W224" s="8">
        <f>V224+3.5</f>
        <v>26</v>
      </c>
      <c r="X224" s="8">
        <f>V224+6.5</f>
        <v>29</v>
      </c>
      <c r="Y224" s="26">
        <f>V224+9.5</f>
        <v>32</v>
      </c>
      <c r="Z224" s="8">
        <f>AY224+IF($F224="범선",IF($BE$1=TRUE,INDEX(Sheet2!$H$2:'Sheet2'!$H$45,MATCH(AY224,Sheet2!$G$2:'Sheet2'!$G$45,0),0)),IF($BF$1=TRUE,INDEX(Sheet2!$I$2:'Sheet2'!$I$45,MATCH(AY224,Sheet2!$G$2:'Sheet2'!$G$45,0)),IF($BG$1=TRUE,INDEX(Sheet2!$H$2:'Sheet2'!$H$45,MATCH(AY224,Sheet2!$G$2:'Sheet2'!$G$45,0)),0)))+IF($BC$1=TRUE,2,0)</f>
        <v>28</v>
      </c>
      <c r="AA224" s="8">
        <f>Z224+3.5</f>
        <v>31.5</v>
      </c>
      <c r="AB224" s="8">
        <f>Z224+6.5</f>
        <v>34.5</v>
      </c>
      <c r="AC224" s="26">
        <f>Z224+9.5</f>
        <v>37.5</v>
      </c>
      <c r="AD224" s="8">
        <f>AZ224+IF($F224="범선",IF($BE$1=TRUE,INDEX(Sheet2!$H$2:'Sheet2'!$H$45,MATCH(AZ224,Sheet2!$G$2:'Sheet2'!$G$45,0),0)),IF($BF$1=TRUE,INDEX(Sheet2!$I$2:'Sheet2'!$I$45,MATCH(AZ224,Sheet2!$G$2:'Sheet2'!$G$45,0)),IF($BG$1=TRUE,INDEX(Sheet2!$H$2:'Sheet2'!$H$45,MATCH(AZ224,Sheet2!$G$2:'Sheet2'!$G$45,0)),0)))+IF($BC$1=TRUE,2,0)</f>
        <v>33</v>
      </c>
      <c r="AE224" s="8">
        <f>AD224+3.5</f>
        <v>36.5</v>
      </c>
      <c r="AF224" s="8">
        <f>AD224+6.5</f>
        <v>39.5</v>
      </c>
      <c r="AG224" s="26">
        <f>AD224+9.5</f>
        <v>42.5</v>
      </c>
      <c r="AH224" s="8"/>
      <c r="AI224" s="6">
        <v>240</v>
      </c>
      <c r="AJ224" s="6">
        <v>280</v>
      </c>
      <c r="AK224" s="6">
        <v>10</v>
      </c>
      <c r="AL224" s="6">
        <v>12</v>
      </c>
      <c r="AM224" s="6">
        <v>40</v>
      </c>
      <c r="AN224" s="6">
        <v>85</v>
      </c>
      <c r="AO224" s="6">
        <v>45</v>
      </c>
      <c r="AP224" s="6">
        <v>40</v>
      </c>
      <c r="AQ224" s="6">
        <v>1025</v>
      </c>
      <c r="AR224" s="6">
        <v>3</v>
      </c>
      <c r="AS224" s="6">
        <f>AN224+AP224+AQ224</f>
        <v>1150</v>
      </c>
      <c r="AT224" s="6">
        <f>ROUNDDOWN(AS224*0.75,0)</f>
        <v>862</v>
      </c>
      <c r="AU224" s="6">
        <f>ROUNDDOWN(AS224*1.25,0)</f>
        <v>1437</v>
      </c>
      <c r="AV224" s="6">
        <f>ROUNDDOWN(($AM224-5)/5,0)-ROUNDDOWN(IF($BA$1=TRUE,$AT224,$AU224)/100,0)+IF($BB$1=TRUE,1,0)+IF($BD$1=TRUE,6,0)</f>
        <v>6</v>
      </c>
      <c r="AW224" s="6">
        <f>ROUNDDOWN(($AM224-5+3*$BA$5)/5,0)-ROUNDDOWN(IF($BA$1=TRUE,$AT224,$AU224)/100,0)+IF($BB$1=TRUE,1,0)+IF($BD$1=TRUE,6,0)</f>
        <v>7</v>
      </c>
      <c r="AX224" s="6">
        <f>ROUNDDOWN(($AM224-5+20*1+2*$BA$5)/5,0)-ROUNDDOWN(IF($BA$1=TRUE,$AT224,$AU224)/100,0)+IF($BB$1=TRUE,1,0)+IF($BD$1=TRUE,6,0)</f>
        <v>10</v>
      </c>
      <c r="AY224" s="6">
        <f>ROUNDDOWN(($AM224-5+20*2+1*$BA$5)/5,0)-ROUNDDOWN(IF($BA$1=TRUE,$AT224,$AU224)/100,0)+IF($BB$1=TRUE,1,0)+IF($BD$1=TRUE,6,0)</f>
        <v>14</v>
      </c>
      <c r="AZ224" s="6">
        <f>ROUNDDOWN(($AM224-5+60)/5,0)-ROUNDDOWN(IF($BA$1=TRUE,$AT224,$AU224)/100,0)+IF($BB$1=TRUE,1,0)+IF($BD$1=TRUE,6,0)</f>
        <v>18</v>
      </c>
    </row>
    <row r="225" spans="1:52" s="6" customFormat="1" x14ac:dyDescent="0.3">
      <c r="A225" s="35">
        <v>221</v>
      </c>
      <c r="B225" s="7"/>
      <c r="C225" s="23" t="s">
        <v>204</v>
      </c>
      <c r="D225" s="8" t="s">
        <v>1</v>
      </c>
      <c r="E225" s="8" t="s">
        <v>87</v>
      </c>
      <c r="F225" s="9" t="s">
        <v>69</v>
      </c>
      <c r="G225" s="26" t="s">
        <v>10</v>
      </c>
      <c r="H225" s="6">
        <f>ROUNDDOWN(AI225*1.05,0)+INDEX(Sheet2!$B$2:'Sheet2'!$B$5,MATCH(G225,Sheet2!$A$2:'Sheet2'!$A$5,0),0)+34*AR225-ROUNDUP(IF($BA$1=TRUE,AT225,AU225)/10,0)</f>
        <v>446</v>
      </c>
      <c r="I225" s="6">
        <f>ROUNDDOWN(AJ225*1.05,0)+INDEX(Sheet2!$B$2:'Sheet2'!$B$5,MATCH(G225,Sheet2!$A$2:'Sheet2'!$A$5,0),0)+34*AR225-ROUNDUP(IF($BA$1=TRUE,AT225,AU225)/10,0)</f>
        <v>572</v>
      </c>
      <c r="J225" s="45">
        <f>H225+I225</f>
        <v>1018</v>
      </c>
      <c r="K225" s="41">
        <f>AU225-ROUNDDOWN(AP225/2,0)-ROUNDDOWN(MAX(AO225*1.2,AN225*0.5),0)+INDEX(Sheet2!$C$2:'Sheet2'!$C$5,MATCH(G225,Sheet2!$A$2:'Sheet2'!$A$5,0),0)</f>
        <v>878</v>
      </c>
      <c r="L225" s="23">
        <f>AT225-ROUNDDOWN(AP225/2,0)-ROUNDDOWN(MAX(AO225*1.2,AN225*0.5),0)</f>
        <v>477</v>
      </c>
      <c r="N225" s="27">
        <f>AV225+IF($F225="범선",IF($BE$1=TRUE,INDEX(Sheet2!$H$2:'Sheet2'!$H$45,MATCH(AV225,Sheet2!$G$2:'Sheet2'!$G$45,0),0)),IF($BF$1=TRUE,INDEX(Sheet2!$I$2:'Sheet2'!$I$45,MATCH(AV225,Sheet2!$G$2:'Sheet2'!$G$45,0)),IF($BG$1=TRUE,INDEX(Sheet2!$H$2:'Sheet2'!$H$45,MATCH(AV225,Sheet2!$G$2:'Sheet2'!$G$45,0)),0)))+IF($BC$1=TRUE,2,0)</f>
        <v>14.5</v>
      </c>
      <c r="O225" s="8">
        <f>N225+3</f>
        <v>17.5</v>
      </c>
      <c r="P225" s="8">
        <f>N225+6</f>
        <v>20.5</v>
      </c>
      <c r="Q225" s="26">
        <f>N225+9</f>
        <v>23.5</v>
      </c>
      <c r="R225" s="8">
        <f>AW225+IF($F225="범선",IF($BE$1=TRUE,INDEX(Sheet2!$H$2:'Sheet2'!$H$45,MATCH(AW225,Sheet2!$G$2:'Sheet2'!$G$45,0),0)),IF($BF$1=TRUE,INDEX(Sheet2!$I$2:'Sheet2'!$I$45,MATCH(AW225,Sheet2!$G$2:'Sheet2'!$G$45,0)),IF($BG$1=TRUE,INDEX(Sheet2!$H$2:'Sheet2'!$H$45,MATCH(AW225,Sheet2!$G$2:'Sheet2'!$G$45,0)),0)))+IF($BC$1=TRUE,2,0)</f>
        <v>16</v>
      </c>
      <c r="S225" s="8">
        <f>R225+3.5</f>
        <v>19.5</v>
      </c>
      <c r="T225" s="8">
        <f>R225+6.5</f>
        <v>22.5</v>
      </c>
      <c r="U225" s="26">
        <f>R225+9.5</f>
        <v>25.5</v>
      </c>
      <c r="V225" s="8">
        <f>AX225+IF($F225="범선",IF($BE$1=TRUE,INDEX(Sheet2!$H$2:'Sheet2'!$H$45,MATCH(AX225,Sheet2!$G$2:'Sheet2'!$G$45,0),0)),IF($BF$1=TRUE,INDEX(Sheet2!$I$2:'Sheet2'!$I$45,MATCH(AX225,Sheet2!$G$2:'Sheet2'!$G$45,0)),IF($BG$1=TRUE,INDEX(Sheet2!$H$2:'Sheet2'!$H$45,MATCH(AX225,Sheet2!$G$2:'Sheet2'!$G$45,0)),0)))+IF($BC$1=TRUE,2,0)</f>
        <v>21</v>
      </c>
      <c r="W225" s="8">
        <f>V225+3.5</f>
        <v>24.5</v>
      </c>
      <c r="X225" s="8">
        <f>V225+6.5</f>
        <v>27.5</v>
      </c>
      <c r="Y225" s="26">
        <f>V225+9.5</f>
        <v>30.5</v>
      </c>
      <c r="Z225" s="8">
        <f>AY225+IF($F225="범선",IF($BE$1=TRUE,INDEX(Sheet2!$H$2:'Sheet2'!$H$45,MATCH(AY225,Sheet2!$G$2:'Sheet2'!$G$45,0),0)),IF($BF$1=TRUE,INDEX(Sheet2!$I$2:'Sheet2'!$I$45,MATCH(AY225,Sheet2!$G$2:'Sheet2'!$G$45,0)),IF($BG$1=TRUE,INDEX(Sheet2!$H$2:'Sheet2'!$H$45,MATCH(AY225,Sheet2!$G$2:'Sheet2'!$G$45,0)),0)))+IF($BC$1=TRUE,2,0)</f>
        <v>26.5</v>
      </c>
      <c r="AA225" s="8">
        <f>Z225+3.5</f>
        <v>30</v>
      </c>
      <c r="AB225" s="8">
        <f>Z225+6.5</f>
        <v>33</v>
      </c>
      <c r="AC225" s="26">
        <f>Z225+9.5</f>
        <v>36</v>
      </c>
      <c r="AD225" s="8">
        <f>AZ225+IF($F225="범선",IF($BE$1=TRUE,INDEX(Sheet2!$H$2:'Sheet2'!$H$45,MATCH(AZ225,Sheet2!$G$2:'Sheet2'!$G$45,0),0)),IF($BF$1=TRUE,INDEX(Sheet2!$I$2:'Sheet2'!$I$45,MATCH(AZ225,Sheet2!$G$2:'Sheet2'!$G$45,0)),IF($BG$1=TRUE,INDEX(Sheet2!$H$2:'Sheet2'!$H$45,MATCH(AZ225,Sheet2!$G$2:'Sheet2'!$G$45,0)),0)))+IF($BC$1=TRUE,2,0)</f>
        <v>30.5</v>
      </c>
      <c r="AE225" s="8">
        <f>AD225+3.5</f>
        <v>34</v>
      </c>
      <c r="AF225" s="8">
        <f>AD225+6.5</f>
        <v>37</v>
      </c>
      <c r="AG225" s="26">
        <f>AD225+9.5</f>
        <v>40</v>
      </c>
      <c r="AH225" s="8"/>
      <c r="AI225" s="6">
        <v>245</v>
      </c>
      <c r="AJ225" s="6">
        <v>365</v>
      </c>
      <c r="AK225" s="6">
        <v>10</v>
      </c>
      <c r="AL225" s="6">
        <v>12</v>
      </c>
      <c r="AM225" s="6">
        <v>18</v>
      </c>
      <c r="AN225" s="6">
        <v>65</v>
      </c>
      <c r="AO225" s="6">
        <v>30</v>
      </c>
      <c r="AP225" s="6">
        <v>25</v>
      </c>
      <c r="AQ225" s="6">
        <v>610</v>
      </c>
      <c r="AR225" s="6">
        <v>3</v>
      </c>
      <c r="AS225" s="6">
        <f>AN225+AP225+AQ225</f>
        <v>700</v>
      </c>
      <c r="AT225" s="6">
        <f>ROUNDDOWN(AS225*0.75,0)</f>
        <v>525</v>
      </c>
      <c r="AU225" s="6">
        <f>ROUNDDOWN(AS225*1.25,0)</f>
        <v>875</v>
      </c>
      <c r="AV225" s="6">
        <f>ROUNDDOWN(($AM225-5)/5,0)-ROUNDDOWN(IF($BA$1=TRUE,$AT225,$AU225)/100,0)+IF($BB$1=TRUE,1,0)+IF($BD$1=TRUE,6,0)</f>
        <v>4</v>
      </c>
      <c r="AW225" s="6">
        <f>ROUNDDOWN(($AM225-5+3*$BA$5)/5,0)-ROUNDDOWN(IF($BA$1=TRUE,$AT225,$AU225)/100,0)+IF($BB$1=TRUE,1,0)+IF($BD$1=TRUE,6,0)</f>
        <v>5</v>
      </c>
      <c r="AX225" s="6">
        <f>ROUNDDOWN(($AM225-5+20*1+2*$BA$5)/5,0)-ROUNDDOWN(IF($BA$1=TRUE,$AT225,$AU225)/100,0)+IF($BB$1=TRUE,1,0)+IF($BD$1=TRUE,6,0)</f>
        <v>9</v>
      </c>
      <c r="AY225" s="6">
        <f>ROUNDDOWN(($AM225-5+20*2+1*$BA$5)/5,0)-ROUNDDOWN(IF($BA$1=TRUE,$AT225,$AU225)/100,0)+IF($BB$1=TRUE,1,0)+IF($BD$1=TRUE,6,0)</f>
        <v>13</v>
      </c>
      <c r="AZ225" s="6">
        <f>ROUNDDOWN(($AM225-5+60)/5,0)-ROUNDDOWN(IF($BA$1=TRUE,$AT225,$AU225)/100,0)+IF($BB$1=TRUE,1,0)+IF($BD$1=TRUE,6,0)</f>
        <v>16</v>
      </c>
    </row>
    <row r="226" spans="1:52" s="6" customFormat="1" x14ac:dyDescent="0.3">
      <c r="A226" s="35">
        <v>222</v>
      </c>
      <c r="B226" s="7" t="s">
        <v>141</v>
      </c>
      <c r="C226" s="23" t="s">
        <v>140</v>
      </c>
      <c r="D226" s="8" t="s">
        <v>1</v>
      </c>
      <c r="E226" s="8" t="s">
        <v>0</v>
      </c>
      <c r="F226" s="9" t="s">
        <v>69</v>
      </c>
      <c r="G226" s="26" t="s">
        <v>8</v>
      </c>
      <c r="H226" s="6">
        <f>ROUNDDOWN(AI226*1.05,0)+INDEX(Sheet2!$B$2:'Sheet2'!$B$5,MATCH(G226,Sheet2!$A$2:'Sheet2'!$A$5,0),0)+34*AR226-ROUNDUP(IF($BA$1=TRUE,AT226,AU226)/10,0)</f>
        <v>491</v>
      </c>
      <c r="I226" s="6">
        <f>ROUNDDOWN(AJ226*1.05,0)+INDEX(Sheet2!$B$2:'Sheet2'!$B$5,MATCH(G226,Sheet2!$A$2:'Sheet2'!$A$5,0),0)+34*AR226-ROUNDUP(IF($BA$1=TRUE,AT226,AU226)/10,0)</f>
        <v>611</v>
      </c>
      <c r="J226" s="45">
        <f>H226+I226</f>
        <v>1102</v>
      </c>
      <c r="K226" s="41">
        <f>AU226-ROUNDDOWN(AP226/2,0)-ROUNDDOWN(MAX(AO226*1.2,AN226*0.5),0)+INDEX(Sheet2!$C$2:'Sheet2'!$C$5,MATCH(G226,Sheet2!$A$2:'Sheet2'!$A$5,0),0)</f>
        <v>694</v>
      </c>
      <c r="L226" s="23">
        <f>AT226-ROUNDDOWN(AP226/2,0)-ROUNDDOWN(MAX(AO226*1.2,AN226*0.5),0)</f>
        <v>355</v>
      </c>
      <c r="N226" s="27">
        <f>AV226+IF($F226="범선",IF($BE$1=TRUE,INDEX(Sheet2!$H$2:'Sheet2'!$H$45,MATCH(AV226,Sheet2!$G$2:'Sheet2'!$G$45,0),0)),IF($BF$1=TRUE,INDEX(Sheet2!$I$2:'Sheet2'!$I$45,MATCH(AV226,Sheet2!$G$2:'Sheet2'!$G$45,0)),IF($BG$1=TRUE,INDEX(Sheet2!$H$2:'Sheet2'!$H$45,MATCH(AV226,Sheet2!$G$2:'Sheet2'!$G$45,0)),0)))+IF($BC$1=TRUE,2,0)</f>
        <v>21</v>
      </c>
      <c r="O226" s="8">
        <f>N226+3</f>
        <v>24</v>
      </c>
      <c r="P226" s="8">
        <f>N226+6</f>
        <v>27</v>
      </c>
      <c r="Q226" s="26">
        <f>N226+9</f>
        <v>30</v>
      </c>
      <c r="R226" s="8">
        <f>AW226+IF($F226="범선",IF($BE$1=TRUE,INDEX(Sheet2!$H$2:'Sheet2'!$H$45,MATCH(AW226,Sheet2!$G$2:'Sheet2'!$G$45,0),0)),IF($BF$1=TRUE,INDEX(Sheet2!$I$2:'Sheet2'!$I$45,MATCH(AW226,Sheet2!$G$2:'Sheet2'!$G$45,0)),IF($BG$1=TRUE,INDEX(Sheet2!$H$2:'Sheet2'!$H$45,MATCH(AW226,Sheet2!$G$2:'Sheet2'!$G$45,0)),0)))+IF($BC$1=TRUE,2,0)</f>
        <v>22.5</v>
      </c>
      <c r="S226" s="8">
        <f>R226+3.5</f>
        <v>26</v>
      </c>
      <c r="T226" s="8">
        <f>R226+6.5</f>
        <v>29</v>
      </c>
      <c r="U226" s="26">
        <f>R226+9.5</f>
        <v>32</v>
      </c>
      <c r="V226" s="8">
        <f>AX226+IF($F226="범선",IF($BE$1=TRUE,INDEX(Sheet2!$H$2:'Sheet2'!$H$45,MATCH(AX226,Sheet2!$G$2:'Sheet2'!$G$45,0),0)),IF($BF$1=TRUE,INDEX(Sheet2!$I$2:'Sheet2'!$I$45,MATCH(AX226,Sheet2!$G$2:'Sheet2'!$G$45,0)),IF($BG$1=TRUE,INDEX(Sheet2!$H$2:'Sheet2'!$H$45,MATCH(AX226,Sheet2!$G$2:'Sheet2'!$G$45,0)),0)))+IF($BC$1=TRUE,2,0)</f>
        <v>26.5</v>
      </c>
      <c r="W226" s="8">
        <f>V226+3.5</f>
        <v>30</v>
      </c>
      <c r="X226" s="8">
        <f>V226+6.5</f>
        <v>33</v>
      </c>
      <c r="Y226" s="26">
        <f>V226+9.5</f>
        <v>36</v>
      </c>
      <c r="Z226" s="8">
        <f>AY226+IF($F226="범선",IF($BE$1=TRUE,INDEX(Sheet2!$H$2:'Sheet2'!$H$45,MATCH(AY226,Sheet2!$G$2:'Sheet2'!$G$45,0),0)),IF($BF$1=TRUE,INDEX(Sheet2!$I$2:'Sheet2'!$I$45,MATCH(AY226,Sheet2!$G$2:'Sheet2'!$G$45,0)),IF($BG$1=TRUE,INDEX(Sheet2!$H$2:'Sheet2'!$H$45,MATCH(AY226,Sheet2!$G$2:'Sheet2'!$G$45,0)),0)))+IF($BC$1=TRUE,2,0)</f>
        <v>32</v>
      </c>
      <c r="AA226" s="8">
        <f>Z226+3.5</f>
        <v>35.5</v>
      </c>
      <c r="AB226" s="8">
        <f>Z226+6.5</f>
        <v>38.5</v>
      </c>
      <c r="AC226" s="26">
        <f>Z226+9.5</f>
        <v>41.5</v>
      </c>
      <c r="AD226" s="8">
        <f>AZ226+IF($F226="범선",IF($BE$1=TRUE,INDEX(Sheet2!$H$2:'Sheet2'!$H$45,MATCH(AZ226,Sheet2!$G$2:'Sheet2'!$G$45,0),0)),IF($BF$1=TRUE,INDEX(Sheet2!$I$2:'Sheet2'!$I$45,MATCH(AZ226,Sheet2!$G$2:'Sheet2'!$G$45,0)),IF($BG$1=TRUE,INDEX(Sheet2!$H$2:'Sheet2'!$H$45,MATCH(AZ226,Sheet2!$G$2:'Sheet2'!$G$45,0)),0)))+IF($BC$1=TRUE,2,0)</f>
        <v>37</v>
      </c>
      <c r="AE226" s="8">
        <f>AD226+3.5</f>
        <v>40.5</v>
      </c>
      <c r="AF226" s="8">
        <f>AD226+6.5</f>
        <v>43.5</v>
      </c>
      <c r="AG226" s="26">
        <f>AD226+9.5</f>
        <v>46.5</v>
      </c>
      <c r="AH226" s="8"/>
      <c r="AI226" s="6">
        <v>260</v>
      </c>
      <c r="AJ226" s="6">
        <v>375</v>
      </c>
      <c r="AK226" s="6">
        <v>17</v>
      </c>
      <c r="AL226" s="6">
        <v>13</v>
      </c>
      <c r="AM226" s="6">
        <v>35</v>
      </c>
      <c r="AN226" s="6">
        <v>100</v>
      </c>
      <c r="AO226" s="6">
        <v>40</v>
      </c>
      <c r="AP226" s="6">
        <v>60</v>
      </c>
      <c r="AQ226" s="6">
        <v>420</v>
      </c>
      <c r="AR226" s="6">
        <v>3</v>
      </c>
      <c r="AS226" s="6">
        <f>AN226+AP226+AQ226</f>
        <v>580</v>
      </c>
      <c r="AT226" s="6">
        <f>ROUNDDOWN(AS226*0.75,0)</f>
        <v>435</v>
      </c>
      <c r="AU226" s="6">
        <f>ROUNDDOWN(AS226*1.25,0)</f>
        <v>725</v>
      </c>
      <c r="AV226" s="6">
        <f>ROUNDDOWN(($AM226-5)/5,0)-ROUNDDOWN(IF($BA$1=TRUE,$AT226,$AU226)/100,0)+IF($BB$1=TRUE,1,0)+IF($BD$1=TRUE,6,0)</f>
        <v>9</v>
      </c>
      <c r="AW226" s="6">
        <f>ROUNDDOWN(($AM226-5+3*$BA$5)/5,0)-ROUNDDOWN(IF($BA$1=TRUE,$AT226,$AU226)/100,0)+IF($BB$1=TRUE,1,0)+IF($BD$1=TRUE,6,0)</f>
        <v>10</v>
      </c>
      <c r="AX226" s="6">
        <f>ROUNDDOWN(($AM226-5+20*1+2*$BA$5)/5,0)-ROUNDDOWN(IF($BA$1=TRUE,$AT226,$AU226)/100,0)+IF($BB$1=TRUE,1,0)+IF($BD$1=TRUE,6,0)</f>
        <v>13</v>
      </c>
      <c r="AY226" s="6">
        <f>ROUNDDOWN(($AM226-5+20*2+1*$BA$5)/5,0)-ROUNDDOWN(IF($BA$1=TRUE,$AT226,$AU226)/100,0)+IF($BB$1=TRUE,1,0)+IF($BD$1=TRUE,6,0)</f>
        <v>17</v>
      </c>
      <c r="AZ226" s="6">
        <f>ROUNDDOWN(($AM226-5+60)/5,0)-ROUNDDOWN(IF($BA$1=TRUE,$AT226,$AU226)/100,0)+IF($BB$1=TRUE,1,0)+IF($BD$1=TRUE,6,0)</f>
        <v>21</v>
      </c>
    </row>
    <row r="227" spans="1:52" s="6" customFormat="1" x14ac:dyDescent="0.3">
      <c r="A227" s="35">
        <v>223</v>
      </c>
      <c r="B227" s="7" t="s">
        <v>142</v>
      </c>
      <c r="C227" s="23" t="s">
        <v>140</v>
      </c>
      <c r="D227" s="8" t="s">
        <v>43</v>
      </c>
      <c r="E227" s="8" t="s">
        <v>0</v>
      </c>
      <c r="F227" s="9" t="s">
        <v>69</v>
      </c>
      <c r="G227" s="26" t="s">
        <v>8</v>
      </c>
      <c r="H227" s="6">
        <f>ROUNDDOWN(AI227*1.05,0)+INDEX(Sheet2!$B$2:'Sheet2'!$B$5,MATCH(G227,Sheet2!$A$2:'Sheet2'!$A$5,0),0)+34*AR227-ROUNDUP(IF($BA$1=TRUE,AT227,AU227)/10,0)</f>
        <v>454</v>
      </c>
      <c r="I227" s="6">
        <f>ROUNDDOWN(AJ227*1.05,0)+INDEX(Sheet2!$B$2:'Sheet2'!$B$5,MATCH(G227,Sheet2!$A$2:'Sheet2'!$A$5,0),0)+34*AR227-ROUNDUP(IF($BA$1=TRUE,AT227,AU227)/10,0)</f>
        <v>585</v>
      </c>
      <c r="J227" s="45">
        <f>H227+I227</f>
        <v>1039</v>
      </c>
      <c r="K227" s="41">
        <f>AU227-ROUNDDOWN(AP227/2,0)-ROUNDDOWN(MAX(AO227*1.2,AN227*0.5),0)+INDEX(Sheet2!$C$2:'Sheet2'!$C$5,MATCH(G227,Sheet2!$A$2:'Sheet2'!$A$5,0),0)</f>
        <v>636</v>
      </c>
      <c r="L227" s="23">
        <f>AT227-ROUNDDOWN(AP227/2,0)-ROUNDDOWN(MAX(AO227*1.2,AN227*0.5),0)</f>
        <v>327</v>
      </c>
      <c r="N227" s="27">
        <f>AV227+IF($F227="범선",IF($BE$1=TRUE,INDEX(Sheet2!$H$2:'Sheet2'!$H$45,MATCH(AV227,Sheet2!$G$2:'Sheet2'!$G$45,0),0)),IF($BF$1=TRUE,INDEX(Sheet2!$I$2:'Sheet2'!$I$45,MATCH(AV227,Sheet2!$G$2:'Sheet2'!$G$45,0)),IF($BG$1=TRUE,INDEX(Sheet2!$H$2:'Sheet2'!$H$45,MATCH(AV227,Sheet2!$G$2:'Sheet2'!$G$45,0)),0)))+IF($BC$1=TRUE,2,0)</f>
        <v>21</v>
      </c>
      <c r="O227" s="8">
        <f>N227+3</f>
        <v>24</v>
      </c>
      <c r="P227" s="8">
        <f>N227+6</f>
        <v>27</v>
      </c>
      <c r="Q227" s="26">
        <f>N227+9</f>
        <v>30</v>
      </c>
      <c r="R227" s="8">
        <f>AW227+IF($F227="범선",IF($BE$1=TRUE,INDEX(Sheet2!$H$2:'Sheet2'!$H$45,MATCH(AW227,Sheet2!$G$2:'Sheet2'!$G$45,0),0)),IF($BF$1=TRUE,INDEX(Sheet2!$I$2:'Sheet2'!$I$45,MATCH(AW227,Sheet2!$G$2:'Sheet2'!$G$45,0)),IF($BG$1=TRUE,INDEX(Sheet2!$H$2:'Sheet2'!$H$45,MATCH(AW227,Sheet2!$G$2:'Sheet2'!$G$45,0)),0)))+IF($BC$1=TRUE,2,0)</f>
        <v>22.5</v>
      </c>
      <c r="S227" s="8">
        <f>R227+3.5</f>
        <v>26</v>
      </c>
      <c r="T227" s="8">
        <f>R227+6.5</f>
        <v>29</v>
      </c>
      <c r="U227" s="26">
        <f>R227+9.5</f>
        <v>32</v>
      </c>
      <c r="V227" s="8">
        <f>AX227+IF($F227="범선",IF($BE$1=TRUE,INDEX(Sheet2!$H$2:'Sheet2'!$H$45,MATCH(AX227,Sheet2!$G$2:'Sheet2'!$G$45,0),0)),IF($BF$1=TRUE,INDEX(Sheet2!$I$2:'Sheet2'!$I$45,MATCH(AX227,Sheet2!$G$2:'Sheet2'!$G$45,0)),IF($BG$1=TRUE,INDEX(Sheet2!$H$2:'Sheet2'!$H$45,MATCH(AX227,Sheet2!$G$2:'Sheet2'!$G$45,0)),0)))+IF($BC$1=TRUE,2,0)</f>
        <v>28</v>
      </c>
      <c r="W227" s="8">
        <f>V227+3.5</f>
        <v>31.5</v>
      </c>
      <c r="X227" s="8">
        <f>V227+6.5</f>
        <v>34.5</v>
      </c>
      <c r="Y227" s="26">
        <f>V227+9.5</f>
        <v>37.5</v>
      </c>
      <c r="Z227" s="8">
        <f>AY227+IF($F227="범선",IF($BE$1=TRUE,INDEX(Sheet2!$H$2:'Sheet2'!$H$45,MATCH(AY227,Sheet2!$G$2:'Sheet2'!$G$45,0),0)),IF($BF$1=TRUE,INDEX(Sheet2!$I$2:'Sheet2'!$I$45,MATCH(AY227,Sheet2!$G$2:'Sheet2'!$G$45,0)),IF($BG$1=TRUE,INDEX(Sheet2!$H$2:'Sheet2'!$H$45,MATCH(AY227,Sheet2!$G$2:'Sheet2'!$G$45,0)),0)))+IF($BC$1=TRUE,2,0)</f>
        <v>32</v>
      </c>
      <c r="AA227" s="8">
        <f>Z227+3.5</f>
        <v>35.5</v>
      </c>
      <c r="AB227" s="8">
        <f>Z227+6.5</f>
        <v>38.5</v>
      </c>
      <c r="AC227" s="26">
        <f>Z227+9.5</f>
        <v>41.5</v>
      </c>
      <c r="AD227" s="8">
        <f>AZ227+IF($F227="범선",IF($BE$1=TRUE,INDEX(Sheet2!$H$2:'Sheet2'!$H$45,MATCH(AZ227,Sheet2!$G$2:'Sheet2'!$G$45,0),0)),IF($BF$1=TRUE,INDEX(Sheet2!$I$2:'Sheet2'!$I$45,MATCH(AZ227,Sheet2!$G$2:'Sheet2'!$G$45,0)),IF($BG$1=TRUE,INDEX(Sheet2!$H$2:'Sheet2'!$H$45,MATCH(AZ227,Sheet2!$G$2:'Sheet2'!$G$45,0)),0)))+IF($BC$1=TRUE,2,0)</f>
        <v>37</v>
      </c>
      <c r="AE227" s="8">
        <f>AD227+3.5</f>
        <v>40.5</v>
      </c>
      <c r="AF227" s="8">
        <f>AD227+6.5</f>
        <v>43.5</v>
      </c>
      <c r="AG227" s="26">
        <f>AD227+9.5</f>
        <v>46.5</v>
      </c>
      <c r="AH227" s="8"/>
      <c r="AI227" s="6">
        <v>220</v>
      </c>
      <c r="AJ227" s="6">
        <v>345</v>
      </c>
      <c r="AK227" s="6">
        <v>15</v>
      </c>
      <c r="AL227" s="6">
        <v>11</v>
      </c>
      <c r="AM227" s="6">
        <v>32</v>
      </c>
      <c r="AN227" s="6">
        <v>64</v>
      </c>
      <c r="AO227" s="6">
        <v>21</v>
      </c>
      <c r="AP227" s="6">
        <v>62</v>
      </c>
      <c r="AQ227" s="6">
        <v>394</v>
      </c>
      <c r="AR227" s="6">
        <v>3</v>
      </c>
      <c r="AS227" s="6">
        <f>AN227+AP227+AQ227</f>
        <v>520</v>
      </c>
      <c r="AT227" s="6">
        <f>ROUNDDOWN(AS227*0.75,0)</f>
        <v>390</v>
      </c>
      <c r="AU227" s="6">
        <f>ROUNDDOWN(AS227*1.25,0)</f>
        <v>650</v>
      </c>
      <c r="AV227" s="6">
        <f>ROUNDDOWN(($AM227-5)/5,0)-ROUNDDOWN(IF($BA$1=TRUE,$AT227,$AU227)/100,0)+IF($BB$1=TRUE,1,0)+IF($BD$1=TRUE,6,0)</f>
        <v>9</v>
      </c>
      <c r="AW227" s="6">
        <f>ROUNDDOWN(($AM227-5+3*$BA$5)/5,0)-ROUNDDOWN(IF($BA$1=TRUE,$AT227,$AU227)/100,0)+IF($BB$1=TRUE,1,0)+IF($BD$1=TRUE,6,0)</f>
        <v>10</v>
      </c>
      <c r="AX227" s="6">
        <f>ROUNDDOWN(($AM227-5+20*1+2*$BA$5)/5,0)-ROUNDDOWN(IF($BA$1=TRUE,$AT227,$AU227)/100,0)+IF($BB$1=TRUE,1,0)+IF($BD$1=TRUE,6,0)</f>
        <v>14</v>
      </c>
      <c r="AY227" s="6">
        <f>ROUNDDOWN(($AM227-5+20*2+1*$BA$5)/5,0)-ROUNDDOWN(IF($BA$1=TRUE,$AT227,$AU227)/100,0)+IF($BB$1=TRUE,1,0)+IF($BD$1=TRUE,6,0)</f>
        <v>17</v>
      </c>
      <c r="AZ227" s="6">
        <f>ROUNDDOWN(($AM227-5+60)/5,0)-ROUNDDOWN(IF($BA$1=TRUE,$AT227,$AU227)/100,0)+IF($BB$1=TRUE,1,0)+IF($BD$1=TRUE,6,0)</f>
        <v>21</v>
      </c>
    </row>
    <row r="228" spans="1:52" s="6" customFormat="1" x14ac:dyDescent="0.3">
      <c r="A228" s="35">
        <v>224</v>
      </c>
      <c r="B228" s="7" t="s">
        <v>143</v>
      </c>
      <c r="C228" s="23" t="s">
        <v>140</v>
      </c>
      <c r="D228" s="8" t="s">
        <v>1</v>
      </c>
      <c r="E228" s="8" t="s">
        <v>78</v>
      </c>
      <c r="F228" s="9" t="s">
        <v>69</v>
      </c>
      <c r="G228" s="26" t="s">
        <v>8</v>
      </c>
      <c r="H228" s="6">
        <f>ROUNDDOWN(AI228*1.05,0)+INDEX(Sheet2!$B$2:'Sheet2'!$B$5,MATCH(G228,Sheet2!$A$2:'Sheet2'!$A$5,0),0)+34*AR228-ROUNDUP(IF($BA$1=TRUE,AT228,AU228)/10,0)</f>
        <v>451</v>
      </c>
      <c r="I228" s="6">
        <f>ROUNDDOWN(AJ228*1.05,0)+INDEX(Sheet2!$B$2:'Sheet2'!$B$5,MATCH(G228,Sheet2!$A$2:'Sheet2'!$A$5,0),0)+34*AR228-ROUNDUP(IF($BA$1=TRUE,AT228,AU228)/10,0)</f>
        <v>582</v>
      </c>
      <c r="J228" s="45">
        <f>H228+I228</f>
        <v>1033</v>
      </c>
      <c r="K228" s="41">
        <f>AU228-ROUNDDOWN(AP228/2,0)-ROUNDDOWN(MAX(AO228*1.2,AN228*0.5),0)+INDEX(Sheet2!$C$2:'Sheet2'!$C$5,MATCH(G228,Sheet2!$A$2:'Sheet2'!$A$5,0),0)</f>
        <v>661</v>
      </c>
      <c r="L228" s="23">
        <f>AT228-ROUNDDOWN(AP228/2,0)-ROUNDDOWN(MAX(AO228*1.2,AN228*0.5),0)</f>
        <v>335</v>
      </c>
      <c r="N228" s="27">
        <f>AV228+IF($F228="범선",IF($BE$1=TRUE,INDEX(Sheet2!$H$2:'Sheet2'!$H$45,MATCH(AV228,Sheet2!$G$2:'Sheet2'!$G$45,0),0)),IF($BF$1=TRUE,INDEX(Sheet2!$I$2:'Sheet2'!$I$45,MATCH(AV228,Sheet2!$G$2:'Sheet2'!$G$45,0)),IF($BG$1=TRUE,INDEX(Sheet2!$H$2:'Sheet2'!$H$45,MATCH(AV228,Sheet2!$G$2:'Sheet2'!$G$45,0)),0)))+IF($BC$1=TRUE,2,0)</f>
        <v>20</v>
      </c>
      <c r="O228" s="8">
        <f>N228+3</f>
        <v>23</v>
      </c>
      <c r="P228" s="8">
        <f>N228+6</f>
        <v>26</v>
      </c>
      <c r="Q228" s="26">
        <f>N228+9</f>
        <v>29</v>
      </c>
      <c r="R228" s="8">
        <f>AW228+IF($F228="범선",IF($BE$1=TRUE,INDEX(Sheet2!$H$2:'Sheet2'!$H$45,MATCH(AW228,Sheet2!$G$2:'Sheet2'!$G$45,0),0)),IF($BF$1=TRUE,INDEX(Sheet2!$I$2:'Sheet2'!$I$45,MATCH(AW228,Sheet2!$G$2:'Sheet2'!$G$45,0)),IF($BG$1=TRUE,INDEX(Sheet2!$H$2:'Sheet2'!$H$45,MATCH(AW228,Sheet2!$G$2:'Sheet2'!$G$45,0)),0)))+IF($BC$1=TRUE,2,0)</f>
        <v>21</v>
      </c>
      <c r="S228" s="8">
        <f>R228+3.5</f>
        <v>24.5</v>
      </c>
      <c r="T228" s="8">
        <f>R228+6.5</f>
        <v>27.5</v>
      </c>
      <c r="U228" s="26">
        <f>R228+9.5</f>
        <v>30.5</v>
      </c>
      <c r="V228" s="8">
        <f>AX228+IF($F228="범선",IF($BE$1=TRUE,INDEX(Sheet2!$H$2:'Sheet2'!$H$45,MATCH(AX228,Sheet2!$G$2:'Sheet2'!$G$45,0),0)),IF($BF$1=TRUE,INDEX(Sheet2!$I$2:'Sheet2'!$I$45,MATCH(AX228,Sheet2!$G$2:'Sheet2'!$G$45,0)),IF($BG$1=TRUE,INDEX(Sheet2!$H$2:'Sheet2'!$H$45,MATCH(AX228,Sheet2!$G$2:'Sheet2'!$G$45,0)),0)))+IF($BC$1=TRUE,2,0)</f>
        <v>26.5</v>
      </c>
      <c r="W228" s="8">
        <f>V228+3.5</f>
        <v>30</v>
      </c>
      <c r="X228" s="8">
        <f>V228+6.5</f>
        <v>33</v>
      </c>
      <c r="Y228" s="26">
        <f>V228+9.5</f>
        <v>36</v>
      </c>
      <c r="Z228" s="8">
        <f>AY228+IF($F228="범선",IF($BE$1=TRUE,INDEX(Sheet2!$H$2:'Sheet2'!$H$45,MATCH(AY228,Sheet2!$G$2:'Sheet2'!$G$45,0),0)),IF($BF$1=TRUE,INDEX(Sheet2!$I$2:'Sheet2'!$I$45,MATCH(AY228,Sheet2!$G$2:'Sheet2'!$G$45,0)),IF($BG$1=TRUE,INDEX(Sheet2!$H$2:'Sheet2'!$H$45,MATCH(AY228,Sheet2!$G$2:'Sheet2'!$G$45,0)),0)))+IF($BC$1=TRUE,2,0)</f>
        <v>30.5</v>
      </c>
      <c r="AA228" s="8">
        <f>Z228+3.5</f>
        <v>34</v>
      </c>
      <c r="AB228" s="8">
        <f>Z228+6.5</f>
        <v>37</v>
      </c>
      <c r="AC228" s="26">
        <f>Z228+9.5</f>
        <v>40</v>
      </c>
      <c r="AD228" s="8">
        <f>AZ228+IF($F228="범선",IF($BE$1=TRUE,INDEX(Sheet2!$H$2:'Sheet2'!$H$45,MATCH(AZ228,Sheet2!$G$2:'Sheet2'!$G$45,0),0)),IF($BF$1=TRUE,INDEX(Sheet2!$I$2:'Sheet2'!$I$45,MATCH(AZ228,Sheet2!$G$2:'Sheet2'!$G$45,0)),IF($BG$1=TRUE,INDEX(Sheet2!$H$2:'Sheet2'!$H$45,MATCH(AZ228,Sheet2!$G$2:'Sheet2'!$G$45,0)),0)))+IF($BC$1=TRUE,2,0)</f>
        <v>36</v>
      </c>
      <c r="AE228" s="8">
        <f>AD228+3.5</f>
        <v>39.5</v>
      </c>
      <c r="AF228" s="8">
        <f>AD228+6.5</f>
        <v>42.5</v>
      </c>
      <c r="AG228" s="26">
        <f>AD228+9.5</f>
        <v>45.5</v>
      </c>
      <c r="AH228" s="8"/>
      <c r="AI228" s="6">
        <v>220</v>
      </c>
      <c r="AJ228" s="6">
        <v>345</v>
      </c>
      <c r="AK228" s="6">
        <v>15</v>
      </c>
      <c r="AL228" s="6">
        <v>11</v>
      </c>
      <c r="AM228" s="6">
        <v>32</v>
      </c>
      <c r="AN228" s="6">
        <v>98</v>
      </c>
      <c r="AO228" s="6">
        <v>40</v>
      </c>
      <c r="AP228" s="6">
        <v>62</v>
      </c>
      <c r="AQ228" s="6">
        <v>394</v>
      </c>
      <c r="AR228" s="6">
        <v>3</v>
      </c>
      <c r="AS228" s="6">
        <f>AN228+AP228+AQ228</f>
        <v>554</v>
      </c>
      <c r="AT228" s="6">
        <f>ROUNDDOWN(AS228*0.75,0)</f>
        <v>415</v>
      </c>
      <c r="AU228" s="6">
        <f>ROUNDDOWN(AS228*1.25,0)</f>
        <v>692</v>
      </c>
      <c r="AV228" s="6">
        <f>ROUNDDOWN(($AM228-5)/5,0)-ROUNDDOWN(IF($BA$1=TRUE,$AT228,$AU228)/100,0)+IF($BB$1=TRUE,1,0)+IF($BD$1=TRUE,6,0)</f>
        <v>8</v>
      </c>
      <c r="AW228" s="6">
        <f>ROUNDDOWN(($AM228-5+3*$BA$5)/5,0)-ROUNDDOWN(IF($BA$1=TRUE,$AT228,$AU228)/100,0)+IF($BB$1=TRUE,1,0)+IF($BD$1=TRUE,6,0)</f>
        <v>9</v>
      </c>
      <c r="AX228" s="6">
        <f>ROUNDDOWN(($AM228-5+20*1+2*$BA$5)/5,0)-ROUNDDOWN(IF($BA$1=TRUE,$AT228,$AU228)/100,0)+IF($BB$1=TRUE,1,0)+IF($BD$1=TRUE,6,0)</f>
        <v>13</v>
      </c>
      <c r="AY228" s="6">
        <f>ROUNDDOWN(($AM228-5+20*2+1*$BA$5)/5,0)-ROUNDDOWN(IF($BA$1=TRUE,$AT228,$AU228)/100,0)+IF($BB$1=TRUE,1,0)+IF($BD$1=TRUE,6,0)</f>
        <v>16</v>
      </c>
      <c r="AZ228" s="6">
        <f>ROUNDDOWN(($AM228-5+60)/5,0)-ROUNDDOWN(IF($BA$1=TRUE,$AT228,$AU228)/100,0)+IF($BB$1=TRUE,1,0)+IF($BD$1=TRUE,6,0)</f>
        <v>20</v>
      </c>
    </row>
    <row r="229" spans="1:52" s="6" customFormat="1" x14ac:dyDescent="0.3">
      <c r="A229" s="35">
        <v>225</v>
      </c>
      <c r="B229" s="7" t="s">
        <v>144</v>
      </c>
      <c r="C229" s="23" t="s">
        <v>140</v>
      </c>
      <c r="D229" s="8" t="s">
        <v>1</v>
      </c>
      <c r="E229" s="8" t="s">
        <v>0</v>
      </c>
      <c r="F229" s="9" t="s">
        <v>69</v>
      </c>
      <c r="G229" s="26" t="s">
        <v>12</v>
      </c>
      <c r="H229" s="6">
        <f>ROUNDDOWN(AI229*1.05,0)+INDEX(Sheet2!$B$2:'Sheet2'!$B$5,MATCH(G229,Sheet2!$A$2:'Sheet2'!$A$5,0),0)+34*AR229-ROUNDUP(IF($BA$1=TRUE,AT229,AU229)/10,0)</f>
        <v>350</v>
      </c>
      <c r="I229" s="6">
        <f>ROUNDDOWN(AJ229*1.05,0)+INDEX(Sheet2!$B$2:'Sheet2'!$B$5,MATCH(G229,Sheet2!$A$2:'Sheet2'!$A$5,0),0)+34*AR229-ROUNDUP(IF($BA$1=TRUE,AT229,AU229)/10,0)</f>
        <v>528</v>
      </c>
      <c r="J229" s="45">
        <f>H229+I229</f>
        <v>878</v>
      </c>
      <c r="K229" s="41">
        <f>AU229-ROUNDDOWN(AP229/2,0)-ROUNDDOWN(MAX(AO229*1.2,AN229*0.5),0)+INDEX(Sheet2!$C$2:'Sheet2'!$C$5,MATCH(G229,Sheet2!$A$2:'Sheet2'!$A$5,0),0)</f>
        <v>614</v>
      </c>
      <c r="L229" s="23">
        <f>AT229-ROUNDDOWN(AP229/2,0)-ROUNDDOWN(MAX(AO229*1.2,AN229*0.5),0)</f>
        <v>310</v>
      </c>
      <c r="N229" s="27">
        <f>AV229+IF($F229="범선",IF($BE$1=TRUE,INDEX(Sheet2!$H$2:'Sheet2'!$H$45,MATCH(AV229,Sheet2!$G$2:'Sheet2'!$G$45,0),0)),IF($BF$1=TRUE,INDEX(Sheet2!$I$2:'Sheet2'!$I$45,MATCH(AV229,Sheet2!$G$2:'Sheet2'!$G$45,0)),IF($BG$1=TRUE,INDEX(Sheet2!$H$2:'Sheet2'!$H$45,MATCH(AV229,Sheet2!$G$2:'Sheet2'!$G$45,0)),0)))+IF($BC$1=TRUE,2,0)</f>
        <v>20</v>
      </c>
      <c r="O229" s="8">
        <f>N229+3</f>
        <v>23</v>
      </c>
      <c r="P229" s="8">
        <f>N229+6</f>
        <v>26</v>
      </c>
      <c r="Q229" s="26">
        <f>N229+9</f>
        <v>29</v>
      </c>
      <c r="R229" s="8">
        <f>AW229+IF($F229="범선",IF($BE$1=TRUE,INDEX(Sheet2!$H$2:'Sheet2'!$H$45,MATCH(AW229,Sheet2!$G$2:'Sheet2'!$G$45,0),0)),IF($BF$1=TRUE,INDEX(Sheet2!$I$2:'Sheet2'!$I$45,MATCH(AW229,Sheet2!$G$2:'Sheet2'!$G$45,0)),IF($BG$1=TRUE,INDEX(Sheet2!$H$2:'Sheet2'!$H$45,MATCH(AW229,Sheet2!$G$2:'Sheet2'!$G$45,0)),0)))+IF($BC$1=TRUE,2,0)</f>
        <v>21</v>
      </c>
      <c r="S229" s="8">
        <f>R229+3.5</f>
        <v>24.5</v>
      </c>
      <c r="T229" s="8">
        <f>R229+6.5</f>
        <v>27.5</v>
      </c>
      <c r="U229" s="26">
        <f>R229+9.5</f>
        <v>30.5</v>
      </c>
      <c r="V229" s="8">
        <f>AX229+IF($F229="범선",IF($BE$1=TRUE,INDEX(Sheet2!$H$2:'Sheet2'!$H$45,MATCH(AX229,Sheet2!$G$2:'Sheet2'!$G$45,0),0)),IF($BF$1=TRUE,INDEX(Sheet2!$I$2:'Sheet2'!$I$45,MATCH(AX229,Sheet2!$G$2:'Sheet2'!$G$45,0)),IF($BG$1=TRUE,INDEX(Sheet2!$H$2:'Sheet2'!$H$45,MATCH(AX229,Sheet2!$G$2:'Sheet2'!$G$45,0)),0)))+IF($BC$1=TRUE,2,0)</f>
        <v>25</v>
      </c>
      <c r="W229" s="8">
        <f>V229+3.5</f>
        <v>28.5</v>
      </c>
      <c r="X229" s="8">
        <f>V229+6.5</f>
        <v>31.5</v>
      </c>
      <c r="Y229" s="26">
        <f>V229+9.5</f>
        <v>34.5</v>
      </c>
      <c r="Z229" s="8">
        <f>AY229+IF($F229="범선",IF($BE$1=TRUE,INDEX(Sheet2!$H$2:'Sheet2'!$H$45,MATCH(AY229,Sheet2!$G$2:'Sheet2'!$G$45,0),0)),IF($BF$1=TRUE,INDEX(Sheet2!$I$2:'Sheet2'!$I$45,MATCH(AY229,Sheet2!$G$2:'Sheet2'!$G$45,0)),IF($BG$1=TRUE,INDEX(Sheet2!$H$2:'Sheet2'!$H$45,MATCH(AY229,Sheet2!$G$2:'Sheet2'!$G$45,0)),0)))+IF($BC$1=TRUE,2,0)</f>
        <v>30.5</v>
      </c>
      <c r="AA229" s="8">
        <f>Z229+3.5</f>
        <v>34</v>
      </c>
      <c r="AB229" s="8">
        <f>Z229+6.5</f>
        <v>37</v>
      </c>
      <c r="AC229" s="26">
        <f>Z229+9.5</f>
        <v>40</v>
      </c>
      <c r="AD229" s="8">
        <f>AZ229+IF($F229="범선",IF($BE$1=TRUE,INDEX(Sheet2!$H$2:'Sheet2'!$H$45,MATCH(AZ229,Sheet2!$G$2:'Sheet2'!$G$45,0),0)),IF($BF$1=TRUE,INDEX(Sheet2!$I$2:'Sheet2'!$I$45,MATCH(AZ229,Sheet2!$G$2:'Sheet2'!$G$45,0)),IF($BG$1=TRUE,INDEX(Sheet2!$H$2:'Sheet2'!$H$45,MATCH(AZ229,Sheet2!$G$2:'Sheet2'!$G$45,0)),0)))+IF($BC$1=TRUE,2,0)</f>
        <v>36</v>
      </c>
      <c r="AE229" s="8">
        <f>AD229+3.5</f>
        <v>39.5</v>
      </c>
      <c r="AF229" s="8">
        <f>AD229+6.5</f>
        <v>42.5</v>
      </c>
      <c r="AG229" s="26">
        <f>AD229+9.5</f>
        <v>45.5</v>
      </c>
      <c r="AH229" s="8"/>
      <c r="AI229" s="6">
        <v>140</v>
      </c>
      <c r="AJ229" s="6">
        <v>310</v>
      </c>
      <c r="AK229" s="6">
        <v>11</v>
      </c>
      <c r="AL229" s="6">
        <v>5</v>
      </c>
      <c r="AM229" s="6">
        <v>25</v>
      </c>
      <c r="AN229" s="6">
        <v>70</v>
      </c>
      <c r="AO229" s="6">
        <v>38</v>
      </c>
      <c r="AP229" s="6">
        <v>54</v>
      </c>
      <c r="AQ229" s="6">
        <v>386</v>
      </c>
      <c r="AR229" s="6">
        <v>3</v>
      </c>
      <c r="AS229" s="6">
        <f>AN229+AP229+AQ229</f>
        <v>510</v>
      </c>
      <c r="AT229" s="6">
        <f>ROUNDDOWN(AS229*0.75,0)</f>
        <v>382</v>
      </c>
      <c r="AU229" s="6">
        <f>ROUNDDOWN(AS229*1.25,0)</f>
        <v>637</v>
      </c>
      <c r="AV229" s="6">
        <f>ROUNDDOWN(($AM229-5)/5,0)-ROUNDDOWN(IF($BA$1=TRUE,$AT229,$AU229)/100,0)+IF($BB$1=TRUE,1,0)+IF($BD$1=TRUE,6,0)</f>
        <v>8</v>
      </c>
      <c r="AW229" s="6">
        <f>ROUNDDOWN(($AM229-5+3*$BA$5)/5,0)-ROUNDDOWN(IF($BA$1=TRUE,$AT229,$AU229)/100,0)+IF($BB$1=TRUE,1,0)+IF($BD$1=TRUE,6,0)</f>
        <v>9</v>
      </c>
      <c r="AX229" s="6">
        <f>ROUNDDOWN(($AM229-5+20*1+2*$BA$5)/5,0)-ROUNDDOWN(IF($BA$1=TRUE,$AT229,$AU229)/100,0)+IF($BB$1=TRUE,1,0)+IF($BD$1=TRUE,6,0)</f>
        <v>12</v>
      </c>
      <c r="AY229" s="6">
        <f>ROUNDDOWN(($AM229-5+20*2+1*$BA$5)/5,0)-ROUNDDOWN(IF($BA$1=TRUE,$AT229,$AU229)/100,0)+IF($BB$1=TRUE,1,0)+IF($BD$1=TRUE,6,0)</f>
        <v>16</v>
      </c>
      <c r="AZ229" s="6">
        <f>ROUNDDOWN(($AM229-5+60)/5,0)-ROUNDDOWN(IF($BA$1=TRUE,$AT229,$AU229)/100,0)+IF($BB$1=TRUE,1,0)+IF($BD$1=TRUE,6,0)</f>
        <v>20</v>
      </c>
    </row>
    <row r="230" spans="1:52" s="6" customFormat="1" x14ac:dyDescent="0.3">
      <c r="A230" s="35">
        <v>226</v>
      </c>
      <c r="B230" s="7" t="s">
        <v>145</v>
      </c>
      <c r="C230" s="23" t="s">
        <v>140</v>
      </c>
      <c r="D230" s="8" t="s">
        <v>1</v>
      </c>
      <c r="E230" s="8" t="s">
        <v>0</v>
      </c>
      <c r="F230" s="9" t="s">
        <v>69</v>
      </c>
      <c r="G230" s="26" t="s">
        <v>12</v>
      </c>
      <c r="H230" s="6">
        <f>ROUNDDOWN(AI230*1.05,0)+INDEX(Sheet2!$B$2:'Sheet2'!$B$5,MATCH(G230,Sheet2!$A$2:'Sheet2'!$A$5,0),0)+34*AR230-ROUNDUP(IF($BA$1=TRUE,AT230,AU230)/10,0)</f>
        <v>350</v>
      </c>
      <c r="I230" s="6">
        <f>ROUNDDOWN(AJ230*1.05,0)+INDEX(Sheet2!$B$2:'Sheet2'!$B$5,MATCH(G230,Sheet2!$A$2:'Sheet2'!$A$5,0),0)+34*AR230-ROUNDUP(IF($BA$1=TRUE,AT230,AU230)/10,0)</f>
        <v>528</v>
      </c>
      <c r="J230" s="45">
        <f>H230+I230</f>
        <v>878</v>
      </c>
      <c r="K230" s="41">
        <f>AU230-ROUNDDOWN(AP230/2,0)-ROUNDDOWN(MAX(AO230*1.2,AN230*0.5),0)+INDEX(Sheet2!$C$2:'Sheet2'!$C$5,MATCH(G230,Sheet2!$A$2:'Sheet2'!$A$5,0),0)</f>
        <v>627</v>
      </c>
      <c r="L230" s="23">
        <f>AT230-ROUNDDOWN(AP230/2,0)-ROUNDDOWN(MAX(AO230*1.2,AN230*0.5),0)</f>
        <v>318</v>
      </c>
      <c r="N230" s="27">
        <f>AV230+IF($F230="범선",IF($BE$1=TRUE,INDEX(Sheet2!$H$2:'Sheet2'!$H$45,MATCH(AV230,Sheet2!$G$2:'Sheet2'!$G$45,0),0)),IF($BF$1=TRUE,INDEX(Sheet2!$I$2:'Sheet2'!$I$45,MATCH(AV230,Sheet2!$G$2:'Sheet2'!$G$45,0)),IF($BG$1=TRUE,INDEX(Sheet2!$H$2:'Sheet2'!$H$45,MATCH(AV230,Sheet2!$G$2:'Sheet2'!$G$45,0)),0)))+IF($BC$1=TRUE,2,0)</f>
        <v>20</v>
      </c>
      <c r="O230" s="8">
        <f>N230+3</f>
        <v>23</v>
      </c>
      <c r="P230" s="8">
        <f>N230+6</f>
        <v>26</v>
      </c>
      <c r="Q230" s="26">
        <f>N230+9</f>
        <v>29</v>
      </c>
      <c r="R230" s="8">
        <f>AW230+IF($F230="범선",IF($BE$1=TRUE,INDEX(Sheet2!$H$2:'Sheet2'!$H$45,MATCH(AW230,Sheet2!$G$2:'Sheet2'!$G$45,0),0)),IF($BF$1=TRUE,INDEX(Sheet2!$I$2:'Sheet2'!$I$45,MATCH(AW230,Sheet2!$G$2:'Sheet2'!$G$45,0)),IF($BG$1=TRUE,INDEX(Sheet2!$H$2:'Sheet2'!$H$45,MATCH(AW230,Sheet2!$G$2:'Sheet2'!$G$45,0)),0)))+IF($BC$1=TRUE,2,0)</f>
        <v>21</v>
      </c>
      <c r="S230" s="8">
        <f>R230+3.5</f>
        <v>24.5</v>
      </c>
      <c r="T230" s="8">
        <f>R230+6.5</f>
        <v>27.5</v>
      </c>
      <c r="U230" s="26">
        <f>R230+9.5</f>
        <v>30.5</v>
      </c>
      <c r="V230" s="8">
        <f>AX230+IF($F230="범선",IF($BE$1=TRUE,INDEX(Sheet2!$H$2:'Sheet2'!$H$45,MATCH(AX230,Sheet2!$G$2:'Sheet2'!$G$45,0),0)),IF($BF$1=TRUE,INDEX(Sheet2!$I$2:'Sheet2'!$I$45,MATCH(AX230,Sheet2!$G$2:'Sheet2'!$G$45,0)),IF($BG$1=TRUE,INDEX(Sheet2!$H$2:'Sheet2'!$H$45,MATCH(AX230,Sheet2!$G$2:'Sheet2'!$G$45,0)),0)))+IF($BC$1=TRUE,2,0)</f>
        <v>25</v>
      </c>
      <c r="W230" s="8">
        <f>V230+3.5</f>
        <v>28.5</v>
      </c>
      <c r="X230" s="8">
        <f>V230+6.5</f>
        <v>31.5</v>
      </c>
      <c r="Y230" s="26">
        <f>V230+9.5</f>
        <v>34.5</v>
      </c>
      <c r="Z230" s="8">
        <f>AY230+IF($F230="범선",IF($BE$1=TRUE,INDEX(Sheet2!$H$2:'Sheet2'!$H$45,MATCH(AY230,Sheet2!$G$2:'Sheet2'!$G$45,0),0)),IF($BF$1=TRUE,INDEX(Sheet2!$I$2:'Sheet2'!$I$45,MATCH(AY230,Sheet2!$G$2:'Sheet2'!$G$45,0)),IF($BG$1=TRUE,INDEX(Sheet2!$H$2:'Sheet2'!$H$45,MATCH(AY230,Sheet2!$G$2:'Sheet2'!$G$45,0)),0)))+IF($BC$1=TRUE,2,0)</f>
        <v>30.5</v>
      </c>
      <c r="AA230" s="8">
        <f>Z230+3.5</f>
        <v>34</v>
      </c>
      <c r="AB230" s="8">
        <f>Z230+6.5</f>
        <v>37</v>
      </c>
      <c r="AC230" s="26">
        <f>Z230+9.5</f>
        <v>40</v>
      </c>
      <c r="AD230" s="8">
        <f>AZ230+IF($F230="범선",IF($BE$1=TRUE,INDEX(Sheet2!$H$2:'Sheet2'!$H$45,MATCH(AZ230,Sheet2!$G$2:'Sheet2'!$G$45,0),0)),IF($BF$1=TRUE,INDEX(Sheet2!$I$2:'Sheet2'!$I$45,MATCH(AZ230,Sheet2!$G$2:'Sheet2'!$G$45,0)),IF($BG$1=TRUE,INDEX(Sheet2!$H$2:'Sheet2'!$H$45,MATCH(AZ230,Sheet2!$G$2:'Sheet2'!$G$45,0)),0)))+IF($BC$1=TRUE,2,0)</f>
        <v>36</v>
      </c>
      <c r="AE230" s="8">
        <f>AD230+3.5</f>
        <v>39.5</v>
      </c>
      <c r="AF230" s="8">
        <f>AD230+6.5</f>
        <v>42.5</v>
      </c>
      <c r="AG230" s="26">
        <f>AD230+9.5</f>
        <v>45.5</v>
      </c>
      <c r="AH230" s="8"/>
      <c r="AI230" s="6">
        <v>140</v>
      </c>
      <c r="AJ230" s="6">
        <v>310</v>
      </c>
      <c r="AK230" s="6">
        <v>11</v>
      </c>
      <c r="AL230" s="6">
        <v>5</v>
      </c>
      <c r="AM230" s="6">
        <v>25</v>
      </c>
      <c r="AN230" s="6">
        <v>70</v>
      </c>
      <c r="AO230" s="6">
        <v>38</v>
      </c>
      <c r="AP230" s="6">
        <v>54</v>
      </c>
      <c r="AQ230" s="6">
        <v>396</v>
      </c>
      <c r="AR230" s="6">
        <v>3</v>
      </c>
      <c r="AS230" s="6">
        <f>AN230+AP230+AQ230</f>
        <v>520</v>
      </c>
      <c r="AT230" s="6">
        <f>ROUNDDOWN(AS230*0.75,0)</f>
        <v>390</v>
      </c>
      <c r="AU230" s="6">
        <f>ROUNDDOWN(AS230*1.25,0)</f>
        <v>650</v>
      </c>
      <c r="AV230" s="6">
        <f>ROUNDDOWN(($AM230-5)/5,0)-ROUNDDOWN(IF($BA$1=TRUE,$AT230,$AU230)/100,0)+IF($BB$1=TRUE,1,0)+IF($BD$1=TRUE,6,0)</f>
        <v>8</v>
      </c>
      <c r="AW230" s="6">
        <f>ROUNDDOWN(($AM230-5+3*$BA$5)/5,0)-ROUNDDOWN(IF($BA$1=TRUE,$AT230,$AU230)/100,0)+IF($BB$1=TRUE,1,0)+IF($BD$1=TRUE,6,0)</f>
        <v>9</v>
      </c>
      <c r="AX230" s="6">
        <f>ROUNDDOWN(($AM230-5+20*1+2*$BA$5)/5,0)-ROUNDDOWN(IF($BA$1=TRUE,$AT230,$AU230)/100,0)+IF($BB$1=TRUE,1,0)+IF($BD$1=TRUE,6,0)</f>
        <v>12</v>
      </c>
      <c r="AY230" s="6">
        <f>ROUNDDOWN(($AM230-5+20*2+1*$BA$5)/5,0)-ROUNDDOWN(IF($BA$1=TRUE,$AT230,$AU230)/100,0)+IF($BB$1=TRUE,1,0)+IF($BD$1=TRUE,6,0)</f>
        <v>16</v>
      </c>
      <c r="AZ230" s="6">
        <f>ROUNDDOWN(($AM230-5+60)/5,0)-ROUNDDOWN(IF($BA$1=TRUE,$AT230,$AU230)/100,0)+IF($BB$1=TRUE,1,0)+IF($BD$1=TRUE,6,0)</f>
        <v>20</v>
      </c>
    </row>
    <row r="231" spans="1:52" x14ac:dyDescent="0.3">
      <c r="A231" s="35">
        <v>227</v>
      </c>
      <c r="B231" s="34" t="s">
        <v>366</v>
      </c>
      <c r="C231" s="23" t="s">
        <v>363</v>
      </c>
      <c r="D231" s="8" t="s">
        <v>1</v>
      </c>
      <c r="E231" s="3" t="s">
        <v>0</v>
      </c>
      <c r="F231" s="8" t="s">
        <v>323</v>
      </c>
      <c r="G231" s="26" t="s">
        <v>12</v>
      </c>
      <c r="H231" s="6">
        <f>ROUNDDOWN(AI231*1.05,0)+INDEX(Sheet2!$B$2:'Sheet2'!$B$5,MATCH(G231,Sheet2!$A$2:'Sheet2'!$A$5,0),0)+34*AR231-ROUNDUP(IF($BA$1=TRUE,AT231,AU231)/10,0)</f>
        <v>460</v>
      </c>
      <c r="I231" s="6">
        <f>ROUNDDOWN(AJ231*1.05,0)+INDEX(Sheet2!$B$2:'Sheet2'!$B$5,MATCH(G231,Sheet2!$A$2:'Sheet2'!$A$5,0),0)+34*AR231-ROUNDUP(IF($BA$1=TRUE,AT231,AU231)/10,0)</f>
        <v>412</v>
      </c>
      <c r="J231" s="45">
        <f>H231+I231</f>
        <v>872</v>
      </c>
      <c r="K231" s="41">
        <f>AU231-ROUNDDOWN(AP231/2,0)-ROUNDDOWN(MAX(AO231*1.2,AN231*0.5),0)+INDEX(Sheet2!$C$2:'Sheet2'!$C$5,MATCH(G231,Sheet2!$A$2:'Sheet2'!$A$5,0),0)</f>
        <v>717</v>
      </c>
      <c r="L231" s="23">
        <f>AT231-ROUNDDOWN(AP231/2,0)-ROUNDDOWN(MAX(AO231*1.2,AN231*0.5),0)</f>
        <v>343</v>
      </c>
      <c r="M231" s="6"/>
      <c r="N231" s="27">
        <f>AV231+IF($F231="범선",IF($BE$1=TRUE,INDEX(Sheet2!$H$2:'Sheet2'!$H$45,MATCH(AV231,Sheet2!$G$2:'Sheet2'!$G$45,0),0)),IF($BF$1=TRUE,INDEX(Sheet2!$I$2:'Sheet2'!$I$45,MATCH(AV231,Sheet2!$G$2:'Sheet2'!$G$45,0)),IF($BG$1=TRUE,INDEX(Sheet2!$H$2:'Sheet2'!$H$45,MATCH(AV231,Sheet2!$G$2:'Sheet2'!$G$45,0)),0)))+IF($BC$1=TRUE,2,0)</f>
        <v>26.5</v>
      </c>
      <c r="O231" s="8">
        <f>N231+3</f>
        <v>29.5</v>
      </c>
      <c r="P231" s="8">
        <f>N231+6</f>
        <v>32.5</v>
      </c>
      <c r="Q231" s="26">
        <f>N231+9</f>
        <v>35.5</v>
      </c>
      <c r="R231" s="8">
        <f>AW231+IF($F231="범선",IF($BE$1=TRUE,INDEX(Sheet2!$H$2:'Sheet2'!$H$45,MATCH(AW231,Sheet2!$G$2:'Sheet2'!$G$45,0),0)),IF($BF$1=TRUE,INDEX(Sheet2!$I$2:'Sheet2'!$I$45,MATCH(AW231,Sheet2!$G$2:'Sheet2'!$G$45,0)),IF($BG$1=TRUE,INDEX(Sheet2!$H$2:'Sheet2'!$H$45,MATCH(AW231,Sheet2!$G$2:'Sheet2'!$G$45,0)),0)))+IF($BC$1=TRUE,2,0)</f>
        <v>28</v>
      </c>
      <c r="S231" s="8">
        <f>R231+3.5</f>
        <v>31.5</v>
      </c>
      <c r="T231" s="8">
        <f>R231+6.5</f>
        <v>34.5</v>
      </c>
      <c r="U231" s="26">
        <f>R231+9.5</f>
        <v>37.5</v>
      </c>
      <c r="V231" s="8">
        <f>AX231+IF($F231="범선",IF($BE$1=TRUE,INDEX(Sheet2!$H$2:'Sheet2'!$H$45,MATCH(AX231,Sheet2!$G$2:'Sheet2'!$G$45,0),0)),IF($BF$1=TRUE,INDEX(Sheet2!$I$2:'Sheet2'!$I$45,MATCH(AX231,Sheet2!$G$2:'Sheet2'!$G$45,0)),IF($BG$1=TRUE,INDEX(Sheet2!$H$2:'Sheet2'!$H$45,MATCH(AX231,Sheet2!$G$2:'Sheet2'!$G$45,0)),0)))+IF($BC$1=TRUE,2,0)</f>
        <v>32</v>
      </c>
      <c r="W231" s="8">
        <f>V231+3.5</f>
        <v>35.5</v>
      </c>
      <c r="X231" s="8">
        <f>V231+6.5</f>
        <v>38.5</v>
      </c>
      <c r="Y231" s="26">
        <f>V231+9.5</f>
        <v>41.5</v>
      </c>
      <c r="Z231" s="8">
        <f>AY231+IF($F231="범선",IF($BE$1=TRUE,INDEX(Sheet2!$H$2:'Sheet2'!$H$45,MATCH(AY231,Sheet2!$G$2:'Sheet2'!$G$45,0),0)),IF($BF$1=TRUE,INDEX(Sheet2!$I$2:'Sheet2'!$I$45,MATCH(AY231,Sheet2!$G$2:'Sheet2'!$G$45,0)),IF($BG$1=TRUE,INDEX(Sheet2!$H$2:'Sheet2'!$H$45,MATCH(AY231,Sheet2!$G$2:'Sheet2'!$G$45,0)),0)))+IF($BC$1=TRUE,2,0)</f>
        <v>37</v>
      </c>
      <c r="AA231" s="8">
        <f>Z231+3.5</f>
        <v>40.5</v>
      </c>
      <c r="AB231" s="8">
        <f>Z231+6.5</f>
        <v>43.5</v>
      </c>
      <c r="AC231" s="26">
        <f>Z231+9.5</f>
        <v>46.5</v>
      </c>
      <c r="AD231" s="8">
        <f>AZ231+IF($F231="범선",IF($BE$1=TRUE,INDEX(Sheet2!$H$2:'Sheet2'!$H$45,MATCH(AZ231,Sheet2!$G$2:'Sheet2'!$G$45,0),0)),IF($BF$1=TRUE,INDEX(Sheet2!$I$2:'Sheet2'!$I$45,MATCH(AZ231,Sheet2!$G$2:'Sheet2'!$G$45,0)),IF($BG$1=TRUE,INDEX(Sheet2!$H$2:'Sheet2'!$H$45,MATCH(AZ231,Sheet2!$G$2:'Sheet2'!$G$45,0)),0)))+IF($BC$1=TRUE,2,0)</f>
        <v>42.5</v>
      </c>
      <c r="AE231" s="8">
        <f>AD231+3.5</f>
        <v>46</v>
      </c>
      <c r="AF231" s="8">
        <f>AD231+6.5</f>
        <v>49</v>
      </c>
      <c r="AG231" s="26">
        <f>AD231+9.5</f>
        <v>52</v>
      </c>
      <c r="AI231" s="40">
        <v>255</v>
      </c>
      <c r="AJ231" s="40">
        <v>209</v>
      </c>
      <c r="AK231" s="40">
        <v>12</v>
      </c>
      <c r="AL231" s="40">
        <v>11</v>
      </c>
      <c r="AM231" s="40">
        <v>55</v>
      </c>
      <c r="AN231" s="40">
        <v>180</v>
      </c>
      <c r="AO231" s="40">
        <v>65</v>
      </c>
      <c r="AP231" s="40">
        <v>108</v>
      </c>
      <c r="AQ231" s="40">
        <v>362</v>
      </c>
      <c r="AR231" s="40">
        <v>3</v>
      </c>
      <c r="AS231" s="40">
        <f>AN231+AP231+AQ231</f>
        <v>650</v>
      </c>
      <c r="AT231" s="40">
        <f>ROUNDDOWN(AS231*0.75,0)</f>
        <v>487</v>
      </c>
      <c r="AU231" s="40">
        <f>ROUNDDOWN(AS231*1.25,0)</f>
        <v>812</v>
      </c>
      <c r="AV231" s="6">
        <f>ROUNDDOWN(($AM231-5)/5,0)-ROUNDDOWN(IF($BA$1=TRUE,$AT231,$AU231)/100,0)+IF($BB$1=TRUE,1,0)+IF($BD$1=TRUE,6,0)</f>
        <v>13</v>
      </c>
      <c r="AW231" s="6">
        <f>ROUNDDOWN(($AM231-5+3*$BA$5)/5,0)-ROUNDDOWN(IF($BA$1=TRUE,$AT231,$AU231)/100,0)+IF($BB$1=TRUE,1,0)+IF($BD$1=TRUE,6,0)</f>
        <v>14</v>
      </c>
      <c r="AX231" s="6">
        <f>ROUNDDOWN(($AM231-5+20*1+2*$BA$5)/5,0)-ROUNDDOWN(IF($BA$1=TRUE,$AT231,$AU231)/100,0)+IF($BB$1=TRUE,1,0)+IF($BD$1=TRUE,6,0)</f>
        <v>17</v>
      </c>
      <c r="AY231" s="6">
        <f>ROUNDDOWN(($AM231-5+20*2+1*$BA$5)/5,0)-ROUNDDOWN(IF($BA$1=TRUE,$AT231,$AU231)/100,0)+IF($BB$1=TRUE,1,0)+IF($BD$1=TRUE,6,0)</f>
        <v>21</v>
      </c>
      <c r="AZ231" s="6">
        <f>ROUNDDOWN(($AM231-5+60)/5,0)-ROUNDDOWN(IF($BA$1=TRUE,$AT231,$AU231)/100,0)+IF($BB$1=TRUE,1,0)+IF($BD$1=TRUE,6,0)</f>
        <v>25</v>
      </c>
    </row>
    <row r="232" spans="1:52" x14ac:dyDescent="0.3">
      <c r="A232" s="35">
        <v>228</v>
      </c>
      <c r="C232" s="23" t="s">
        <v>363</v>
      </c>
      <c r="D232" s="8" t="s">
        <v>43</v>
      </c>
      <c r="E232" s="3" t="s">
        <v>0</v>
      </c>
      <c r="F232" s="8" t="s">
        <v>323</v>
      </c>
      <c r="G232" s="26" t="s">
        <v>12</v>
      </c>
      <c r="H232" s="6">
        <f>ROUNDDOWN(AI232*1.05,0)+INDEX(Sheet2!$B$2:'Sheet2'!$B$5,MATCH(G232,Sheet2!$A$2:'Sheet2'!$A$5,0),0)+34*AR232-ROUNDUP(IF($BA$1=TRUE,AT232,AU232)/10,0)</f>
        <v>460</v>
      </c>
      <c r="I232" s="6">
        <f>ROUNDDOWN(AJ232*1.05,0)+INDEX(Sheet2!$B$2:'Sheet2'!$B$5,MATCH(G232,Sheet2!$A$2:'Sheet2'!$A$5,0),0)+34*AR232-ROUNDUP(IF($BA$1=TRUE,AT232,AU232)/10,0)</f>
        <v>413</v>
      </c>
      <c r="J232" s="45">
        <f>H232+I232</f>
        <v>873</v>
      </c>
      <c r="K232" s="41">
        <f>AU232-ROUNDDOWN(AP232/2,0)-ROUNDDOWN(MAX(AO232*1.2,AN232*0.5),0)+INDEX(Sheet2!$C$2:'Sheet2'!$C$5,MATCH(G232,Sheet2!$A$2:'Sheet2'!$A$5,0),0)</f>
        <v>729</v>
      </c>
      <c r="L232" s="23">
        <f>AT232-ROUNDDOWN(AP232/2,0)-ROUNDDOWN(MAX(AO232*1.2,AN232*0.5),0)</f>
        <v>355</v>
      </c>
      <c r="M232" s="6"/>
      <c r="N232" s="27">
        <f>AV232+IF($F232="범선",IF($BE$1=TRUE,INDEX(Sheet2!$H$2:'Sheet2'!$H$45,MATCH(AV232,Sheet2!$G$2:'Sheet2'!$G$45,0),0)),IF($BF$1=TRUE,INDEX(Sheet2!$I$2:'Sheet2'!$I$45,MATCH(AV232,Sheet2!$G$2:'Sheet2'!$G$45,0)),IF($BG$1=TRUE,INDEX(Sheet2!$H$2:'Sheet2'!$H$45,MATCH(AV232,Sheet2!$G$2:'Sheet2'!$G$45,0)),0)))+IF($BC$1=TRUE,2,0)</f>
        <v>24</v>
      </c>
      <c r="O232" s="8">
        <f>N232+3</f>
        <v>27</v>
      </c>
      <c r="P232" s="8">
        <f>N232+6</f>
        <v>30</v>
      </c>
      <c r="Q232" s="26">
        <f>N232+9</f>
        <v>33</v>
      </c>
      <c r="R232" s="8">
        <f>AW232+IF($F232="범선",IF($BE$1=TRUE,INDEX(Sheet2!$H$2:'Sheet2'!$H$45,MATCH(AW232,Sheet2!$G$2:'Sheet2'!$G$45,0),0)),IF($BF$1=TRUE,INDEX(Sheet2!$I$2:'Sheet2'!$I$45,MATCH(AW232,Sheet2!$G$2:'Sheet2'!$G$45,0)),IF($BG$1=TRUE,INDEX(Sheet2!$H$2:'Sheet2'!$H$45,MATCH(AW232,Sheet2!$G$2:'Sheet2'!$G$45,0)),0)))+IF($BC$1=TRUE,2,0)</f>
        <v>26.5</v>
      </c>
      <c r="S232" s="8">
        <f>R232+3.5</f>
        <v>30</v>
      </c>
      <c r="T232" s="8">
        <f>R232+6.5</f>
        <v>33</v>
      </c>
      <c r="U232" s="26">
        <f>R232+9.5</f>
        <v>36</v>
      </c>
      <c r="V232" s="8">
        <f>AX232+IF($F232="범선",IF($BE$1=TRUE,INDEX(Sheet2!$H$2:'Sheet2'!$H$45,MATCH(AX232,Sheet2!$G$2:'Sheet2'!$G$45,0),0)),IF($BF$1=TRUE,INDEX(Sheet2!$I$2:'Sheet2'!$I$45,MATCH(AX232,Sheet2!$G$2:'Sheet2'!$G$45,0)),IF($BG$1=TRUE,INDEX(Sheet2!$H$2:'Sheet2'!$H$45,MATCH(AX232,Sheet2!$G$2:'Sheet2'!$G$45,0)),0)))+IF($BC$1=TRUE,2,0)</f>
        <v>30.5</v>
      </c>
      <c r="W232" s="8">
        <f>V232+3.5</f>
        <v>34</v>
      </c>
      <c r="X232" s="8">
        <f>V232+6.5</f>
        <v>37</v>
      </c>
      <c r="Y232" s="26">
        <f>V232+9.5</f>
        <v>40</v>
      </c>
      <c r="Z232" s="8">
        <f>AY232+IF($F232="범선",IF($BE$1=TRUE,INDEX(Sheet2!$H$2:'Sheet2'!$H$45,MATCH(AY232,Sheet2!$G$2:'Sheet2'!$G$45,0),0)),IF($BF$1=TRUE,INDEX(Sheet2!$I$2:'Sheet2'!$I$45,MATCH(AY232,Sheet2!$G$2:'Sheet2'!$G$45,0)),IF($BG$1=TRUE,INDEX(Sheet2!$H$2:'Sheet2'!$H$45,MATCH(AY232,Sheet2!$G$2:'Sheet2'!$G$45,0)),0)))+IF($BC$1=TRUE,2,0)</f>
        <v>36</v>
      </c>
      <c r="AA232" s="8">
        <f>Z232+3.5</f>
        <v>39.5</v>
      </c>
      <c r="AB232" s="8">
        <f>Z232+6.5</f>
        <v>42.5</v>
      </c>
      <c r="AC232" s="26">
        <f>Z232+9.5</f>
        <v>45.5</v>
      </c>
      <c r="AD232" s="8">
        <f>AZ232+IF($F232="범선",IF($BE$1=TRUE,INDEX(Sheet2!$H$2:'Sheet2'!$H$45,MATCH(AZ232,Sheet2!$G$2:'Sheet2'!$G$45,0),0)),IF($BF$1=TRUE,INDEX(Sheet2!$I$2:'Sheet2'!$I$45,MATCH(AZ232,Sheet2!$G$2:'Sheet2'!$G$45,0)),IF($BG$1=TRUE,INDEX(Sheet2!$H$2:'Sheet2'!$H$45,MATCH(AZ232,Sheet2!$G$2:'Sheet2'!$G$45,0)),0)))+IF($BC$1=TRUE,2,0)</f>
        <v>40</v>
      </c>
      <c r="AE232" s="8">
        <f>AD232+3.5</f>
        <v>43.5</v>
      </c>
      <c r="AF232" s="8">
        <f>AD232+6.5</f>
        <v>46.5</v>
      </c>
      <c r="AG232" s="26">
        <f>AD232+9.5</f>
        <v>49.5</v>
      </c>
      <c r="AI232" s="40">
        <v>255</v>
      </c>
      <c r="AJ232" s="40">
        <v>210</v>
      </c>
      <c r="AK232" s="40">
        <v>11</v>
      </c>
      <c r="AL232" s="40">
        <v>11</v>
      </c>
      <c r="AM232" s="40">
        <v>49</v>
      </c>
      <c r="AN232" s="40">
        <v>150</v>
      </c>
      <c r="AO232" s="40">
        <v>65</v>
      </c>
      <c r="AP232" s="40">
        <v>108</v>
      </c>
      <c r="AQ232" s="40">
        <v>392</v>
      </c>
      <c r="AR232" s="40">
        <v>3</v>
      </c>
      <c r="AS232" s="6">
        <f>AN232+AP232+AQ232</f>
        <v>650</v>
      </c>
      <c r="AT232" s="6">
        <f>ROUNDDOWN(AS232*0.75,0)</f>
        <v>487</v>
      </c>
      <c r="AU232" s="6">
        <f>ROUNDDOWN(AS232*1.25,0)</f>
        <v>812</v>
      </c>
      <c r="AV232" s="6">
        <f>ROUNDDOWN(($AM232-5)/5,0)-ROUNDDOWN(IF($BA$1=TRUE,$AT232,$AU232)/100,0)+IF($BB$1=TRUE,1,0)+IF($BD$1=TRUE,6,0)</f>
        <v>11</v>
      </c>
      <c r="AW232" s="6">
        <f>ROUNDDOWN(($AM232-5+3*$BA$5)/5,0)-ROUNDDOWN(IF($BA$1=TRUE,$AT232,$AU232)/100,0)+IF($BB$1=TRUE,1,0)+IF($BD$1=TRUE,6,0)</f>
        <v>13</v>
      </c>
      <c r="AX232" s="6">
        <f>ROUNDDOWN(($AM232-5+20*1+2*$BA$5)/5,0)-ROUNDDOWN(IF($BA$1=TRUE,$AT232,$AU232)/100,0)+IF($BB$1=TRUE,1,0)+IF($BD$1=TRUE,6,0)</f>
        <v>16</v>
      </c>
      <c r="AY232" s="6">
        <f>ROUNDDOWN(($AM232-5+20*2+1*$BA$5)/5,0)-ROUNDDOWN(IF($BA$1=TRUE,$AT232,$AU232)/100,0)+IF($BB$1=TRUE,1,0)+IF($BD$1=TRUE,6,0)</f>
        <v>20</v>
      </c>
      <c r="AZ232" s="6">
        <f>ROUNDDOWN(($AM232-5+60)/5,0)-ROUNDDOWN(IF($BA$1=TRUE,$AT232,$AU232)/100,0)+IF($BB$1=TRUE,1,0)+IF($BD$1=TRUE,6,0)</f>
        <v>23</v>
      </c>
    </row>
    <row r="233" spans="1:52" x14ac:dyDescent="0.3">
      <c r="A233" s="35">
        <v>229</v>
      </c>
      <c r="B233" s="2" t="s">
        <v>365</v>
      </c>
      <c r="C233" s="23" t="s">
        <v>364</v>
      </c>
      <c r="D233" s="8" t="s">
        <v>1</v>
      </c>
      <c r="E233" s="3" t="s">
        <v>0</v>
      </c>
      <c r="F233" s="8" t="s">
        <v>323</v>
      </c>
      <c r="G233" s="26" t="s">
        <v>12</v>
      </c>
      <c r="H233" s="6">
        <f>ROUNDDOWN(AI233*1.05,0)+INDEX(Sheet2!$B$2:'Sheet2'!$B$5,MATCH(G233,Sheet2!$A$2:'Sheet2'!$A$5,0),0)+34*AR233-ROUNDUP(IF($BA$1=TRUE,AT233,AU233)/10,0)</f>
        <v>456</v>
      </c>
      <c r="I233" s="6">
        <f>ROUNDDOWN(AJ233*1.05,0)+INDEX(Sheet2!$B$2:'Sheet2'!$B$5,MATCH(G233,Sheet2!$A$2:'Sheet2'!$A$5,0),0)+34*AR233-ROUNDUP(IF($BA$1=TRUE,AT233,AU233)/10,0)</f>
        <v>408</v>
      </c>
      <c r="J233" s="45">
        <f>H233+I233</f>
        <v>864</v>
      </c>
      <c r="K233" s="41">
        <f>AU233-ROUNDDOWN(AP233/2,0)-ROUNDDOWN(MAX(AO233*1.2,AN233*0.5),0)+INDEX(Sheet2!$C$2:'Sheet2'!$C$5,MATCH(G233,Sheet2!$A$2:'Sheet2'!$A$5,0),0)</f>
        <v>780</v>
      </c>
      <c r="L233" s="23">
        <f>AT233-ROUNDDOWN(AP233/2,0)-ROUNDDOWN(MAX(AO233*1.2,AN233*0.5),0)</f>
        <v>381</v>
      </c>
      <c r="M233" s="6"/>
      <c r="N233" s="27">
        <f>AV233+IF($F233="범선",IF($BE$1=TRUE,INDEX(Sheet2!$H$2:'Sheet2'!$H$45,MATCH(AV233,Sheet2!$G$2:'Sheet2'!$G$45,0),0)),IF($BF$1=TRUE,INDEX(Sheet2!$I$2:'Sheet2'!$I$45,MATCH(AV233,Sheet2!$G$2:'Sheet2'!$G$45,0)),IF($BG$1=TRUE,INDEX(Sheet2!$H$2:'Sheet2'!$H$45,MATCH(AV233,Sheet2!$G$2:'Sheet2'!$G$45,0)),0)))+IF($BC$1=TRUE,2,0)</f>
        <v>24</v>
      </c>
      <c r="O233" s="8">
        <f>N233+3</f>
        <v>27</v>
      </c>
      <c r="P233" s="8">
        <f>N233+6</f>
        <v>30</v>
      </c>
      <c r="Q233" s="26">
        <f>N233+9</f>
        <v>33</v>
      </c>
      <c r="R233" s="8">
        <f>AW233+IF($F233="범선",IF($BE$1=TRUE,INDEX(Sheet2!$H$2:'Sheet2'!$H$45,MATCH(AW233,Sheet2!$G$2:'Sheet2'!$G$45,0),0)),IF($BF$1=TRUE,INDEX(Sheet2!$I$2:'Sheet2'!$I$45,MATCH(AW233,Sheet2!$G$2:'Sheet2'!$G$45,0)),IF($BG$1=TRUE,INDEX(Sheet2!$H$2:'Sheet2'!$H$45,MATCH(AW233,Sheet2!$G$2:'Sheet2'!$G$45,0)),0)))+IF($BC$1=TRUE,2,0)</f>
        <v>25</v>
      </c>
      <c r="S233" s="8">
        <f>R233+3.5</f>
        <v>28.5</v>
      </c>
      <c r="T233" s="8">
        <f>R233+6.5</f>
        <v>31.5</v>
      </c>
      <c r="U233" s="26">
        <f>R233+9.5</f>
        <v>34.5</v>
      </c>
      <c r="V233" s="8">
        <f>AX233+IF($F233="범선",IF($BE$1=TRUE,INDEX(Sheet2!$H$2:'Sheet2'!$H$45,MATCH(AX233,Sheet2!$G$2:'Sheet2'!$G$45,0),0)),IF($BF$1=TRUE,INDEX(Sheet2!$I$2:'Sheet2'!$I$45,MATCH(AX233,Sheet2!$G$2:'Sheet2'!$G$45,0)),IF($BG$1=TRUE,INDEX(Sheet2!$H$2:'Sheet2'!$H$45,MATCH(AX233,Sheet2!$G$2:'Sheet2'!$G$45,0)),0)))+IF($BC$1=TRUE,2,0)</f>
        <v>30.5</v>
      </c>
      <c r="W233" s="8">
        <f>V233+3.5</f>
        <v>34</v>
      </c>
      <c r="X233" s="8">
        <f>V233+6.5</f>
        <v>37</v>
      </c>
      <c r="Y233" s="26">
        <f>V233+9.5</f>
        <v>40</v>
      </c>
      <c r="Z233" s="8">
        <f>AY233+IF($F233="범선",IF($BE$1=TRUE,INDEX(Sheet2!$H$2:'Sheet2'!$H$45,MATCH(AY233,Sheet2!$G$2:'Sheet2'!$G$45,0),0)),IF($BF$1=TRUE,INDEX(Sheet2!$I$2:'Sheet2'!$I$45,MATCH(AY233,Sheet2!$G$2:'Sheet2'!$G$45,0)),IF($BG$1=TRUE,INDEX(Sheet2!$H$2:'Sheet2'!$H$45,MATCH(AY233,Sheet2!$G$2:'Sheet2'!$G$45,0)),0)))+IF($BC$1=TRUE,2,0)</f>
        <v>34.5</v>
      </c>
      <c r="AA233" s="8">
        <f>Z233+3.5</f>
        <v>38</v>
      </c>
      <c r="AB233" s="8">
        <f>Z233+6.5</f>
        <v>41</v>
      </c>
      <c r="AC233" s="26">
        <f>Z233+9.5</f>
        <v>44</v>
      </c>
      <c r="AD233" s="8">
        <f>AZ233+IF($F233="범선",IF($BE$1=TRUE,INDEX(Sheet2!$H$2:'Sheet2'!$H$45,MATCH(AZ233,Sheet2!$G$2:'Sheet2'!$G$45,0),0)),IF($BF$1=TRUE,INDEX(Sheet2!$I$2:'Sheet2'!$I$45,MATCH(AZ233,Sheet2!$G$2:'Sheet2'!$G$45,0)),IF($BG$1=TRUE,INDEX(Sheet2!$H$2:'Sheet2'!$H$45,MATCH(AZ233,Sheet2!$G$2:'Sheet2'!$G$45,0)),0)))+IF($BC$1=TRUE,2,0)</f>
        <v>40</v>
      </c>
      <c r="AE233" s="8">
        <f>AD233+3.5</f>
        <v>43.5</v>
      </c>
      <c r="AF233" s="8">
        <f>AD233+6.5</f>
        <v>46.5</v>
      </c>
      <c r="AG233" s="26">
        <f>AD233+9.5</f>
        <v>49.5</v>
      </c>
      <c r="AI233" s="40">
        <v>255</v>
      </c>
      <c r="AJ233" s="40">
        <v>209</v>
      </c>
      <c r="AK233" s="40">
        <v>11</v>
      </c>
      <c r="AL233" s="40">
        <v>11</v>
      </c>
      <c r="AM233" s="40">
        <v>52</v>
      </c>
      <c r="AN233" s="40">
        <v>180</v>
      </c>
      <c r="AO233" s="40">
        <v>65</v>
      </c>
      <c r="AP233" s="40">
        <v>108</v>
      </c>
      <c r="AQ233" s="40">
        <v>412</v>
      </c>
      <c r="AR233" s="40">
        <v>3</v>
      </c>
      <c r="AS233" s="6">
        <f>AN233+AP233+AQ233</f>
        <v>700</v>
      </c>
      <c r="AT233" s="6">
        <f>ROUNDDOWN(AS233*0.75,0)</f>
        <v>525</v>
      </c>
      <c r="AU233" s="6">
        <f>ROUNDDOWN(AS233*1.25,0)</f>
        <v>875</v>
      </c>
      <c r="AV233" s="6">
        <f>ROUNDDOWN(($AM233-5)/5,0)-ROUNDDOWN(IF($BA$1=TRUE,$AT233,$AU233)/100,0)+IF($BB$1=TRUE,1,0)+IF($BD$1=TRUE,6,0)</f>
        <v>11</v>
      </c>
      <c r="AW233" s="6">
        <f>ROUNDDOWN(($AM233-5+3*$BA$5)/5,0)-ROUNDDOWN(IF($BA$1=TRUE,$AT233,$AU233)/100,0)+IF($BB$1=TRUE,1,0)+IF($BD$1=TRUE,6,0)</f>
        <v>12</v>
      </c>
      <c r="AX233" s="6">
        <f>ROUNDDOWN(($AM233-5+20*1+2*$BA$5)/5,0)-ROUNDDOWN(IF($BA$1=TRUE,$AT233,$AU233)/100,0)+IF($BB$1=TRUE,1,0)+IF($BD$1=TRUE,6,0)</f>
        <v>16</v>
      </c>
      <c r="AY233" s="6">
        <f>ROUNDDOWN(($AM233-5+20*2+1*$BA$5)/5,0)-ROUNDDOWN(IF($BA$1=TRUE,$AT233,$AU233)/100,0)+IF($BB$1=TRUE,1,0)+IF($BD$1=TRUE,6,0)</f>
        <v>19</v>
      </c>
      <c r="AZ233" s="6">
        <f>ROUNDDOWN(($AM233-5+60)/5,0)-ROUNDDOWN(IF($BA$1=TRUE,$AT233,$AU233)/100,0)+IF($BB$1=TRUE,1,0)+IF($BD$1=TRUE,6,0)</f>
        <v>23</v>
      </c>
    </row>
    <row r="234" spans="1:52" x14ac:dyDescent="0.3">
      <c r="A234" s="35">
        <v>230</v>
      </c>
      <c r="B234" s="7" t="s">
        <v>151</v>
      </c>
      <c r="C234" s="23" t="s">
        <v>152</v>
      </c>
      <c r="D234" s="8" t="s">
        <v>1</v>
      </c>
      <c r="E234" s="8" t="s">
        <v>0</v>
      </c>
      <c r="F234" s="9" t="s">
        <v>69</v>
      </c>
      <c r="G234" s="26" t="s">
        <v>8</v>
      </c>
      <c r="H234" s="6">
        <f>ROUNDDOWN(AI234*1.05,0)+INDEX(Sheet2!$B$2:'Sheet2'!$B$5,MATCH(G234,Sheet2!$A$2:'Sheet2'!$A$5,0),0)+34*AR234-ROUNDUP(IF($BA$1=TRUE,AT234,AU234)/10,0)</f>
        <v>460</v>
      </c>
      <c r="I234" s="6">
        <f>ROUNDDOWN(AJ234*1.05,0)+INDEX(Sheet2!$B$2:'Sheet2'!$B$5,MATCH(G234,Sheet2!$A$2:'Sheet2'!$A$5,0),0)+34*AR234-ROUNDUP(IF($BA$1=TRUE,AT234,AU234)/10,0)</f>
        <v>591</v>
      </c>
      <c r="J234" s="45">
        <f>H234+I234</f>
        <v>1051</v>
      </c>
      <c r="K234" s="41">
        <f>AU234-ROUNDDOWN(AP234/2,0)-ROUNDDOWN(MAX(AO234*1.2,AN234*0.5),0)+INDEX(Sheet2!$C$2:'Sheet2'!$C$5,MATCH(G234,Sheet2!$A$2:'Sheet2'!$A$5,0),0)</f>
        <v>883</v>
      </c>
      <c r="L234" s="23">
        <f>AT234-ROUNDDOWN(AP234/2,0)-ROUNDDOWN(MAX(AO234*1.2,AN234*0.5),0)</f>
        <v>479</v>
      </c>
      <c r="M234" s="6"/>
      <c r="N234" s="27">
        <f>AV234+IF($F234="범선",IF($BE$1=TRUE,INDEX(Sheet2!$H$2:'Sheet2'!$H$45,MATCH(AV234,Sheet2!$G$2:'Sheet2'!$G$45,0),0)),IF($BF$1=TRUE,INDEX(Sheet2!$I$2:'Sheet2'!$I$45,MATCH(AV234,Sheet2!$G$2:'Sheet2'!$G$45,0)),IF($BG$1=TRUE,INDEX(Sheet2!$H$2:'Sheet2'!$H$45,MATCH(AV234,Sheet2!$G$2:'Sheet2'!$G$45,0)),0)))+IF($BC$1=TRUE,2,0)</f>
        <v>13</v>
      </c>
      <c r="O234" s="8">
        <f>N234+3</f>
        <v>16</v>
      </c>
      <c r="P234" s="8">
        <f>N234+6</f>
        <v>19</v>
      </c>
      <c r="Q234" s="26">
        <f>N234+9</f>
        <v>22</v>
      </c>
      <c r="R234" s="8">
        <f>AW234+IF($F234="범선",IF($BE$1=TRUE,INDEX(Sheet2!$H$2:'Sheet2'!$H$45,MATCH(AW234,Sheet2!$G$2:'Sheet2'!$G$45,0),0)),IF($BF$1=TRUE,INDEX(Sheet2!$I$2:'Sheet2'!$I$45,MATCH(AW234,Sheet2!$G$2:'Sheet2'!$G$45,0)),IF($BG$1=TRUE,INDEX(Sheet2!$H$2:'Sheet2'!$H$45,MATCH(AW234,Sheet2!$G$2:'Sheet2'!$G$45,0)),0)))+IF($BC$1=TRUE,2,0)</f>
        <v>16</v>
      </c>
      <c r="S234" s="8">
        <f>R234+3.5</f>
        <v>19.5</v>
      </c>
      <c r="T234" s="8">
        <f>R234+6.5</f>
        <v>22.5</v>
      </c>
      <c r="U234" s="26">
        <f>R234+9.5</f>
        <v>25.5</v>
      </c>
      <c r="V234" s="8">
        <f>AX234+IF($F234="범선",IF($BE$1=TRUE,INDEX(Sheet2!$H$2:'Sheet2'!$H$45,MATCH(AX234,Sheet2!$G$2:'Sheet2'!$G$45,0),0)),IF($BF$1=TRUE,INDEX(Sheet2!$I$2:'Sheet2'!$I$45,MATCH(AX234,Sheet2!$G$2:'Sheet2'!$G$45,0)),IF($BG$1=TRUE,INDEX(Sheet2!$H$2:'Sheet2'!$H$45,MATCH(AX234,Sheet2!$G$2:'Sheet2'!$G$45,0)),0)))+IF($BC$1=TRUE,2,0)</f>
        <v>20</v>
      </c>
      <c r="W234" s="8">
        <f>V234+3.5</f>
        <v>23.5</v>
      </c>
      <c r="X234" s="8">
        <f>V234+6.5</f>
        <v>26.5</v>
      </c>
      <c r="Y234" s="26">
        <f>V234+9.5</f>
        <v>29.5</v>
      </c>
      <c r="Z234" s="8">
        <f>AY234+IF($F234="범선",IF($BE$1=TRUE,INDEX(Sheet2!$H$2:'Sheet2'!$H$45,MATCH(AY234,Sheet2!$G$2:'Sheet2'!$G$45,0),0)),IF($BF$1=TRUE,INDEX(Sheet2!$I$2:'Sheet2'!$I$45,MATCH(AY234,Sheet2!$G$2:'Sheet2'!$G$45,0)),IF($BG$1=TRUE,INDEX(Sheet2!$H$2:'Sheet2'!$H$45,MATCH(AY234,Sheet2!$G$2:'Sheet2'!$G$45,0)),0)))+IF($BC$1=TRUE,2,0)</f>
        <v>25</v>
      </c>
      <c r="AA234" s="8">
        <f>Z234+3.5</f>
        <v>28.5</v>
      </c>
      <c r="AB234" s="8">
        <f>Z234+6.5</f>
        <v>31.5</v>
      </c>
      <c r="AC234" s="26">
        <f>Z234+9.5</f>
        <v>34.5</v>
      </c>
      <c r="AD234" s="8">
        <f>AZ234+IF($F234="범선",IF($BE$1=TRUE,INDEX(Sheet2!$H$2:'Sheet2'!$H$45,MATCH(AZ234,Sheet2!$G$2:'Sheet2'!$G$45,0),0)),IF($BF$1=TRUE,INDEX(Sheet2!$I$2:'Sheet2'!$I$45,MATCH(AZ234,Sheet2!$G$2:'Sheet2'!$G$45,0)),IF($BG$1=TRUE,INDEX(Sheet2!$H$2:'Sheet2'!$H$45,MATCH(AZ234,Sheet2!$G$2:'Sheet2'!$G$45,0)),0)))+IF($BC$1=TRUE,2,0)</f>
        <v>29</v>
      </c>
      <c r="AE234" s="8">
        <f>AD234+3.5</f>
        <v>32.5</v>
      </c>
      <c r="AF234" s="8">
        <f>AD234+6.5</f>
        <v>35.5</v>
      </c>
      <c r="AG234" s="26">
        <f>AD234+9.5</f>
        <v>38.5</v>
      </c>
      <c r="AH234" s="8"/>
      <c r="AI234" s="6">
        <v>240</v>
      </c>
      <c r="AJ234" s="6">
        <v>365</v>
      </c>
      <c r="AK234" s="6">
        <v>11</v>
      </c>
      <c r="AL234" s="6">
        <v>11</v>
      </c>
      <c r="AM234" s="6">
        <v>14</v>
      </c>
      <c r="AN234" s="6">
        <v>60</v>
      </c>
      <c r="AO234" s="6">
        <v>35</v>
      </c>
      <c r="AP234" s="6">
        <v>22</v>
      </c>
      <c r="AQ234" s="6">
        <v>628</v>
      </c>
      <c r="AR234" s="6">
        <v>3</v>
      </c>
      <c r="AS234" s="6">
        <f>AN234+AP234+AQ234</f>
        <v>710</v>
      </c>
      <c r="AT234" s="6">
        <f>ROUNDDOWN(AS234*0.75,0)</f>
        <v>532</v>
      </c>
      <c r="AU234" s="6">
        <f>ROUNDDOWN(AS234*1.25,0)</f>
        <v>887</v>
      </c>
      <c r="AV234" s="6">
        <f>ROUNDDOWN(($AM234-5)/5,0)-ROUNDDOWN(IF($BA$1=TRUE,$AT234,$AU234)/100,0)+IF($BB$1=TRUE,1,0)+IF($BD$1=TRUE,6,0)</f>
        <v>3</v>
      </c>
      <c r="AW234" s="6">
        <f>ROUNDDOWN(($AM234-5+3*$BA$5)/5,0)-ROUNDDOWN(IF($BA$1=TRUE,$AT234,$AU234)/100,0)+IF($BB$1=TRUE,1,0)+IF($BD$1=TRUE,6,0)</f>
        <v>5</v>
      </c>
      <c r="AX234" s="6">
        <f>ROUNDDOWN(($AM234-5+20*1+2*$BA$5)/5,0)-ROUNDDOWN(IF($BA$1=TRUE,$AT234,$AU234)/100,0)+IF($BB$1=TRUE,1,0)+IF($BD$1=TRUE,6,0)</f>
        <v>8</v>
      </c>
      <c r="AY234" s="6">
        <f>ROUNDDOWN(($AM234-5+20*2+1*$BA$5)/5,0)-ROUNDDOWN(IF($BA$1=TRUE,$AT234,$AU234)/100,0)+IF($BB$1=TRUE,1,0)+IF($BD$1=TRUE,6,0)</f>
        <v>12</v>
      </c>
      <c r="AZ234" s="6">
        <f>ROUNDDOWN(($AM234-5+60)/5,0)-ROUNDDOWN(IF($BA$1=TRUE,$AT234,$AU234)/100,0)+IF($BB$1=TRUE,1,0)+IF($BD$1=TRUE,6,0)</f>
        <v>15</v>
      </c>
    </row>
    <row r="235" spans="1:52" x14ac:dyDescent="0.3">
      <c r="A235" s="35">
        <v>231</v>
      </c>
      <c r="B235" s="7" t="s">
        <v>134</v>
      </c>
      <c r="C235" s="23" t="s">
        <v>130</v>
      </c>
      <c r="D235" s="8" t="s">
        <v>1</v>
      </c>
      <c r="E235" s="8" t="s">
        <v>0</v>
      </c>
      <c r="F235" s="9" t="s">
        <v>69</v>
      </c>
      <c r="G235" s="26" t="s">
        <v>12</v>
      </c>
      <c r="H235" s="6">
        <f>ROUNDDOWN(AI235*1.05,0)+INDEX(Sheet2!$B$2:'Sheet2'!$B$5,MATCH(G235,Sheet2!$A$2:'Sheet2'!$A$5,0),0)+34*AR235-ROUNDUP(IF($BA$1=TRUE,AT235,AU235)/10,0)</f>
        <v>406</v>
      </c>
      <c r="I235" s="6">
        <f>ROUNDDOWN(AJ235*1.05,0)+INDEX(Sheet2!$B$2:'Sheet2'!$B$5,MATCH(G235,Sheet2!$A$2:'Sheet2'!$A$5,0),0)+34*AR235-ROUNDUP(IF($BA$1=TRUE,AT235,AU235)/10,0)</f>
        <v>506</v>
      </c>
      <c r="J235" s="45">
        <f>H235+I235</f>
        <v>912</v>
      </c>
      <c r="K235" s="41">
        <f>AU235-ROUNDDOWN(AP235/2,0)-ROUNDDOWN(MAX(AO235*1.2,AN235*0.5),0)+INDEX(Sheet2!$C$2:'Sheet2'!$C$5,MATCH(G235,Sheet2!$A$2:'Sheet2'!$A$5,0),0)</f>
        <v>555</v>
      </c>
      <c r="L235" s="23">
        <f>AT235-ROUNDDOWN(AP235/2,0)-ROUNDDOWN(MAX(AO235*1.2,AN235*0.5),0)</f>
        <v>240</v>
      </c>
      <c r="M235" s="6"/>
      <c r="N235" s="27">
        <f>AV235+IF($F235="범선",IF($BE$1=TRUE,INDEX(Sheet2!$H$2:'Sheet2'!$H$45,MATCH(AV235,Sheet2!$G$2:'Sheet2'!$G$45,0),0)),IF($BF$1=TRUE,INDEX(Sheet2!$I$2:'Sheet2'!$I$45,MATCH(AV235,Sheet2!$G$2:'Sheet2'!$G$45,0)),IF($BG$1=TRUE,INDEX(Sheet2!$H$2:'Sheet2'!$H$45,MATCH(AV235,Sheet2!$G$2:'Sheet2'!$G$45,0)),0)))+IF($BC$1=TRUE,2,0)</f>
        <v>24</v>
      </c>
      <c r="O235" s="8">
        <f>N235+3</f>
        <v>27</v>
      </c>
      <c r="P235" s="8">
        <f>N235+6</f>
        <v>30</v>
      </c>
      <c r="Q235" s="26">
        <f>N235+9</f>
        <v>33</v>
      </c>
      <c r="R235" s="8">
        <f>AW235+IF($F235="범선",IF($BE$1=TRUE,INDEX(Sheet2!$H$2:'Sheet2'!$H$45,MATCH(AW235,Sheet2!$G$2:'Sheet2'!$G$45,0),0)),IF($BF$1=TRUE,INDEX(Sheet2!$I$2:'Sheet2'!$I$45,MATCH(AW235,Sheet2!$G$2:'Sheet2'!$G$45,0)),IF($BG$1=TRUE,INDEX(Sheet2!$H$2:'Sheet2'!$H$45,MATCH(AW235,Sheet2!$G$2:'Sheet2'!$G$45,0)),0)))+IF($BC$1=TRUE,2,0)</f>
        <v>25</v>
      </c>
      <c r="S235" s="8">
        <f>R235+3.5</f>
        <v>28.5</v>
      </c>
      <c r="T235" s="8">
        <f>R235+6.5</f>
        <v>31.5</v>
      </c>
      <c r="U235" s="26">
        <f>R235+9.5</f>
        <v>34.5</v>
      </c>
      <c r="V235" s="8">
        <f>AX235+IF($F235="범선",IF($BE$1=TRUE,INDEX(Sheet2!$H$2:'Sheet2'!$H$45,MATCH(AX235,Sheet2!$G$2:'Sheet2'!$G$45,0),0)),IF($BF$1=TRUE,INDEX(Sheet2!$I$2:'Sheet2'!$I$45,MATCH(AX235,Sheet2!$G$2:'Sheet2'!$G$45,0)),IF($BG$1=TRUE,INDEX(Sheet2!$H$2:'Sheet2'!$H$45,MATCH(AX235,Sheet2!$G$2:'Sheet2'!$G$45,0)),0)))+IF($BC$1=TRUE,2,0)</f>
        <v>29</v>
      </c>
      <c r="W235" s="8">
        <f>V235+3.5</f>
        <v>32.5</v>
      </c>
      <c r="X235" s="8">
        <f>V235+6.5</f>
        <v>35.5</v>
      </c>
      <c r="Y235" s="26">
        <f>V235+9.5</f>
        <v>38.5</v>
      </c>
      <c r="Z235" s="8">
        <f>AY235+IF($F235="범선",IF($BE$1=TRUE,INDEX(Sheet2!$H$2:'Sheet2'!$H$45,MATCH(AY235,Sheet2!$G$2:'Sheet2'!$G$45,0),0)),IF($BF$1=TRUE,INDEX(Sheet2!$I$2:'Sheet2'!$I$45,MATCH(AY235,Sheet2!$G$2:'Sheet2'!$G$45,0)),IF($BG$1=TRUE,INDEX(Sheet2!$H$2:'Sheet2'!$H$45,MATCH(AY235,Sheet2!$G$2:'Sheet2'!$G$45,0)),0)))+IF($BC$1=TRUE,2,0)</f>
        <v>34.5</v>
      </c>
      <c r="AA235" s="8">
        <f>Z235+3.5</f>
        <v>38</v>
      </c>
      <c r="AB235" s="8">
        <f>Z235+6.5</f>
        <v>41</v>
      </c>
      <c r="AC235" s="26">
        <f>Z235+9.5</f>
        <v>44</v>
      </c>
      <c r="AD235" s="8">
        <f>AZ235+IF($F235="범선",IF($BE$1=TRUE,INDEX(Sheet2!$H$2:'Sheet2'!$H$45,MATCH(AZ235,Sheet2!$G$2:'Sheet2'!$G$45,0),0)),IF($BF$1=TRUE,INDEX(Sheet2!$I$2:'Sheet2'!$I$45,MATCH(AZ235,Sheet2!$G$2:'Sheet2'!$G$45,0)),IF($BG$1=TRUE,INDEX(Sheet2!$H$2:'Sheet2'!$H$45,MATCH(AZ235,Sheet2!$G$2:'Sheet2'!$G$45,0)),0)))+IF($BC$1=TRUE,2,0)</f>
        <v>40</v>
      </c>
      <c r="AE235" s="8">
        <f>AD235+3.5</f>
        <v>43.5</v>
      </c>
      <c r="AF235" s="8">
        <f>AD235+6.5</f>
        <v>46.5</v>
      </c>
      <c r="AG235" s="26">
        <f>AD235+9.5</f>
        <v>49.5</v>
      </c>
      <c r="AH235" s="8"/>
      <c r="AI235" s="6">
        <v>195</v>
      </c>
      <c r="AJ235" s="6">
        <v>290</v>
      </c>
      <c r="AK235" s="6">
        <v>11</v>
      </c>
      <c r="AL235" s="6">
        <v>15</v>
      </c>
      <c r="AM235" s="6">
        <v>40</v>
      </c>
      <c r="AN235" s="6">
        <v>210</v>
      </c>
      <c r="AO235" s="6">
        <v>50</v>
      </c>
      <c r="AP235" s="6">
        <v>108</v>
      </c>
      <c r="AQ235" s="6">
        <v>214</v>
      </c>
      <c r="AR235" s="6">
        <v>3</v>
      </c>
      <c r="AS235" s="6">
        <f>AN235+AP235+AQ235</f>
        <v>532</v>
      </c>
      <c r="AT235" s="6">
        <f>ROUNDDOWN(AS235*0.75,0)</f>
        <v>399</v>
      </c>
      <c r="AU235" s="6">
        <f>ROUNDDOWN(AS235*1.25,0)</f>
        <v>665</v>
      </c>
      <c r="AV235" s="6">
        <f>ROUNDDOWN(($AM235-5)/5,0)-ROUNDDOWN(IF($BA$1=TRUE,$AT235,$AU235)/100,0)+IF($BB$1=TRUE,1,0)+IF($BD$1=TRUE,6,0)</f>
        <v>11</v>
      </c>
      <c r="AW235" s="6">
        <f>ROUNDDOWN(($AM235-5+3*$BA$5)/5,0)-ROUNDDOWN(IF($BA$1=TRUE,$AT235,$AU235)/100,0)+IF($BB$1=TRUE,1,0)+IF($BD$1=TRUE,6,0)</f>
        <v>12</v>
      </c>
      <c r="AX235" s="6">
        <f>ROUNDDOWN(($AM235-5+20*1+2*$BA$5)/5,0)-ROUNDDOWN(IF($BA$1=TRUE,$AT235,$AU235)/100,0)+IF($BB$1=TRUE,1,0)+IF($BD$1=TRUE,6,0)</f>
        <v>15</v>
      </c>
      <c r="AY235" s="6">
        <f>ROUNDDOWN(($AM235-5+20*2+1*$BA$5)/5,0)-ROUNDDOWN(IF($BA$1=TRUE,$AT235,$AU235)/100,0)+IF($BB$1=TRUE,1,0)+IF($BD$1=TRUE,6,0)</f>
        <v>19</v>
      </c>
      <c r="AZ235" s="6">
        <f>ROUNDDOWN(($AM235-5+60)/5,0)-ROUNDDOWN(IF($BA$1=TRUE,$AT235,$AU235)/100,0)+IF($BB$1=TRUE,1,0)+IF($BD$1=TRUE,6,0)</f>
        <v>23</v>
      </c>
    </row>
    <row r="236" spans="1:52" x14ac:dyDescent="0.3">
      <c r="A236" s="35">
        <v>232</v>
      </c>
      <c r="B236" s="7" t="s">
        <v>86</v>
      </c>
      <c r="C236" s="23" t="s">
        <v>130</v>
      </c>
      <c r="D236" s="8" t="s">
        <v>1</v>
      </c>
      <c r="E236" s="8" t="s">
        <v>0</v>
      </c>
      <c r="F236" s="9" t="s">
        <v>69</v>
      </c>
      <c r="G236" s="26" t="s">
        <v>8</v>
      </c>
      <c r="H236" s="6">
        <f>ROUNDDOWN(AI236*1.05,0)+INDEX(Sheet2!$B$2:'Sheet2'!$B$5,MATCH(G236,Sheet2!$A$2:'Sheet2'!$A$5,0),0)+34*AR236-ROUNDUP(IF($BA$1=TRUE,AT236,AU236)/10,0)</f>
        <v>456</v>
      </c>
      <c r="I236" s="6">
        <f>ROUNDDOWN(AJ236*1.05,0)+INDEX(Sheet2!$B$2:'Sheet2'!$B$5,MATCH(G236,Sheet2!$A$2:'Sheet2'!$A$5,0),0)+34*AR236-ROUNDUP(IF($BA$1=TRUE,AT236,AU236)/10,0)</f>
        <v>529</v>
      </c>
      <c r="J236" s="45">
        <f>H236+I236</f>
        <v>985</v>
      </c>
      <c r="K236" s="41">
        <f>AU236-ROUNDDOWN(AP236/2,0)-ROUNDDOWN(MAX(AO236*1.2,AN236*0.5),0)+INDEX(Sheet2!$C$2:'Sheet2'!$C$5,MATCH(G236,Sheet2!$A$2:'Sheet2'!$A$5,0),0)</f>
        <v>963</v>
      </c>
      <c r="L236" s="23">
        <f>AT236-ROUNDDOWN(AP236/2,0)-ROUNDDOWN(MAX(AO236*1.2,AN236*0.5),0)</f>
        <v>531</v>
      </c>
      <c r="M236" s="6"/>
      <c r="N236" s="27">
        <f>AV236+IF($F236="범선",IF($BE$1=TRUE,INDEX(Sheet2!$H$2:'Sheet2'!$H$45,MATCH(AV236,Sheet2!$G$2:'Sheet2'!$G$45,0),0)),IF($BF$1=TRUE,INDEX(Sheet2!$I$2:'Sheet2'!$I$45,MATCH(AV236,Sheet2!$G$2:'Sheet2'!$G$45,0)),IF($BG$1=TRUE,INDEX(Sheet2!$H$2:'Sheet2'!$H$45,MATCH(AV236,Sheet2!$G$2:'Sheet2'!$G$45,0)),0)))+IF($BC$1=TRUE,2,0)</f>
        <v>18.5</v>
      </c>
      <c r="O236" s="8">
        <f>N236+3</f>
        <v>21.5</v>
      </c>
      <c r="P236" s="8">
        <f>N236+6</f>
        <v>24.5</v>
      </c>
      <c r="Q236" s="26">
        <f>N236+9</f>
        <v>27.5</v>
      </c>
      <c r="R236" s="8">
        <f>AW236+IF($F236="범선",IF($BE$1=TRUE,INDEX(Sheet2!$H$2:'Sheet2'!$H$45,MATCH(AW236,Sheet2!$G$2:'Sheet2'!$G$45,0),0)),IF($BF$1=TRUE,INDEX(Sheet2!$I$2:'Sheet2'!$I$45,MATCH(AW236,Sheet2!$G$2:'Sheet2'!$G$45,0)),IF($BG$1=TRUE,INDEX(Sheet2!$H$2:'Sheet2'!$H$45,MATCH(AW236,Sheet2!$G$2:'Sheet2'!$G$45,0)),0)))+IF($BC$1=TRUE,2,0)</f>
        <v>20</v>
      </c>
      <c r="S236" s="8">
        <f>R236+3.5</f>
        <v>23.5</v>
      </c>
      <c r="T236" s="8">
        <f>R236+6.5</f>
        <v>26.5</v>
      </c>
      <c r="U236" s="26">
        <f>R236+9.5</f>
        <v>29.5</v>
      </c>
      <c r="V236" s="8">
        <f>AX236+IF($F236="범선",IF($BE$1=TRUE,INDEX(Sheet2!$H$2:'Sheet2'!$H$45,MATCH(AX236,Sheet2!$G$2:'Sheet2'!$G$45,0),0)),IF($BF$1=TRUE,INDEX(Sheet2!$I$2:'Sheet2'!$I$45,MATCH(AX236,Sheet2!$G$2:'Sheet2'!$G$45,0)),IF($BG$1=TRUE,INDEX(Sheet2!$H$2:'Sheet2'!$H$45,MATCH(AX236,Sheet2!$G$2:'Sheet2'!$G$45,0)),0)))+IF($BC$1=TRUE,2,0)</f>
        <v>24</v>
      </c>
      <c r="W236" s="8">
        <f>V236+3.5</f>
        <v>27.5</v>
      </c>
      <c r="X236" s="8">
        <f>V236+6.5</f>
        <v>30.5</v>
      </c>
      <c r="Y236" s="26">
        <f>V236+9.5</f>
        <v>33.5</v>
      </c>
      <c r="Z236" s="8">
        <f>AY236+IF($F236="범선",IF($BE$1=TRUE,INDEX(Sheet2!$H$2:'Sheet2'!$H$45,MATCH(AY236,Sheet2!$G$2:'Sheet2'!$G$45,0),0)),IF($BF$1=TRUE,INDEX(Sheet2!$I$2:'Sheet2'!$I$45,MATCH(AY236,Sheet2!$G$2:'Sheet2'!$G$45,0)),IF($BG$1=TRUE,INDEX(Sheet2!$H$2:'Sheet2'!$H$45,MATCH(AY236,Sheet2!$G$2:'Sheet2'!$G$45,0)),0)))+IF($BC$1=TRUE,2,0)</f>
        <v>29</v>
      </c>
      <c r="AA236" s="8">
        <f>Z236+3.5</f>
        <v>32.5</v>
      </c>
      <c r="AB236" s="8">
        <f>Z236+6.5</f>
        <v>35.5</v>
      </c>
      <c r="AC236" s="26">
        <f>Z236+9.5</f>
        <v>38.5</v>
      </c>
      <c r="AD236" s="8">
        <f>AZ236+IF($F236="범선",IF($BE$1=TRUE,INDEX(Sheet2!$H$2:'Sheet2'!$H$45,MATCH(AZ236,Sheet2!$G$2:'Sheet2'!$G$45,0),0)),IF($BF$1=TRUE,INDEX(Sheet2!$I$2:'Sheet2'!$I$45,MATCH(AZ236,Sheet2!$G$2:'Sheet2'!$G$45,0)),IF($BG$1=TRUE,INDEX(Sheet2!$H$2:'Sheet2'!$H$45,MATCH(AZ236,Sheet2!$G$2:'Sheet2'!$G$45,0)),0)))+IF($BC$1=TRUE,2,0)</f>
        <v>34.5</v>
      </c>
      <c r="AE236" s="8">
        <f>AD236+3.5</f>
        <v>38</v>
      </c>
      <c r="AF236" s="8">
        <f>AD236+6.5</f>
        <v>41</v>
      </c>
      <c r="AG236" s="26">
        <f>AD236+9.5</f>
        <v>44</v>
      </c>
      <c r="AH236" s="8"/>
      <c r="AI236" s="6">
        <v>240</v>
      </c>
      <c r="AJ236" s="6">
        <v>310</v>
      </c>
      <c r="AK236" s="6">
        <v>11</v>
      </c>
      <c r="AL236" s="6">
        <v>15</v>
      </c>
      <c r="AM236" s="6">
        <v>30</v>
      </c>
      <c r="AN236" s="6">
        <v>60</v>
      </c>
      <c r="AO236" s="6">
        <v>25</v>
      </c>
      <c r="AP236" s="6">
        <v>25</v>
      </c>
      <c r="AQ236" s="6">
        <v>680</v>
      </c>
      <c r="AR236" s="6">
        <v>3</v>
      </c>
      <c r="AS236" s="6">
        <f>AN236+AP236+AQ236</f>
        <v>765</v>
      </c>
      <c r="AT236" s="6">
        <f>ROUNDDOWN(AS236*0.75,0)</f>
        <v>573</v>
      </c>
      <c r="AU236" s="6">
        <f>ROUNDDOWN(AS236*1.25,0)</f>
        <v>956</v>
      </c>
      <c r="AV236" s="6">
        <f>ROUNDDOWN(($AM236-5)/5,0)-ROUNDDOWN(IF($BA$1=TRUE,$AT236,$AU236)/100,0)+IF($BB$1=TRUE,1,0)+IF($BD$1=TRUE,6,0)</f>
        <v>7</v>
      </c>
      <c r="AW236" s="6">
        <f>ROUNDDOWN(($AM236-5+3*$BA$5)/5,0)-ROUNDDOWN(IF($BA$1=TRUE,$AT236,$AU236)/100,0)+IF($BB$1=TRUE,1,0)+IF($BD$1=TRUE,6,0)</f>
        <v>8</v>
      </c>
      <c r="AX236" s="6">
        <f>ROUNDDOWN(($AM236-5+20*1+2*$BA$5)/5,0)-ROUNDDOWN(IF($BA$1=TRUE,$AT236,$AU236)/100,0)+IF($BB$1=TRUE,1,0)+IF($BD$1=TRUE,6,0)</f>
        <v>11</v>
      </c>
      <c r="AY236" s="6">
        <f>ROUNDDOWN(($AM236-5+20*2+1*$BA$5)/5,0)-ROUNDDOWN(IF($BA$1=TRUE,$AT236,$AU236)/100,0)+IF($BB$1=TRUE,1,0)+IF($BD$1=TRUE,6,0)</f>
        <v>15</v>
      </c>
      <c r="AZ236" s="6">
        <f>ROUNDDOWN(($AM236-5+60)/5,0)-ROUNDDOWN(IF($BA$1=TRUE,$AT236,$AU236)/100,0)+IF($BB$1=TRUE,1,0)+IF($BD$1=TRUE,6,0)</f>
        <v>19</v>
      </c>
    </row>
    <row r="237" spans="1:52" x14ac:dyDescent="0.3">
      <c r="A237" s="35">
        <v>233</v>
      </c>
      <c r="B237" s="7" t="s">
        <v>76</v>
      </c>
      <c r="C237" s="23" t="s">
        <v>130</v>
      </c>
      <c r="D237" s="8" t="s">
        <v>1</v>
      </c>
      <c r="E237" s="8" t="s">
        <v>120</v>
      </c>
      <c r="F237" s="9" t="s">
        <v>69</v>
      </c>
      <c r="G237" s="26" t="s">
        <v>12</v>
      </c>
      <c r="H237" s="6">
        <f>ROUNDDOWN(AI237*1.05,0)+INDEX(Sheet2!$B$2:'Sheet2'!$B$5,MATCH(G237,Sheet2!$A$2:'Sheet2'!$A$5,0),0)+34*AR237-ROUNDUP(IF($BA$1=TRUE,AT237,AU237)/10,0)</f>
        <v>416</v>
      </c>
      <c r="I237" s="6">
        <f>ROUNDDOWN(AJ237*1.05,0)+INDEX(Sheet2!$B$2:'Sheet2'!$B$5,MATCH(G237,Sheet2!$A$2:'Sheet2'!$A$5,0),0)+34*AR237-ROUNDUP(IF($BA$1=TRUE,AT237,AU237)/10,0)</f>
        <v>550</v>
      </c>
      <c r="J237" s="45">
        <f>H237+I237</f>
        <v>966</v>
      </c>
      <c r="K237" s="41">
        <f>AU237-ROUNDDOWN(AP237/2,0)-ROUNDDOWN(MAX(AO237*1.2,AN237*0.5),0)+INDEX(Sheet2!$C$2:'Sheet2'!$C$5,MATCH(G237,Sheet2!$A$2:'Sheet2'!$A$5,0),0)</f>
        <v>1011</v>
      </c>
      <c r="L237" s="23">
        <f>AT237-ROUNDDOWN(AP237/2,0)-ROUNDDOWN(MAX(AO237*1.2,AN237*0.5),0)</f>
        <v>537</v>
      </c>
      <c r="M237" s="6"/>
      <c r="N237" s="27">
        <f>AV237+IF($F237="범선",IF($BE$1=TRUE,INDEX(Sheet2!$H$2:'Sheet2'!$H$45,MATCH(AV237,Sheet2!$G$2:'Sheet2'!$G$45,0),0)),IF($BF$1=TRUE,INDEX(Sheet2!$I$2:'Sheet2'!$I$45,MATCH(AV237,Sheet2!$G$2:'Sheet2'!$G$45,0)),IF($BG$1=TRUE,INDEX(Sheet2!$H$2:'Sheet2'!$H$45,MATCH(AV237,Sheet2!$G$2:'Sheet2'!$G$45,0)),0)))+IF($BC$1=TRUE,2,0)</f>
        <v>18.5</v>
      </c>
      <c r="O237" s="8">
        <f>N237+3</f>
        <v>21.5</v>
      </c>
      <c r="P237" s="8">
        <f>N237+6</f>
        <v>24.5</v>
      </c>
      <c r="Q237" s="26">
        <f>N237+9</f>
        <v>27.5</v>
      </c>
      <c r="R237" s="8">
        <f>AW237+IF($F237="범선",IF($BE$1=TRUE,INDEX(Sheet2!$H$2:'Sheet2'!$H$45,MATCH(AW237,Sheet2!$G$2:'Sheet2'!$G$45,0),0)),IF($BF$1=TRUE,INDEX(Sheet2!$I$2:'Sheet2'!$I$45,MATCH(AW237,Sheet2!$G$2:'Sheet2'!$G$45,0)),IF($BG$1=TRUE,INDEX(Sheet2!$H$2:'Sheet2'!$H$45,MATCH(AW237,Sheet2!$G$2:'Sheet2'!$G$45,0)),0)))+IF($BC$1=TRUE,2,0)</f>
        <v>20</v>
      </c>
      <c r="S237" s="8">
        <f>R237+3.5</f>
        <v>23.5</v>
      </c>
      <c r="T237" s="8">
        <f>R237+6.5</f>
        <v>26.5</v>
      </c>
      <c r="U237" s="26">
        <f>R237+9.5</f>
        <v>29.5</v>
      </c>
      <c r="V237" s="8">
        <f>AX237+IF($F237="범선",IF($BE$1=TRUE,INDEX(Sheet2!$H$2:'Sheet2'!$H$45,MATCH(AX237,Sheet2!$G$2:'Sheet2'!$G$45,0),0)),IF($BF$1=TRUE,INDEX(Sheet2!$I$2:'Sheet2'!$I$45,MATCH(AX237,Sheet2!$G$2:'Sheet2'!$G$45,0)),IF($BG$1=TRUE,INDEX(Sheet2!$H$2:'Sheet2'!$H$45,MATCH(AX237,Sheet2!$G$2:'Sheet2'!$G$45,0)),0)))+IF($BC$1=TRUE,2,0)</f>
        <v>24</v>
      </c>
      <c r="W237" s="8">
        <f>V237+3.5</f>
        <v>27.5</v>
      </c>
      <c r="X237" s="8">
        <f>V237+6.5</f>
        <v>30.5</v>
      </c>
      <c r="Y237" s="26">
        <f>V237+9.5</f>
        <v>33.5</v>
      </c>
      <c r="Z237" s="8">
        <f>AY237+IF($F237="범선",IF($BE$1=TRUE,INDEX(Sheet2!$H$2:'Sheet2'!$H$45,MATCH(AY237,Sheet2!$G$2:'Sheet2'!$G$45,0),0)),IF($BF$1=TRUE,INDEX(Sheet2!$I$2:'Sheet2'!$I$45,MATCH(AY237,Sheet2!$G$2:'Sheet2'!$G$45,0)),IF($BG$1=TRUE,INDEX(Sheet2!$H$2:'Sheet2'!$H$45,MATCH(AY237,Sheet2!$G$2:'Sheet2'!$G$45,0)),0)))+IF($BC$1=TRUE,2,0)</f>
        <v>29</v>
      </c>
      <c r="AA237" s="8">
        <f>Z237+3.5</f>
        <v>32.5</v>
      </c>
      <c r="AB237" s="8">
        <f>Z237+6.5</f>
        <v>35.5</v>
      </c>
      <c r="AC237" s="26">
        <f>Z237+9.5</f>
        <v>38.5</v>
      </c>
      <c r="AD237" s="8">
        <f>AZ237+IF($F237="범선",IF($BE$1=TRUE,INDEX(Sheet2!$H$2:'Sheet2'!$H$45,MATCH(AZ237,Sheet2!$G$2:'Sheet2'!$G$45,0),0)),IF($BF$1=TRUE,INDEX(Sheet2!$I$2:'Sheet2'!$I$45,MATCH(AZ237,Sheet2!$G$2:'Sheet2'!$G$45,0)),IF($BG$1=TRUE,INDEX(Sheet2!$H$2:'Sheet2'!$H$45,MATCH(AZ237,Sheet2!$G$2:'Sheet2'!$G$45,0)),0)))+IF($BC$1=TRUE,2,0)</f>
        <v>34.5</v>
      </c>
      <c r="AE237" s="8">
        <f>AD237+3.5</f>
        <v>38</v>
      </c>
      <c r="AF237" s="8">
        <f>AD237+6.5</f>
        <v>41</v>
      </c>
      <c r="AG237" s="26">
        <f>AD237+9.5</f>
        <v>44</v>
      </c>
      <c r="AH237" s="8"/>
      <c r="AI237" s="6">
        <v>227</v>
      </c>
      <c r="AJ237" s="6">
        <v>355</v>
      </c>
      <c r="AK237" s="6">
        <v>10</v>
      </c>
      <c r="AL237" s="6">
        <v>15</v>
      </c>
      <c r="AM237" s="6">
        <v>35</v>
      </c>
      <c r="AN237" s="6">
        <v>120</v>
      </c>
      <c r="AO237" s="6">
        <v>50</v>
      </c>
      <c r="AP237" s="6">
        <v>80</v>
      </c>
      <c r="AQ237" s="6">
        <v>650</v>
      </c>
      <c r="AR237" s="6">
        <v>3</v>
      </c>
      <c r="AS237" s="6">
        <f>AN237+AP237+AQ237</f>
        <v>850</v>
      </c>
      <c r="AT237" s="6">
        <f>ROUNDDOWN(AS237*0.75,0)</f>
        <v>637</v>
      </c>
      <c r="AU237" s="6">
        <f>ROUNDDOWN(AS237*1.25,0)</f>
        <v>1062</v>
      </c>
      <c r="AV237" s="6">
        <f>ROUNDDOWN(($AM237-5)/5,0)-ROUNDDOWN(IF($BA$1=TRUE,$AT237,$AU237)/100,0)+IF($BB$1=TRUE,1,0)+IF($BD$1=TRUE,6,0)</f>
        <v>7</v>
      </c>
      <c r="AW237" s="6">
        <f>ROUNDDOWN(($AM237-5+3*$BA$5)/5,0)-ROUNDDOWN(IF($BA$1=TRUE,$AT237,$AU237)/100,0)+IF($BB$1=TRUE,1,0)+IF($BD$1=TRUE,6,0)</f>
        <v>8</v>
      </c>
      <c r="AX237" s="6">
        <f>ROUNDDOWN(($AM237-5+20*1+2*$BA$5)/5,0)-ROUNDDOWN(IF($BA$1=TRUE,$AT237,$AU237)/100,0)+IF($BB$1=TRUE,1,0)+IF($BD$1=TRUE,6,0)</f>
        <v>11</v>
      </c>
      <c r="AY237" s="6">
        <f>ROUNDDOWN(($AM237-5+20*2+1*$BA$5)/5,0)-ROUNDDOWN(IF($BA$1=TRUE,$AT237,$AU237)/100,0)+IF($BB$1=TRUE,1,0)+IF($BD$1=TRUE,6,0)</f>
        <v>15</v>
      </c>
      <c r="AZ237" s="6">
        <f>ROUNDDOWN(($AM237-5+60)/5,0)-ROUNDDOWN(IF($BA$1=TRUE,$AT237,$AU237)/100,0)+IF($BB$1=TRUE,1,0)+IF($BD$1=TRUE,6,0)</f>
        <v>19</v>
      </c>
    </row>
    <row r="238" spans="1:52" x14ac:dyDescent="0.3">
      <c r="A238" s="35">
        <v>234</v>
      </c>
      <c r="B238" s="7" t="s">
        <v>131</v>
      </c>
      <c r="C238" s="23" t="s">
        <v>130</v>
      </c>
      <c r="D238" s="8" t="s">
        <v>1</v>
      </c>
      <c r="E238" s="8" t="s">
        <v>0</v>
      </c>
      <c r="F238" s="9" t="s">
        <v>69</v>
      </c>
      <c r="G238" s="26" t="s">
        <v>10</v>
      </c>
      <c r="H238" s="6">
        <f>ROUNDDOWN(AI238*1.05,0)+INDEX(Sheet2!$B$2:'Sheet2'!$B$5,MATCH(G238,Sheet2!$A$2:'Sheet2'!$A$5,0),0)+34*AR238-ROUNDUP(IF($BA$1=TRUE,AT238,AU238)/10,0)</f>
        <v>356</v>
      </c>
      <c r="I238" s="6">
        <f>ROUNDDOWN(AJ238*1.05,0)+INDEX(Sheet2!$B$2:'Sheet2'!$B$5,MATCH(G238,Sheet2!$A$2:'Sheet2'!$A$5,0),0)+34*AR238-ROUNDUP(IF($BA$1=TRUE,AT238,AU238)/10,0)</f>
        <v>482</v>
      </c>
      <c r="J238" s="45">
        <f>H238+I238</f>
        <v>838</v>
      </c>
      <c r="K238" s="41">
        <f>AU238-ROUNDDOWN(AP238/2,0)-ROUNDDOWN(MAX(AO238*1.2,AN238*0.5),0)+INDEX(Sheet2!$C$2:'Sheet2'!$C$5,MATCH(G238,Sheet2!$A$2:'Sheet2'!$A$5,0),0)</f>
        <v>1234</v>
      </c>
      <c r="L238" s="23">
        <f>AT238-ROUNDDOWN(AP238/2,0)-ROUNDDOWN(MAX(AO238*1.2,AN238*0.5),0)</f>
        <v>688</v>
      </c>
      <c r="M238" s="6"/>
      <c r="N238" s="27">
        <f>AV238+IF($F238="범선",IF($BE$1=TRUE,INDEX(Sheet2!$H$2:'Sheet2'!$H$45,MATCH(AV238,Sheet2!$G$2:'Sheet2'!$G$45,0),0)),IF($BF$1=TRUE,INDEX(Sheet2!$I$2:'Sheet2'!$I$45,MATCH(AV238,Sheet2!$G$2:'Sheet2'!$G$45,0)),IF($BG$1=TRUE,INDEX(Sheet2!$H$2:'Sheet2'!$H$45,MATCH(AV238,Sheet2!$G$2:'Sheet2'!$G$45,0)),0)))+IF($BC$1=TRUE,2,0)</f>
        <v>17</v>
      </c>
      <c r="O238" s="8">
        <f>N238+3</f>
        <v>20</v>
      </c>
      <c r="P238" s="8">
        <f>N238+6</f>
        <v>23</v>
      </c>
      <c r="Q238" s="26">
        <f>N238+9</f>
        <v>26</v>
      </c>
      <c r="R238" s="8">
        <f>AW238+IF($F238="범선",IF($BE$1=TRUE,INDEX(Sheet2!$H$2:'Sheet2'!$H$45,MATCH(AW238,Sheet2!$G$2:'Sheet2'!$G$45,0),0)),IF($BF$1=TRUE,INDEX(Sheet2!$I$2:'Sheet2'!$I$45,MATCH(AW238,Sheet2!$G$2:'Sheet2'!$G$45,0)),IF($BG$1=TRUE,INDEX(Sheet2!$H$2:'Sheet2'!$H$45,MATCH(AW238,Sheet2!$G$2:'Sheet2'!$G$45,0)),0)))+IF($BC$1=TRUE,2,0)</f>
        <v>18.5</v>
      </c>
      <c r="S238" s="8">
        <f>R238+3.5</f>
        <v>22</v>
      </c>
      <c r="T238" s="8">
        <f>R238+6.5</f>
        <v>25</v>
      </c>
      <c r="U238" s="26">
        <f>R238+9.5</f>
        <v>28</v>
      </c>
      <c r="V238" s="8">
        <f>AX238+IF($F238="범선",IF($BE$1=TRUE,INDEX(Sheet2!$H$2:'Sheet2'!$H$45,MATCH(AX238,Sheet2!$G$2:'Sheet2'!$G$45,0),0)),IF($BF$1=TRUE,INDEX(Sheet2!$I$2:'Sheet2'!$I$45,MATCH(AX238,Sheet2!$G$2:'Sheet2'!$G$45,0)),IF($BG$1=TRUE,INDEX(Sheet2!$H$2:'Sheet2'!$H$45,MATCH(AX238,Sheet2!$G$2:'Sheet2'!$G$45,0)),0)))+IF($BC$1=TRUE,2,0)</f>
        <v>22.5</v>
      </c>
      <c r="W238" s="8">
        <f>V238+3.5</f>
        <v>26</v>
      </c>
      <c r="X238" s="8">
        <f>V238+6.5</f>
        <v>29</v>
      </c>
      <c r="Y238" s="26">
        <f>V238+9.5</f>
        <v>32</v>
      </c>
      <c r="Z238" s="8">
        <f>AY238+IF($F238="범선",IF($BE$1=TRUE,INDEX(Sheet2!$H$2:'Sheet2'!$H$45,MATCH(AY238,Sheet2!$G$2:'Sheet2'!$G$45,0),0)),IF($BF$1=TRUE,INDEX(Sheet2!$I$2:'Sheet2'!$I$45,MATCH(AY238,Sheet2!$G$2:'Sheet2'!$G$45,0)),IF($BG$1=TRUE,INDEX(Sheet2!$H$2:'Sheet2'!$H$45,MATCH(AY238,Sheet2!$G$2:'Sheet2'!$G$45,0)),0)))+IF($BC$1=TRUE,2,0)</f>
        <v>28</v>
      </c>
      <c r="AA238" s="8">
        <f>Z238+3.5</f>
        <v>31.5</v>
      </c>
      <c r="AB238" s="8">
        <f>Z238+6.5</f>
        <v>34.5</v>
      </c>
      <c r="AC238" s="26">
        <f>Z238+9.5</f>
        <v>37.5</v>
      </c>
      <c r="AD238" s="8">
        <f>AZ238+IF($F238="범선",IF($BE$1=TRUE,INDEX(Sheet2!$H$2:'Sheet2'!$H$45,MATCH(AZ238,Sheet2!$G$2:'Sheet2'!$G$45,0),0)),IF($BF$1=TRUE,INDEX(Sheet2!$I$2:'Sheet2'!$I$45,MATCH(AZ238,Sheet2!$G$2:'Sheet2'!$G$45,0)),IF($BG$1=TRUE,INDEX(Sheet2!$H$2:'Sheet2'!$H$45,MATCH(AZ238,Sheet2!$G$2:'Sheet2'!$G$45,0)),0)))+IF($BC$1=TRUE,2,0)</f>
        <v>33</v>
      </c>
      <c r="AE238" s="8">
        <f>AD238+3.5</f>
        <v>36.5</v>
      </c>
      <c r="AF238" s="8">
        <f>AD238+6.5</f>
        <v>39.5</v>
      </c>
      <c r="AG238" s="26">
        <f>AD238+9.5</f>
        <v>42.5</v>
      </c>
      <c r="AH238" s="8"/>
      <c r="AI238" s="6">
        <v>180</v>
      </c>
      <c r="AJ238" s="6">
        <v>300</v>
      </c>
      <c r="AK238" s="6">
        <v>11</v>
      </c>
      <c r="AL238" s="6">
        <v>15</v>
      </c>
      <c r="AM238" s="6">
        <v>35</v>
      </c>
      <c r="AN238" s="6">
        <v>75</v>
      </c>
      <c r="AO238" s="6">
        <v>35</v>
      </c>
      <c r="AP238" s="6">
        <v>25</v>
      </c>
      <c r="AQ238" s="6">
        <v>890</v>
      </c>
      <c r="AR238" s="6">
        <v>3</v>
      </c>
      <c r="AS238" s="6">
        <f>AN238+AP238+AQ238</f>
        <v>990</v>
      </c>
      <c r="AT238" s="6">
        <f>ROUNDDOWN(AS238*0.75,0)</f>
        <v>742</v>
      </c>
      <c r="AU238" s="6">
        <f>ROUNDDOWN(AS238*1.25,0)</f>
        <v>1237</v>
      </c>
      <c r="AV238" s="6">
        <f>ROUNDDOWN(($AM238-5)/5,0)-ROUNDDOWN(IF($BA$1=TRUE,$AT238,$AU238)/100,0)+IF($BB$1=TRUE,1,0)+IF($BD$1=TRUE,6,0)</f>
        <v>6</v>
      </c>
      <c r="AW238" s="6">
        <f>ROUNDDOWN(($AM238-5+3*$BA$5)/5,0)-ROUNDDOWN(IF($BA$1=TRUE,$AT238,$AU238)/100,0)+IF($BB$1=TRUE,1,0)+IF($BD$1=TRUE,6,0)</f>
        <v>7</v>
      </c>
      <c r="AX238" s="6">
        <f>ROUNDDOWN(($AM238-5+20*1+2*$BA$5)/5,0)-ROUNDDOWN(IF($BA$1=TRUE,$AT238,$AU238)/100,0)+IF($BB$1=TRUE,1,0)+IF($BD$1=TRUE,6,0)</f>
        <v>10</v>
      </c>
      <c r="AY238" s="6">
        <f>ROUNDDOWN(($AM238-5+20*2+1*$BA$5)/5,0)-ROUNDDOWN(IF($BA$1=TRUE,$AT238,$AU238)/100,0)+IF($BB$1=TRUE,1,0)+IF($BD$1=TRUE,6,0)</f>
        <v>14</v>
      </c>
      <c r="AZ238" s="6">
        <f>ROUNDDOWN(($AM238-5+60)/5,0)-ROUNDDOWN(IF($BA$1=TRUE,$AT238,$AU238)/100,0)+IF($BB$1=TRUE,1,0)+IF($BD$1=TRUE,6,0)</f>
        <v>18</v>
      </c>
    </row>
    <row r="239" spans="1:52" x14ac:dyDescent="0.3">
      <c r="A239" s="35">
        <v>235</v>
      </c>
      <c r="B239" s="7" t="s">
        <v>132</v>
      </c>
      <c r="C239" s="23" t="s">
        <v>130</v>
      </c>
      <c r="D239" s="8" t="s">
        <v>1</v>
      </c>
      <c r="E239" s="8" t="s">
        <v>0</v>
      </c>
      <c r="F239" s="9" t="s">
        <v>69</v>
      </c>
      <c r="G239" s="26" t="s">
        <v>109</v>
      </c>
      <c r="H239" s="6">
        <f>ROUNDDOWN(AI239*1.05,0)+INDEX(Sheet2!$B$2:'Sheet2'!$B$5,MATCH(G239,Sheet2!$A$2:'Sheet2'!$A$5,0),0)+34*AR239-ROUNDUP(IF($BA$1=TRUE,AT239,AU239)/10,0)</f>
        <v>429</v>
      </c>
      <c r="I239" s="6">
        <f>ROUNDDOWN(AJ239*1.05,0)+INDEX(Sheet2!$B$2:'Sheet2'!$B$5,MATCH(G239,Sheet2!$A$2:'Sheet2'!$A$5,0),0)+34*AR239-ROUNDUP(IF($BA$1=TRUE,AT239,AU239)/10,0)</f>
        <v>460</v>
      </c>
      <c r="J239" s="45">
        <f>H239+I239</f>
        <v>889</v>
      </c>
      <c r="K239" s="41">
        <f>AU239-ROUNDDOWN(AP239/2,0)-ROUNDDOWN(MAX(AO239*1.2,AN239*0.5),0)+INDEX(Sheet2!$C$2:'Sheet2'!$C$5,MATCH(G239,Sheet2!$A$2:'Sheet2'!$A$5,0),0)</f>
        <v>1057</v>
      </c>
      <c r="L239" s="23">
        <f>AT239-ROUNDDOWN(AP239/2,0)-ROUNDDOWN(MAX(AO239*1.2,AN239*0.5),0)</f>
        <v>583</v>
      </c>
      <c r="M239" s="6"/>
      <c r="N239" s="27">
        <f>AV239+IF($F239="범선",IF($BE$1=TRUE,INDEX(Sheet2!$H$2:'Sheet2'!$H$45,MATCH(AV239,Sheet2!$G$2:'Sheet2'!$G$45,0),0)),IF($BF$1=TRUE,INDEX(Sheet2!$I$2:'Sheet2'!$I$45,MATCH(AV239,Sheet2!$G$2:'Sheet2'!$G$45,0)),IF($BG$1=TRUE,INDEX(Sheet2!$H$2:'Sheet2'!$H$45,MATCH(AV239,Sheet2!$G$2:'Sheet2'!$G$45,0)),0)))+IF($BC$1=TRUE,2,0)</f>
        <v>16</v>
      </c>
      <c r="O239" s="8">
        <f>N239+3</f>
        <v>19</v>
      </c>
      <c r="P239" s="8">
        <f>N239+6</f>
        <v>22</v>
      </c>
      <c r="Q239" s="26">
        <f>N239+9</f>
        <v>25</v>
      </c>
      <c r="R239" s="8">
        <f>AW239+IF($F239="범선",IF($BE$1=TRUE,INDEX(Sheet2!$H$2:'Sheet2'!$H$45,MATCH(AW239,Sheet2!$G$2:'Sheet2'!$G$45,0),0)),IF($BF$1=TRUE,INDEX(Sheet2!$I$2:'Sheet2'!$I$45,MATCH(AW239,Sheet2!$G$2:'Sheet2'!$G$45,0)),IF($BG$1=TRUE,INDEX(Sheet2!$H$2:'Sheet2'!$H$45,MATCH(AW239,Sheet2!$G$2:'Sheet2'!$G$45,0)),0)))+IF($BC$1=TRUE,2,0)</f>
        <v>17</v>
      </c>
      <c r="S239" s="8">
        <f>R239+3.5</f>
        <v>20.5</v>
      </c>
      <c r="T239" s="8">
        <f>R239+6.5</f>
        <v>23.5</v>
      </c>
      <c r="U239" s="26">
        <f>R239+9.5</f>
        <v>26.5</v>
      </c>
      <c r="V239" s="8">
        <f>AX239+IF($F239="범선",IF($BE$1=TRUE,INDEX(Sheet2!$H$2:'Sheet2'!$H$45,MATCH(AX239,Sheet2!$G$2:'Sheet2'!$G$45,0),0)),IF($BF$1=TRUE,INDEX(Sheet2!$I$2:'Sheet2'!$I$45,MATCH(AX239,Sheet2!$G$2:'Sheet2'!$G$45,0)),IF($BG$1=TRUE,INDEX(Sheet2!$H$2:'Sheet2'!$H$45,MATCH(AX239,Sheet2!$G$2:'Sheet2'!$G$45,0)),0)))+IF($BC$1=TRUE,2,0)</f>
        <v>21</v>
      </c>
      <c r="W239" s="8">
        <f>V239+3.5</f>
        <v>24.5</v>
      </c>
      <c r="X239" s="8">
        <f>V239+6.5</f>
        <v>27.5</v>
      </c>
      <c r="Y239" s="26">
        <f>V239+9.5</f>
        <v>30.5</v>
      </c>
      <c r="Z239" s="8">
        <f>AY239+IF($F239="범선",IF($BE$1=TRUE,INDEX(Sheet2!$H$2:'Sheet2'!$H$45,MATCH(AY239,Sheet2!$G$2:'Sheet2'!$G$45,0),0)),IF($BF$1=TRUE,INDEX(Sheet2!$I$2:'Sheet2'!$I$45,MATCH(AY239,Sheet2!$G$2:'Sheet2'!$G$45,0)),IF($BG$1=TRUE,INDEX(Sheet2!$H$2:'Sheet2'!$H$45,MATCH(AY239,Sheet2!$G$2:'Sheet2'!$G$45,0)),0)))+IF($BC$1=TRUE,2,0)</f>
        <v>26.5</v>
      </c>
      <c r="AA239" s="8">
        <f>Z239+3.5</f>
        <v>30</v>
      </c>
      <c r="AB239" s="8">
        <f>Z239+6.5</f>
        <v>33</v>
      </c>
      <c r="AC239" s="26">
        <f>Z239+9.5</f>
        <v>36</v>
      </c>
      <c r="AD239" s="8">
        <f>AZ239+IF($F239="범선",IF($BE$1=TRUE,INDEX(Sheet2!$H$2:'Sheet2'!$H$45,MATCH(AZ239,Sheet2!$G$2:'Sheet2'!$G$45,0),0)),IF($BF$1=TRUE,INDEX(Sheet2!$I$2:'Sheet2'!$I$45,MATCH(AZ239,Sheet2!$G$2:'Sheet2'!$G$45,0)),IF($BG$1=TRUE,INDEX(Sheet2!$H$2:'Sheet2'!$H$45,MATCH(AZ239,Sheet2!$G$2:'Sheet2'!$G$45,0)),0)))+IF($BC$1=TRUE,2,0)</f>
        <v>32</v>
      </c>
      <c r="AE239" s="8">
        <f>AD239+3.5</f>
        <v>35.5</v>
      </c>
      <c r="AF239" s="8">
        <f>AD239+6.5</f>
        <v>38.5</v>
      </c>
      <c r="AG239" s="26">
        <f>AD239+9.5</f>
        <v>41.5</v>
      </c>
      <c r="AH239" s="8"/>
      <c r="AI239" s="6">
        <v>220</v>
      </c>
      <c r="AJ239" s="6">
        <v>250</v>
      </c>
      <c r="AK239" s="6">
        <v>11</v>
      </c>
      <c r="AL239" s="6">
        <v>15</v>
      </c>
      <c r="AM239" s="6">
        <v>25</v>
      </c>
      <c r="AN239" s="6">
        <v>75</v>
      </c>
      <c r="AO239" s="6">
        <v>35</v>
      </c>
      <c r="AP239" s="6">
        <v>25</v>
      </c>
      <c r="AQ239" s="6">
        <v>750</v>
      </c>
      <c r="AR239" s="6">
        <v>3</v>
      </c>
      <c r="AS239" s="6">
        <f>AN239+AP239+AQ239</f>
        <v>850</v>
      </c>
      <c r="AT239" s="6">
        <f>ROUNDDOWN(AS239*0.75,0)</f>
        <v>637</v>
      </c>
      <c r="AU239" s="6">
        <f>ROUNDDOWN(AS239*1.25,0)</f>
        <v>1062</v>
      </c>
      <c r="AV239" s="6">
        <f>ROUNDDOWN(($AM239-5)/5,0)-ROUNDDOWN(IF($BA$1=TRUE,$AT239,$AU239)/100,0)+IF($BB$1=TRUE,1,0)+IF($BD$1=TRUE,6,0)</f>
        <v>5</v>
      </c>
      <c r="AW239" s="6">
        <f>ROUNDDOWN(($AM239-5+3*$BA$5)/5,0)-ROUNDDOWN(IF($BA$1=TRUE,$AT239,$AU239)/100,0)+IF($BB$1=TRUE,1,0)+IF($BD$1=TRUE,6,0)</f>
        <v>6</v>
      </c>
      <c r="AX239" s="6">
        <f>ROUNDDOWN(($AM239-5+20*1+2*$BA$5)/5,0)-ROUNDDOWN(IF($BA$1=TRUE,$AT239,$AU239)/100,0)+IF($BB$1=TRUE,1,0)+IF($BD$1=TRUE,6,0)</f>
        <v>9</v>
      </c>
      <c r="AY239" s="6">
        <f>ROUNDDOWN(($AM239-5+20*2+1*$BA$5)/5,0)-ROUNDDOWN(IF($BA$1=TRUE,$AT239,$AU239)/100,0)+IF($BB$1=TRUE,1,0)+IF($BD$1=TRUE,6,0)</f>
        <v>13</v>
      </c>
      <c r="AZ239" s="6">
        <f>ROUNDDOWN(($AM239-5+60)/5,0)-ROUNDDOWN(IF($BA$1=TRUE,$AT239,$AU239)/100,0)+IF($BB$1=TRUE,1,0)+IF($BD$1=TRUE,6,0)</f>
        <v>17</v>
      </c>
    </row>
    <row r="240" spans="1:52" x14ac:dyDescent="0.3">
      <c r="A240" s="35">
        <v>236</v>
      </c>
      <c r="B240" s="7" t="s">
        <v>133</v>
      </c>
      <c r="C240" s="23" t="s">
        <v>130</v>
      </c>
      <c r="D240" s="8" t="s">
        <v>1</v>
      </c>
      <c r="E240" s="8" t="s">
        <v>0</v>
      </c>
      <c r="F240" s="9" t="s">
        <v>69</v>
      </c>
      <c r="G240" s="26" t="s">
        <v>10</v>
      </c>
      <c r="H240" s="6">
        <f>ROUNDDOWN(AI240*1.05,0)+INDEX(Sheet2!$B$2:'Sheet2'!$B$5,MATCH(G240,Sheet2!$A$2:'Sheet2'!$A$5,0),0)+34*AR240-ROUNDUP(IF($BA$1=TRUE,AT240,AU240)/10,0)</f>
        <v>363</v>
      </c>
      <c r="I240" s="6">
        <f>ROUNDDOWN(AJ240*1.05,0)+INDEX(Sheet2!$B$2:'Sheet2'!$B$5,MATCH(G240,Sheet2!$A$2:'Sheet2'!$A$5,0),0)+34*AR240-ROUNDUP(IF($BA$1=TRUE,AT240,AU240)/10,0)</f>
        <v>426</v>
      </c>
      <c r="J240" s="45">
        <f>H240+I240</f>
        <v>789</v>
      </c>
      <c r="K240" s="41">
        <f>AU240-ROUNDDOWN(AP240/2,0)-ROUNDDOWN(MAX(AO240*1.2,AN240*0.5),0)+INDEX(Sheet2!$C$2:'Sheet2'!$C$5,MATCH(G240,Sheet2!$A$2:'Sheet2'!$A$5,0),0)</f>
        <v>1122</v>
      </c>
      <c r="L240" s="23">
        <f>AT240-ROUNDDOWN(AP240/2,0)-ROUNDDOWN(MAX(AO240*1.2,AN240*0.5),0)</f>
        <v>621</v>
      </c>
      <c r="M240" s="6"/>
      <c r="N240" s="27">
        <f>AV240+IF($F240="범선",IF($BE$1=TRUE,INDEX(Sheet2!$H$2:'Sheet2'!$H$45,MATCH(AV240,Sheet2!$G$2:'Sheet2'!$G$45,0),0)),IF($BF$1=TRUE,INDEX(Sheet2!$I$2:'Sheet2'!$I$45,MATCH(AV240,Sheet2!$G$2:'Sheet2'!$G$45,0)),IF($BG$1=TRUE,INDEX(Sheet2!$H$2:'Sheet2'!$H$45,MATCH(AV240,Sheet2!$G$2:'Sheet2'!$G$45,0)),0)))+IF($BC$1=TRUE,2,0)</f>
        <v>16</v>
      </c>
      <c r="O240" s="8">
        <f>N240+3</f>
        <v>19</v>
      </c>
      <c r="P240" s="8">
        <f>N240+6</f>
        <v>22</v>
      </c>
      <c r="Q240" s="26">
        <f>N240+9</f>
        <v>25</v>
      </c>
      <c r="R240" s="8">
        <f>AW240+IF($F240="범선",IF($BE$1=TRUE,INDEX(Sheet2!$H$2:'Sheet2'!$H$45,MATCH(AW240,Sheet2!$G$2:'Sheet2'!$G$45,0),0)),IF($BF$1=TRUE,INDEX(Sheet2!$I$2:'Sheet2'!$I$45,MATCH(AW240,Sheet2!$G$2:'Sheet2'!$G$45,0)),IF($BG$1=TRUE,INDEX(Sheet2!$H$2:'Sheet2'!$H$45,MATCH(AW240,Sheet2!$G$2:'Sheet2'!$G$45,0)),0)))+IF($BC$1=TRUE,2,0)</f>
        <v>17</v>
      </c>
      <c r="S240" s="8">
        <f>R240+3.5</f>
        <v>20.5</v>
      </c>
      <c r="T240" s="8">
        <f>R240+6.5</f>
        <v>23.5</v>
      </c>
      <c r="U240" s="26">
        <f>R240+9.5</f>
        <v>26.5</v>
      </c>
      <c r="V240" s="8">
        <f>AX240+IF($F240="범선",IF($BE$1=TRUE,INDEX(Sheet2!$H$2:'Sheet2'!$H$45,MATCH(AX240,Sheet2!$G$2:'Sheet2'!$G$45,0),0)),IF($BF$1=TRUE,INDEX(Sheet2!$I$2:'Sheet2'!$I$45,MATCH(AX240,Sheet2!$G$2:'Sheet2'!$G$45,0)),IF($BG$1=TRUE,INDEX(Sheet2!$H$2:'Sheet2'!$H$45,MATCH(AX240,Sheet2!$G$2:'Sheet2'!$G$45,0)),0)))+IF($BC$1=TRUE,2,0)</f>
        <v>21</v>
      </c>
      <c r="W240" s="8">
        <f>V240+3.5</f>
        <v>24.5</v>
      </c>
      <c r="X240" s="8">
        <f>V240+6.5</f>
        <v>27.5</v>
      </c>
      <c r="Y240" s="26">
        <f>V240+9.5</f>
        <v>30.5</v>
      </c>
      <c r="Z240" s="8">
        <f>AY240+IF($F240="범선",IF($BE$1=TRUE,INDEX(Sheet2!$H$2:'Sheet2'!$H$45,MATCH(AY240,Sheet2!$G$2:'Sheet2'!$G$45,0),0)),IF($BF$1=TRUE,INDEX(Sheet2!$I$2:'Sheet2'!$I$45,MATCH(AY240,Sheet2!$G$2:'Sheet2'!$G$45,0)),IF($BG$1=TRUE,INDEX(Sheet2!$H$2:'Sheet2'!$H$45,MATCH(AY240,Sheet2!$G$2:'Sheet2'!$G$45,0)),0)))+IF($BC$1=TRUE,2,0)</f>
        <v>26.5</v>
      </c>
      <c r="AA240" s="8">
        <f>Z240+3.5</f>
        <v>30</v>
      </c>
      <c r="AB240" s="8">
        <f>Z240+6.5</f>
        <v>33</v>
      </c>
      <c r="AC240" s="26">
        <f>Z240+9.5</f>
        <v>36</v>
      </c>
      <c r="AD240" s="8">
        <f>AZ240+IF($F240="범선",IF($BE$1=TRUE,INDEX(Sheet2!$H$2:'Sheet2'!$H$45,MATCH(AZ240,Sheet2!$G$2:'Sheet2'!$G$45,0),0)),IF($BF$1=TRUE,INDEX(Sheet2!$I$2:'Sheet2'!$I$45,MATCH(AZ240,Sheet2!$G$2:'Sheet2'!$G$45,0)),IF($BG$1=TRUE,INDEX(Sheet2!$H$2:'Sheet2'!$H$45,MATCH(AZ240,Sheet2!$G$2:'Sheet2'!$G$45,0)),0)))+IF($BC$1=TRUE,2,0)</f>
        <v>32</v>
      </c>
      <c r="AE240" s="8">
        <f>AD240+3.5</f>
        <v>35.5</v>
      </c>
      <c r="AF240" s="8">
        <f>AD240+6.5</f>
        <v>38.5</v>
      </c>
      <c r="AG240" s="26">
        <f>AD240+9.5</f>
        <v>41.5</v>
      </c>
      <c r="AH240" s="8"/>
      <c r="AI240" s="6">
        <v>180</v>
      </c>
      <c r="AJ240" s="6">
        <v>240</v>
      </c>
      <c r="AK240" s="6">
        <v>10</v>
      </c>
      <c r="AL240" s="6">
        <v>12</v>
      </c>
      <c r="AM240" s="6">
        <v>25</v>
      </c>
      <c r="AN240" s="6">
        <v>75</v>
      </c>
      <c r="AO240" s="6">
        <v>35</v>
      </c>
      <c r="AP240" s="6">
        <v>25</v>
      </c>
      <c r="AQ240" s="6">
        <v>800</v>
      </c>
      <c r="AR240" s="6">
        <v>3</v>
      </c>
      <c r="AS240" s="6">
        <f>AN240+AP240+AQ240</f>
        <v>900</v>
      </c>
      <c r="AT240" s="6">
        <f>ROUNDDOWN(AS240*0.75,0)</f>
        <v>675</v>
      </c>
      <c r="AU240" s="6">
        <f>ROUNDDOWN(AS240*1.25,0)</f>
        <v>1125</v>
      </c>
      <c r="AV240" s="6">
        <f>ROUNDDOWN(($AM240-5)/5,0)-ROUNDDOWN(IF($BA$1=TRUE,$AT240,$AU240)/100,0)+IF($BB$1=TRUE,1,0)+IF($BD$1=TRUE,6,0)</f>
        <v>5</v>
      </c>
      <c r="AW240" s="6">
        <f>ROUNDDOWN(($AM240-5+3*$BA$5)/5,0)-ROUNDDOWN(IF($BA$1=TRUE,$AT240,$AU240)/100,0)+IF($BB$1=TRUE,1,0)+IF($BD$1=TRUE,6,0)</f>
        <v>6</v>
      </c>
      <c r="AX240" s="6">
        <f>ROUNDDOWN(($AM240-5+20*1+2*$BA$5)/5,0)-ROUNDDOWN(IF($BA$1=TRUE,$AT240,$AU240)/100,0)+IF($BB$1=TRUE,1,0)+IF($BD$1=TRUE,6,0)</f>
        <v>9</v>
      </c>
      <c r="AY240" s="6">
        <f>ROUNDDOWN(($AM240-5+20*2+1*$BA$5)/5,0)-ROUNDDOWN(IF($BA$1=TRUE,$AT240,$AU240)/100,0)+IF($BB$1=TRUE,1,0)+IF($BD$1=TRUE,6,0)</f>
        <v>13</v>
      </c>
      <c r="AZ240" s="6">
        <f>ROUNDDOWN(($AM240-5+60)/5,0)-ROUNDDOWN(IF($BA$1=TRUE,$AT240,$AU240)/100,0)+IF($BB$1=TRUE,1,0)+IF($BD$1=TRUE,6,0)</f>
        <v>17</v>
      </c>
    </row>
    <row r="241" spans="1:52" x14ac:dyDescent="0.3">
      <c r="A241" s="35">
        <v>237</v>
      </c>
      <c r="B241" s="7"/>
      <c r="C241" s="23" t="s">
        <v>130</v>
      </c>
      <c r="D241" s="8" t="s">
        <v>43</v>
      </c>
      <c r="E241" s="8" t="s">
        <v>138</v>
      </c>
      <c r="F241" s="9" t="s">
        <v>69</v>
      </c>
      <c r="G241" s="26" t="s">
        <v>8</v>
      </c>
      <c r="H241" s="6">
        <f>ROUNDDOWN(AI241*1.05,0)+INDEX(Sheet2!$B$2:'Sheet2'!$B$5,MATCH(G241,Sheet2!$A$2:'Sheet2'!$A$5,0),0)+34*AR241-ROUNDUP(IF($BA$1=TRUE,AT241,AU241)/10,0)</f>
        <v>439</v>
      </c>
      <c r="I241" s="6">
        <f>ROUNDDOWN(AJ241*1.05,0)+INDEX(Sheet2!$B$2:'Sheet2'!$B$5,MATCH(G241,Sheet2!$A$2:'Sheet2'!$A$5,0),0)+34*AR241-ROUNDUP(IF($BA$1=TRUE,AT241,AU241)/10,0)</f>
        <v>576</v>
      </c>
      <c r="J241" s="45">
        <f>H241+I241</f>
        <v>1015</v>
      </c>
      <c r="K241" s="41">
        <f>AU241-ROUNDDOWN(AP241/2,0)-ROUNDDOWN(MAX(AO241*1.2,AN241*0.5),0)+INDEX(Sheet2!$C$2:'Sheet2'!$C$5,MATCH(G241,Sheet2!$A$2:'Sheet2'!$A$5,0),0)</f>
        <v>1057</v>
      </c>
      <c r="L241" s="23">
        <f>AT241-ROUNDDOWN(AP241/2,0)-ROUNDDOWN(MAX(AO241*1.2,AN241*0.5),0)</f>
        <v>583</v>
      </c>
      <c r="M241" s="6"/>
      <c r="N241" s="27">
        <f>AV241+IF($F241="범선",IF($BE$1=TRUE,INDEX(Sheet2!$H$2:'Sheet2'!$H$45,MATCH(AV241,Sheet2!$G$2:'Sheet2'!$G$45,0),0)),IF($BF$1=TRUE,INDEX(Sheet2!$I$2:'Sheet2'!$I$45,MATCH(AV241,Sheet2!$G$2:'Sheet2'!$G$45,0)),IF($BG$1=TRUE,INDEX(Sheet2!$H$2:'Sheet2'!$H$45,MATCH(AV241,Sheet2!$G$2:'Sheet2'!$G$45,0)),0)))+IF($BC$1=TRUE,2,0)</f>
        <v>14.5</v>
      </c>
      <c r="O241" s="8">
        <f>N241+3</f>
        <v>17.5</v>
      </c>
      <c r="P241" s="8">
        <f>N241+6</f>
        <v>20.5</v>
      </c>
      <c r="Q241" s="26">
        <f>N241+9</f>
        <v>23.5</v>
      </c>
      <c r="R241" s="8">
        <f>AW241+IF($F241="범선",IF($BE$1=TRUE,INDEX(Sheet2!$H$2:'Sheet2'!$H$45,MATCH(AW241,Sheet2!$G$2:'Sheet2'!$G$45,0),0)),IF($BF$1=TRUE,INDEX(Sheet2!$I$2:'Sheet2'!$I$45,MATCH(AW241,Sheet2!$G$2:'Sheet2'!$G$45,0)),IF($BG$1=TRUE,INDEX(Sheet2!$H$2:'Sheet2'!$H$45,MATCH(AW241,Sheet2!$G$2:'Sheet2'!$G$45,0)),0)))+IF($BC$1=TRUE,2,0)</f>
        <v>16</v>
      </c>
      <c r="S241" s="8">
        <f>R241+3.5</f>
        <v>19.5</v>
      </c>
      <c r="T241" s="8">
        <f>R241+6.5</f>
        <v>22.5</v>
      </c>
      <c r="U241" s="26">
        <f>R241+9.5</f>
        <v>25.5</v>
      </c>
      <c r="V241" s="8">
        <f>AX241+IF($F241="범선",IF($BE$1=TRUE,INDEX(Sheet2!$H$2:'Sheet2'!$H$45,MATCH(AX241,Sheet2!$G$2:'Sheet2'!$G$45,0),0)),IF($BF$1=TRUE,INDEX(Sheet2!$I$2:'Sheet2'!$I$45,MATCH(AX241,Sheet2!$G$2:'Sheet2'!$G$45,0)),IF($BG$1=TRUE,INDEX(Sheet2!$H$2:'Sheet2'!$H$45,MATCH(AX241,Sheet2!$G$2:'Sheet2'!$G$45,0)),0)))+IF($BC$1=TRUE,2,0)</f>
        <v>21</v>
      </c>
      <c r="W241" s="8">
        <f>V241+3.5</f>
        <v>24.5</v>
      </c>
      <c r="X241" s="8">
        <f>V241+6.5</f>
        <v>27.5</v>
      </c>
      <c r="Y241" s="26">
        <f>V241+9.5</f>
        <v>30.5</v>
      </c>
      <c r="Z241" s="8">
        <f>AY241+IF($F241="범선",IF($BE$1=TRUE,INDEX(Sheet2!$H$2:'Sheet2'!$H$45,MATCH(AY241,Sheet2!$G$2:'Sheet2'!$G$45,0),0)),IF($BF$1=TRUE,INDEX(Sheet2!$I$2:'Sheet2'!$I$45,MATCH(AY241,Sheet2!$G$2:'Sheet2'!$G$45,0)),IF($BG$1=TRUE,INDEX(Sheet2!$H$2:'Sheet2'!$H$45,MATCH(AY241,Sheet2!$G$2:'Sheet2'!$G$45,0)),0)))+IF($BC$1=TRUE,2,0)</f>
        <v>25</v>
      </c>
      <c r="AA241" s="8">
        <f>Z241+3.5</f>
        <v>28.5</v>
      </c>
      <c r="AB241" s="8">
        <f>Z241+6.5</f>
        <v>31.5</v>
      </c>
      <c r="AC241" s="26">
        <f>Z241+9.5</f>
        <v>34.5</v>
      </c>
      <c r="AD241" s="8">
        <f>AZ241+IF($F241="범선",IF($BE$1=TRUE,INDEX(Sheet2!$H$2:'Sheet2'!$H$45,MATCH(AZ241,Sheet2!$G$2:'Sheet2'!$G$45,0),0)),IF($BF$1=TRUE,INDEX(Sheet2!$I$2:'Sheet2'!$I$45,MATCH(AZ241,Sheet2!$G$2:'Sheet2'!$G$45,0)),IF($BG$1=TRUE,INDEX(Sheet2!$H$2:'Sheet2'!$H$45,MATCH(AZ241,Sheet2!$G$2:'Sheet2'!$G$45,0)),0)))+IF($BC$1=TRUE,2,0)</f>
        <v>30.5</v>
      </c>
      <c r="AE241" s="8">
        <f>AD241+3.5</f>
        <v>34</v>
      </c>
      <c r="AF241" s="8">
        <f>AD241+6.5</f>
        <v>37</v>
      </c>
      <c r="AG241" s="26">
        <f>AD241+9.5</f>
        <v>40</v>
      </c>
      <c r="AH241" s="8"/>
      <c r="AI241" s="6">
        <v>230</v>
      </c>
      <c r="AJ241" s="6">
        <v>360</v>
      </c>
      <c r="AK241" s="6">
        <v>10</v>
      </c>
      <c r="AL241" s="6">
        <v>12</v>
      </c>
      <c r="AM241" s="6">
        <v>22</v>
      </c>
      <c r="AN241" s="6">
        <v>75</v>
      </c>
      <c r="AO241" s="6">
        <v>35</v>
      </c>
      <c r="AP241" s="6">
        <v>25</v>
      </c>
      <c r="AQ241" s="6">
        <v>750</v>
      </c>
      <c r="AR241" s="6">
        <v>3</v>
      </c>
      <c r="AS241" s="6">
        <f>AN241+AP241+AQ241</f>
        <v>850</v>
      </c>
      <c r="AT241" s="6">
        <f>ROUNDDOWN(AS241*0.75,0)</f>
        <v>637</v>
      </c>
      <c r="AU241" s="6">
        <f>ROUNDDOWN(AS241*1.25,0)</f>
        <v>1062</v>
      </c>
      <c r="AV241" s="6">
        <f>ROUNDDOWN(($AM241-5)/5,0)-ROUNDDOWN(IF($BA$1=TRUE,$AT241,$AU241)/100,0)+IF($BB$1=TRUE,1,0)+IF($BD$1=TRUE,6,0)</f>
        <v>4</v>
      </c>
      <c r="AW241" s="6">
        <f>ROUNDDOWN(($AM241-5+3*$BA$5)/5,0)-ROUNDDOWN(IF($BA$1=TRUE,$AT241,$AU241)/100,0)+IF($BB$1=TRUE,1,0)+IF($BD$1=TRUE,6,0)</f>
        <v>5</v>
      </c>
      <c r="AX241" s="6">
        <f>ROUNDDOWN(($AM241-5+20*1+2*$BA$5)/5,0)-ROUNDDOWN(IF($BA$1=TRUE,$AT241,$AU241)/100,0)+IF($BB$1=TRUE,1,0)+IF($BD$1=TRUE,6,0)</f>
        <v>9</v>
      </c>
      <c r="AY241" s="6">
        <f>ROUNDDOWN(($AM241-5+20*2+1*$BA$5)/5,0)-ROUNDDOWN(IF($BA$1=TRUE,$AT241,$AU241)/100,0)+IF($BB$1=TRUE,1,0)+IF($BD$1=TRUE,6,0)</f>
        <v>12</v>
      </c>
      <c r="AZ241" s="6">
        <f>ROUNDDOWN(($AM241-5+60)/5,0)-ROUNDDOWN(IF($BA$1=TRUE,$AT241,$AU241)/100,0)+IF($BB$1=TRUE,1,0)+IF($BD$1=TRUE,6,0)</f>
        <v>16</v>
      </c>
    </row>
    <row r="242" spans="1:52" x14ac:dyDescent="0.3">
      <c r="A242" s="35">
        <v>238</v>
      </c>
      <c r="B242" s="7"/>
      <c r="C242" s="23" t="s">
        <v>201</v>
      </c>
      <c r="D242" s="8" t="s">
        <v>43</v>
      </c>
      <c r="E242" s="8" t="s">
        <v>71</v>
      </c>
      <c r="F242" s="9" t="s">
        <v>69</v>
      </c>
      <c r="G242" s="26" t="s">
        <v>10</v>
      </c>
      <c r="H242" s="6">
        <f>ROUNDDOWN(AI242*1.05,0)+INDEX(Sheet2!$B$2:'Sheet2'!$B$5,MATCH(G242,Sheet2!$A$2:'Sheet2'!$A$5,0),0)+34*AR242-ROUNDUP(IF($BA$1=TRUE,AT242,AU242)/10,0)</f>
        <v>410</v>
      </c>
      <c r="I242" s="6">
        <f>ROUNDDOWN(AJ242*1.05,0)+INDEX(Sheet2!$B$2:'Sheet2'!$B$5,MATCH(G242,Sheet2!$A$2:'Sheet2'!$A$5,0),0)+34*AR242-ROUNDUP(IF($BA$1=TRUE,AT242,AU242)/10,0)</f>
        <v>563</v>
      </c>
      <c r="J242" s="45">
        <f>H242+I242</f>
        <v>973</v>
      </c>
      <c r="K242" s="41">
        <f>AU242-ROUNDDOWN(AP242/2,0)-ROUNDDOWN(MAX(AO242*1.2,AN242*0.5),0)+INDEX(Sheet2!$C$2:'Sheet2'!$C$5,MATCH(G242,Sheet2!$A$2:'Sheet2'!$A$5,0),0)</f>
        <v>938</v>
      </c>
      <c r="L242" s="23">
        <f>AT242-ROUNDDOWN(AP242/2,0)-ROUNDDOWN(MAX(AO242*1.2,AN242*0.5),0)</f>
        <v>512</v>
      </c>
      <c r="M242" s="6"/>
      <c r="N242" s="27">
        <f>AV242+IF($F242="범선",IF($BE$1=TRUE,INDEX(Sheet2!$H$2:'Sheet2'!$H$45,MATCH(AV242,Sheet2!$G$2:'Sheet2'!$G$45,0),0)),IF($BF$1=TRUE,INDEX(Sheet2!$I$2:'Sheet2'!$I$45,MATCH(AV242,Sheet2!$G$2:'Sheet2'!$G$45,0)),IF($BG$1=TRUE,INDEX(Sheet2!$H$2:'Sheet2'!$H$45,MATCH(AV242,Sheet2!$G$2:'Sheet2'!$G$45,0)),0)))+IF($BC$1=TRUE,2,0)</f>
        <v>14.5</v>
      </c>
      <c r="O242" s="8">
        <f>N242+3</f>
        <v>17.5</v>
      </c>
      <c r="P242" s="8">
        <f>N242+6</f>
        <v>20.5</v>
      </c>
      <c r="Q242" s="26">
        <f>N242+9</f>
        <v>23.5</v>
      </c>
      <c r="R242" s="8">
        <f>AW242+IF($F242="범선",IF($BE$1=TRUE,INDEX(Sheet2!$H$2:'Sheet2'!$H$45,MATCH(AW242,Sheet2!$G$2:'Sheet2'!$G$45,0),0)),IF($BF$1=TRUE,INDEX(Sheet2!$I$2:'Sheet2'!$I$45,MATCH(AW242,Sheet2!$G$2:'Sheet2'!$G$45,0)),IF($BG$1=TRUE,INDEX(Sheet2!$H$2:'Sheet2'!$H$45,MATCH(AW242,Sheet2!$G$2:'Sheet2'!$G$45,0)),0)))+IF($BC$1=TRUE,2,0)</f>
        <v>16</v>
      </c>
      <c r="S242" s="8">
        <f>R242+3.5</f>
        <v>19.5</v>
      </c>
      <c r="T242" s="8">
        <f>R242+6.5</f>
        <v>22.5</v>
      </c>
      <c r="U242" s="26">
        <f>R242+9.5</f>
        <v>25.5</v>
      </c>
      <c r="V242" s="8">
        <f>AX242+IF($F242="범선",IF($BE$1=TRUE,INDEX(Sheet2!$H$2:'Sheet2'!$H$45,MATCH(AX242,Sheet2!$G$2:'Sheet2'!$G$45,0),0)),IF($BF$1=TRUE,INDEX(Sheet2!$I$2:'Sheet2'!$I$45,MATCH(AX242,Sheet2!$G$2:'Sheet2'!$G$45,0)),IF($BG$1=TRUE,INDEX(Sheet2!$H$2:'Sheet2'!$H$45,MATCH(AX242,Sheet2!$G$2:'Sheet2'!$G$45,0)),0)))+IF($BC$1=TRUE,2,0)</f>
        <v>21</v>
      </c>
      <c r="W242" s="8">
        <f>V242+3.5</f>
        <v>24.5</v>
      </c>
      <c r="X242" s="8">
        <f>V242+6.5</f>
        <v>27.5</v>
      </c>
      <c r="Y242" s="26">
        <f>V242+9.5</f>
        <v>30.5</v>
      </c>
      <c r="Z242" s="8">
        <f>AY242+IF($F242="범선",IF($BE$1=TRUE,INDEX(Sheet2!$H$2:'Sheet2'!$H$45,MATCH(AY242,Sheet2!$G$2:'Sheet2'!$G$45,0),0)),IF($BF$1=TRUE,INDEX(Sheet2!$I$2:'Sheet2'!$I$45,MATCH(AY242,Sheet2!$G$2:'Sheet2'!$G$45,0)),IF($BG$1=TRUE,INDEX(Sheet2!$H$2:'Sheet2'!$H$45,MATCH(AY242,Sheet2!$G$2:'Sheet2'!$G$45,0)),0)))+IF($BC$1=TRUE,2,0)</f>
        <v>25</v>
      </c>
      <c r="AA242" s="8">
        <f>Z242+3.5</f>
        <v>28.5</v>
      </c>
      <c r="AB242" s="8">
        <f>Z242+6.5</f>
        <v>31.5</v>
      </c>
      <c r="AC242" s="26">
        <f>Z242+9.5</f>
        <v>34.5</v>
      </c>
      <c r="AD242" s="8">
        <f>AZ242+IF($F242="범선",IF($BE$1=TRUE,INDEX(Sheet2!$H$2:'Sheet2'!$H$45,MATCH(AZ242,Sheet2!$G$2:'Sheet2'!$G$45,0),0)),IF($BF$1=TRUE,INDEX(Sheet2!$I$2:'Sheet2'!$I$45,MATCH(AZ242,Sheet2!$G$2:'Sheet2'!$G$45,0)),IF($BG$1=TRUE,INDEX(Sheet2!$H$2:'Sheet2'!$H$45,MATCH(AZ242,Sheet2!$G$2:'Sheet2'!$G$45,0)),0)))+IF($BC$1=TRUE,2,0)</f>
        <v>30.5</v>
      </c>
      <c r="AE242" s="8">
        <f>AD242+3.5</f>
        <v>34</v>
      </c>
      <c r="AF242" s="8">
        <f>AD242+6.5</f>
        <v>37</v>
      </c>
      <c r="AG242" s="26">
        <f>AD242+9.5</f>
        <v>40</v>
      </c>
      <c r="AH242" s="8"/>
      <c r="AI242" s="6">
        <v>215</v>
      </c>
      <c r="AJ242" s="6">
        <v>360</v>
      </c>
      <c r="AK242" s="6">
        <v>10</v>
      </c>
      <c r="AL242" s="6">
        <v>11</v>
      </c>
      <c r="AM242" s="6">
        <v>16</v>
      </c>
      <c r="AN242" s="6">
        <v>65</v>
      </c>
      <c r="AO242" s="6">
        <v>32</v>
      </c>
      <c r="AP242" s="6">
        <v>25</v>
      </c>
      <c r="AQ242" s="6">
        <v>660</v>
      </c>
      <c r="AR242" s="6">
        <v>3</v>
      </c>
      <c r="AS242" s="6">
        <f>AN242+AP242+AQ242</f>
        <v>750</v>
      </c>
      <c r="AT242" s="6">
        <f>ROUNDDOWN(AS242*0.75,0)</f>
        <v>562</v>
      </c>
      <c r="AU242" s="6">
        <f>ROUNDDOWN(AS242*1.25,0)</f>
        <v>937</v>
      </c>
      <c r="AV242" s="6">
        <f>ROUNDDOWN(($AM242-5)/5,0)-ROUNDDOWN(IF($BA$1=TRUE,$AT242,$AU242)/100,0)+IF($BB$1=TRUE,1,0)+IF($BD$1=TRUE,6,0)</f>
        <v>4</v>
      </c>
      <c r="AW242" s="6">
        <f>ROUNDDOWN(($AM242-5+3*$BA$5)/5,0)-ROUNDDOWN(IF($BA$1=TRUE,$AT242,$AU242)/100,0)+IF($BB$1=TRUE,1,0)+IF($BD$1=TRUE,6,0)</f>
        <v>5</v>
      </c>
      <c r="AX242" s="6">
        <f>ROUNDDOWN(($AM242-5+20*1+2*$BA$5)/5,0)-ROUNDDOWN(IF($BA$1=TRUE,$AT242,$AU242)/100,0)+IF($BB$1=TRUE,1,0)+IF($BD$1=TRUE,6,0)</f>
        <v>9</v>
      </c>
      <c r="AY242" s="6">
        <f>ROUNDDOWN(($AM242-5+20*2+1*$BA$5)/5,0)-ROUNDDOWN(IF($BA$1=TRUE,$AT242,$AU242)/100,0)+IF($BB$1=TRUE,1,0)+IF($BD$1=TRUE,6,0)</f>
        <v>12</v>
      </c>
      <c r="AZ242" s="6">
        <f>ROUNDDOWN(($AM242-5+60)/5,0)-ROUNDDOWN(IF($BA$1=TRUE,$AT242,$AU242)/100,0)+IF($BB$1=TRUE,1,0)+IF($BD$1=TRUE,6,0)</f>
        <v>16</v>
      </c>
    </row>
    <row r="243" spans="1:52" x14ac:dyDescent="0.3">
      <c r="A243" s="35">
        <v>239</v>
      </c>
      <c r="B243" s="7" t="s">
        <v>320</v>
      </c>
      <c r="C243" s="23" t="s">
        <v>321</v>
      </c>
      <c r="D243" s="8" t="s">
        <v>1</v>
      </c>
      <c r="E243" s="3" t="s">
        <v>322</v>
      </c>
      <c r="F243" s="8" t="s">
        <v>323</v>
      </c>
      <c r="G243" s="26" t="s">
        <v>10</v>
      </c>
      <c r="H243" s="6">
        <f>ROUNDDOWN(AI243*1.05,0)+INDEX(Sheet2!$B$2:'Sheet2'!$B$5,MATCH(G243,Sheet2!$A$2:'Sheet2'!$A$5,0),0)+34*AR243-ROUNDUP(IF($BA$1=TRUE,AT243,AU243)/10,0)</f>
        <v>456</v>
      </c>
      <c r="I243" s="6">
        <f>ROUNDDOWN(AJ243*1.05,0)+INDEX(Sheet2!$B$2:'Sheet2'!$B$5,MATCH(G243,Sheet2!$A$2:'Sheet2'!$A$5,0),0)+34*AR243-ROUNDUP(IF($BA$1=TRUE,AT243,AU243)/10,0)</f>
        <v>551</v>
      </c>
      <c r="J243" s="45">
        <f>H243+I243</f>
        <v>1007</v>
      </c>
      <c r="K243" s="41">
        <f>AU243-ROUNDDOWN(AP243/2,0)-ROUNDDOWN(MAX(AO243*1.2,AN243*0.5),0)+INDEX(Sheet2!$C$2:'Sheet2'!$C$5,MATCH(G243,Sheet2!$A$2:'Sheet2'!$A$5,0),0)</f>
        <v>1465</v>
      </c>
      <c r="L243" s="23">
        <f>AT243-ROUNDDOWN(AP243/2,0)-ROUNDDOWN(MAX(AO243*1.2,AN243*0.5),0)</f>
        <v>814</v>
      </c>
      <c r="M243" s="6"/>
      <c r="N243" s="27">
        <f>AV243+IF($F243="범선",IF($BE$1=TRUE,INDEX(Sheet2!$H$2:'Sheet2'!$H$45,MATCH(AV243,Sheet2!$G$2:'Sheet2'!$G$45,0),0)),IF($BF$1=TRUE,INDEX(Sheet2!$I$2:'Sheet2'!$I$45,MATCH(AV243,Sheet2!$G$2:'Sheet2'!$G$45,0)),IF($BG$1=TRUE,INDEX(Sheet2!$H$2:'Sheet2'!$H$45,MATCH(AV243,Sheet2!$G$2:'Sheet2'!$G$45,0)),0)))+IF($BC$1=TRUE,2,0)</f>
        <v>14.5</v>
      </c>
      <c r="O243" s="8">
        <f>N243+3</f>
        <v>17.5</v>
      </c>
      <c r="P243" s="8">
        <f>N243+6</f>
        <v>20.5</v>
      </c>
      <c r="Q243" s="26">
        <f>N243+9</f>
        <v>23.5</v>
      </c>
      <c r="R243" s="8">
        <f>AW243+IF($F243="범선",IF($BE$1=TRUE,INDEX(Sheet2!$H$2:'Sheet2'!$H$45,MATCH(AW243,Sheet2!$G$2:'Sheet2'!$G$45,0),0)),IF($BF$1=TRUE,INDEX(Sheet2!$I$2:'Sheet2'!$I$45,MATCH(AW243,Sheet2!$G$2:'Sheet2'!$G$45,0)),IF($BG$1=TRUE,INDEX(Sheet2!$H$2:'Sheet2'!$H$45,MATCH(AW243,Sheet2!$G$2:'Sheet2'!$G$45,0)),0)))+IF($BC$1=TRUE,2,0)</f>
        <v>16</v>
      </c>
      <c r="S243" s="8">
        <f>R243+3.5</f>
        <v>19.5</v>
      </c>
      <c r="T243" s="8">
        <f>R243+6.5</f>
        <v>22.5</v>
      </c>
      <c r="U243" s="26">
        <f>R243+9.5</f>
        <v>25.5</v>
      </c>
      <c r="V243" s="8">
        <f>AX243+IF($F243="범선",IF($BE$1=TRUE,INDEX(Sheet2!$H$2:'Sheet2'!$H$45,MATCH(AX243,Sheet2!$G$2:'Sheet2'!$G$45,0),0)),IF($BF$1=TRUE,INDEX(Sheet2!$I$2:'Sheet2'!$I$45,MATCH(AX243,Sheet2!$G$2:'Sheet2'!$G$45,0)),IF($BG$1=TRUE,INDEX(Sheet2!$H$2:'Sheet2'!$H$45,MATCH(AX243,Sheet2!$G$2:'Sheet2'!$G$45,0)),0)))+IF($BC$1=TRUE,2,0)</f>
        <v>20</v>
      </c>
      <c r="W243" s="8">
        <f>V243+3.5</f>
        <v>23.5</v>
      </c>
      <c r="X243" s="8">
        <f>V243+6.5</f>
        <v>26.5</v>
      </c>
      <c r="Y243" s="26">
        <f>V243+9.5</f>
        <v>29.5</v>
      </c>
      <c r="Z243" s="8">
        <f>AY243+IF($F243="범선",IF($BE$1=TRUE,INDEX(Sheet2!$H$2:'Sheet2'!$H$45,MATCH(AY243,Sheet2!$G$2:'Sheet2'!$G$45,0),0)),IF($BF$1=TRUE,INDEX(Sheet2!$I$2:'Sheet2'!$I$45,MATCH(AY243,Sheet2!$G$2:'Sheet2'!$G$45,0)),IF($BG$1=TRUE,INDEX(Sheet2!$H$2:'Sheet2'!$H$45,MATCH(AY243,Sheet2!$G$2:'Sheet2'!$G$45,0)),0)))+IF($BC$1=TRUE,2,0)</f>
        <v>25</v>
      </c>
      <c r="AA243" s="8">
        <f>Z243+3.5</f>
        <v>28.5</v>
      </c>
      <c r="AB243" s="8">
        <f>Z243+6.5</f>
        <v>31.5</v>
      </c>
      <c r="AC243" s="26">
        <f>Z243+9.5</f>
        <v>34.5</v>
      </c>
      <c r="AD243" s="8">
        <f>AZ243+IF($F243="범선",IF($BE$1=TRUE,INDEX(Sheet2!$H$2:'Sheet2'!$H$45,MATCH(AZ243,Sheet2!$G$2:'Sheet2'!$G$45,0),0)),IF($BF$1=TRUE,INDEX(Sheet2!$I$2:'Sheet2'!$I$45,MATCH(AZ243,Sheet2!$G$2:'Sheet2'!$G$45,0)),IF($BG$1=TRUE,INDEX(Sheet2!$H$2:'Sheet2'!$H$45,MATCH(AZ243,Sheet2!$G$2:'Sheet2'!$G$45,0)),0)))+IF($BC$1=TRUE,2,0)</f>
        <v>30.5</v>
      </c>
      <c r="AE243" s="8">
        <f>AD243+3.5</f>
        <v>34</v>
      </c>
      <c r="AF243" s="8">
        <f>AD243+6.5</f>
        <v>37</v>
      </c>
      <c r="AG243" s="26">
        <f>AD243+9.5</f>
        <v>40</v>
      </c>
      <c r="AI243" s="40">
        <v>290</v>
      </c>
      <c r="AJ243" s="40">
        <v>380</v>
      </c>
      <c r="AK243" s="40">
        <v>7</v>
      </c>
      <c r="AL243" s="40">
        <v>9</v>
      </c>
      <c r="AM243" s="40">
        <v>35</v>
      </c>
      <c r="AN243" s="40">
        <v>96</v>
      </c>
      <c r="AO243" s="40">
        <v>45</v>
      </c>
      <c r="AP243" s="40">
        <v>64</v>
      </c>
      <c r="AQ243" s="40">
        <v>1040</v>
      </c>
      <c r="AR243" s="40">
        <v>3</v>
      </c>
      <c r="AS243" s="40">
        <f>AN243+AP243+AQ243</f>
        <v>1200</v>
      </c>
      <c r="AT243" s="40">
        <f>ROUNDDOWN(AS243*0.75,0)</f>
        <v>900</v>
      </c>
      <c r="AU243" s="40">
        <f>ROUNDDOWN(AS243*1.25,0)</f>
        <v>1500</v>
      </c>
      <c r="AV243" s="6">
        <f>ROUNDDOWN(($AM243-5)/5,0)-ROUNDDOWN(IF($BA$1=TRUE,$AT243,$AU243)/100,0)+IF($BB$1=TRUE,1,0)+IF($BD$1=TRUE,6,0)</f>
        <v>4</v>
      </c>
      <c r="AW243" s="6">
        <f>ROUNDDOWN(($AM243-5+3*$BA$5)/5,0)-ROUNDDOWN(IF($BA$1=TRUE,$AT243,$AU243)/100,0)+IF($BB$1=TRUE,1,0)+IF($BD$1=TRUE,6,0)</f>
        <v>5</v>
      </c>
      <c r="AX243" s="6">
        <f>ROUNDDOWN(($AM243-5+20*1+2*$BA$5)/5,0)-ROUNDDOWN(IF($BA$1=TRUE,$AT243,$AU243)/100,0)+IF($BB$1=TRUE,1,0)+IF($BD$1=TRUE,6,0)</f>
        <v>8</v>
      </c>
      <c r="AY243" s="6">
        <f>ROUNDDOWN(($AM243-5+20*2+1*$BA$5)/5,0)-ROUNDDOWN(IF($BA$1=TRUE,$AT243,$AU243)/100,0)+IF($BB$1=TRUE,1,0)+IF($BD$1=TRUE,6,0)</f>
        <v>12</v>
      </c>
      <c r="AZ243" s="6">
        <f>ROUNDDOWN(($AM243-5+60)/5,0)-ROUNDDOWN(IF($BA$1=TRUE,$AT243,$AU243)/100,0)+IF($BB$1=TRUE,1,0)+IF($BD$1=TRUE,6,0)</f>
        <v>16</v>
      </c>
    </row>
    <row r="244" spans="1:52" x14ac:dyDescent="0.3">
      <c r="A244" s="35">
        <v>240</v>
      </c>
      <c r="B244" s="7" t="s">
        <v>202</v>
      </c>
      <c r="C244" s="23" t="s">
        <v>201</v>
      </c>
      <c r="D244" s="8" t="s">
        <v>1</v>
      </c>
      <c r="E244" s="8" t="s">
        <v>0</v>
      </c>
      <c r="F244" s="9" t="s">
        <v>69</v>
      </c>
      <c r="G244" s="26" t="s">
        <v>10</v>
      </c>
      <c r="H244" s="6">
        <f>ROUNDDOWN(AI244*1.05,0)+INDEX(Sheet2!$B$2:'Sheet2'!$B$5,MATCH(G244,Sheet2!$A$2:'Sheet2'!$A$5,0),0)+34*AR244-ROUNDUP(IF($BA$1=TRUE,AT244,AU244)/10,0)</f>
        <v>405</v>
      </c>
      <c r="I244" s="6">
        <f>ROUNDDOWN(AJ244*1.05,0)+INDEX(Sheet2!$B$2:'Sheet2'!$B$5,MATCH(G244,Sheet2!$A$2:'Sheet2'!$A$5,0),0)+34*AR244-ROUNDUP(IF($BA$1=TRUE,AT244,AU244)/10,0)</f>
        <v>531</v>
      </c>
      <c r="J244" s="45">
        <f>H244+I244</f>
        <v>936</v>
      </c>
      <c r="K244" s="41">
        <f>AU244-ROUNDDOWN(AP244/2,0)-ROUNDDOWN(MAX(AO244*1.2,AN244*0.5),0)+INDEX(Sheet2!$C$2:'Sheet2'!$C$5,MATCH(G244,Sheet2!$A$2:'Sheet2'!$A$5,0),0)</f>
        <v>938</v>
      </c>
      <c r="L244" s="23">
        <f>AT244-ROUNDDOWN(AP244/2,0)-ROUNDDOWN(MAX(AO244*1.2,AN244*0.5),0)</f>
        <v>512</v>
      </c>
      <c r="M244" s="6"/>
      <c r="N244" s="27">
        <f>AV244+IF($F244="범선",IF($BE$1=TRUE,INDEX(Sheet2!$H$2:'Sheet2'!$H$45,MATCH(AV244,Sheet2!$G$2:'Sheet2'!$G$45,0),0)),IF($BF$1=TRUE,INDEX(Sheet2!$I$2:'Sheet2'!$I$45,MATCH(AV244,Sheet2!$G$2:'Sheet2'!$G$45,0)),IF($BG$1=TRUE,INDEX(Sheet2!$H$2:'Sheet2'!$H$45,MATCH(AV244,Sheet2!$G$2:'Sheet2'!$G$45,0)),0)))+IF($BC$1=TRUE,2,0)</f>
        <v>14.5</v>
      </c>
      <c r="O244" s="8">
        <f>N244+3</f>
        <v>17.5</v>
      </c>
      <c r="P244" s="8">
        <f>N244+6</f>
        <v>20.5</v>
      </c>
      <c r="Q244" s="26">
        <f>N244+9</f>
        <v>23.5</v>
      </c>
      <c r="R244" s="8">
        <f>AW244+IF($F244="범선",IF($BE$1=TRUE,INDEX(Sheet2!$H$2:'Sheet2'!$H$45,MATCH(AW244,Sheet2!$G$2:'Sheet2'!$G$45,0),0)),IF($BF$1=TRUE,INDEX(Sheet2!$I$2:'Sheet2'!$I$45,MATCH(AW244,Sheet2!$G$2:'Sheet2'!$G$45,0)),IF($BG$1=TRUE,INDEX(Sheet2!$H$2:'Sheet2'!$H$45,MATCH(AW244,Sheet2!$G$2:'Sheet2'!$G$45,0)),0)))+IF($BC$1=TRUE,2,0)</f>
        <v>16</v>
      </c>
      <c r="S244" s="8">
        <f>R244+3.5</f>
        <v>19.5</v>
      </c>
      <c r="T244" s="8">
        <f>R244+6.5</f>
        <v>22.5</v>
      </c>
      <c r="U244" s="26">
        <f>R244+9.5</f>
        <v>25.5</v>
      </c>
      <c r="V244" s="8">
        <f>AX244+IF($F244="범선",IF($BE$1=TRUE,INDEX(Sheet2!$H$2:'Sheet2'!$H$45,MATCH(AX244,Sheet2!$G$2:'Sheet2'!$G$45,0),0)),IF($BF$1=TRUE,INDEX(Sheet2!$I$2:'Sheet2'!$I$45,MATCH(AX244,Sheet2!$G$2:'Sheet2'!$G$45,0)),IF($BG$1=TRUE,INDEX(Sheet2!$H$2:'Sheet2'!$H$45,MATCH(AX244,Sheet2!$G$2:'Sheet2'!$G$45,0)),0)))+IF($BC$1=TRUE,2,0)</f>
        <v>20</v>
      </c>
      <c r="W244" s="8">
        <f>V244+3.5</f>
        <v>23.5</v>
      </c>
      <c r="X244" s="8">
        <f>V244+6.5</f>
        <v>26.5</v>
      </c>
      <c r="Y244" s="26">
        <f>V244+9.5</f>
        <v>29.5</v>
      </c>
      <c r="Z244" s="8">
        <f>AY244+IF($F244="범선",IF($BE$1=TRUE,INDEX(Sheet2!$H$2:'Sheet2'!$H$45,MATCH(AY244,Sheet2!$G$2:'Sheet2'!$G$45,0),0)),IF($BF$1=TRUE,INDEX(Sheet2!$I$2:'Sheet2'!$I$45,MATCH(AY244,Sheet2!$G$2:'Sheet2'!$G$45,0)),IF($BG$1=TRUE,INDEX(Sheet2!$H$2:'Sheet2'!$H$45,MATCH(AY244,Sheet2!$G$2:'Sheet2'!$G$45,0)),0)))+IF($BC$1=TRUE,2,0)</f>
        <v>25</v>
      </c>
      <c r="AA244" s="8">
        <f>Z244+3.5</f>
        <v>28.5</v>
      </c>
      <c r="AB244" s="8">
        <f>Z244+6.5</f>
        <v>31.5</v>
      </c>
      <c r="AC244" s="26">
        <f>Z244+9.5</f>
        <v>34.5</v>
      </c>
      <c r="AD244" s="8">
        <f>AZ244+IF($F244="범선",IF($BE$1=TRUE,INDEX(Sheet2!$H$2:'Sheet2'!$H$45,MATCH(AZ244,Sheet2!$G$2:'Sheet2'!$G$45,0),0)),IF($BF$1=TRUE,INDEX(Sheet2!$I$2:'Sheet2'!$I$45,MATCH(AZ244,Sheet2!$G$2:'Sheet2'!$G$45,0)),IF($BG$1=TRUE,INDEX(Sheet2!$H$2:'Sheet2'!$H$45,MATCH(AZ244,Sheet2!$G$2:'Sheet2'!$G$45,0)),0)))+IF($BC$1=TRUE,2,0)</f>
        <v>30.5</v>
      </c>
      <c r="AE244" s="8">
        <f>AD244+3.5</f>
        <v>34</v>
      </c>
      <c r="AF244" s="8">
        <f>AD244+6.5</f>
        <v>37</v>
      </c>
      <c r="AG244" s="26">
        <f>AD244+9.5</f>
        <v>40</v>
      </c>
      <c r="AH244" s="8"/>
      <c r="AI244" s="6">
        <v>210</v>
      </c>
      <c r="AJ244" s="6">
        <v>330</v>
      </c>
      <c r="AK244" s="6">
        <v>10</v>
      </c>
      <c r="AL244" s="6">
        <v>11</v>
      </c>
      <c r="AM244" s="6">
        <v>15</v>
      </c>
      <c r="AN244" s="6">
        <v>65</v>
      </c>
      <c r="AO244" s="6">
        <v>32</v>
      </c>
      <c r="AP244" s="6">
        <v>25</v>
      </c>
      <c r="AQ244" s="6">
        <v>660</v>
      </c>
      <c r="AR244" s="6">
        <v>3</v>
      </c>
      <c r="AS244" s="6">
        <f>AN244+AP244+AQ244</f>
        <v>750</v>
      </c>
      <c r="AT244" s="6">
        <f>ROUNDDOWN(AS244*0.75,0)</f>
        <v>562</v>
      </c>
      <c r="AU244" s="6">
        <f>ROUNDDOWN(AS244*1.25,0)</f>
        <v>937</v>
      </c>
      <c r="AV244" s="6">
        <f>ROUNDDOWN(($AM244-5)/5,0)-ROUNDDOWN(IF($BA$1=TRUE,$AT244,$AU244)/100,0)+IF($BB$1=TRUE,1,0)+IF($BD$1=TRUE,6,0)</f>
        <v>4</v>
      </c>
      <c r="AW244" s="6">
        <f>ROUNDDOWN(($AM244-5+3*$BA$5)/5,0)-ROUNDDOWN(IF($BA$1=TRUE,$AT244,$AU244)/100,0)+IF($BB$1=TRUE,1,0)+IF($BD$1=TRUE,6,0)</f>
        <v>5</v>
      </c>
      <c r="AX244" s="6">
        <f>ROUNDDOWN(($AM244-5+20*1+2*$BA$5)/5,0)-ROUNDDOWN(IF($BA$1=TRUE,$AT244,$AU244)/100,0)+IF($BB$1=TRUE,1,0)+IF($BD$1=TRUE,6,0)</f>
        <v>8</v>
      </c>
      <c r="AY244" s="6">
        <f>ROUNDDOWN(($AM244-5+20*2+1*$BA$5)/5,0)-ROUNDDOWN(IF($BA$1=TRUE,$AT244,$AU244)/100,0)+IF($BB$1=TRUE,1,0)+IF($BD$1=TRUE,6,0)</f>
        <v>12</v>
      </c>
      <c r="AZ244" s="6">
        <f>ROUNDDOWN(($AM244-5+60)/5,0)-ROUNDDOWN(IF($BA$1=TRUE,$AT244,$AU244)/100,0)+IF($BB$1=TRUE,1,0)+IF($BD$1=TRUE,6,0)</f>
        <v>16</v>
      </c>
    </row>
    <row r="245" spans="1:52" x14ac:dyDescent="0.3">
      <c r="A245" s="35">
        <v>241</v>
      </c>
      <c r="B245" s="7" t="s">
        <v>150</v>
      </c>
      <c r="C245" s="23" t="s">
        <v>149</v>
      </c>
      <c r="D245" s="8" t="s">
        <v>43</v>
      </c>
      <c r="E245" s="8" t="s">
        <v>78</v>
      </c>
      <c r="F245" s="9" t="s">
        <v>69</v>
      </c>
      <c r="G245" s="26" t="s">
        <v>8</v>
      </c>
      <c r="H245" s="6">
        <f>ROUNDDOWN(AI245*1.05,0)+INDEX(Sheet2!$B$2:'Sheet2'!$B$5,MATCH(G245,Sheet2!$A$2:'Sheet2'!$A$5,0),0)+34*AR245-ROUNDUP(IF($BA$1=TRUE,AT245,AU245)/10,0)</f>
        <v>460</v>
      </c>
      <c r="I245" s="6">
        <f>ROUNDDOWN(AJ245*1.05,0)+INDEX(Sheet2!$B$2:'Sheet2'!$B$5,MATCH(G245,Sheet2!$A$2:'Sheet2'!$A$5,0),0)+34*AR245-ROUNDUP(IF($BA$1=TRUE,AT245,AU245)/10,0)</f>
        <v>591</v>
      </c>
      <c r="J245" s="45">
        <f>H245+I245</f>
        <v>1051</v>
      </c>
      <c r="K245" s="41">
        <f>AU245-ROUNDDOWN(AP245/2,0)-ROUNDDOWN(MAX(AO245*1.2,AN245*0.5),0)+INDEX(Sheet2!$C$2:'Sheet2'!$C$5,MATCH(G245,Sheet2!$A$2:'Sheet2'!$A$5,0),0)</f>
        <v>883</v>
      </c>
      <c r="L245" s="23">
        <f>AT245-ROUNDDOWN(AP245/2,0)-ROUNDDOWN(MAX(AO245*1.2,AN245*0.5),0)</f>
        <v>479</v>
      </c>
      <c r="M245" s="6"/>
      <c r="N245" s="27">
        <f>AV245+IF($F245="범선",IF($BE$1=TRUE,INDEX(Sheet2!$H$2:'Sheet2'!$H$45,MATCH(AV245,Sheet2!$G$2:'Sheet2'!$G$45,0),0)),IF($BF$1=TRUE,INDEX(Sheet2!$I$2:'Sheet2'!$I$45,MATCH(AV245,Sheet2!$G$2:'Sheet2'!$G$45,0)),IF($BG$1=TRUE,INDEX(Sheet2!$H$2:'Sheet2'!$H$45,MATCH(AV245,Sheet2!$G$2:'Sheet2'!$G$45,0)),0)))+IF($BC$1=TRUE,2,0)</f>
        <v>13</v>
      </c>
      <c r="O245" s="8">
        <f>N245+3</f>
        <v>16</v>
      </c>
      <c r="P245" s="8">
        <f>N245+6</f>
        <v>19</v>
      </c>
      <c r="Q245" s="26">
        <f>N245+9</f>
        <v>22</v>
      </c>
      <c r="R245" s="8">
        <f>AW245+IF($F245="범선",IF($BE$1=TRUE,INDEX(Sheet2!$H$2:'Sheet2'!$H$45,MATCH(AW245,Sheet2!$G$2:'Sheet2'!$G$45,0),0)),IF($BF$1=TRUE,INDEX(Sheet2!$I$2:'Sheet2'!$I$45,MATCH(AW245,Sheet2!$G$2:'Sheet2'!$G$45,0)),IF($BG$1=TRUE,INDEX(Sheet2!$H$2:'Sheet2'!$H$45,MATCH(AW245,Sheet2!$G$2:'Sheet2'!$G$45,0)),0)))+IF($BC$1=TRUE,2,0)</f>
        <v>16</v>
      </c>
      <c r="S245" s="8">
        <f>R245+3.5</f>
        <v>19.5</v>
      </c>
      <c r="T245" s="8">
        <f>R245+6.5</f>
        <v>22.5</v>
      </c>
      <c r="U245" s="26">
        <f>R245+9.5</f>
        <v>25.5</v>
      </c>
      <c r="V245" s="8">
        <f>AX245+IF($F245="범선",IF($BE$1=TRUE,INDEX(Sheet2!$H$2:'Sheet2'!$H$45,MATCH(AX245,Sheet2!$G$2:'Sheet2'!$G$45,0),0)),IF($BF$1=TRUE,INDEX(Sheet2!$I$2:'Sheet2'!$I$45,MATCH(AX245,Sheet2!$G$2:'Sheet2'!$G$45,0)),IF($BG$1=TRUE,INDEX(Sheet2!$H$2:'Sheet2'!$H$45,MATCH(AX245,Sheet2!$G$2:'Sheet2'!$G$45,0)),0)))+IF($BC$1=TRUE,2,0)</f>
        <v>20</v>
      </c>
      <c r="W245" s="8">
        <f>V245+3.5</f>
        <v>23.5</v>
      </c>
      <c r="X245" s="8">
        <f>V245+6.5</f>
        <v>26.5</v>
      </c>
      <c r="Y245" s="26">
        <f>V245+9.5</f>
        <v>29.5</v>
      </c>
      <c r="Z245" s="8">
        <f>AY245+IF($F245="범선",IF($BE$1=TRUE,INDEX(Sheet2!$H$2:'Sheet2'!$H$45,MATCH(AY245,Sheet2!$G$2:'Sheet2'!$G$45,0),0)),IF($BF$1=TRUE,INDEX(Sheet2!$I$2:'Sheet2'!$I$45,MATCH(AY245,Sheet2!$G$2:'Sheet2'!$G$45,0)),IF($BG$1=TRUE,INDEX(Sheet2!$H$2:'Sheet2'!$H$45,MATCH(AY245,Sheet2!$G$2:'Sheet2'!$G$45,0)),0)))+IF($BC$1=TRUE,2,0)</f>
        <v>25</v>
      </c>
      <c r="AA245" s="8">
        <f>Z245+3.5</f>
        <v>28.5</v>
      </c>
      <c r="AB245" s="8">
        <f>Z245+6.5</f>
        <v>31.5</v>
      </c>
      <c r="AC245" s="26">
        <f>Z245+9.5</f>
        <v>34.5</v>
      </c>
      <c r="AD245" s="8">
        <f>AZ245+IF($F245="범선",IF($BE$1=TRUE,INDEX(Sheet2!$H$2:'Sheet2'!$H$45,MATCH(AZ245,Sheet2!$G$2:'Sheet2'!$G$45,0),0)),IF($BF$1=TRUE,INDEX(Sheet2!$I$2:'Sheet2'!$I$45,MATCH(AZ245,Sheet2!$G$2:'Sheet2'!$G$45,0)),IF($BG$1=TRUE,INDEX(Sheet2!$H$2:'Sheet2'!$H$45,MATCH(AZ245,Sheet2!$G$2:'Sheet2'!$G$45,0)),0)))+IF($BC$1=TRUE,2,0)</f>
        <v>29</v>
      </c>
      <c r="AE245" s="8">
        <f>AD245+3.5</f>
        <v>32.5</v>
      </c>
      <c r="AF245" s="8">
        <f>AD245+6.5</f>
        <v>35.5</v>
      </c>
      <c r="AG245" s="26">
        <f>AD245+9.5</f>
        <v>38.5</v>
      </c>
      <c r="AH245" s="8"/>
      <c r="AI245" s="6">
        <v>240</v>
      </c>
      <c r="AJ245" s="6">
        <v>365</v>
      </c>
      <c r="AK245" s="6">
        <v>10</v>
      </c>
      <c r="AL245" s="6">
        <v>11</v>
      </c>
      <c r="AM245" s="6">
        <v>14</v>
      </c>
      <c r="AN245" s="6">
        <v>60</v>
      </c>
      <c r="AO245" s="6">
        <v>35</v>
      </c>
      <c r="AP245" s="6">
        <v>22</v>
      </c>
      <c r="AQ245" s="6">
        <v>628</v>
      </c>
      <c r="AR245" s="6">
        <v>3</v>
      </c>
      <c r="AS245" s="6">
        <f>AN245+AP245+AQ245</f>
        <v>710</v>
      </c>
      <c r="AT245" s="6">
        <f>ROUNDDOWN(AS245*0.75,0)</f>
        <v>532</v>
      </c>
      <c r="AU245" s="6">
        <f>ROUNDDOWN(AS245*1.25,0)</f>
        <v>887</v>
      </c>
      <c r="AV245" s="6">
        <f>ROUNDDOWN(($AM245-5)/5,0)-ROUNDDOWN(IF($BA$1=TRUE,$AT245,$AU245)/100,0)+IF($BB$1=TRUE,1,0)+IF($BD$1=TRUE,6,0)</f>
        <v>3</v>
      </c>
      <c r="AW245" s="6">
        <f>ROUNDDOWN(($AM245-5+3*$BA$5)/5,0)-ROUNDDOWN(IF($BA$1=TRUE,$AT245,$AU245)/100,0)+IF($BB$1=TRUE,1,0)+IF($BD$1=TRUE,6,0)</f>
        <v>5</v>
      </c>
      <c r="AX245" s="6">
        <f>ROUNDDOWN(($AM245-5+20*1+2*$BA$5)/5,0)-ROUNDDOWN(IF($BA$1=TRUE,$AT245,$AU245)/100,0)+IF($BB$1=TRUE,1,0)+IF($BD$1=TRUE,6,0)</f>
        <v>8</v>
      </c>
      <c r="AY245" s="6">
        <f>ROUNDDOWN(($AM245-5+20*2+1*$BA$5)/5,0)-ROUNDDOWN(IF($BA$1=TRUE,$AT245,$AU245)/100,0)+IF($BB$1=TRUE,1,0)+IF($BD$1=TRUE,6,0)</f>
        <v>12</v>
      </c>
      <c r="AZ245" s="6">
        <f>ROUNDDOWN(($AM245-5+60)/5,0)-ROUNDDOWN(IF($BA$1=TRUE,$AT245,$AU245)/100,0)+IF($BB$1=TRUE,1,0)+IF($BD$1=TRUE,6,0)</f>
        <v>15</v>
      </c>
    </row>
    <row r="246" spans="1:52" x14ac:dyDescent="0.3">
      <c r="A246" s="35">
        <v>242</v>
      </c>
      <c r="B246" s="7" t="s">
        <v>200</v>
      </c>
      <c r="C246" s="23" t="s">
        <v>201</v>
      </c>
      <c r="D246" s="8" t="s">
        <v>1</v>
      </c>
      <c r="E246" s="8" t="s">
        <v>203</v>
      </c>
      <c r="F246" s="9" t="s">
        <v>69</v>
      </c>
      <c r="G246" s="26" t="s">
        <v>10</v>
      </c>
      <c r="H246" s="6">
        <f>ROUNDDOWN(AI246*1.05,0)+INDEX(Sheet2!$B$2:'Sheet2'!$B$5,MATCH(G246,Sheet2!$A$2:'Sheet2'!$A$5,0),0)+34*AR246-ROUNDUP(IF($BA$1=TRUE,AT246,AU246)/10,0)</f>
        <v>395</v>
      </c>
      <c r="I246" s="6">
        <f>ROUNDDOWN(AJ246*1.05,0)+INDEX(Sheet2!$B$2:'Sheet2'!$B$5,MATCH(G246,Sheet2!$A$2:'Sheet2'!$A$5,0),0)+34*AR246-ROUNDUP(IF($BA$1=TRUE,AT246,AU246)/10,0)</f>
        <v>547</v>
      </c>
      <c r="J246" s="45">
        <f>H246+I246</f>
        <v>942</v>
      </c>
      <c r="K246" s="41">
        <f>AU246-ROUNDDOWN(AP246/2,0)-ROUNDDOWN(MAX(AO246*1.2,AN246*0.5),0)+INDEX(Sheet2!$C$2:'Sheet2'!$C$5,MATCH(G246,Sheet2!$A$2:'Sheet2'!$A$5,0),0)</f>
        <v>1113</v>
      </c>
      <c r="L246" s="23">
        <f>AT246-ROUNDDOWN(AP246/2,0)-ROUNDDOWN(MAX(AO246*1.2,AN246*0.5),0)</f>
        <v>617</v>
      </c>
      <c r="M246" s="6"/>
      <c r="N246" s="27">
        <f>AV246+IF($F246="범선",IF($BE$1=TRUE,INDEX(Sheet2!$H$2:'Sheet2'!$H$45,MATCH(AV246,Sheet2!$G$2:'Sheet2'!$G$45,0),0)),IF($BF$1=TRUE,INDEX(Sheet2!$I$2:'Sheet2'!$I$45,MATCH(AV246,Sheet2!$G$2:'Sheet2'!$G$45,0)),IF($BG$1=TRUE,INDEX(Sheet2!$H$2:'Sheet2'!$H$45,MATCH(AV246,Sheet2!$G$2:'Sheet2'!$G$45,0)),0)))+IF($BC$1=TRUE,2,0)</f>
        <v>13</v>
      </c>
      <c r="O246" s="8">
        <f>N246+3</f>
        <v>16</v>
      </c>
      <c r="P246" s="8">
        <f>N246+6</f>
        <v>19</v>
      </c>
      <c r="Q246" s="26">
        <f>N246+9</f>
        <v>22</v>
      </c>
      <c r="R246" s="8">
        <f>AW246+IF($F246="범선",IF($BE$1=TRUE,INDEX(Sheet2!$H$2:'Sheet2'!$H$45,MATCH(AW246,Sheet2!$G$2:'Sheet2'!$G$45,0),0)),IF($BF$1=TRUE,INDEX(Sheet2!$I$2:'Sheet2'!$I$45,MATCH(AW246,Sheet2!$G$2:'Sheet2'!$G$45,0)),IF($BG$1=TRUE,INDEX(Sheet2!$H$2:'Sheet2'!$H$45,MATCH(AW246,Sheet2!$G$2:'Sheet2'!$G$45,0)),0)))+IF($BC$1=TRUE,2,0)</f>
        <v>14.5</v>
      </c>
      <c r="S246" s="8">
        <f>R246+3.5</f>
        <v>18</v>
      </c>
      <c r="T246" s="8">
        <f>R246+6.5</f>
        <v>21</v>
      </c>
      <c r="U246" s="26">
        <f>R246+9.5</f>
        <v>24</v>
      </c>
      <c r="V246" s="8">
        <f>AX246+IF($F246="범선",IF($BE$1=TRUE,INDEX(Sheet2!$H$2:'Sheet2'!$H$45,MATCH(AX246,Sheet2!$G$2:'Sheet2'!$G$45,0),0)),IF($BF$1=TRUE,INDEX(Sheet2!$I$2:'Sheet2'!$I$45,MATCH(AX246,Sheet2!$G$2:'Sheet2'!$G$45,0)),IF($BG$1=TRUE,INDEX(Sheet2!$H$2:'Sheet2'!$H$45,MATCH(AX246,Sheet2!$G$2:'Sheet2'!$G$45,0)),0)))+IF($BC$1=TRUE,2,0)</f>
        <v>20</v>
      </c>
      <c r="W246" s="8">
        <f>V246+3.5</f>
        <v>23.5</v>
      </c>
      <c r="X246" s="8">
        <f>V246+6.5</f>
        <v>26.5</v>
      </c>
      <c r="Y246" s="26">
        <f>V246+9.5</f>
        <v>29.5</v>
      </c>
      <c r="Z246" s="8">
        <f>AY246+IF($F246="범선",IF($BE$1=TRUE,INDEX(Sheet2!$H$2:'Sheet2'!$H$45,MATCH(AY246,Sheet2!$G$2:'Sheet2'!$G$45,0),0)),IF($BF$1=TRUE,INDEX(Sheet2!$I$2:'Sheet2'!$I$45,MATCH(AY246,Sheet2!$G$2:'Sheet2'!$G$45,0)),IF($BG$1=TRUE,INDEX(Sheet2!$H$2:'Sheet2'!$H$45,MATCH(AY246,Sheet2!$G$2:'Sheet2'!$G$45,0)),0)))+IF($BC$1=TRUE,2,0)</f>
        <v>24</v>
      </c>
      <c r="AA246" s="8">
        <f>Z246+3.5</f>
        <v>27.5</v>
      </c>
      <c r="AB246" s="8">
        <f>Z246+6.5</f>
        <v>30.5</v>
      </c>
      <c r="AC246" s="26">
        <f>Z246+9.5</f>
        <v>33.5</v>
      </c>
      <c r="AD246" s="8">
        <f>AZ246+IF($F246="범선",IF($BE$1=TRUE,INDEX(Sheet2!$H$2:'Sheet2'!$H$45,MATCH(AZ246,Sheet2!$G$2:'Sheet2'!$G$45,0),0)),IF($BF$1=TRUE,INDEX(Sheet2!$I$2:'Sheet2'!$I$45,MATCH(AZ246,Sheet2!$G$2:'Sheet2'!$G$45,0)),IF($BG$1=TRUE,INDEX(Sheet2!$H$2:'Sheet2'!$H$45,MATCH(AZ246,Sheet2!$G$2:'Sheet2'!$G$45,0)),0)))+IF($BC$1=TRUE,2,0)</f>
        <v>29</v>
      </c>
      <c r="AE246" s="8">
        <f>AD246+3.5</f>
        <v>32.5</v>
      </c>
      <c r="AF246" s="8">
        <f>AD246+6.5</f>
        <v>35.5</v>
      </c>
      <c r="AG246" s="26">
        <f>AD246+9.5</f>
        <v>38.5</v>
      </c>
      <c r="AH246" s="8"/>
      <c r="AI246" s="6">
        <v>210</v>
      </c>
      <c r="AJ246" s="6">
        <v>355</v>
      </c>
      <c r="AK246" s="6">
        <v>10</v>
      </c>
      <c r="AL246" s="6">
        <v>11</v>
      </c>
      <c r="AM246" s="6">
        <v>16</v>
      </c>
      <c r="AN246" s="6">
        <v>65</v>
      </c>
      <c r="AO246" s="6">
        <v>32</v>
      </c>
      <c r="AP246" s="6">
        <v>25</v>
      </c>
      <c r="AQ246" s="6">
        <v>800</v>
      </c>
      <c r="AR246" s="6">
        <v>3</v>
      </c>
      <c r="AS246" s="6">
        <f>AN246+AP246+AQ246</f>
        <v>890</v>
      </c>
      <c r="AT246" s="6">
        <f>ROUNDDOWN(AS246*0.75,0)</f>
        <v>667</v>
      </c>
      <c r="AU246" s="6">
        <f>ROUNDDOWN(AS246*1.25,0)</f>
        <v>1112</v>
      </c>
      <c r="AV246" s="6">
        <f>ROUNDDOWN(($AM246-5)/5,0)-ROUNDDOWN(IF($BA$1=TRUE,$AT246,$AU246)/100,0)+IF($BB$1=TRUE,1,0)+IF($BD$1=TRUE,6,0)</f>
        <v>3</v>
      </c>
      <c r="AW246" s="6">
        <f>ROUNDDOWN(($AM246-5+3*$BA$5)/5,0)-ROUNDDOWN(IF($BA$1=TRUE,$AT246,$AU246)/100,0)+IF($BB$1=TRUE,1,0)+IF($BD$1=TRUE,6,0)</f>
        <v>4</v>
      </c>
      <c r="AX246" s="6">
        <f>ROUNDDOWN(($AM246-5+20*1+2*$BA$5)/5,0)-ROUNDDOWN(IF($BA$1=TRUE,$AT246,$AU246)/100,0)+IF($BB$1=TRUE,1,0)+IF($BD$1=TRUE,6,0)</f>
        <v>8</v>
      </c>
      <c r="AY246" s="6">
        <f>ROUNDDOWN(($AM246-5+20*2+1*$BA$5)/5,0)-ROUNDDOWN(IF($BA$1=TRUE,$AT246,$AU246)/100,0)+IF($BB$1=TRUE,1,0)+IF($BD$1=TRUE,6,0)</f>
        <v>11</v>
      </c>
      <c r="AZ246" s="6">
        <f>ROUNDDOWN(($AM246-5+60)/5,0)-ROUNDDOWN(IF($BA$1=TRUE,$AT246,$AU246)/100,0)+IF($BB$1=TRUE,1,0)+IF($BD$1=TRUE,6,0)</f>
        <v>15</v>
      </c>
    </row>
    <row r="247" spans="1:52" x14ac:dyDescent="0.3">
      <c r="A247" s="35">
        <v>243</v>
      </c>
      <c r="B247" s="7" t="s">
        <v>181</v>
      </c>
      <c r="C247" s="23" t="s">
        <v>178</v>
      </c>
      <c r="D247" s="8" t="s">
        <v>1</v>
      </c>
      <c r="E247" s="8" t="s">
        <v>120</v>
      </c>
      <c r="F247" s="9" t="s">
        <v>69</v>
      </c>
      <c r="G247" s="26" t="s">
        <v>12</v>
      </c>
      <c r="H247" s="6">
        <f>ROUNDDOWN(AI247*1.05,0)+INDEX(Sheet2!$B$2:'Sheet2'!$B$5,MATCH(G247,Sheet2!$A$2:'Sheet2'!$A$5,0),0)+34*AR247-ROUNDUP(IF($BA$1=TRUE,AT247,AU247)/10,0)</f>
        <v>305</v>
      </c>
      <c r="I247" s="6">
        <f>ROUNDDOWN(AJ247*1.05,0)+INDEX(Sheet2!$B$2:'Sheet2'!$B$5,MATCH(G247,Sheet2!$A$2:'Sheet2'!$A$5,0),0)+34*AR247-ROUNDUP(IF($BA$1=TRUE,AT247,AU247)/10,0)</f>
        <v>458</v>
      </c>
      <c r="J247" s="45">
        <f>H247+I247</f>
        <v>763</v>
      </c>
      <c r="K247" s="41">
        <f>AU247-ROUNDDOWN(AP247/2,0)-ROUNDDOWN(MAX(AO247*1.2,AN247*0.5),0)+INDEX(Sheet2!$C$2:'Sheet2'!$C$5,MATCH(G247,Sheet2!$A$2:'Sheet2'!$A$5,0),0)</f>
        <v>874</v>
      </c>
      <c r="L247" s="23">
        <f>AT247-ROUNDDOWN(AP247/2,0)-ROUNDDOWN(MAX(AO247*1.2,AN247*0.5),0)</f>
        <v>445</v>
      </c>
      <c r="M247" s="6"/>
      <c r="N247" s="27">
        <f>AV247+IF($F247="범선",IF($BE$1=TRUE,INDEX(Sheet2!$H$2:'Sheet2'!$H$45,MATCH(AV247,Sheet2!$G$2:'Sheet2'!$G$45,0),0)),IF($BF$1=TRUE,INDEX(Sheet2!$I$2:'Sheet2'!$I$45,MATCH(AV247,Sheet2!$G$2:'Sheet2'!$G$45,0)),IF($BG$1=TRUE,INDEX(Sheet2!$H$2:'Sheet2'!$H$45,MATCH(AV247,Sheet2!$G$2:'Sheet2'!$G$45,0)),0)))+IF($BC$1=TRUE,2,0)</f>
        <v>22.5</v>
      </c>
      <c r="O247" s="8">
        <f>N247+3</f>
        <v>25.5</v>
      </c>
      <c r="P247" s="8">
        <f>N247+6</f>
        <v>28.5</v>
      </c>
      <c r="Q247" s="26">
        <f>N247+9</f>
        <v>31.5</v>
      </c>
      <c r="R247" s="8">
        <f>AW247+IF($F247="범선",IF($BE$1=TRUE,INDEX(Sheet2!$H$2:'Sheet2'!$H$45,MATCH(AW247,Sheet2!$G$2:'Sheet2'!$G$45,0),0)),IF($BF$1=TRUE,INDEX(Sheet2!$I$2:'Sheet2'!$I$45,MATCH(AW247,Sheet2!$G$2:'Sheet2'!$G$45,0)),IF($BG$1=TRUE,INDEX(Sheet2!$H$2:'Sheet2'!$H$45,MATCH(AW247,Sheet2!$G$2:'Sheet2'!$G$45,0)),0)))+IF($BC$1=TRUE,2,0)</f>
        <v>24</v>
      </c>
      <c r="S247" s="8">
        <f>R247+3.5</f>
        <v>27.5</v>
      </c>
      <c r="T247" s="8">
        <f>R247+6.5</f>
        <v>30.5</v>
      </c>
      <c r="U247" s="26">
        <f>R247+9.5</f>
        <v>33.5</v>
      </c>
      <c r="V247" s="8">
        <f>AX247+IF($F247="범선",IF($BE$1=TRUE,INDEX(Sheet2!$H$2:'Sheet2'!$H$45,MATCH(AX247,Sheet2!$G$2:'Sheet2'!$G$45,0),0)),IF($BF$1=TRUE,INDEX(Sheet2!$I$2:'Sheet2'!$I$45,MATCH(AX247,Sheet2!$G$2:'Sheet2'!$G$45,0)),IF($BG$1=TRUE,INDEX(Sheet2!$H$2:'Sheet2'!$H$45,MATCH(AX247,Sheet2!$G$2:'Sheet2'!$G$45,0)),0)))+IF($BC$1=TRUE,2,0)</f>
        <v>29</v>
      </c>
      <c r="W247" s="8">
        <f>V247+3.5</f>
        <v>32.5</v>
      </c>
      <c r="X247" s="8">
        <f>V247+6.5</f>
        <v>35.5</v>
      </c>
      <c r="Y247" s="26">
        <f>V247+9.5</f>
        <v>38.5</v>
      </c>
      <c r="Z247" s="8">
        <f>AY247+IF($F247="범선",IF($BE$1=TRUE,INDEX(Sheet2!$H$2:'Sheet2'!$H$45,MATCH(AY247,Sheet2!$G$2:'Sheet2'!$G$45,0),0)),IF($BF$1=TRUE,INDEX(Sheet2!$I$2:'Sheet2'!$I$45,MATCH(AY247,Sheet2!$G$2:'Sheet2'!$G$45,0)),IF($BG$1=TRUE,INDEX(Sheet2!$H$2:'Sheet2'!$H$45,MATCH(AY247,Sheet2!$G$2:'Sheet2'!$G$45,0)),0)))+IF($BC$1=TRUE,2,0)</f>
        <v>33</v>
      </c>
      <c r="AA247" s="8">
        <f>Z247+3.5</f>
        <v>36.5</v>
      </c>
      <c r="AB247" s="8">
        <f>Z247+6.5</f>
        <v>39.5</v>
      </c>
      <c r="AC247" s="26">
        <f>Z247+9.5</f>
        <v>42.5</v>
      </c>
      <c r="AD247" s="8">
        <f>AZ247+IF($F247="범선",IF($BE$1=TRUE,INDEX(Sheet2!$H$2:'Sheet2'!$H$45,MATCH(AZ247,Sheet2!$G$2:'Sheet2'!$G$45,0),0)),IF($BF$1=TRUE,INDEX(Sheet2!$I$2:'Sheet2'!$I$45,MATCH(AZ247,Sheet2!$G$2:'Sheet2'!$G$45,0)),IF($BG$1=TRUE,INDEX(Sheet2!$H$2:'Sheet2'!$H$45,MATCH(AZ247,Sheet2!$G$2:'Sheet2'!$G$45,0)),0)))+IF($BC$1=TRUE,2,0)</f>
        <v>38.5</v>
      </c>
      <c r="AE247" s="8">
        <f>AD247+3.5</f>
        <v>42</v>
      </c>
      <c r="AF247" s="8">
        <f>AD247+6.5</f>
        <v>45</v>
      </c>
      <c r="AG247" s="26">
        <f>AD247+9.5</f>
        <v>48</v>
      </c>
      <c r="AH247" s="8"/>
      <c r="AI247" s="6">
        <v>115</v>
      </c>
      <c r="AJ247" s="6">
        <v>260</v>
      </c>
      <c r="AK247" s="6">
        <v>8</v>
      </c>
      <c r="AL247" s="6">
        <v>7</v>
      </c>
      <c r="AM247" s="6">
        <v>46</v>
      </c>
      <c r="AN247" s="6">
        <v>138</v>
      </c>
      <c r="AO247" s="6">
        <v>65</v>
      </c>
      <c r="AP247" s="6">
        <v>94</v>
      </c>
      <c r="AQ247" s="6">
        <v>528</v>
      </c>
      <c r="AR247" s="6">
        <v>3</v>
      </c>
      <c r="AS247" s="6">
        <f>AN247+AP247+AQ247</f>
        <v>760</v>
      </c>
      <c r="AT247" s="6">
        <f>ROUNDDOWN(AS247*0.75,0)</f>
        <v>570</v>
      </c>
      <c r="AU247" s="6">
        <f>ROUNDDOWN(AS247*1.25,0)</f>
        <v>950</v>
      </c>
      <c r="AV247" s="6">
        <f>ROUNDDOWN(($AM247-5)/5,0)-ROUNDDOWN(IF($BA$1=TRUE,$AT247,$AU247)/100,0)+IF($BB$1=TRUE,1,0)+IF($BD$1=TRUE,6,0)</f>
        <v>10</v>
      </c>
      <c r="AW247" s="6">
        <f>ROUNDDOWN(($AM247-5+3*$BA$5)/5,0)-ROUNDDOWN(IF($BA$1=TRUE,$AT247,$AU247)/100,0)+IF($BB$1=TRUE,1,0)+IF($BD$1=TRUE,6,0)</f>
        <v>11</v>
      </c>
      <c r="AX247" s="6">
        <f>ROUNDDOWN(($AM247-5+20*1+2*$BA$5)/5,0)-ROUNDDOWN(IF($BA$1=TRUE,$AT247,$AU247)/100,0)+IF($BB$1=TRUE,1,0)+IF($BD$1=TRUE,6,0)</f>
        <v>15</v>
      </c>
      <c r="AY247" s="6">
        <f>ROUNDDOWN(($AM247-5+20*2+1*$BA$5)/5,0)-ROUNDDOWN(IF($BA$1=TRUE,$AT247,$AU247)/100,0)+IF($BB$1=TRUE,1,0)+IF($BD$1=TRUE,6,0)</f>
        <v>18</v>
      </c>
      <c r="AZ247" s="6">
        <f>ROUNDDOWN(($AM247-5+60)/5,0)-ROUNDDOWN(IF($BA$1=TRUE,$AT247,$AU247)/100,0)+IF($BB$1=TRUE,1,0)+IF($BD$1=TRUE,6,0)</f>
        <v>22</v>
      </c>
    </row>
    <row r="248" spans="1:52" x14ac:dyDescent="0.3">
      <c r="A248" s="35">
        <v>244</v>
      </c>
      <c r="B248" s="7" t="s">
        <v>179</v>
      </c>
      <c r="C248" s="23" t="s">
        <v>178</v>
      </c>
      <c r="D248" s="8" t="s">
        <v>43</v>
      </c>
      <c r="E248" s="8" t="s">
        <v>71</v>
      </c>
      <c r="F248" s="9" t="s">
        <v>69</v>
      </c>
      <c r="G248" s="26" t="s">
        <v>12</v>
      </c>
      <c r="H248" s="6">
        <f>ROUNDDOWN(AI248*1.05,0)+INDEX(Sheet2!$B$2:'Sheet2'!$B$5,MATCH(G248,Sheet2!$A$2:'Sheet2'!$A$5,0),0)+34*AR248-ROUNDUP(IF($BA$1=TRUE,AT248,AU248)/10,0)</f>
        <v>305</v>
      </c>
      <c r="I248" s="6">
        <f>ROUNDDOWN(AJ248*1.05,0)+INDEX(Sheet2!$B$2:'Sheet2'!$B$5,MATCH(G248,Sheet2!$A$2:'Sheet2'!$A$5,0),0)+34*AR248-ROUNDUP(IF($BA$1=TRUE,AT248,AU248)/10,0)</f>
        <v>458</v>
      </c>
      <c r="J248" s="45">
        <f>H248+I248</f>
        <v>763</v>
      </c>
      <c r="K248" s="41">
        <f>AU248-ROUNDDOWN(AP248/2,0)-ROUNDDOWN(MAX(AO248*1.2,AN248*0.5),0)+INDEX(Sheet2!$C$2:'Sheet2'!$C$5,MATCH(G248,Sheet2!$A$2:'Sheet2'!$A$5,0),0)</f>
        <v>872</v>
      </c>
      <c r="L248" s="23">
        <f>AT248-ROUNDDOWN(AP248/2,0)-ROUNDDOWN(MAX(AO248*1.2,AN248*0.5),0)</f>
        <v>443</v>
      </c>
      <c r="M248" s="6"/>
      <c r="N248" s="27">
        <f>AV248+IF($F248="범선",IF($BE$1=TRUE,INDEX(Sheet2!$H$2:'Sheet2'!$H$45,MATCH(AV248,Sheet2!$G$2:'Sheet2'!$G$45,0),0)),IF($BF$1=TRUE,INDEX(Sheet2!$I$2:'Sheet2'!$I$45,MATCH(AV248,Sheet2!$G$2:'Sheet2'!$G$45,0)),IF($BG$1=TRUE,INDEX(Sheet2!$H$2:'Sheet2'!$H$45,MATCH(AV248,Sheet2!$G$2:'Sheet2'!$G$45,0)),0)))+IF($BC$1=TRUE,2,0)</f>
        <v>21</v>
      </c>
      <c r="O248" s="8">
        <f>N248+3</f>
        <v>24</v>
      </c>
      <c r="P248" s="8">
        <f>N248+6</f>
        <v>27</v>
      </c>
      <c r="Q248" s="26">
        <f>N248+9</f>
        <v>30</v>
      </c>
      <c r="R248" s="8">
        <f>AW248+IF($F248="범선",IF($BE$1=TRUE,INDEX(Sheet2!$H$2:'Sheet2'!$H$45,MATCH(AW248,Sheet2!$G$2:'Sheet2'!$G$45,0),0)),IF($BF$1=TRUE,INDEX(Sheet2!$I$2:'Sheet2'!$I$45,MATCH(AW248,Sheet2!$G$2:'Sheet2'!$G$45,0)),IF($BG$1=TRUE,INDEX(Sheet2!$H$2:'Sheet2'!$H$45,MATCH(AW248,Sheet2!$G$2:'Sheet2'!$G$45,0)),0)))+IF($BC$1=TRUE,2,0)</f>
        <v>22.5</v>
      </c>
      <c r="S248" s="8">
        <f>R248+3.5</f>
        <v>26</v>
      </c>
      <c r="T248" s="8">
        <f>R248+6.5</f>
        <v>29</v>
      </c>
      <c r="U248" s="26">
        <f>R248+9.5</f>
        <v>32</v>
      </c>
      <c r="V248" s="8">
        <f>AX248+IF($F248="범선",IF($BE$1=TRUE,INDEX(Sheet2!$H$2:'Sheet2'!$H$45,MATCH(AX248,Sheet2!$G$2:'Sheet2'!$G$45,0),0)),IF($BF$1=TRUE,INDEX(Sheet2!$I$2:'Sheet2'!$I$45,MATCH(AX248,Sheet2!$G$2:'Sheet2'!$G$45,0)),IF($BG$1=TRUE,INDEX(Sheet2!$H$2:'Sheet2'!$H$45,MATCH(AX248,Sheet2!$G$2:'Sheet2'!$G$45,0)),0)))+IF($BC$1=TRUE,2,0)</f>
        <v>28</v>
      </c>
      <c r="W248" s="8">
        <f>V248+3.5</f>
        <v>31.5</v>
      </c>
      <c r="X248" s="8">
        <f>V248+6.5</f>
        <v>34.5</v>
      </c>
      <c r="Y248" s="26">
        <f>V248+9.5</f>
        <v>37.5</v>
      </c>
      <c r="Z248" s="8">
        <f>AY248+IF($F248="범선",IF($BE$1=TRUE,INDEX(Sheet2!$H$2:'Sheet2'!$H$45,MATCH(AY248,Sheet2!$G$2:'Sheet2'!$G$45,0),0)),IF($BF$1=TRUE,INDEX(Sheet2!$I$2:'Sheet2'!$I$45,MATCH(AY248,Sheet2!$G$2:'Sheet2'!$G$45,0)),IF($BG$1=TRUE,INDEX(Sheet2!$H$2:'Sheet2'!$H$45,MATCH(AY248,Sheet2!$G$2:'Sheet2'!$G$45,0)),0)))+IF($BC$1=TRUE,2,0)</f>
        <v>33</v>
      </c>
      <c r="AA248" s="8">
        <f>Z248+3.5</f>
        <v>36.5</v>
      </c>
      <c r="AB248" s="8">
        <f>Z248+6.5</f>
        <v>39.5</v>
      </c>
      <c r="AC248" s="26">
        <f>Z248+9.5</f>
        <v>42.5</v>
      </c>
      <c r="AD248" s="8">
        <f>AZ248+IF($F248="범선",IF($BE$1=TRUE,INDEX(Sheet2!$H$2:'Sheet2'!$H$45,MATCH(AZ248,Sheet2!$G$2:'Sheet2'!$G$45,0),0)),IF($BF$1=TRUE,INDEX(Sheet2!$I$2:'Sheet2'!$I$45,MATCH(AZ248,Sheet2!$G$2:'Sheet2'!$G$45,0)),IF($BG$1=TRUE,INDEX(Sheet2!$H$2:'Sheet2'!$H$45,MATCH(AZ248,Sheet2!$G$2:'Sheet2'!$G$45,0)),0)))+IF($BC$1=TRUE,2,0)</f>
        <v>37</v>
      </c>
      <c r="AE248" s="8">
        <f>AD248+3.5</f>
        <v>40.5</v>
      </c>
      <c r="AF248" s="8">
        <f>AD248+6.5</f>
        <v>43.5</v>
      </c>
      <c r="AG248" s="26">
        <f>AD248+9.5</f>
        <v>46.5</v>
      </c>
      <c r="AH248" s="8"/>
      <c r="AI248" s="6">
        <v>115</v>
      </c>
      <c r="AJ248" s="6">
        <v>260</v>
      </c>
      <c r="AK248" s="6">
        <v>8</v>
      </c>
      <c r="AL248" s="6">
        <v>6</v>
      </c>
      <c r="AM248" s="6">
        <v>43</v>
      </c>
      <c r="AN248" s="6">
        <v>132</v>
      </c>
      <c r="AO248" s="6">
        <v>68</v>
      </c>
      <c r="AP248" s="6">
        <v>92</v>
      </c>
      <c r="AQ248" s="6">
        <v>536</v>
      </c>
      <c r="AR248" s="6">
        <v>3</v>
      </c>
      <c r="AS248" s="6">
        <f>AN248+AP248+AQ248</f>
        <v>760</v>
      </c>
      <c r="AT248" s="6">
        <f>ROUNDDOWN(AS248*0.75,0)</f>
        <v>570</v>
      </c>
      <c r="AU248" s="6">
        <f>ROUNDDOWN(AS248*1.25,0)</f>
        <v>950</v>
      </c>
      <c r="AV248" s="6">
        <f>ROUNDDOWN(($AM248-5)/5,0)-ROUNDDOWN(IF($BA$1=TRUE,$AT248,$AU248)/100,0)+IF($BB$1=TRUE,1,0)+IF($BD$1=TRUE,6,0)</f>
        <v>9</v>
      </c>
      <c r="AW248" s="6">
        <f>ROUNDDOWN(($AM248-5+3*$BA$5)/5,0)-ROUNDDOWN(IF($BA$1=TRUE,$AT248,$AU248)/100,0)+IF($BB$1=TRUE,1,0)+IF($BD$1=TRUE,6,0)</f>
        <v>10</v>
      </c>
      <c r="AX248" s="6">
        <f>ROUNDDOWN(($AM248-5+20*1+2*$BA$5)/5,0)-ROUNDDOWN(IF($BA$1=TRUE,$AT248,$AU248)/100,0)+IF($BB$1=TRUE,1,0)+IF($BD$1=TRUE,6,0)</f>
        <v>14</v>
      </c>
      <c r="AY248" s="6">
        <f>ROUNDDOWN(($AM248-5+20*2+1*$BA$5)/5,0)-ROUNDDOWN(IF($BA$1=TRUE,$AT248,$AU248)/100,0)+IF($BB$1=TRUE,1,0)+IF($BD$1=TRUE,6,0)</f>
        <v>18</v>
      </c>
      <c r="AZ248" s="6">
        <f>ROUNDDOWN(($AM248-5+60)/5,0)-ROUNDDOWN(IF($BA$1=TRUE,$AT248,$AU248)/100,0)+IF($BB$1=TRUE,1,0)+IF($BD$1=TRUE,6,0)</f>
        <v>21</v>
      </c>
    </row>
    <row r="249" spans="1:52" x14ac:dyDescent="0.3">
      <c r="A249" s="35">
        <v>245</v>
      </c>
      <c r="B249" s="7" t="s">
        <v>180</v>
      </c>
      <c r="C249" s="23" t="s">
        <v>178</v>
      </c>
      <c r="D249" s="8" t="s">
        <v>1</v>
      </c>
      <c r="E249" s="8" t="s">
        <v>0</v>
      </c>
      <c r="F249" s="9" t="s">
        <v>69</v>
      </c>
      <c r="G249" s="26" t="s">
        <v>12</v>
      </c>
      <c r="H249" s="6">
        <f>ROUNDDOWN(AI249*1.05,0)+INDEX(Sheet2!$B$2:'Sheet2'!$B$5,MATCH(G249,Sheet2!$A$2:'Sheet2'!$A$5,0),0)+34*AR249-ROUNDUP(IF($BA$1=TRUE,AT249,AU249)/10,0)</f>
        <v>305</v>
      </c>
      <c r="I249" s="6">
        <f>ROUNDDOWN(AJ249*1.05,0)+INDEX(Sheet2!$B$2:'Sheet2'!$B$5,MATCH(G249,Sheet2!$A$2:'Sheet2'!$A$5,0),0)+34*AR249-ROUNDUP(IF($BA$1=TRUE,AT249,AU249)/10,0)</f>
        <v>458</v>
      </c>
      <c r="J249" s="45">
        <f>H249+I249</f>
        <v>763</v>
      </c>
      <c r="K249" s="41">
        <f>AU249-ROUNDDOWN(AP249/2,0)-ROUNDDOWN(MAX(AO249*1.2,AN249*0.5),0)+INDEX(Sheet2!$C$2:'Sheet2'!$C$5,MATCH(G249,Sheet2!$A$2:'Sheet2'!$A$5,0),0)</f>
        <v>869</v>
      </c>
      <c r="L249" s="23">
        <f>AT249-ROUNDDOWN(AP249/2,0)-ROUNDDOWN(MAX(AO249*1.2,AN249*0.5),0)</f>
        <v>440</v>
      </c>
      <c r="M249" s="6"/>
      <c r="N249" s="27">
        <f>AV249+IF($F249="범선",IF($BE$1=TRUE,INDEX(Sheet2!$H$2:'Sheet2'!$H$45,MATCH(AV249,Sheet2!$G$2:'Sheet2'!$G$45,0),0)),IF($BF$1=TRUE,INDEX(Sheet2!$I$2:'Sheet2'!$I$45,MATCH(AV249,Sheet2!$G$2:'Sheet2'!$G$45,0)),IF($BG$1=TRUE,INDEX(Sheet2!$H$2:'Sheet2'!$H$45,MATCH(AV249,Sheet2!$G$2:'Sheet2'!$G$45,0)),0)))+IF($BC$1=TRUE,2,0)</f>
        <v>21</v>
      </c>
      <c r="O249" s="8">
        <f>N249+3</f>
        <v>24</v>
      </c>
      <c r="P249" s="8">
        <f>N249+6</f>
        <v>27</v>
      </c>
      <c r="Q249" s="26">
        <f>N249+9</f>
        <v>30</v>
      </c>
      <c r="R249" s="8">
        <f>AW249+IF($F249="범선",IF($BE$1=TRUE,INDEX(Sheet2!$H$2:'Sheet2'!$H$45,MATCH(AW249,Sheet2!$G$2:'Sheet2'!$G$45,0),0)),IF($BF$1=TRUE,INDEX(Sheet2!$I$2:'Sheet2'!$I$45,MATCH(AW249,Sheet2!$G$2:'Sheet2'!$G$45,0)),IF($BG$1=TRUE,INDEX(Sheet2!$H$2:'Sheet2'!$H$45,MATCH(AW249,Sheet2!$G$2:'Sheet2'!$G$45,0)),0)))+IF($BC$1=TRUE,2,0)</f>
        <v>24</v>
      </c>
      <c r="S249" s="8">
        <f>R249+3.5</f>
        <v>27.5</v>
      </c>
      <c r="T249" s="8">
        <f>R249+6.5</f>
        <v>30.5</v>
      </c>
      <c r="U249" s="26">
        <f>R249+9.5</f>
        <v>33.5</v>
      </c>
      <c r="V249" s="8">
        <f>AX249+IF($F249="범선",IF($BE$1=TRUE,INDEX(Sheet2!$H$2:'Sheet2'!$H$45,MATCH(AX249,Sheet2!$G$2:'Sheet2'!$G$45,0),0)),IF($BF$1=TRUE,INDEX(Sheet2!$I$2:'Sheet2'!$I$45,MATCH(AX249,Sheet2!$G$2:'Sheet2'!$G$45,0)),IF($BG$1=TRUE,INDEX(Sheet2!$H$2:'Sheet2'!$H$45,MATCH(AX249,Sheet2!$G$2:'Sheet2'!$G$45,0)),0)))+IF($BC$1=TRUE,2,0)</f>
        <v>28</v>
      </c>
      <c r="W249" s="8">
        <f>V249+3.5</f>
        <v>31.5</v>
      </c>
      <c r="X249" s="8">
        <f>V249+6.5</f>
        <v>34.5</v>
      </c>
      <c r="Y249" s="26">
        <f>V249+9.5</f>
        <v>37.5</v>
      </c>
      <c r="Z249" s="8">
        <f>AY249+IF($F249="범선",IF($BE$1=TRUE,INDEX(Sheet2!$H$2:'Sheet2'!$H$45,MATCH(AY249,Sheet2!$G$2:'Sheet2'!$G$45,0),0)),IF($BF$1=TRUE,INDEX(Sheet2!$I$2:'Sheet2'!$I$45,MATCH(AY249,Sheet2!$G$2:'Sheet2'!$G$45,0)),IF($BG$1=TRUE,INDEX(Sheet2!$H$2:'Sheet2'!$H$45,MATCH(AY249,Sheet2!$G$2:'Sheet2'!$G$45,0)),0)))+IF($BC$1=TRUE,2,0)</f>
        <v>33</v>
      </c>
      <c r="AA249" s="8">
        <f>Z249+3.5</f>
        <v>36.5</v>
      </c>
      <c r="AB249" s="8">
        <f>Z249+6.5</f>
        <v>39.5</v>
      </c>
      <c r="AC249" s="26">
        <f>Z249+9.5</f>
        <v>42.5</v>
      </c>
      <c r="AD249" s="8">
        <f>AZ249+IF($F249="범선",IF($BE$1=TRUE,INDEX(Sheet2!$H$2:'Sheet2'!$H$45,MATCH(AZ249,Sheet2!$G$2:'Sheet2'!$G$45,0),0)),IF($BF$1=TRUE,INDEX(Sheet2!$I$2:'Sheet2'!$I$45,MATCH(AZ249,Sheet2!$G$2:'Sheet2'!$G$45,0)),IF($BG$1=TRUE,INDEX(Sheet2!$H$2:'Sheet2'!$H$45,MATCH(AZ249,Sheet2!$G$2:'Sheet2'!$G$45,0)),0)))+IF($BC$1=TRUE,2,0)</f>
        <v>37</v>
      </c>
      <c r="AE249" s="8">
        <f>AD249+3.5</f>
        <v>40.5</v>
      </c>
      <c r="AF249" s="8">
        <f>AD249+6.5</f>
        <v>43.5</v>
      </c>
      <c r="AG249" s="26">
        <f>AD249+9.5</f>
        <v>46.5</v>
      </c>
      <c r="AH249" s="8"/>
      <c r="AI249" s="6">
        <v>115</v>
      </c>
      <c r="AJ249" s="6">
        <v>260</v>
      </c>
      <c r="AK249" s="6">
        <v>8</v>
      </c>
      <c r="AL249" s="6">
        <v>7</v>
      </c>
      <c r="AM249" s="6">
        <v>44</v>
      </c>
      <c r="AN249" s="6">
        <v>136</v>
      </c>
      <c r="AO249" s="6">
        <v>70</v>
      </c>
      <c r="AP249" s="6">
        <v>92</v>
      </c>
      <c r="AQ249" s="6">
        <v>532</v>
      </c>
      <c r="AR249" s="6">
        <v>3</v>
      </c>
      <c r="AS249" s="6">
        <f>AN249+AP249+AQ249</f>
        <v>760</v>
      </c>
      <c r="AT249" s="6">
        <f>ROUNDDOWN(AS249*0.75,0)</f>
        <v>570</v>
      </c>
      <c r="AU249" s="6">
        <f>ROUNDDOWN(AS249*1.25,0)</f>
        <v>950</v>
      </c>
      <c r="AV249" s="6">
        <f>ROUNDDOWN(($AM249-5)/5,0)-ROUNDDOWN(IF($BA$1=TRUE,$AT249,$AU249)/100,0)+IF($BB$1=TRUE,1,0)+IF($BD$1=TRUE,6,0)</f>
        <v>9</v>
      </c>
      <c r="AW249" s="6">
        <f>ROUNDDOWN(($AM249-5+3*$BA$5)/5,0)-ROUNDDOWN(IF($BA$1=TRUE,$AT249,$AU249)/100,0)+IF($BB$1=TRUE,1,0)+IF($BD$1=TRUE,6,0)</f>
        <v>11</v>
      </c>
      <c r="AX249" s="6">
        <f>ROUNDDOWN(($AM249-5+20*1+2*$BA$5)/5,0)-ROUNDDOWN(IF($BA$1=TRUE,$AT249,$AU249)/100,0)+IF($BB$1=TRUE,1,0)+IF($BD$1=TRUE,6,0)</f>
        <v>14</v>
      </c>
      <c r="AY249" s="6">
        <f>ROUNDDOWN(($AM249-5+20*2+1*$BA$5)/5,0)-ROUNDDOWN(IF($BA$1=TRUE,$AT249,$AU249)/100,0)+IF($BB$1=TRUE,1,0)+IF($BD$1=TRUE,6,0)</f>
        <v>18</v>
      </c>
      <c r="AZ249" s="6">
        <f>ROUNDDOWN(($AM249-5+60)/5,0)-ROUNDDOWN(IF($BA$1=TRUE,$AT249,$AU249)/100,0)+IF($BB$1=TRUE,1,0)+IF($BD$1=TRUE,6,0)</f>
        <v>21</v>
      </c>
    </row>
    <row r="250" spans="1:52" x14ac:dyDescent="0.3">
      <c r="A250" s="35">
        <v>246</v>
      </c>
      <c r="B250" s="7" t="s">
        <v>165</v>
      </c>
      <c r="C250" s="23" t="s">
        <v>178</v>
      </c>
      <c r="D250" s="8" t="s">
        <v>1</v>
      </c>
      <c r="E250" s="8" t="s">
        <v>0</v>
      </c>
      <c r="F250" s="9" t="s">
        <v>69</v>
      </c>
      <c r="G250" s="26" t="s">
        <v>10</v>
      </c>
      <c r="H250" s="6">
        <f>ROUNDDOWN(AI250*1.05,0)+INDEX(Sheet2!$B$2:'Sheet2'!$B$5,MATCH(G250,Sheet2!$A$2:'Sheet2'!$A$5,0),0)+34*AR250-ROUNDUP(IF($BA$1=TRUE,AT250,AU250)/10,0)</f>
        <v>442</v>
      </c>
      <c r="I250" s="6">
        <f>ROUNDDOWN(AJ250*1.05,0)+INDEX(Sheet2!$B$2:'Sheet2'!$B$5,MATCH(G250,Sheet2!$A$2:'Sheet2'!$A$5,0),0)+34*AR250-ROUNDUP(IF($BA$1=TRUE,AT250,AU250)/10,0)</f>
        <v>547</v>
      </c>
      <c r="J250" s="45">
        <f>H250+I250</f>
        <v>989</v>
      </c>
      <c r="K250" s="41">
        <f>AU250-ROUNDDOWN(AP250/2,0)-ROUNDDOWN(MAX(AO250*1.2,AN250*0.5),0)+INDEX(Sheet2!$C$2:'Sheet2'!$C$5,MATCH(G250,Sheet2!$A$2:'Sheet2'!$A$5,0),0)</f>
        <v>1142</v>
      </c>
      <c r="L250" s="23">
        <f>AT250-ROUNDDOWN(AP250/2,0)-ROUNDDOWN(MAX(AO250*1.2,AN250*0.5),0)</f>
        <v>626</v>
      </c>
      <c r="M250" s="6"/>
      <c r="N250" s="27">
        <f>AV250+IF($F250="범선",IF($BE$1=TRUE,INDEX(Sheet2!$H$2:'Sheet2'!$H$45,MATCH(AV250,Sheet2!$G$2:'Sheet2'!$G$45,0),0)),IF($BF$1=TRUE,INDEX(Sheet2!$I$2:'Sheet2'!$I$45,MATCH(AV250,Sheet2!$G$2:'Sheet2'!$G$45,0)),IF($BG$1=TRUE,INDEX(Sheet2!$H$2:'Sheet2'!$H$45,MATCH(AV250,Sheet2!$G$2:'Sheet2'!$G$45,0)),0)))+IF($BC$1=TRUE,2,0)</f>
        <v>18.5</v>
      </c>
      <c r="O250" s="8">
        <f>N250+3</f>
        <v>21.5</v>
      </c>
      <c r="P250" s="8">
        <f>N250+6</f>
        <v>24.5</v>
      </c>
      <c r="Q250" s="26">
        <f>N250+9</f>
        <v>27.5</v>
      </c>
      <c r="R250" s="8">
        <f>AW250+IF($F250="범선",IF($BE$1=TRUE,INDEX(Sheet2!$H$2:'Sheet2'!$H$45,MATCH(AW250,Sheet2!$G$2:'Sheet2'!$G$45,0),0)),IF($BF$1=TRUE,INDEX(Sheet2!$I$2:'Sheet2'!$I$45,MATCH(AW250,Sheet2!$G$2:'Sheet2'!$G$45,0)),IF($BG$1=TRUE,INDEX(Sheet2!$H$2:'Sheet2'!$H$45,MATCH(AW250,Sheet2!$G$2:'Sheet2'!$G$45,0)),0)))+IF($BC$1=TRUE,2,0)</f>
        <v>20</v>
      </c>
      <c r="S250" s="8">
        <f>R250+3.5</f>
        <v>23.5</v>
      </c>
      <c r="T250" s="8">
        <f>R250+6.5</f>
        <v>26.5</v>
      </c>
      <c r="U250" s="26">
        <f>R250+9.5</f>
        <v>29.5</v>
      </c>
      <c r="V250" s="8">
        <f>AX250+IF($F250="범선",IF($BE$1=TRUE,INDEX(Sheet2!$H$2:'Sheet2'!$H$45,MATCH(AX250,Sheet2!$G$2:'Sheet2'!$G$45,0),0)),IF($BF$1=TRUE,INDEX(Sheet2!$I$2:'Sheet2'!$I$45,MATCH(AX250,Sheet2!$G$2:'Sheet2'!$G$45,0)),IF($BG$1=TRUE,INDEX(Sheet2!$H$2:'Sheet2'!$H$45,MATCH(AX250,Sheet2!$G$2:'Sheet2'!$G$45,0)),0)))+IF($BC$1=TRUE,2,0)</f>
        <v>24</v>
      </c>
      <c r="W250" s="8">
        <f>V250+3.5</f>
        <v>27.5</v>
      </c>
      <c r="X250" s="8">
        <f>V250+6.5</f>
        <v>30.5</v>
      </c>
      <c r="Y250" s="26">
        <f>V250+9.5</f>
        <v>33.5</v>
      </c>
      <c r="Z250" s="8">
        <f>AY250+IF($F250="범선",IF($BE$1=TRUE,INDEX(Sheet2!$H$2:'Sheet2'!$H$45,MATCH(AY250,Sheet2!$G$2:'Sheet2'!$G$45,0),0)),IF($BF$1=TRUE,INDEX(Sheet2!$I$2:'Sheet2'!$I$45,MATCH(AY250,Sheet2!$G$2:'Sheet2'!$G$45,0)),IF($BG$1=TRUE,INDEX(Sheet2!$H$2:'Sheet2'!$H$45,MATCH(AY250,Sheet2!$G$2:'Sheet2'!$G$45,0)),0)))+IF($BC$1=TRUE,2,0)</f>
        <v>29</v>
      </c>
      <c r="AA250" s="8">
        <f>Z250+3.5</f>
        <v>32.5</v>
      </c>
      <c r="AB250" s="8">
        <f>Z250+6.5</f>
        <v>35.5</v>
      </c>
      <c r="AC250" s="26">
        <f>Z250+9.5</f>
        <v>38.5</v>
      </c>
      <c r="AD250" s="8">
        <f>AZ250+IF($F250="범선",IF($BE$1=TRUE,INDEX(Sheet2!$H$2:'Sheet2'!$H$45,MATCH(AZ250,Sheet2!$G$2:'Sheet2'!$G$45,0),0)),IF($BF$1=TRUE,INDEX(Sheet2!$I$2:'Sheet2'!$I$45,MATCH(AZ250,Sheet2!$G$2:'Sheet2'!$G$45,0)),IF($BG$1=TRUE,INDEX(Sheet2!$H$2:'Sheet2'!$H$45,MATCH(AZ250,Sheet2!$G$2:'Sheet2'!$G$45,0)),0)))+IF($BC$1=TRUE,2,0)</f>
        <v>34.5</v>
      </c>
      <c r="AE250" s="8">
        <f>AD250+3.5</f>
        <v>38</v>
      </c>
      <c r="AF250" s="8">
        <f>AD250+6.5</f>
        <v>41</v>
      </c>
      <c r="AG250" s="26">
        <f>AD250+9.5</f>
        <v>44</v>
      </c>
      <c r="AH250" s="8"/>
      <c r="AI250" s="6">
        <v>225</v>
      </c>
      <c r="AJ250" s="6">
        <v>325</v>
      </c>
      <c r="AK250" s="6">
        <v>10</v>
      </c>
      <c r="AL250" s="6">
        <v>13</v>
      </c>
      <c r="AM250" s="6">
        <v>35</v>
      </c>
      <c r="AN250" s="6">
        <v>70</v>
      </c>
      <c r="AO250" s="6">
        <v>33</v>
      </c>
      <c r="AP250" s="6">
        <v>65</v>
      </c>
      <c r="AQ250" s="6">
        <v>795</v>
      </c>
      <c r="AR250" s="6">
        <v>4</v>
      </c>
      <c r="AS250" s="6">
        <f>AN250+AP250+AQ250</f>
        <v>930</v>
      </c>
      <c r="AT250" s="6">
        <f>ROUNDDOWN(AS250*0.75,0)</f>
        <v>697</v>
      </c>
      <c r="AU250" s="6">
        <f>ROUNDDOWN(AS250*1.25,0)</f>
        <v>1162</v>
      </c>
      <c r="AV250" s="6">
        <f>ROUNDDOWN(($AM250-5)/5,0)-ROUNDDOWN(IF($BA$1=TRUE,$AT250,$AU250)/100,0)+IF($BB$1=TRUE,1,0)+IF($BD$1=TRUE,6,0)</f>
        <v>7</v>
      </c>
      <c r="AW250" s="6">
        <f>ROUNDDOWN(($AM250-5+3*$BA$5)/5,0)-ROUNDDOWN(IF($BA$1=TRUE,$AT250,$AU250)/100,0)+IF($BB$1=TRUE,1,0)+IF($BD$1=TRUE,6,0)</f>
        <v>8</v>
      </c>
      <c r="AX250" s="6">
        <f>ROUNDDOWN(($AM250-5+20*1+2*$BA$5)/5,0)-ROUNDDOWN(IF($BA$1=TRUE,$AT250,$AU250)/100,0)+IF($BB$1=TRUE,1,0)+IF($BD$1=TRUE,6,0)</f>
        <v>11</v>
      </c>
      <c r="AY250" s="6">
        <f>ROUNDDOWN(($AM250-5+20*2+1*$BA$5)/5,0)-ROUNDDOWN(IF($BA$1=TRUE,$AT250,$AU250)/100,0)+IF($BB$1=TRUE,1,0)+IF($BD$1=TRUE,6,0)</f>
        <v>15</v>
      </c>
      <c r="AZ250" s="6">
        <f>ROUNDDOWN(($AM250-5+60)/5,0)-ROUNDDOWN(IF($BA$1=TRUE,$AT250,$AU250)/100,0)+IF($BB$1=TRUE,1,0)+IF($BD$1=TRUE,6,0)</f>
        <v>19</v>
      </c>
    </row>
    <row r="251" spans="1:52" x14ac:dyDescent="0.3">
      <c r="A251" s="35">
        <v>247</v>
      </c>
      <c r="B251" s="7"/>
      <c r="C251" s="23" t="s">
        <v>178</v>
      </c>
      <c r="D251" s="8" t="s">
        <v>43</v>
      </c>
      <c r="E251" s="8" t="s">
        <v>0</v>
      </c>
      <c r="F251" s="9" t="s">
        <v>69</v>
      </c>
      <c r="G251" s="26" t="s">
        <v>10</v>
      </c>
      <c r="H251" s="6">
        <f>ROUNDDOWN(AI251*1.05,0)+INDEX(Sheet2!$B$2:'Sheet2'!$B$5,MATCH(G251,Sheet2!$A$2:'Sheet2'!$A$5,0),0)+34*AR251-ROUNDUP(IF($BA$1=TRUE,AT251,AU251)/10,0)</f>
        <v>421</v>
      </c>
      <c r="I251" s="6">
        <f>ROUNDDOWN(AJ251*1.05,0)+INDEX(Sheet2!$B$2:'Sheet2'!$B$5,MATCH(G251,Sheet2!$A$2:'Sheet2'!$A$5,0),0)+34*AR251-ROUNDUP(IF($BA$1=TRUE,AT251,AU251)/10,0)</f>
        <v>521</v>
      </c>
      <c r="J251" s="45">
        <f>H251+I251</f>
        <v>942</v>
      </c>
      <c r="K251" s="41">
        <f>AU251-ROUNDDOWN(AP251/2,0)-ROUNDDOWN(MAX(AO251*1.2,AN251*0.5),0)+INDEX(Sheet2!$C$2:'Sheet2'!$C$5,MATCH(G251,Sheet2!$A$2:'Sheet2'!$A$5,0),0)</f>
        <v>1138</v>
      </c>
      <c r="L251" s="23">
        <f>AT251-ROUNDDOWN(AP251/2,0)-ROUNDDOWN(MAX(AO251*1.2,AN251*0.5),0)</f>
        <v>622</v>
      </c>
      <c r="M251" s="6"/>
      <c r="N251" s="27">
        <f>AV251+IF($F251="범선",IF($BE$1=TRUE,INDEX(Sheet2!$H$2:'Sheet2'!$H$45,MATCH(AV251,Sheet2!$G$2:'Sheet2'!$G$45,0),0)),IF($BF$1=TRUE,INDEX(Sheet2!$I$2:'Sheet2'!$I$45,MATCH(AV251,Sheet2!$G$2:'Sheet2'!$G$45,0)),IF($BG$1=TRUE,INDEX(Sheet2!$H$2:'Sheet2'!$H$45,MATCH(AV251,Sheet2!$G$2:'Sheet2'!$G$45,0)),0)))+IF($BC$1=TRUE,2,0)</f>
        <v>18.5</v>
      </c>
      <c r="O251" s="8">
        <f>N251+3</f>
        <v>21.5</v>
      </c>
      <c r="P251" s="8">
        <f>N251+6</f>
        <v>24.5</v>
      </c>
      <c r="Q251" s="26">
        <f>N251+9</f>
        <v>27.5</v>
      </c>
      <c r="R251" s="8">
        <f>AW251+IF($F251="범선",IF($BE$1=TRUE,INDEX(Sheet2!$H$2:'Sheet2'!$H$45,MATCH(AW251,Sheet2!$G$2:'Sheet2'!$G$45,0),0)),IF($BF$1=TRUE,INDEX(Sheet2!$I$2:'Sheet2'!$I$45,MATCH(AW251,Sheet2!$G$2:'Sheet2'!$G$45,0)),IF($BG$1=TRUE,INDEX(Sheet2!$H$2:'Sheet2'!$H$45,MATCH(AW251,Sheet2!$G$2:'Sheet2'!$G$45,0)),0)))+IF($BC$1=TRUE,2,0)</f>
        <v>20</v>
      </c>
      <c r="S251" s="8">
        <f>R251+3.5</f>
        <v>23.5</v>
      </c>
      <c r="T251" s="8">
        <f>R251+6.5</f>
        <v>26.5</v>
      </c>
      <c r="U251" s="26">
        <f>R251+9.5</f>
        <v>29.5</v>
      </c>
      <c r="V251" s="8">
        <f>AX251+IF($F251="범선",IF($BE$1=TRUE,INDEX(Sheet2!$H$2:'Sheet2'!$H$45,MATCH(AX251,Sheet2!$G$2:'Sheet2'!$G$45,0),0)),IF($BF$1=TRUE,INDEX(Sheet2!$I$2:'Sheet2'!$I$45,MATCH(AX251,Sheet2!$G$2:'Sheet2'!$G$45,0)),IF($BG$1=TRUE,INDEX(Sheet2!$H$2:'Sheet2'!$H$45,MATCH(AX251,Sheet2!$G$2:'Sheet2'!$G$45,0)),0)))+IF($BC$1=TRUE,2,0)</f>
        <v>24</v>
      </c>
      <c r="W251" s="8">
        <f>V251+3.5</f>
        <v>27.5</v>
      </c>
      <c r="X251" s="8">
        <f>V251+6.5</f>
        <v>30.5</v>
      </c>
      <c r="Y251" s="26">
        <f>V251+9.5</f>
        <v>33.5</v>
      </c>
      <c r="Z251" s="8">
        <f>AY251+IF($F251="범선",IF($BE$1=TRUE,INDEX(Sheet2!$H$2:'Sheet2'!$H$45,MATCH(AY251,Sheet2!$G$2:'Sheet2'!$G$45,0),0)),IF($BF$1=TRUE,INDEX(Sheet2!$I$2:'Sheet2'!$I$45,MATCH(AY251,Sheet2!$G$2:'Sheet2'!$G$45,0)),IF($BG$1=TRUE,INDEX(Sheet2!$H$2:'Sheet2'!$H$45,MATCH(AY251,Sheet2!$G$2:'Sheet2'!$G$45,0)),0)))+IF($BC$1=TRUE,2,0)</f>
        <v>29</v>
      </c>
      <c r="AA251" s="8">
        <f>Z251+3.5</f>
        <v>32.5</v>
      </c>
      <c r="AB251" s="8">
        <f>Z251+6.5</f>
        <v>35.5</v>
      </c>
      <c r="AC251" s="26">
        <f>Z251+9.5</f>
        <v>38.5</v>
      </c>
      <c r="AD251" s="8">
        <f>AZ251+IF($F251="범선",IF($BE$1=TRUE,INDEX(Sheet2!$H$2:'Sheet2'!$H$45,MATCH(AZ251,Sheet2!$G$2:'Sheet2'!$G$45,0),0)),IF($BF$1=TRUE,INDEX(Sheet2!$I$2:'Sheet2'!$I$45,MATCH(AZ251,Sheet2!$G$2:'Sheet2'!$G$45,0)),IF($BG$1=TRUE,INDEX(Sheet2!$H$2:'Sheet2'!$H$45,MATCH(AZ251,Sheet2!$G$2:'Sheet2'!$G$45,0)),0)))+IF($BC$1=TRUE,2,0)</f>
        <v>34.5</v>
      </c>
      <c r="AE251" s="8">
        <f>AD251+3.5</f>
        <v>38</v>
      </c>
      <c r="AF251" s="8">
        <f>AD251+6.5</f>
        <v>41</v>
      </c>
      <c r="AG251" s="26">
        <f>AD251+9.5</f>
        <v>44</v>
      </c>
      <c r="AH251" s="8"/>
      <c r="AI251" s="6">
        <v>205</v>
      </c>
      <c r="AJ251" s="6">
        <v>300</v>
      </c>
      <c r="AK251" s="6">
        <v>9</v>
      </c>
      <c r="AL251" s="6">
        <v>11</v>
      </c>
      <c r="AM251" s="6">
        <v>35</v>
      </c>
      <c r="AN251" s="6">
        <v>65</v>
      </c>
      <c r="AO251" s="6">
        <v>36</v>
      </c>
      <c r="AP251" s="6">
        <v>65</v>
      </c>
      <c r="AQ251" s="6">
        <v>800</v>
      </c>
      <c r="AR251" s="6">
        <v>4</v>
      </c>
      <c r="AS251" s="6">
        <f>AN251+AP251+AQ251</f>
        <v>930</v>
      </c>
      <c r="AT251" s="6">
        <f>ROUNDDOWN(AS251*0.75,0)</f>
        <v>697</v>
      </c>
      <c r="AU251" s="6">
        <f>ROUNDDOWN(AS251*1.25,0)</f>
        <v>1162</v>
      </c>
      <c r="AV251" s="6">
        <f>ROUNDDOWN(($AM251-5)/5,0)-ROUNDDOWN(IF($BA$1=TRUE,$AT251,$AU251)/100,0)+IF($BB$1=TRUE,1,0)+IF($BD$1=TRUE,6,0)</f>
        <v>7</v>
      </c>
      <c r="AW251" s="6">
        <f>ROUNDDOWN(($AM251-5+3*$BA$5)/5,0)-ROUNDDOWN(IF($BA$1=TRUE,$AT251,$AU251)/100,0)+IF($BB$1=TRUE,1,0)+IF($BD$1=TRUE,6,0)</f>
        <v>8</v>
      </c>
      <c r="AX251" s="6">
        <f>ROUNDDOWN(($AM251-5+20*1+2*$BA$5)/5,0)-ROUNDDOWN(IF($BA$1=TRUE,$AT251,$AU251)/100,0)+IF($BB$1=TRUE,1,0)+IF($BD$1=TRUE,6,0)</f>
        <v>11</v>
      </c>
      <c r="AY251" s="6">
        <f>ROUNDDOWN(($AM251-5+20*2+1*$BA$5)/5,0)-ROUNDDOWN(IF($BA$1=TRUE,$AT251,$AU251)/100,0)+IF($BB$1=TRUE,1,0)+IF($BD$1=TRUE,6,0)</f>
        <v>15</v>
      </c>
      <c r="AZ251" s="6">
        <f>ROUNDDOWN(($AM251-5+60)/5,0)-ROUNDDOWN(IF($BA$1=TRUE,$AT251,$AU251)/100,0)+IF($BB$1=TRUE,1,0)+IF($BD$1=TRUE,6,0)</f>
        <v>19</v>
      </c>
    </row>
    <row r="252" spans="1:52" x14ac:dyDescent="0.3">
      <c r="A252" s="35">
        <v>248</v>
      </c>
      <c r="B252" s="2" t="s">
        <v>327</v>
      </c>
      <c r="C252" s="23" t="s">
        <v>325</v>
      </c>
      <c r="D252" s="8" t="s">
        <v>1</v>
      </c>
      <c r="E252" s="3" t="s">
        <v>322</v>
      </c>
      <c r="F252" s="8" t="s">
        <v>323</v>
      </c>
      <c r="G252" s="26" t="s">
        <v>8</v>
      </c>
      <c r="H252" s="6">
        <f>ROUNDDOWN(AI252*1.05,0)+INDEX(Sheet2!$B$2:'Sheet2'!$B$5,MATCH(G252,Sheet2!$A$2:'Sheet2'!$A$5,0),0)+34*AR252-ROUNDUP(IF($BA$1=TRUE,AT252,AU252)/10,0)</f>
        <v>530</v>
      </c>
      <c r="I252" s="6">
        <f>ROUNDDOWN(AJ252*1.05,0)+INDEX(Sheet2!$B$2:'Sheet2'!$B$5,MATCH(G252,Sheet2!$A$2:'Sheet2'!$A$5,0),0)+34*AR252-ROUNDUP(IF($BA$1=TRUE,AT252,AU252)/10,0)</f>
        <v>530</v>
      </c>
      <c r="J252" s="45">
        <f>H252+I252</f>
        <v>1060</v>
      </c>
      <c r="K252" s="41">
        <f>AU252-ROUNDDOWN(AP252/2,0)-ROUNDDOWN(MAX(AO252*1.2,AN252*0.5),0)+INDEX(Sheet2!$C$2:'Sheet2'!$C$5,MATCH(G252,Sheet2!$A$2:'Sheet2'!$A$5,0),0)</f>
        <v>1372</v>
      </c>
      <c r="L252" s="23">
        <f>AT252-ROUNDDOWN(AP252/2,0)-ROUNDDOWN(MAX(AO252*1.2,AN252*0.5),0)</f>
        <v>773</v>
      </c>
      <c r="M252" s="6"/>
      <c r="N252" s="27">
        <f>AV252+IF($F252="범선",IF($BE$1=TRUE,INDEX(Sheet2!$H$2:'Sheet2'!$H$45,MATCH(AV252,Sheet2!$G$2:'Sheet2'!$G$45,0),0)),IF($BF$1=TRUE,INDEX(Sheet2!$I$2:'Sheet2'!$I$45,MATCH(AV252,Sheet2!$G$2:'Sheet2'!$G$45,0)),IF($BG$1=TRUE,INDEX(Sheet2!$H$2:'Sheet2'!$H$45,MATCH(AV252,Sheet2!$G$2:'Sheet2'!$G$45,0)),0)))+IF($BC$1=TRUE,2,0)</f>
        <v>17</v>
      </c>
      <c r="O252" s="8">
        <f>N252+3</f>
        <v>20</v>
      </c>
      <c r="P252" s="8">
        <f>N252+6</f>
        <v>23</v>
      </c>
      <c r="Q252" s="26">
        <f>N252+9</f>
        <v>26</v>
      </c>
      <c r="R252" s="8">
        <f>AW252+IF($F252="범선",IF($BE$1=TRUE,INDEX(Sheet2!$H$2:'Sheet2'!$H$45,MATCH(AW252,Sheet2!$G$2:'Sheet2'!$G$45,0),0)),IF($BF$1=TRUE,INDEX(Sheet2!$I$2:'Sheet2'!$I$45,MATCH(AW252,Sheet2!$G$2:'Sheet2'!$G$45,0)),IF($BG$1=TRUE,INDEX(Sheet2!$H$2:'Sheet2'!$H$45,MATCH(AW252,Sheet2!$G$2:'Sheet2'!$G$45,0)),0)))+IF($BC$1=TRUE,2,0)</f>
        <v>18.5</v>
      </c>
      <c r="S252" s="8">
        <f>R252+3.5</f>
        <v>22</v>
      </c>
      <c r="T252" s="8">
        <f>R252+6.5</f>
        <v>25</v>
      </c>
      <c r="U252" s="26">
        <f>R252+9.5</f>
        <v>28</v>
      </c>
      <c r="V252" s="8">
        <f>AX252+IF($F252="범선",IF($BE$1=TRUE,INDEX(Sheet2!$H$2:'Sheet2'!$H$45,MATCH(AX252,Sheet2!$G$2:'Sheet2'!$G$45,0),0)),IF($BF$1=TRUE,INDEX(Sheet2!$I$2:'Sheet2'!$I$45,MATCH(AX252,Sheet2!$G$2:'Sheet2'!$G$45,0)),IF($BG$1=TRUE,INDEX(Sheet2!$H$2:'Sheet2'!$H$45,MATCH(AX252,Sheet2!$G$2:'Sheet2'!$G$45,0)),0)))+IF($BC$1=TRUE,2,0)</f>
        <v>22.5</v>
      </c>
      <c r="W252" s="8">
        <f>V252+3.5</f>
        <v>26</v>
      </c>
      <c r="X252" s="8">
        <f>V252+6.5</f>
        <v>29</v>
      </c>
      <c r="Y252" s="26">
        <f>V252+9.5</f>
        <v>32</v>
      </c>
      <c r="Z252" s="8">
        <f>AY252+IF($F252="범선",IF($BE$1=TRUE,INDEX(Sheet2!$H$2:'Sheet2'!$H$45,MATCH(AY252,Sheet2!$G$2:'Sheet2'!$G$45,0),0)),IF($BF$1=TRUE,INDEX(Sheet2!$I$2:'Sheet2'!$I$45,MATCH(AY252,Sheet2!$G$2:'Sheet2'!$G$45,0)),IF($BG$1=TRUE,INDEX(Sheet2!$H$2:'Sheet2'!$H$45,MATCH(AY252,Sheet2!$G$2:'Sheet2'!$G$45,0)),0)))+IF($BC$1=TRUE,2,0)</f>
        <v>28</v>
      </c>
      <c r="AA252" s="8">
        <f>Z252+3.5</f>
        <v>31.5</v>
      </c>
      <c r="AB252" s="8">
        <f>Z252+6.5</f>
        <v>34.5</v>
      </c>
      <c r="AC252" s="26">
        <f>Z252+9.5</f>
        <v>37.5</v>
      </c>
      <c r="AD252" s="8">
        <f>AZ252+IF($F252="범선",IF($BE$1=TRUE,INDEX(Sheet2!$H$2:'Sheet2'!$H$45,MATCH(AZ252,Sheet2!$G$2:'Sheet2'!$G$45,0),0)),IF($BF$1=TRUE,INDEX(Sheet2!$I$2:'Sheet2'!$I$45,MATCH(AZ252,Sheet2!$G$2:'Sheet2'!$G$45,0)),IF($BG$1=TRUE,INDEX(Sheet2!$H$2:'Sheet2'!$H$45,MATCH(AZ252,Sheet2!$G$2:'Sheet2'!$G$45,0)),0)))+IF($BC$1=TRUE,2,0)</f>
        <v>33</v>
      </c>
      <c r="AE252" s="8">
        <f>AD252+3.5</f>
        <v>36.5</v>
      </c>
      <c r="AF252" s="8">
        <f>AD252+6.5</f>
        <v>39.5</v>
      </c>
      <c r="AG252" s="26">
        <f>AD252+9.5</f>
        <v>42.5</v>
      </c>
      <c r="AI252" s="40">
        <v>270</v>
      </c>
      <c r="AJ252" s="40">
        <v>270</v>
      </c>
      <c r="AK252" s="40">
        <v>12</v>
      </c>
      <c r="AL252" s="40">
        <v>15</v>
      </c>
      <c r="AM252" s="40">
        <v>40</v>
      </c>
      <c r="AN252" s="40">
        <v>75</v>
      </c>
      <c r="AO252" s="40">
        <v>30</v>
      </c>
      <c r="AP252" s="40">
        <v>30</v>
      </c>
      <c r="AQ252" s="40">
        <v>995</v>
      </c>
      <c r="AR252" s="40">
        <v>5</v>
      </c>
      <c r="AS252" s="40">
        <f>AN252+AP252+AQ252</f>
        <v>1100</v>
      </c>
      <c r="AT252" s="40">
        <f>ROUNDDOWN(AS252*0.75,0)</f>
        <v>825</v>
      </c>
      <c r="AU252" s="40">
        <f>ROUNDDOWN(AS252*1.25,0)</f>
        <v>1375</v>
      </c>
      <c r="AV252" s="6">
        <f>ROUNDDOWN(($AM252-5)/5,0)-ROUNDDOWN(IF($BA$1=TRUE,$AT252,$AU252)/100,0)+IF($BB$1=TRUE,1,0)+IF($BD$1=TRUE,6,0)</f>
        <v>6</v>
      </c>
      <c r="AW252" s="6">
        <f>ROUNDDOWN(($AM252-5+3*$BA$5)/5,0)-ROUNDDOWN(IF($BA$1=TRUE,$AT252,$AU252)/100,0)+IF($BB$1=TRUE,1,0)+IF($BD$1=TRUE,6,0)</f>
        <v>7</v>
      </c>
      <c r="AX252" s="6">
        <f>ROUNDDOWN(($AM252-5+20*1+2*$BA$5)/5,0)-ROUNDDOWN(IF($BA$1=TRUE,$AT252,$AU252)/100,0)+IF($BB$1=TRUE,1,0)+IF($BD$1=TRUE,6,0)</f>
        <v>10</v>
      </c>
      <c r="AY252" s="6">
        <f>ROUNDDOWN(($AM252-5+20*2+1*$BA$5)/5,0)-ROUNDDOWN(IF($BA$1=TRUE,$AT252,$AU252)/100,0)+IF($BB$1=TRUE,1,0)+IF($BD$1=TRUE,6,0)</f>
        <v>14</v>
      </c>
      <c r="AZ252" s="6">
        <f>ROUNDDOWN(($AM252-5+60)/5,0)-ROUNDDOWN(IF($BA$1=TRUE,$AT252,$AU252)/100,0)+IF($BB$1=TRUE,1,0)+IF($BD$1=TRUE,6,0)</f>
        <v>18</v>
      </c>
    </row>
    <row r="253" spans="1:52" x14ac:dyDescent="0.3">
      <c r="A253" s="35">
        <v>249</v>
      </c>
      <c r="B253" s="7"/>
      <c r="C253" s="23" t="s">
        <v>171</v>
      </c>
      <c r="D253" s="8" t="s">
        <v>43</v>
      </c>
      <c r="E253" s="8" t="s">
        <v>0</v>
      </c>
      <c r="F253" s="9" t="s">
        <v>69</v>
      </c>
      <c r="G253" s="26" t="s">
        <v>8</v>
      </c>
      <c r="H253" s="6">
        <f>ROUNDDOWN(AI253*1.05,0)+INDEX(Sheet2!$B$2:'Sheet2'!$B$5,MATCH(G253,Sheet2!$A$2:'Sheet2'!$A$5,0),0)+34*AR253-ROUNDUP(IF($BA$1=TRUE,AT253,AU253)/10,0)</f>
        <v>520</v>
      </c>
      <c r="I253" s="6">
        <f>ROUNDDOWN(AJ253*1.05,0)+INDEX(Sheet2!$B$2:'Sheet2'!$B$5,MATCH(G253,Sheet2!$A$2:'Sheet2'!$A$5,0),0)+34*AR253-ROUNDUP(IF($BA$1=TRUE,AT253,AU253)/10,0)</f>
        <v>509</v>
      </c>
      <c r="J253" s="45">
        <f>H253+I253</f>
        <v>1029</v>
      </c>
      <c r="K253" s="41">
        <f>AU253-ROUNDDOWN(AP253/2,0)-ROUNDDOWN(MAX(AO253*1.2,AN253*0.5),0)+INDEX(Sheet2!$C$2:'Sheet2'!$C$5,MATCH(G253,Sheet2!$A$2:'Sheet2'!$A$5,0),0)</f>
        <v>1364</v>
      </c>
      <c r="L253" s="23">
        <f>AT253-ROUNDDOWN(AP253/2,0)-ROUNDDOWN(MAX(AO253*1.2,AN253*0.5),0)</f>
        <v>765</v>
      </c>
      <c r="M253" s="6"/>
      <c r="N253" s="27">
        <f>AV253+IF($F253="범선",IF($BE$1=TRUE,INDEX(Sheet2!$H$2:'Sheet2'!$H$45,MATCH(AV253,Sheet2!$G$2:'Sheet2'!$G$45,0),0)),IF($BF$1=TRUE,INDEX(Sheet2!$I$2:'Sheet2'!$I$45,MATCH(AV253,Sheet2!$G$2:'Sheet2'!$G$45,0)),IF($BG$1=TRUE,INDEX(Sheet2!$H$2:'Sheet2'!$H$45,MATCH(AV253,Sheet2!$G$2:'Sheet2'!$G$45,0)),0)))+IF($BC$1=TRUE,2,0)</f>
        <v>17</v>
      </c>
      <c r="O253" s="8">
        <f>N253+3</f>
        <v>20</v>
      </c>
      <c r="P253" s="8">
        <f>N253+6</f>
        <v>23</v>
      </c>
      <c r="Q253" s="26">
        <f>N253+9</f>
        <v>26</v>
      </c>
      <c r="R253" s="8">
        <f>AW253+IF($F253="범선",IF($BE$1=TRUE,INDEX(Sheet2!$H$2:'Sheet2'!$H$45,MATCH(AW253,Sheet2!$G$2:'Sheet2'!$G$45,0),0)),IF($BF$1=TRUE,INDEX(Sheet2!$I$2:'Sheet2'!$I$45,MATCH(AW253,Sheet2!$G$2:'Sheet2'!$G$45,0)),IF($BG$1=TRUE,INDEX(Sheet2!$H$2:'Sheet2'!$H$45,MATCH(AW253,Sheet2!$G$2:'Sheet2'!$G$45,0)),0)))+IF($BC$1=TRUE,2,0)</f>
        <v>18.5</v>
      </c>
      <c r="S253" s="8">
        <f>R253+3.5</f>
        <v>22</v>
      </c>
      <c r="T253" s="8">
        <f>R253+6.5</f>
        <v>25</v>
      </c>
      <c r="U253" s="26">
        <f>R253+9.5</f>
        <v>28</v>
      </c>
      <c r="V253" s="8">
        <f>AX253+IF($F253="범선",IF($BE$1=TRUE,INDEX(Sheet2!$H$2:'Sheet2'!$H$45,MATCH(AX253,Sheet2!$G$2:'Sheet2'!$G$45,0),0)),IF($BF$1=TRUE,INDEX(Sheet2!$I$2:'Sheet2'!$I$45,MATCH(AX253,Sheet2!$G$2:'Sheet2'!$G$45,0)),IF($BG$1=TRUE,INDEX(Sheet2!$H$2:'Sheet2'!$H$45,MATCH(AX253,Sheet2!$G$2:'Sheet2'!$G$45,0)),0)))+IF($BC$1=TRUE,2,0)</f>
        <v>22.5</v>
      </c>
      <c r="W253" s="8">
        <f>V253+3.5</f>
        <v>26</v>
      </c>
      <c r="X253" s="8">
        <f>V253+6.5</f>
        <v>29</v>
      </c>
      <c r="Y253" s="26">
        <f>V253+9.5</f>
        <v>32</v>
      </c>
      <c r="Z253" s="8">
        <f>AY253+IF($F253="범선",IF($BE$1=TRUE,INDEX(Sheet2!$H$2:'Sheet2'!$H$45,MATCH(AY253,Sheet2!$G$2:'Sheet2'!$G$45,0),0)),IF($BF$1=TRUE,INDEX(Sheet2!$I$2:'Sheet2'!$I$45,MATCH(AY253,Sheet2!$G$2:'Sheet2'!$G$45,0)),IF($BG$1=TRUE,INDEX(Sheet2!$H$2:'Sheet2'!$H$45,MATCH(AY253,Sheet2!$G$2:'Sheet2'!$G$45,0)),0)))+IF($BC$1=TRUE,2,0)</f>
        <v>28</v>
      </c>
      <c r="AA253" s="8">
        <f>Z253+3.5</f>
        <v>31.5</v>
      </c>
      <c r="AB253" s="8">
        <f>Z253+6.5</f>
        <v>34.5</v>
      </c>
      <c r="AC253" s="26">
        <f>Z253+9.5</f>
        <v>37.5</v>
      </c>
      <c r="AD253" s="8">
        <f>AZ253+IF($F253="범선",IF($BE$1=TRUE,INDEX(Sheet2!$H$2:'Sheet2'!$H$45,MATCH(AZ253,Sheet2!$G$2:'Sheet2'!$G$45,0),0)),IF($BF$1=TRUE,INDEX(Sheet2!$I$2:'Sheet2'!$I$45,MATCH(AZ253,Sheet2!$G$2:'Sheet2'!$G$45,0)),IF($BG$1=TRUE,INDEX(Sheet2!$H$2:'Sheet2'!$H$45,MATCH(AZ253,Sheet2!$G$2:'Sheet2'!$G$45,0)),0)))+IF($BC$1=TRUE,2,0)</f>
        <v>33</v>
      </c>
      <c r="AE253" s="8">
        <f>AD253+3.5</f>
        <v>36.5</v>
      </c>
      <c r="AF253" s="8">
        <f>AD253+6.5</f>
        <v>39.5</v>
      </c>
      <c r="AG253" s="26">
        <f>AD253+9.5</f>
        <v>42.5</v>
      </c>
      <c r="AH253" s="8"/>
      <c r="AI253" s="6">
        <v>260</v>
      </c>
      <c r="AJ253" s="6">
        <v>250</v>
      </c>
      <c r="AK253" s="6">
        <v>10</v>
      </c>
      <c r="AL253" s="6">
        <v>13</v>
      </c>
      <c r="AM253" s="6">
        <v>40</v>
      </c>
      <c r="AN253" s="6">
        <v>75</v>
      </c>
      <c r="AO253" s="6">
        <v>38</v>
      </c>
      <c r="AP253" s="6">
        <v>30</v>
      </c>
      <c r="AQ253" s="6">
        <v>995</v>
      </c>
      <c r="AR253" s="6">
        <v>5</v>
      </c>
      <c r="AS253" s="6">
        <f>AN253+AP253+AQ253</f>
        <v>1100</v>
      </c>
      <c r="AT253" s="6">
        <f>ROUNDDOWN(AS253*0.75,0)</f>
        <v>825</v>
      </c>
      <c r="AU253" s="6">
        <f>ROUNDDOWN(AS253*1.25,0)</f>
        <v>1375</v>
      </c>
      <c r="AV253" s="6">
        <f>ROUNDDOWN(($AM253-5)/5,0)-ROUNDDOWN(IF($BA$1=TRUE,$AT253,$AU253)/100,0)+IF($BB$1=TRUE,1,0)+IF($BD$1=TRUE,6,0)</f>
        <v>6</v>
      </c>
      <c r="AW253" s="6">
        <f>ROUNDDOWN(($AM253-5+3*$BA$5)/5,0)-ROUNDDOWN(IF($BA$1=TRUE,$AT253,$AU253)/100,0)+IF($BB$1=TRUE,1,0)+IF($BD$1=TRUE,6,0)</f>
        <v>7</v>
      </c>
      <c r="AX253" s="6">
        <f>ROUNDDOWN(($AM253-5+20*1+2*$BA$5)/5,0)-ROUNDDOWN(IF($BA$1=TRUE,$AT253,$AU253)/100,0)+IF($BB$1=TRUE,1,0)+IF($BD$1=TRUE,6,0)</f>
        <v>10</v>
      </c>
      <c r="AY253" s="6">
        <f>ROUNDDOWN(($AM253-5+20*2+1*$BA$5)/5,0)-ROUNDDOWN(IF($BA$1=TRUE,$AT253,$AU253)/100,0)+IF($BB$1=TRUE,1,0)+IF($BD$1=TRUE,6,0)</f>
        <v>14</v>
      </c>
      <c r="AZ253" s="6">
        <f>ROUNDDOWN(($AM253-5+60)/5,0)-ROUNDDOWN(IF($BA$1=TRUE,$AT253,$AU253)/100,0)+IF($BB$1=TRUE,1,0)+IF($BD$1=TRUE,6,0)</f>
        <v>18</v>
      </c>
    </row>
    <row r="254" spans="1:52" x14ac:dyDescent="0.3">
      <c r="A254" s="35">
        <v>250</v>
      </c>
      <c r="B254" s="2" t="s">
        <v>328</v>
      </c>
      <c r="C254" s="23" t="s">
        <v>326</v>
      </c>
      <c r="D254" s="8" t="s">
        <v>1</v>
      </c>
      <c r="E254" s="3" t="s">
        <v>322</v>
      </c>
      <c r="F254" s="8" t="s">
        <v>323</v>
      </c>
      <c r="G254" s="26" t="s">
        <v>8</v>
      </c>
      <c r="H254" s="6">
        <f>ROUNDDOWN(AI254*1.05,0)+INDEX(Sheet2!$B$2:'Sheet2'!$B$5,MATCH(G254,Sheet2!$A$2:'Sheet2'!$A$5,0),0)+34*AR254-ROUNDUP(IF($BA$1=TRUE,AT254,AU254)/10,0)</f>
        <v>330</v>
      </c>
      <c r="I254" s="6">
        <f>ROUNDDOWN(AJ254*1.05,0)+INDEX(Sheet2!$B$2:'Sheet2'!$B$5,MATCH(G254,Sheet2!$A$2:'Sheet2'!$A$5,0),0)+34*AR254-ROUNDUP(IF($BA$1=TRUE,AT254,AU254)/10,0)</f>
        <v>330</v>
      </c>
      <c r="J254" s="45">
        <f>H254+I254</f>
        <v>660</v>
      </c>
      <c r="K254" s="41">
        <f>AU254-ROUNDDOWN(AP254/2,0)-ROUNDDOWN(MAX(AO254*1.2,AN254*0.5),0)+INDEX(Sheet2!$C$2:'Sheet2'!$C$5,MATCH(G254,Sheet2!$A$2:'Sheet2'!$A$5,0),0)</f>
        <v>49</v>
      </c>
      <c r="L254" s="23">
        <f>AT254-ROUNDDOWN(AP254/2,0)-ROUNDDOWN(MAX(AO254*1.2,AN254*0.5),0)</f>
        <v>0</v>
      </c>
      <c r="M254" s="6"/>
      <c r="N254" s="27">
        <f>AV254+IF($F254="범선",IF($BE$1=TRUE,INDEX(Sheet2!$H$2:'Sheet2'!$H$45,MATCH(AV254,Sheet2!$G$2:'Sheet2'!$G$45,0),0)),IF($BF$1=TRUE,INDEX(Sheet2!$I$2:'Sheet2'!$I$45,MATCH(AV254,Sheet2!$G$2:'Sheet2'!$G$45,0)),IF($BG$1=TRUE,INDEX(Sheet2!$H$2:'Sheet2'!$H$45,MATCH(AV254,Sheet2!$G$2:'Sheet2'!$G$45,0)),0)))+IF($BC$1=TRUE,2,0)</f>
        <v>17</v>
      </c>
      <c r="O254" s="8">
        <f>N254+3</f>
        <v>20</v>
      </c>
      <c r="P254" s="8">
        <f>N254+6</f>
        <v>23</v>
      </c>
      <c r="Q254" s="26">
        <f>N254+9</f>
        <v>26</v>
      </c>
      <c r="R254" s="8">
        <f>AW254+IF($F254="범선",IF($BE$1=TRUE,INDEX(Sheet2!$H$2:'Sheet2'!$H$45,MATCH(AW254,Sheet2!$G$2:'Sheet2'!$G$45,0),0)),IF($BF$1=TRUE,INDEX(Sheet2!$I$2:'Sheet2'!$I$45,MATCH(AW254,Sheet2!$G$2:'Sheet2'!$G$45,0)),IF($BG$1=TRUE,INDEX(Sheet2!$H$2:'Sheet2'!$H$45,MATCH(AW254,Sheet2!$G$2:'Sheet2'!$G$45,0)),0)))+IF($BC$1=TRUE,2,0)</f>
        <v>18.5</v>
      </c>
      <c r="S254" s="8">
        <f>R254+3.5</f>
        <v>22</v>
      </c>
      <c r="T254" s="8">
        <f>R254+6.5</f>
        <v>25</v>
      </c>
      <c r="U254" s="26">
        <f>R254+9.5</f>
        <v>28</v>
      </c>
      <c r="V254" s="8">
        <f>AX254+IF($F254="범선",IF($BE$1=TRUE,INDEX(Sheet2!$H$2:'Sheet2'!$H$45,MATCH(AX254,Sheet2!$G$2:'Sheet2'!$G$45,0),0)),IF($BF$1=TRUE,INDEX(Sheet2!$I$2:'Sheet2'!$I$45,MATCH(AX254,Sheet2!$G$2:'Sheet2'!$G$45,0)),IF($BG$1=TRUE,INDEX(Sheet2!$H$2:'Sheet2'!$H$45,MATCH(AX254,Sheet2!$G$2:'Sheet2'!$G$45,0)),0)))+IF($BC$1=TRUE,2,0)</f>
        <v>22.5</v>
      </c>
      <c r="W254" s="8">
        <f>V254+3.5</f>
        <v>26</v>
      </c>
      <c r="X254" s="8">
        <f>V254+6.5</f>
        <v>29</v>
      </c>
      <c r="Y254" s="26">
        <f>V254+9.5</f>
        <v>32</v>
      </c>
      <c r="Z254" s="8">
        <f>AY254+IF($F254="범선",IF($BE$1=TRUE,INDEX(Sheet2!$H$2:'Sheet2'!$H$45,MATCH(AY254,Sheet2!$G$2:'Sheet2'!$G$45,0),0)),IF($BF$1=TRUE,INDEX(Sheet2!$I$2:'Sheet2'!$I$45,MATCH(AY254,Sheet2!$G$2:'Sheet2'!$G$45,0)),IF($BG$1=TRUE,INDEX(Sheet2!$H$2:'Sheet2'!$H$45,MATCH(AY254,Sheet2!$G$2:'Sheet2'!$G$45,0)),0)))+IF($BC$1=TRUE,2,0)</f>
        <v>28</v>
      </c>
      <c r="AA254" s="8">
        <f>Z254+3.5</f>
        <v>31.5</v>
      </c>
      <c r="AB254" s="8">
        <f>Z254+6.5</f>
        <v>34.5</v>
      </c>
      <c r="AC254" s="26">
        <f>Z254+9.5</f>
        <v>37.5</v>
      </c>
      <c r="AD254" s="8">
        <f>AZ254+IF($F254="범선",IF($BE$1=TRUE,INDEX(Sheet2!$H$2:'Sheet2'!$H$45,MATCH(AZ254,Sheet2!$G$2:'Sheet2'!$G$45,0),0)),IF($BF$1=TRUE,INDEX(Sheet2!$I$2:'Sheet2'!$I$45,MATCH(AZ254,Sheet2!$G$2:'Sheet2'!$G$45,0)),IF($BG$1=TRUE,INDEX(Sheet2!$H$2:'Sheet2'!$H$45,MATCH(AZ254,Sheet2!$G$2:'Sheet2'!$G$45,0)),0)))+IF($BC$1=TRUE,2,0)</f>
        <v>33</v>
      </c>
      <c r="AE254" s="8">
        <f>AD254+3.5</f>
        <v>36.5</v>
      </c>
      <c r="AF254" s="8">
        <f>AD254+6.5</f>
        <v>39.5</v>
      </c>
      <c r="AG254" s="26">
        <f>AD254+9.5</f>
        <v>42.5</v>
      </c>
      <c r="AR254" s="40">
        <v>5</v>
      </c>
      <c r="AS254" s="6">
        <f>AN254+AP254+AQ254</f>
        <v>0</v>
      </c>
      <c r="AT254" s="6">
        <f>ROUNDDOWN(AS254*0.75,0)</f>
        <v>0</v>
      </c>
      <c r="AU254" s="6">
        <f>ROUNDDOWN(AS254*1.25,0)</f>
        <v>0</v>
      </c>
      <c r="AV254" s="6">
        <f>ROUNDDOWN(($AM254-5)/5,0)-ROUNDDOWN(IF($BA$1=TRUE,$AT254,$AU254)/100,0)+IF($BB$1=TRUE,1,0)+IF($BD$1=TRUE,6,0)</f>
        <v>6</v>
      </c>
      <c r="AW254" s="6">
        <f>ROUNDDOWN(($AM254-5+3*$BA$5)/5,0)-ROUNDDOWN(IF($BA$1=TRUE,$AT254,$AU254)/100,0)+IF($BB$1=TRUE,1,0)+IF($BD$1=TRUE,6,0)</f>
        <v>7</v>
      </c>
      <c r="AX254" s="6">
        <f>ROUNDDOWN(($AM254-5+20*1+2*$BA$5)/5,0)-ROUNDDOWN(IF($BA$1=TRUE,$AT254,$AU254)/100,0)+IF($BB$1=TRUE,1,0)+IF($BD$1=TRUE,6,0)</f>
        <v>10</v>
      </c>
      <c r="AY254" s="6">
        <f>ROUNDDOWN(($AM254-5+20*2+1*$BA$5)/5,0)-ROUNDDOWN(IF($BA$1=TRUE,$AT254,$AU254)/100,0)+IF($BB$1=TRUE,1,0)+IF($BD$1=TRUE,6,0)</f>
        <v>14</v>
      </c>
      <c r="AZ254" s="6">
        <f>ROUNDDOWN(($AM254-5+60)/5,0)-ROUNDDOWN(IF($BA$1=TRUE,$AT254,$AU254)/100,0)+IF($BB$1=TRUE,1,0)+IF($BD$1=TRUE,6,0)</f>
        <v>18</v>
      </c>
    </row>
    <row r="255" spans="1:52" x14ac:dyDescent="0.3">
      <c r="A255" s="35">
        <v>251</v>
      </c>
      <c r="B255" s="7" t="s">
        <v>112</v>
      </c>
      <c r="C255" s="23" t="s">
        <v>110</v>
      </c>
      <c r="D255" s="8" t="s">
        <v>1</v>
      </c>
      <c r="E255" s="8" t="s">
        <v>117</v>
      </c>
      <c r="F255" s="9" t="s">
        <v>69</v>
      </c>
      <c r="G255" s="26" t="s">
        <v>8</v>
      </c>
      <c r="H255" s="6">
        <f>ROUNDDOWN(AI255*1.05,0)+INDEX(Sheet2!$B$2:'Sheet2'!$B$5,MATCH(G255,Sheet2!$A$2:'Sheet2'!$A$5,0),0)+34*AR255-ROUNDUP(IF($BA$1=TRUE,AT255,AU255)/10,0)</f>
        <v>405</v>
      </c>
      <c r="I255" s="6">
        <f>ROUNDDOWN(AJ255*1.05,0)+INDEX(Sheet2!$B$2:'Sheet2'!$B$5,MATCH(G255,Sheet2!$A$2:'Sheet2'!$A$5,0),0)+34*AR255-ROUNDUP(IF($BA$1=TRUE,AT255,AU255)/10,0)</f>
        <v>520</v>
      </c>
      <c r="J255" s="45">
        <f>H255+I255</f>
        <v>925</v>
      </c>
      <c r="K255" s="41">
        <f>AU255-ROUNDDOWN(AP255/2,0)-ROUNDDOWN(MAX(AO255*1.2,AN255*0.5),0)+INDEX(Sheet2!$C$2:'Sheet2'!$C$5,MATCH(G255,Sheet2!$A$2:'Sheet2'!$A$5,0),0)</f>
        <v>725</v>
      </c>
      <c r="L255" s="23">
        <f>AT255-ROUNDDOWN(AP255/2,0)-ROUNDDOWN(MAX(AO255*1.2,AN255*0.5),0)</f>
        <v>371</v>
      </c>
      <c r="M255" s="6"/>
      <c r="N255" s="27">
        <f>AV255+IF($F255="범선",IF($BE$1=TRUE,INDEX(Sheet2!$H$2:'Sheet2'!$H$45,MATCH(AV255,Sheet2!$G$2:'Sheet2'!$G$45,0),0)),IF($BF$1=TRUE,INDEX(Sheet2!$I$2:'Sheet2'!$I$45,MATCH(AV255,Sheet2!$G$2:'Sheet2'!$G$45,0)),IF($BG$1=TRUE,INDEX(Sheet2!$H$2:'Sheet2'!$H$45,MATCH(AV255,Sheet2!$G$2:'Sheet2'!$G$45,0)),0)))+IF($BC$1=TRUE,2,0)</f>
        <v>21</v>
      </c>
      <c r="O255" s="8">
        <f>N255+3</f>
        <v>24</v>
      </c>
      <c r="P255" s="8">
        <f>N255+6</f>
        <v>27</v>
      </c>
      <c r="Q255" s="26">
        <f>N255+9</f>
        <v>30</v>
      </c>
      <c r="R255" s="8">
        <f>AW255+IF($F255="범선",IF($BE$1=TRUE,INDEX(Sheet2!$H$2:'Sheet2'!$H$45,MATCH(AW255,Sheet2!$G$2:'Sheet2'!$G$45,0),0)),IF($BF$1=TRUE,INDEX(Sheet2!$I$2:'Sheet2'!$I$45,MATCH(AW255,Sheet2!$G$2:'Sheet2'!$G$45,0)),IF($BG$1=TRUE,INDEX(Sheet2!$H$2:'Sheet2'!$H$45,MATCH(AW255,Sheet2!$G$2:'Sheet2'!$G$45,0)),0)))+IF($BC$1=TRUE,2,0)</f>
        <v>22.5</v>
      </c>
      <c r="S255" s="8">
        <f>R255+3.5</f>
        <v>26</v>
      </c>
      <c r="T255" s="8">
        <f>R255+6.5</f>
        <v>29</v>
      </c>
      <c r="U255" s="26">
        <f>R255+9.5</f>
        <v>32</v>
      </c>
      <c r="V255" s="8">
        <f>AX255+IF($F255="범선",IF($BE$1=TRUE,INDEX(Sheet2!$H$2:'Sheet2'!$H$45,MATCH(AX255,Sheet2!$G$2:'Sheet2'!$G$45,0),0)),IF($BF$1=TRUE,INDEX(Sheet2!$I$2:'Sheet2'!$I$45,MATCH(AX255,Sheet2!$G$2:'Sheet2'!$G$45,0)),IF($BG$1=TRUE,INDEX(Sheet2!$H$2:'Sheet2'!$H$45,MATCH(AX255,Sheet2!$G$2:'Sheet2'!$G$45,0)),0)))+IF($BC$1=TRUE,2,0)</f>
        <v>28</v>
      </c>
      <c r="W255" s="8">
        <f>V255+3.5</f>
        <v>31.5</v>
      </c>
      <c r="X255" s="8">
        <f>V255+6.5</f>
        <v>34.5</v>
      </c>
      <c r="Y255" s="26">
        <f>V255+9.5</f>
        <v>37.5</v>
      </c>
      <c r="Z255" s="8">
        <f>AY255+IF($F255="범선",IF($BE$1=TRUE,INDEX(Sheet2!$H$2:'Sheet2'!$H$45,MATCH(AY255,Sheet2!$G$2:'Sheet2'!$G$45,0),0)),IF($BF$1=TRUE,INDEX(Sheet2!$I$2:'Sheet2'!$I$45,MATCH(AY255,Sheet2!$G$2:'Sheet2'!$G$45,0)),IF($BG$1=TRUE,INDEX(Sheet2!$H$2:'Sheet2'!$H$45,MATCH(AY255,Sheet2!$G$2:'Sheet2'!$G$45,0)),0)))+IF($BC$1=TRUE,2,0)</f>
        <v>32</v>
      </c>
      <c r="AA255" s="8">
        <f>Z255+3.5</f>
        <v>35.5</v>
      </c>
      <c r="AB255" s="8">
        <f>Z255+6.5</f>
        <v>38.5</v>
      </c>
      <c r="AC255" s="26">
        <f>Z255+9.5</f>
        <v>41.5</v>
      </c>
      <c r="AD255" s="8">
        <f>AZ255+IF($F255="범선",IF($BE$1=TRUE,INDEX(Sheet2!$H$2:'Sheet2'!$H$45,MATCH(AZ255,Sheet2!$G$2:'Sheet2'!$G$45,0),0)),IF($BF$1=TRUE,INDEX(Sheet2!$I$2:'Sheet2'!$I$45,MATCH(AZ255,Sheet2!$G$2:'Sheet2'!$G$45,0)),IF($BG$1=TRUE,INDEX(Sheet2!$H$2:'Sheet2'!$H$45,MATCH(AZ255,Sheet2!$G$2:'Sheet2'!$G$45,0)),0)))+IF($BC$1=TRUE,2,0)</f>
        <v>37</v>
      </c>
      <c r="AE255" s="8">
        <f>AD255+3.5</f>
        <v>40.5</v>
      </c>
      <c r="AF255" s="8">
        <f>AD255+6.5</f>
        <v>43.5</v>
      </c>
      <c r="AG255" s="26">
        <f>AD255+9.5</f>
        <v>46.5</v>
      </c>
      <c r="AH255" s="8"/>
      <c r="AI255" s="6">
        <v>180</v>
      </c>
      <c r="AJ255" s="6">
        <v>290</v>
      </c>
      <c r="AK255" s="6">
        <v>12</v>
      </c>
      <c r="AL255" s="6">
        <v>10</v>
      </c>
      <c r="AM255" s="6">
        <v>36</v>
      </c>
      <c r="AN255" s="6">
        <v>95</v>
      </c>
      <c r="AO255" s="6">
        <v>35</v>
      </c>
      <c r="AP255" s="6">
        <v>78</v>
      </c>
      <c r="AQ255" s="6">
        <v>437</v>
      </c>
      <c r="AR255" s="6">
        <v>3</v>
      </c>
      <c r="AS255" s="6">
        <f>AN255+AP255+AQ255</f>
        <v>610</v>
      </c>
      <c r="AT255" s="6">
        <f>ROUNDDOWN(AS255*0.75,0)</f>
        <v>457</v>
      </c>
      <c r="AU255" s="6">
        <f>ROUNDDOWN(AS255*1.25,0)</f>
        <v>762</v>
      </c>
      <c r="AV255" s="6">
        <f>ROUNDDOWN(($AM255-5)/5,0)-ROUNDDOWN(IF($BA$1=TRUE,$AT255,$AU255)/100,0)+IF($BB$1=TRUE,1,0)+IF($BD$1=TRUE,6,0)</f>
        <v>9</v>
      </c>
      <c r="AW255" s="6">
        <f>ROUNDDOWN(($AM255-5+3*$BA$5)/5,0)-ROUNDDOWN(IF($BA$1=TRUE,$AT255,$AU255)/100,0)+IF($BB$1=TRUE,1,0)+IF($BD$1=TRUE,6,0)</f>
        <v>10</v>
      </c>
      <c r="AX255" s="6">
        <f>ROUNDDOWN(($AM255-5+20*1+2*$BA$5)/5,0)-ROUNDDOWN(IF($BA$1=TRUE,$AT255,$AU255)/100,0)+IF($BB$1=TRUE,1,0)+IF($BD$1=TRUE,6,0)</f>
        <v>14</v>
      </c>
      <c r="AY255" s="6">
        <f>ROUNDDOWN(($AM255-5+20*2+1*$BA$5)/5,0)-ROUNDDOWN(IF($BA$1=TRUE,$AT255,$AU255)/100,0)+IF($BB$1=TRUE,1,0)+IF($BD$1=TRUE,6,0)</f>
        <v>17</v>
      </c>
      <c r="AZ255" s="6">
        <f>ROUNDDOWN(($AM255-5+60)/5,0)-ROUNDDOWN(IF($BA$1=TRUE,$AT255,$AU255)/100,0)+IF($BB$1=TRUE,1,0)+IF($BD$1=TRUE,6,0)</f>
        <v>21</v>
      </c>
    </row>
    <row r="256" spans="1:52" x14ac:dyDescent="0.3">
      <c r="A256" s="35">
        <v>252</v>
      </c>
      <c r="B256" s="7" t="s">
        <v>113</v>
      </c>
      <c r="C256" s="23" t="s">
        <v>110</v>
      </c>
      <c r="D256" s="8" t="s">
        <v>1</v>
      </c>
      <c r="E256" s="8" t="s">
        <v>118</v>
      </c>
      <c r="F256" s="9" t="s">
        <v>69</v>
      </c>
      <c r="G256" s="26" t="s">
        <v>8</v>
      </c>
      <c r="H256" s="6">
        <f>ROUNDDOWN(AI256*1.05,0)+INDEX(Sheet2!$B$2:'Sheet2'!$B$5,MATCH(G256,Sheet2!$A$2:'Sheet2'!$A$5,0),0)+34*AR256-ROUNDUP(IF($BA$1=TRUE,AT256,AU256)/10,0)</f>
        <v>396</v>
      </c>
      <c r="I256" s="6">
        <f>ROUNDDOWN(AJ256*1.05,0)+INDEX(Sheet2!$B$2:'Sheet2'!$B$5,MATCH(G256,Sheet2!$A$2:'Sheet2'!$A$5,0),0)+34*AR256-ROUNDUP(IF($BA$1=TRUE,AT256,AU256)/10,0)</f>
        <v>512</v>
      </c>
      <c r="J256" s="45">
        <f>H256+I256</f>
        <v>908</v>
      </c>
      <c r="K256" s="41">
        <f>AU256-ROUNDDOWN(AP256/2,0)-ROUNDDOWN(MAX(AO256*1.2,AN256*0.5),0)+INDEX(Sheet2!$C$2:'Sheet2'!$C$5,MATCH(G256,Sheet2!$A$2:'Sheet2'!$A$5,0),0)</f>
        <v>651</v>
      </c>
      <c r="L256" s="23">
        <f>AT256-ROUNDDOWN(AP256/2,0)-ROUNDDOWN(MAX(AO256*1.2,AN256*0.5),0)</f>
        <v>311</v>
      </c>
      <c r="M256" s="6"/>
      <c r="N256" s="27">
        <f>AV256+IF($F256="범선",IF($BE$1=TRUE,INDEX(Sheet2!$H$2:'Sheet2'!$H$45,MATCH(AV256,Sheet2!$G$2:'Sheet2'!$G$45,0),0)),IF($BF$1=TRUE,INDEX(Sheet2!$I$2:'Sheet2'!$I$45,MATCH(AV256,Sheet2!$G$2:'Sheet2'!$G$45,0)),IF($BG$1=TRUE,INDEX(Sheet2!$H$2:'Sheet2'!$H$45,MATCH(AV256,Sheet2!$G$2:'Sheet2'!$G$45,0)),0)))+IF($BC$1=TRUE,2,0)</f>
        <v>20</v>
      </c>
      <c r="O256" s="8">
        <f>N256+3</f>
        <v>23</v>
      </c>
      <c r="P256" s="8">
        <f>N256+6</f>
        <v>26</v>
      </c>
      <c r="Q256" s="26">
        <f>N256+9</f>
        <v>29</v>
      </c>
      <c r="R256" s="8">
        <f>AW256+IF($F256="범선",IF($BE$1=TRUE,INDEX(Sheet2!$H$2:'Sheet2'!$H$45,MATCH(AW256,Sheet2!$G$2:'Sheet2'!$G$45,0),0)),IF($BF$1=TRUE,INDEX(Sheet2!$I$2:'Sheet2'!$I$45,MATCH(AW256,Sheet2!$G$2:'Sheet2'!$G$45,0)),IF($BG$1=TRUE,INDEX(Sheet2!$H$2:'Sheet2'!$H$45,MATCH(AW256,Sheet2!$G$2:'Sheet2'!$G$45,0)),0)))+IF($BC$1=TRUE,2,0)</f>
        <v>21</v>
      </c>
      <c r="S256" s="8">
        <f>R256+3.5</f>
        <v>24.5</v>
      </c>
      <c r="T256" s="8">
        <f>R256+6.5</f>
        <v>27.5</v>
      </c>
      <c r="U256" s="26">
        <f>R256+9.5</f>
        <v>30.5</v>
      </c>
      <c r="V256" s="8">
        <f>AX256+IF($F256="범선",IF($BE$1=TRUE,INDEX(Sheet2!$H$2:'Sheet2'!$H$45,MATCH(AX256,Sheet2!$G$2:'Sheet2'!$G$45,0),0)),IF($BF$1=TRUE,INDEX(Sheet2!$I$2:'Sheet2'!$I$45,MATCH(AX256,Sheet2!$G$2:'Sheet2'!$G$45,0)),IF($BG$1=TRUE,INDEX(Sheet2!$H$2:'Sheet2'!$H$45,MATCH(AX256,Sheet2!$G$2:'Sheet2'!$G$45,0)),0)))+IF($BC$1=TRUE,2,0)</f>
        <v>26.5</v>
      </c>
      <c r="W256" s="8">
        <f>V256+3.5</f>
        <v>30</v>
      </c>
      <c r="X256" s="8">
        <f>V256+6.5</f>
        <v>33</v>
      </c>
      <c r="Y256" s="26">
        <f>V256+9.5</f>
        <v>36</v>
      </c>
      <c r="Z256" s="8">
        <f>AY256+IF($F256="범선",IF($BE$1=TRUE,INDEX(Sheet2!$H$2:'Sheet2'!$H$45,MATCH(AY256,Sheet2!$G$2:'Sheet2'!$G$45,0),0)),IF($BF$1=TRUE,INDEX(Sheet2!$I$2:'Sheet2'!$I$45,MATCH(AY256,Sheet2!$G$2:'Sheet2'!$G$45,0)),IF($BG$1=TRUE,INDEX(Sheet2!$H$2:'Sheet2'!$H$45,MATCH(AY256,Sheet2!$G$2:'Sheet2'!$G$45,0)),0)))+IF($BC$1=TRUE,2,0)</f>
        <v>30.5</v>
      </c>
      <c r="AA256" s="8">
        <f>Z256+3.5</f>
        <v>34</v>
      </c>
      <c r="AB256" s="8">
        <f>Z256+6.5</f>
        <v>37</v>
      </c>
      <c r="AC256" s="26">
        <f>Z256+9.5</f>
        <v>40</v>
      </c>
      <c r="AD256" s="8">
        <f>AZ256+IF($F256="범선",IF($BE$1=TRUE,INDEX(Sheet2!$H$2:'Sheet2'!$H$45,MATCH(AZ256,Sheet2!$G$2:'Sheet2'!$G$45,0),0)),IF($BF$1=TRUE,INDEX(Sheet2!$I$2:'Sheet2'!$I$45,MATCH(AZ256,Sheet2!$G$2:'Sheet2'!$G$45,0)),IF($BG$1=TRUE,INDEX(Sheet2!$H$2:'Sheet2'!$H$45,MATCH(AZ256,Sheet2!$G$2:'Sheet2'!$G$45,0)),0)))+IF($BC$1=TRUE,2,0)</f>
        <v>36</v>
      </c>
      <c r="AE256" s="8">
        <f>AD256+3.5</f>
        <v>39.5</v>
      </c>
      <c r="AF256" s="8">
        <f>AD256+6.5</f>
        <v>42.5</v>
      </c>
      <c r="AG256" s="26">
        <f>AD256+9.5</f>
        <v>45.5</v>
      </c>
      <c r="AH256" s="8"/>
      <c r="AI256" s="6">
        <v>170</v>
      </c>
      <c r="AJ256" s="6">
        <v>280</v>
      </c>
      <c r="AK256" s="6">
        <v>10</v>
      </c>
      <c r="AL256" s="6">
        <v>8</v>
      </c>
      <c r="AM256" s="6">
        <v>32</v>
      </c>
      <c r="AN256" s="6">
        <v>88</v>
      </c>
      <c r="AO256" s="6">
        <v>88</v>
      </c>
      <c r="AP256" s="6">
        <v>43</v>
      </c>
      <c r="AQ256" s="6">
        <v>452</v>
      </c>
      <c r="AR256" s="6">
        <v>3</v>
      </c>
      <c r="AS256" s="6">
        <f>AN256+AP256+AQ256</f>
        <v>583</v>
      </c>
      <c r="AT256" s="6">
        <f>ROUNDDOWN(AS256*0.75,0)</f>
        <v>437</v>
      </c>
      <c r="AU256" s="6">
        <f>ROUNDDOWN(AS256*1.25,0)</f>
        <v>728</v>
      </c>
      <c r="AV256" s="6">
        <f>ROUNDDOWN(($AM256-5)/5,0)-ROUNDDOWN(IF($BA$1=TRUE,$AT256,$AU256)/100,0)+IF($BB$1=TRUE,1,0)+IF($BD$1=TRUE,6,0)</f>
        <v>8</v>
      </c>
      <c r="AW256" s="6">
        <f>ROUNDDOWN(($AM256-5+3*$BA$5)/5,0)-ROUNDDOWN(IF($BA$1=TRUE,$AT256,$AU256)/100,0)+IF($BB$1=TRUE,1,0)+IF($BD$1=TRUE,6,0)</f>
        <v>9</v>
      </c>
      <c r="AX256" s="6">
        <f>ROUNDDOWN(($AM256-5+20*1+2*$BA$5)/5,0)-ROUNDDOWN(IF($BA$1=TRUE,$AT256,$AU256)/100,0)+IF($BB$1=TRUE,1,0)+IF($BD$1=TRUE,6,0)</f>
        <v>13</v>
      </c>
      <c r="AY256" s="6">
        <f>ROUNDDOWN(($AM256-5+20*2+1*$BA$5)/5,0)-ROUNDDOWN(IF($BA$1=TRUE,$AT256,$AU256)/100,0)+IF($BB$1=TRUE,1,0)+IF($BD$1=TRUE,6,0)</f>
        <v>16</v>
      </c>
      <c r="AZ256" s="6">
        <f>ROUNDDOWN(($AM256-5+60)/5,0)-ROUNDDOWN(IF($BA$1=TRUE,$AT256,$AU256)/100,0)+IF($BB$1=TRUE,1,0)+IF($BD$1=TRUE,6,0)</f>
        <v>20</v>
      </c>
    </row>
    <row r="257" spans="1:52" x14ac:dyDescent="0.3">
      <c r="A257" s="35">
        <v>253</v>
      </c>
      <c r="B257" s="7" t="s">
        <v>116</v>
      </c>
      <c r="C257" s="23" t="s">
        <v>110</v>
      </c>
      <c r="D257" s="8" t="s">
        <v>43</v>
      </c>
      <c r="E257" s="8" t="s">
        <v>0</v>
      </c>
      <c r="F257" s="9" t="s">
        <v>69</v>
      </c>
      <c r="G257" s="26" t="s">
        <v>8</v>
      </c>
      <c r="H257" s="6">
        <f>ROUNDDOWN(AI257*1.05,0)+INDEX(Sheet2!$B$2:'Sheet2'!$B$5,MATCH(G257,Sheet2!$A$2:'Sheet2'!$A$5,0),0)+34*AR257-ROUNDUP(IF($BA$1=TRUE,AT257,AU257)/10,0)</f>
        <v>393</v>
      </c>
      <c r="I257" s="6">
        <f>ROUNDDOWN(AJ257*1.05,0)+INDEX(Sheet2!$B$2:'Sheet2'!$B$5,MATCH(G257,Sheet2!$A$2:'Sheet2'!$A$5,0),0)+34*AR257-ROUNDUP(IF($BA$1=TRUE,AT257,AU257)/10,0)</f>
        <v>509</v>
      </c>
      <c r="J257" s="45">
        <f>H257+I257</f>
        <v>902</v>
      </c>
      <c r="K257" s="41">
        <f>AU257-ROUNDDOWN(AP257/2,0)-ROUNDDOWN(MAX(AO257*1.2,AN257*0.5),0)+INDEX(Sheet2!$C$2:'Sheet2'!$C$5,MATCH(G257,Sheet2!$A$2:'Sheet2'!$A$5,0),0)</f>
        <v>729</v>
      </c>
      <c r="L257" s="23">
        <f>AT257-ROUNDDOWN(AP257/2,0)-ROUNDDOWN(MAX(AO257*1.2,AN257*0.5),0)</f>
        <v>373</v>
      </c>
      <c r="M257" s="6"/>
      <c r="N257" s="27">
        <f>AV257+IF($F257="범선",IF($BE$1=TRUE,INDEX(Sheet2!$H$2:'Sheet2'!$H$45,MATCH(AV257,Sheet2!$G$2:'Sheet2'!$G$45,0),0)),IF($BF$1=TRUE,INDEX(Sheet2!$I$2:'Sheet2'!$I$45,MATCH(AV257,Sheet2!$G$2:'Sheet2'!$G$45,0)),IF($BG$1=TRUE,INDEX(Sheet2!$H$2:'Sheet2'!$H$45,MATCH(AV257,Sheet2!$G$2:'Sheet2'!$G$45,0)),0)))+IF($BC$1=TRUE,2,0)</f>
        <v>20</v>
      </c>
      <c r="O257" s="8">
        <f>N257+3</f>
        <v>23</v>
      </c>
      <c r="P257" s="8">
        <f>N257+6</f>
        <v>26</v>
      </c>
      <c r="Q257" s="26">
        <f>N257+9</f>
        <v>29</v>
      </c>
      <c r="R257" s="8">
        <f>AW257+IF($F257="범선",IF($BE$1=TRUE,INDEX(Sheet2!$H$2:'Sheet2'!$H$45,MATCH(AW257,Sheet2!$G$2:'Sheet2'!$G$45,0),0)),IF($BF$1=TRUE,INDEX(Sheet2!$I$2:'Sheet2'!$I$45,MATCH(AW257,Sheet2!$G$2:'Sheet2'!$G$45,0)),IF($BG$1=TRUE,INDEX(Sheet2!$H$2:'Sheet2'!$H$45,MATCH(AW257,Sheet2!$G$2:'Sheet2'!$G$45,0)),0)))+IF($BC$1=TRUE,2,0)</f>
        <v>21</v>
      </c>
      <c r="S257" s="8">
        <f>R257+3.5</f>
        <v>24.5</v>
      </c>
      <c r="T257" s="8">
        <f>R257+6.5</f>
        <v>27.5</v>
      </c>
      <c r="U257" s="26">
        <f>R257+9.5</f>
        <v>30.5</v>
      </c>
      <c r="V257" s="8">
        <f>AX257+IF($F257="범선",IF($BE$1=TRUE,INDEX(Sheet2!$H$2:'Sheet2'!$H$45,MATCH(AX257,Sheet2!$G$2:'Sheet2'!$G$45,0),0)),IF($BF$1=TRUE,INDEX(Sheet2!$I$2:'Sheet2'!$I$45,MATCH(AX257,Sheet2!$G$2:'Sheet2'!$G$45,0)),IF($BG$1=TRUE,INDEX(Sheet2!$H$2:'Sheet2'!$H$45,MATCH(AX257,Sheet2!$G$2:'Sheet2'!$G$45,0)),0)))+IF($BC$1=TRUE,2,0)</f>
        <v>26.5</v>
      </c>
      <c r="W257" s="8">
        <f>V257+3.5</f>
        <v>30</v>
      </c>
      <c r="X257" s="8">
        <f>V257+6.5</f>
        <v>33</v>
      </c>
      <c r="Y257" s="26">
        <f>V257+9.5</f>
        <v>36</v>
      </c>
      <c r="Z257" s="8">
        <f>AY257+IF($F257="범선",IF($BE$1=TRUE,INDEX(Sheet2!$H$2:'Sheet2'!$H$45,MATCH(AY257,Sheet2!$G$2:'Sheet2'!$G$45,0),0)),IF($BF$1=TRUE,INDEX(Sheet2!$I$2:'Sheet2'!$I$45,MATCH(AY257,Sheet2!$G$2:'Sheet2'!$G$45,0)),IF($BG$1=TRUE,INDEX(Sheet2!$H$2:'Sheet2'!$H$45,MATCH(AY257,Sheet2!$G$2:'Sheet2'!$G$45,0)),0)))+IF($BC$1=TRUE,2,0)</f>
        <v>30.5</v>
      </c>
      <c r="AA257" s="8">
        <f>Z257+3.5</f>
        <v>34</v>
      </c>
      <c r="AB257" s="8">
        <f>Z257+6.5</f>
        <v>37</v>
      </c>
      <c r="AC257" s="26">
        <f>Z257+9.5</f>
        <v>40</v>
      </c>
      <c r="AD257" s="8">
        <f>AZ257+IF($F257="범선",IF($BE$1=TRUE,INDEX(Sheet2!$H$2:'Sheet2'!$H$45,MATCH(AZ257,Sheet2!$G$2:'Sheet2'!$G$45,0),0)),IF($BF$1=TRUE,INDEX(Sheet2!$I$2:'Sheet2'!$I$45,MATCH(AZ257,Sheet2!$G$2:'Sheet2'!$G$45,0)),IF($BG$1=TRUE,INDEX(Sheet2!$H$2:'Sheet2'!$H$45,MATCH(AZ257,Sheet2!$G$2:'Sheet2'!$G$45,0)),0)))+IF($BC$1=TRUE,2,0)</f>
        <v>36</v>
      </c>
      <c r="AE257" s="8">
        <f>AD257+3.5</f>
        <v>39.5</v>
      </c>
      <c r="AF257" s="8">
        <f>AD257+6.5</f>
        <v>42.5</v>
      </c>
      <c r="AG257" s="26">
        <f>AD257+9.5</f>
        <v>45.5</v>
      </c>
      <c r="AH257" s="8"/>
      <c r="AI257" s="6">
        <v>170</v>
      </c>
      <c r="AJ257" s="6">
        <v>280</v>
      </c>
      <c r="AK257" s="6">
        <v>10</v>
      </c>
      <c r="AL257" s="6">
        <v>8</v>
      </c>
      <c r="AM257" s="6">
        <v>32</v>
      </c>
      <c r="AN257" s="6">
        <v>88</v>
      </c>
      <c r="AO257" s="6">
        <v>43</v>
      </c>
      <c r="AP257" s="6">
        <v>75</v>
      </c>
      <c r="AQ257" s="6">
        <v>452</v>
      </c>
      <c r="AR257" s="6">
        <v>3</v>
      </c>
      <c r="AS257" s="6">
        <f>AN257+AP257+AQ257</f>
        <v>615</v>
      </c>
      <c r="AT257" s="6">
        <f>ROUNDDOWN(AS257*0.75,0)</f>
        <v>461</v>
      </c>
      <c r="AU257" s="6">
        <f>ROUNDDOWN(AS257*1.25,0)</f>
        <v>768</v>
      </c>
      <c r="AV257" s="6">
        <f>ROUNDDOWN(($AM257-5)/5,0)-ROUNDDOWN(IF($BA$1=TRUE,$AT257,$AU257)/100,0)+IF($BB$1=TRUE,1,0)+IF($BD$1=TRUE,6,0)</f>
        <v>8</v>
      </c>
      <c r="AW257" s="6">
        <f>ROUNDDOWN(($AM257-5+3*$BA$5)/5,0)-ROUNDDOWN(IF($BA$1=TRUE,$AT257,$AU257)/100,0)+IF($BB$1=TRUE,1,0)+IF($BD$1=TRUE,6,0)</f>
        <v>9</v>
      </c>
      <c r="AX257" s="6">
        <f>ROUNDDOWN(($AM257-5+20*1+2*$BA$5)/5,0)-ROUNDDOWN(IF($BA$1=TRUE,$AT257,$AU257)/100,0)+IF($BB$1=TRUE,1,0)+IF($BD$1=TRUE,6,0)</f>
        <v>13</v>
      </c>
      <c r="AY257" s="6">
        <f>ROUNDDOWN(($AM257-5+20*2+1*$BA$5)/5,0)-ROUNDDOWN(IF($BA$1=TRUE,$AT257,$AU257)/100,0)+IF($BB$1=TRUE,1,0)+IF($BD$1=TRUE,6,0)</f>
        <v>16</v>
      </c>
      <c r="AZ257" s="6">
        <f>ROUNDDOWN(($AM257-5+60)/5,0)-ROUNDDOWN(IF($BA$1=TRUE,$AT257,$AU257)/100,0)+IF($BB$1=TRUE,1,0)+IF($BD$1=TRUE,6,0)</f>
        <v>20</v>
      </c>
    </row>
    <row r="258" spans="1:52" x14ac:dyDescent="0.3">
      <c r="A258" s="35">
        <v>254</v>
      </c>
      <c r="B258" s="7" t="s">
        <v>111</v>
      </c>
      <c r="C258" s="23" t="s">
        <v>110</v>
      </c>
      <c r="D258" s="8" t="s">
        <v>1</v>
      </c>
      <c r="E258" s="8" t="s">
        <v>78</v>
      </c>
      <c r="F258" s="9" t="s">
        <v>69</v>
      </c>
      <c r="G258" s="26" t="s">
        <v>12</v>
      </c>
      <c r="H258" s="6">
        <f>ROUNDDOWN(AI258*1.05,0)+INDEX(Sheet2!$B$2:'Sheet2'!$B$5,MATCH(G258,Sheet2!$A$2:'Sheet2'!$A$5,0),0)+34*AR258-ROUNDUP(IF($BA$1=TRUE,AT258,AU258)/10,0)</f>
        <v>354</v>
      </c>
      <c r="I258" s="6">
        <f>ROUNDDOWN(AJ258*1.05,0)+INDEX(Sheet2!$B$2:'Sheet2'!$B$5,MATCH(G258,Sheet2!$A$2:'Sheet2'!$A$5,0),0)+34*AR258-ROUNDUP(IF($BA$1=TRUE,AT258,AU258)/10,0)</f>
        <v>491</v>
      </c>
      <c r="J258" s="45">
        <f>H258+I258</f>
        <v>845</v>
      </c>
      <c r="K258" s="41">
        <f>AU258-ROUNDDOWN(AP258/2,0)-ROUNDDOWN(MAX(AO258*1.2,AN258*0.5),0)+INDEX(Sheet2!$C$2:'Sheet2'!$C$5,MATCH(G258,Sheet2!$A$2:'Sheet2'!$A$5,0),0)</f>
        <v>985</v>
      </c>
      <c r="L258" s="23">
        <f>AT258-ROUNDDOWN(AP258/2,0)-ROUNDDOWN(MAX(AO258*1.2,AN258*0.5),0)</f>
        <v>501</v>
      </c>
      <c r="M258" s="6"/>
      <c r="N258" s="27">
        <f>AV258+IF($F258="범선",IF($BE$1=TRUE,INDEX(Sheet2!$H$2:'Sheet2'!$H$45,MATCH(AV258,Sheet2!$G$2:'Sheet2'!$G$45,0),0)),IF($BF$1=TRUE,INDEX(Sheet2!$I$2:'Sheet2'!$I$45,MATCH(AV258,Sheet2!$G$2:'Sheet2'!$G$45,0)),IF($BG$1=TRUE,INDEX(Sheet2!$H$2:'Sheet2'!$H$45,MATCH(AV258,Sheet2!$G$2:'Sheet2'!$G$45,0)),0)))+IF($BC$1=TRUE,2,0)</f>
        <v>20</v>
      </c>
      <c r="O258" s="8">
        <f>N258+3</f>
        <v>23</v>
      </c>
      <c r="P258" s="8">
        <f>N258+6</f>
        <v>26</v>
      </c>
      <c r="Q258" s="26">
        <f>N258+9</f>
        <v>29</v>
      </c>
      <c r="R258" s="8">
        <f>AW258+IF($F258="범선",IF($BE$1=TRUE,INDEX(Sheet2!$H$2:'Sheet2'!$H$45,MATCH(AW258,Sheet2!$G$2:'Sheet2'!$G$45,0),0)),IF($BF$1=TRUE,INDEX(Sheet2!$I$2:'Sheet2'!$I$45,MATCH(AW258,Sheet2!$G$2:'Sheet2'!$G$45,0)),IF($BG$1=TRUE,INDEX(Sheet2!$H$2:'Sheet2'!$H$45,MATCH(AW258,Sheet2!$G$2:'Sheet2'!$G$45,0)),0)))+IF($BC$1=TRUE,2,0)</f>
        <v>21</v>
      </c>
      <c r="S258" s="8">
        <f>R258+3.5</f>
        <v>24.5</v>
      </c>
      <c r="T258" s="8">
        <f>R258+6.5</f>
        <v>27.5</v>
      </c>
      <c r="U258" s="26">
        <f>R258+9.5</f>
        <v>30.5</v>
      </c>
      <c r="V258" s="8">
        <f>AX258+IF($F258="범선",IF($BE$1=TRUE,INDEX(Sheet2!$H$2:'Sheet2'!$H$45,MATCH(AX258,Sheet2!$G$2:'Sheet2'!$G$45,0),0)),IF($BF$1=TRUE,INDEX(Sheet2!$I$2:'Sheet2'!$I$45,MATCH(AX258,Sheet2!$G$2:'Sheet2'!$G$45,0)),IF($BG$1=TRUE,INDEX(Sheet2!$H$2:'Sheet2'!$H$45,MATCH(AX258,Sheet2!$G$2:'Sheet2'!$G$45,0)),0)))+IF($BC$1=TRUE,2,0)</f>
        <v>25</v>
      </c>
      <c r="W258" s="8">
        <f>V258+3.5</f>
        <v>28.5</v>
      </c>
      <c r="X258" s="8">
        <f>V258+6.5</f>
        <v>31.5</v>
      </c>
      <c r="Y258" s="26">
        <f>V258+9.5</f>
        <v>34.5</v>
      </c>
      <c r="Z258" s="8">
        <f>AY258+IF($F258="범선",IF($BE$1=TRUE,INDEX(Sheet2!$H$2:'Sheet2'!$H$45,MATCH(AY258,Sheet2!$G$2:'Sheet2'!$G$45,0),0)),IF($BF$1=TRUE,INDEX(Sheet2!$I$2:'Sheet2'!$I$45,MATCH(AY258,Sheet2!$G$2:'Sheet2'!$G$45,0)),IF($BG$1=TRUE,INDEX(Sheet2!$H$2:'Sheet2'!$H$45,MATCH(AY258,Sheet2!$G$2:'Sheet2'!$G$45,0)),0)))+IF($BC$1=TRUE,2,0)</f>
        <v>30.5</v>
      </c>
      <c r="AA258" s="8">
        <f>Z258+3.5</f>
        <v>34</v>
      </c>
      <c r="AB258" s="8">
        <f>Z258+6.5</f>
        <v>37</v>
      </c>
      <c r="AC258" s="26">
        <f>Z258+9.5</f>
        <v>40</v>
      </c>
      <c r="AD258" s="8">
        <f>AZ258+IF($F258="범선",IF($BE$1=TRUE,INDEX(Sheet2!$H$2:'Sheet2'!$H$45,MATCH(AZ258,Sheet2!$G$2:'Sheet2'!$G$45,0),0)),IF($BF$1=TRUE,INDEX(Sheet2!$I$2:'Sheet2'!$I$45,MATCH(AZ258,Sheet2!$G$2:'Sheet2'!$G$45,0)),IF($BG$1=TRUE,INDEX(Sheet2!$H$2:'Sheet2'!$H$45,MATCH(AZ258,Sheet2!$G$2:'Sheet2'!$G$45,0)),0)))+IF($BC$1=TRUE,2,0)</f>
        <v>36</v>
      </c>
      <c r="AE258" s="8">
        <f>AD258+3.5</f>
        <v>39.5</v>
      </c>
      <c r="AF258" s="8">
        <f>AD258+6.5</f>
        <v>42.5</v>
      </c>
      <c r="AG258" s="26">
        <f>AD258+9.5</f>
        <v>45.5</v>
      </c>
      <c r="AH258" s="8"/>
      <c r="AI258" s="6">
        <v>170</v>
      </c>
      <c r="AJ258" s="6">
        <v>300</v>
      </c>
      <c r="AK258" s="6">
        <v>13</v>
      </c>
      <c r="AL258" s="6">
        <v>13</v>
      </c>
      <c r="AM258" s="6">
        <v>40</v>
      </c>
      <c r="AN258" s="6">
        <v>160</v>
      </c>
      <c r="AO258" s="6">
        <v>80</v>
      </c>
      <c r="AP258" s="6">
        <v>110</v>
      </c>
      <c r="AQ258" s="6">
        <v>600</v>
      </c>
      <c r="AR258" s="6">
        <v>3</v>
      </c>
      <c r="AS258" s="6">
        <f>AN258+AP258+AQ258</f>
        <v>870</v>
      </c>
      <c r="AT258" s="6">
        <f>ROUNDDOWN(AS258*0.75,0)</f>
        <v>652</v>
      </c>
      <c r="AU258" s="6">
        <f>ROUNDDOWN(AS258*1.25,0)</f>
        <v>1087</v>
      </c>
      <c r="AV258" s="6">
        <f>ROUNDDOWN(($AM258-5)/5,0)-ROUNDDOWN(IF($BA$1=TRUE,$AT258,$AU258)/100,0)+IF($BB$1=TRUE,1,0)+IF($BD$1=TRUE,6,0)</f>
        <v>8</v>
      </c>
      <c r="AW258" s="6">
        <f>ROUNDDOWN(($AM258-5+3*$BA$5)/5,0)-ROUNDDOWN(IF($BA$1=TRUE,$AT258,$AU258)/100,0)+IF($BB$1=TRUE,1,0)+IF($BD$1=TRUE,6,0)</f>
        <v>9</v>
      </c>
      <c r="AX258" s="6">
        <f>ROUNDDOWN(($AM258-5+20*1+2*$BA$5)/5,0)-ROUNDDOWN(IF($BA$1=TRUE,$AT258,$AU258)/100,0)+IF($BB$1=TRUE,1,0)+IF($BD$1=TRUE,6,0)</f>
        <v>12</v>
      </c>
      <c r="AY258" s="6">
        <f>ROUNDDOWN(($AM258-5+20*2+1*$BA$5)/5,0)-ROUNDDOWN(IF($BA$1=TRUE,$AT258,$AU258)/100,0)+IF($BB$1=TRUE,1,0)+IF($BD$1=TRUE,6,0)</f>
        <v>16</v>
      </c>
      <c r="AZ258" s="6">
        <f>ROUNDDOWN(($AM258-5+60)/5,0)-ROUNDDOWN(IF($BA$1=TRUE,$AT258,$AU258)/100,0)+IF($BB$1=TRUE,1,0)+IF($BD$1=TRUE,6,0)</f>
        <v>20</v>
      </c>
    </row>
    <row r="259" spans="1:52" x14ac:dyDescent="0.3">
      <c r="A259" s="35">
        <v>255</v>
      </c>
      <c r="B259" s="7" t="s">
        <v>115</v>
      </c>
      <c r="C259" s="23" t="s">
        <v>110</v>
      </c>
      <c r="D259" s="8" t="s">
        <v>43</v>
      </c>
      <c r="E259" s="8" t="s">
        <v>120</v>
      </c>
      <c r="F259" s="9" t="s">
        <v>69</v>
      </c>
      <c r="G259" s="26" t="s">
        <v>12</v>
      </c>
      <c r="H259" s="6">
        <f>ROUNDDOWN(AI259*1.05,0)+INDEX(Sheet2!$B$2:'Sheet2'!$B$5,MATCH(G259,Sheet2!$A$2:'Sheet2'!$A$5,0),0)+34*AR259-ROUNDUP(IF($BA$1=TRUE,AT259,AU259)/10,0)</f>
        <v>354</v>
      </c>
      <c r="I259" s="6">
        <f>ROUNDDOWN(AJ259*1.05,0)+INDEX(Sheet2!$B$2:'Sheet2'!$B$5,MATCH(G259,Sheet2!$A$2:'Sheet2'!$A$5,0),0)+34*AR259-ROUNDUP(IF($BA$1=TRUE,AT259,AU259)/10,0)</f>
        <v>475</v>
      </c>
      <c r="J259" s="45">
        <f>H259+I259</f>
        <v>829</v>
      </c>
      <c r="K259" s="41">
        <f>AU259-ROUNDDOWN(AP259/2,0)-ROUNDDOWN(MAX(AO259*1.2,AN259*0.5),0)+INDEX(Sheet2!$C$2:'Sheet2'!$C$5,MATCH(G259,Sheet2!$A$2:'Sheet2'!$A$5,0),0)</f>
        <v>729</v>
      </c>
      <c r="L259" s="23">
        <f>AT259-ROUNDDOWN(AP259/2,0)-ROUNDDOWN(MAX(AO259*1.2,AN259*0.5),0)</f>
        <v>380</v>
      </c>
      <c r="M259" s="6"/>
      <c r="N259" s="27">
        <f>AV259+IF($F259="범선",IF($BE$1=TRUE,INDEX(Sheet2!$H$2:'Sheet2'!$H$45,MATCH(AV259,Sheet2!$G$2:'Sheet2'!$G$45,0),0)),IF($BF$1=TRUE,INDEX(Sheet2!$I$2:'Sheet2'!$I$45,MATCH(AV259,Sheet2!$G$2:'Sheet2'!$G$45,0)),IF($BG$1=TRUE,INDEX(Sheet2!$H$2:'Sheet2'!$H$45,MATCH(AV259,Sheet2!$G$2:'Sheet2'!$G$45,0)),0)))+IF($BC$1=TRUE,2,0)</f>
        <v>18.5</v>
      </c>
      <c r="O259" s="8">
        <f>N259+3</f>
        <v>21.5</v>
      </c>
      <c r="P259" s="8">
        <f>N259+6</f>
        <v>24.5</v>
      </c>
      <c r="Q259" s="26">
        <f>N259+9</f>
        <v>27.5</v>
      </c>
      <c r="R259" s="8">
        <f>AW259+IF($F259="범선",IF($BE$1=TRUE,INDEX(Sheet2!$H$2:'Sheet2'!$H$45,MATCH(AW259,Sheet2!$G$2:'Sheet2'!$G$45,0),0)),IF($BF$1=TRUE,INDEX(Sheet2!$I$2:'Sheet2'!$I$45,MATCH(AW259,Sheet2!$G$2:'Sheet2'!$G$45,0)),IF($BG$1=TRUE,INDEX(Sheet2!$H$2:'Sheet2'!$H$45,MATCH(AW259,Sheet2!$G$2:'Sheet2'!$G$45,0)),0)))+IF($BC$1=TRUE,2,0)</f>
        <v>20</v>
      </c>
      <c r="S259" s="8">
        <f>R259+3.5</f>
        <v>23.5</v>
      </c>
      <c r="T259" s="8">
        <f>R259+6.5</f>
        <v>26.5</v>
      </c>
      <c r="U259" s="26">
        <f>R259+9.5</f>
        <v>29.5</v>
      </c>
      <c r="V259" s="8">
        <f>AX259+IF($F259="범선",IF($BE$1=TRUE,INDEX(Sheet2!$H$2:'Sheet2'!$H$45,MATCH(AX259,Sheet2!$G$2:'Sheet2'!$G$45,0),0)),IF($BF$1=TRUE,INDEX(Sheet2!$I$2:'Sheet2'!$I$45,MATCH(AX259,Sheet2!$G$2:'Sheet2'!$G$45,0)),IF($BG$1=TRUE,INDEX(Sheet2!$H$2:'Sheet2'!$H$45,MATCH(AX259,Sheet2!$G$2:'Sheet2'!$G$45,0)),0)))+IF($BC$1=TRUE,2,0)</f>
        <v>25</v>
      </c>
      <c r="W259" s="8">
        <f>V259+3.5</f>
        <v>28.5</v>
      </c>
      <c r="X259" s="8">
        <f>V259+6.5</f>
        <v>31.5</v>
      </c>
      <c r="Y259" s="26">
        <f>V259+9.5</f>
        <v>34.5</v>
      </c>
      <c r="Z259" s="8">
        <f>AY259+IF($F259="범선",IF($BE$1=TRUE,INDEX(Sheet2!$H$2:'Sheet2'!$H$45,MATCH(AY259,Sheet2!$G$2:'Sheet2'!$G$45,0),0)),IF($BF$1=TRUE,INDEX(Sheet2!$I$2:'Sheet2'!$I$45,MATCH(AY259,Sheet2!$G$2:'Sheet2'!$G$45,0)),IF($BG$1=TRUE,INDEX(Sheet2!$H$2:'Sheet2'!$H$45,MATCH(AY259,Sheet2!$G$2:'Sheet2'!$G$45,0)),0)))+IF($BC$1=TRUE,2,0)</f>
        <v>29</v>
      </c>
      <c r="AA259" s="8">
        <f>Z259+3.5</f>
        <v>32.5</v>
      </c>
      <c r="AB259" s="8">
        <f>Z259+6.5</f>
        <v>35.5</v>
      </c>
      <c r="AC259" s="26">
        <f>Z259+9.5</f>
        <v>38.5</v>
      </c>
      <c r="AD259" s="8">
        <f>AZ259+IF($F259="범선",IF($BE$1=TRUE,INDEX(Sheet2!$H$2:'Sheet2'!$H$45,MATCH(AZ259,Sheet2!$G$2:'Sheet2'!$G$45,0),0)),IF($BF$1=TRUE,INDEX(Sheet2!$I$2:'Sheet2'!$I$45,MATCH(AZ259,Sheet2!$G$2:'Sheet2'!$G$45,0)),IF($BG$1=TRUE,INDEX(Sheet2!$H$2:'Sheet2'!$H$45,MATCH(AZ259,Sheet2!$G$2:'Sheet2'!$G$45,0)),0)))+IF($BC$1=TRUE,2,0)</f>
        <v>34.5</v>
      </c>
      <c r="AE259" s="8">
        <f>AD259+3.5</f>
        <v>38</v>
      </c>
      <c r="AF259" s="8">
        <f>AD259+6.5</f>
        <v>41</v>
      </c>
      <c r="AG259" s="26">
        <f>AD259+9.5</f>
        <v>44</v>
      </c>
      <c r="AH259" s="8"/>
      <c r="AI259" s="6">
        <v>150</v>
      </c>
      <c r="AJ259" s="6">
        <v>265</v>
      </c>
      <c r="AK259" s="6">
        <v>11</v>
      </c>
      <c r="AL259" s="6">
        <v>9</v>
      </c>
      <c r="AM259" s="6">
        <v>26</v>
      </c>
      <c r="AN259" s="6">
        <v>75</v>
      </c>
      <c r="AO259" s="6">
        <v>40</v>
      </c>
      <c r="AP259" s="6">
        <v>44</v>
      </c>
      <c r="AQ259" s="6">
        <v>481</v>
      </c>
      <c r="AR259" s="6">
        <v>3</v>
      </c>
      <c r="AS259" s="6">
        <f>AN259+AP259+AQ259</f>
        <v>600</v>
      </c>
      <c r="AT259" s="6">
        <f>ROUNDDOWN(AS259*0.75,0)</f>
        <v>450</v>
      </c>
      <c r="AU259" s="6">
        <f>ROUNDDOWN(AS259*1.25,0)</f>
        <v>750</v>
      </c>
      <c r="AV259" s="6">
        <f>ROUNDDOWN(($AM259-5)/5,0)-ROUNDDOWN(IF($BA$1=TRUE,$AT259,$AU259)/100,0)+IF($BB$1=TRUE,1,0)+IF($BD$1=TRUE,6,0)</f>
        <v>7</v>
      </c>
      <c r="AW259" s="6">
        <f>ROUNDDOWN(($AM259-5+3*$BA$5)/5,0)-ROUNDDOWN(IF($BA$1=TRUE,$AT259,$AU259)/100,0)+IF($BB$1=TRUE,1,0)+IF($BD$1=TRUE,6,0)</f>
        <v>8</v>
      </c>
      <c r="AX259" s="6">
        <f>ROUNDDOWN(($AM259-5+20*1+2*$BA$5)/5,0)-ROUNDDOWN(IF($BA$1=TRUE,$AT259,$AU259)/100,0)+IF($BB$1=TRUE,1,0)+IF($BD$1=TRUE,6,0)</f>
        <v>12</v>
      </c>
      <c r="AY259" s="6">
        <f>ROUNDDOWN(($AM259-5+20*2+1*$BA$5)/5,0)-ROUNDDOWN(IF($BA$1=TRUE,$AT259,$AU259)/100,0)+IF($BB$1=TRUE,1,0)+IF($BD$1=TRUE,6,0)</f>
        <v>15</v>
      </c>
      <c r="AZ259" s="6">
        <f>ROUNDDOWN(($AM259-5+60)/5,0)-ROUNDDOWN(IF($BA$1=TRUE,$AT259,$AU259)/100,0)+IF($BB$1=TRUE,1,0)+IF($BD$1=TRUE,6,0)</f>
        <v>19</v>
      </c>
    </row>
    <row r="260" spans="1:52" x14ac:dyDescent="0.3">
      <c r="A260" s="35">
        <v>256</v>
      </c>
      <c r="B260" s="7" t="s">
        <v>114</v>
      </c>
      <c r="C260" s="23" t="s">
        <v>110</v>
      </c>
      <c r="D260" s="8" t="s">
        <v>1</v>
      </c>
      <c r="E260" s="8" t="s">
        <v>119</v>
      </c>
      <c r="F260" s="9" t="s">
        <v>69</v>
      </c>
      <c r="G260" s="26" t="s">
        <v>12</v>
      </c>
      <c r="H260" s="6">
        <f>ROUNDDOWN(AI260*1.05,0)+INDEX(Sheet2!$B$2:'Sheet2'!$B$5,MATCH(G260,Sheet2!$A$2:'Sheet2'!$A$5,0),0)+34*AR260-ROUNDUP(IF($BA$1=TRUE,AT260,AU260)/10,0)</f>
        <v>344</v>
      </c>
      <c r="I260" s="6">
        <f>ROUNDDOWN(AJ260*1.05,0)+INDEX(Sheet2!$B$2:'Sheet2'!$B$5,MATCH(G260,Sheet2!$A$2:'Sheet2'!$A$5,0),0)+34*AR260-ROUNDUP(IF($BA$1=TRUE,AT260,AU260)/10,0)</f>
        <v>465</v>
      </c>
      <c r="J260" s="45">
        <f>H260+I260</f>
        <v>809</v>
      </c>
      <c r="K260" s="41">
        <f>AU260-ROUNDDOWN(AP260/2,0)-ROUNDDOWN(MAX(AO260*1.2,AN260*0.5),0)+INDEX(Sheet2!$C$2:'Sheet2'!$C$5,MATCH(G260,Sheet2!$A$2:'Sheet2'!$A$5,0),0)</f>
        <v>854</v>
      </c>
      <c r="L260" s="23">
        <f>AT260-ROUNDDOWN(AP260/2,0)-ROUNDDOWN(MAX(AO260*1.2,AN260*0.5),0)</f>
        <v>439</v>
      </c>
      <c r="M260" s="6"/>
      <c r="N260" s="27">
        <f>AV260+IF($F260="범선",IF($BE$1=TRUE,INDEX(Sheet2!$H$2:'Sheet2'!$H$45,MATCH(AV260,Sheet2!$G$2:'Sheet2'!$G$45,0),0)),IF($BF$1=TRUE,INDEX(Sheet2!$I$2:'Sheet2'!$I$45,MATCH(AV260,Sheet2!$G$2:'Sheet2'!$G$45,0)),IF($BG$1=TRUE,INDEX(Sheet2!$H$2:'Sheet2'!$H$45,MATCH(AV260,Sheet2!$G$2:'Sheet2'!$G$45,0)),0)))+IF($BC$1=TRUE,2,0)</f>
        <v>17</v>
      </c>
      <c r="O260" s="8">
        <f>N260+3</f>
        <v>20</v>
      </c>
      <c r="P260" s="8">
        <f>N260+6</f>
        <v>23</v>
      </c>
      <c r="Q260" s="26">
        <f>N260+9</f>
        <v>26</v>
      </c>
      <c r="R260" s="8">
        <f>AW260+IF($F260="범선",IF($BE$1=TRUE,INDEX(Sheet2!$H$2:'Sheet2'!$H$45,MATCH(AW260,Sheet2!$G$2:'Sheet2'!$G$45,0),0)),IF($BF$1=TRUE,INDEX(Sheet2!$I$2:'Sheet2'!$I$45,MATCH(AW260,Sheet2!$G$2:'Sheet2'!$G$45,0)),IF($BG$1=TRUE,INDEX(Sheet2!$H$2:'Sheet2'!$H$45,MATCH(AW260,Sheet2!$G$2:'Sheet2'!$G$45,0)),0)))+IF($BC$1=TRUE,2,0)</f>
        <v>18.5</v>
      </c>
      <c r="S260" s="8">
        <f>R260+3.5</f>
        <v>22</v>
      </c>
      <c r="T260" s="8">
        <f>R260+6.5</f>
        <v>25</v>
      </c>
      <c r="U260" s="26">
        <f>R260+9.5</f>
        <v>28</v>
      </c>
      <c r="V260" s="8">
        <f>AX260+IF($F260="범선",IF($BE$1=TRUE,INDEX(Sheet2!$H$2:'Sheet2'!$H$45,MATCH(AX260,Sheet2!$G$2:'Sheet2'!$G$45,0),0)),IF($BF$1=TRUE,INDEX(Sheet2!$I$2:'Sheet2'!$I$45,MATCH(AX260,Sheet2!$G$2:'Sheet2'!$G$45,0)),IF($BG$1=TRUE,INDEX(Sheet2!$H$2:'Sheet2'!$H$45,MATCH(AX260,Sheet2!$G$2:'Sheet2'!$G$45,0)),0)))+IF($BC$1=TRUE,2,0)</f>
        <v>24</v>
      </c>
      <c r="W260" s="8">
        <f>V260+3.5</f>
        <v>27.5</v>
      </c>
      <c r="X260" s="8">
        <f>V260+6.5</f>
        <v>30.5</v>
      </c>
      <c r="Y260" s="26">
        <f>V260+9.5</f>
        <v>33.5</v>
      </c>
      <c r="Z260" s="8">
        <f>AY260+IF($F260="범선",IF($BE$1=TRUE,INDEX(Sheet2!$H$2:'Sheet2'!$H$45,MATCH(AY260,Sheet2!$G$2:'Sheet2'!$G$45,0),0)),IF($BF$1=TRUE,INDEX(Sheet2!$I$2:'Sheet2'!$I$45,MATCH(AY260,Sheet2!$G$2:'Sheet2'!$G$45,0)),IF($BG$1=TRUE,INDEX(Sheet2!$H$2:'Sheet2'!$H$45,MATCH(AY260,Sheet2!$G$2:'Sheet2'!$G$45,0)),0)))+IF($BC$1=TRUE,2,0)</f>
        <v>28</v>
      </c>
      <c r="AA260" s="8">
        <f>Z260+3.5</f>
        <v>31.5</v>
      </c>
      <c r="AB260" s="8">
        <f>Z260+6.5</f>
        <v>34.5</v>
      </c>
      <c r="AC260" s="26">
        <f>Z260+9.5</f>
        <v>37.5</v>
      </c>
      <c r="AD260" s="8">
        <f>AZ260+IF($F260="범선",IF($BE$1=TRUE,INDEX(Sheet2!$H$2:'Sheet2'!$H$45,MATCH(AZ260,Sheet2!$G$2:'Sheet2'!$G$45,0),0)),IF($BF$1=TRUE,INDEX(Sheet2!$I$2:'Sheet2'!$I$45,MATCH(AZ260,Sheet2!$G$2:'Sheet2'!$G$45,0)),IF($BG$1=TRUE,INDEX(Sheet2!$H$2:'Sheet2'!$H$45,MATCH(AZ260,Sheet2!$G$2:'Sheet2'!$G$45,0)),0)))+IF($BC$1=TRUE,2,0)</f>
        <v>33</v>
      </c>
      <c r="AE260" s="8">
        <f>AD260+3.5</f>
        <v>36.5</v>
      </c>
      <c r="AF260" s="8">
        <f>AD260+6.5</f>
        <v>39.5</v>
      </c>
      <c r="AG260" s="26">
        <f>AD260+9.5</f>
        <v>42.5</v>
      </c>
      <c r="AH260" s="8"/>
      <c r="AI260" s="6">
        <v>150</v>
      </c>
      <c r="AJ260" s="6">
        <v>265</v>
      </c>
      <c r="AK260" s="6">
        <v>11</v>
      </c>
      <c r="AL260" s="6">
        <v>11</v>
      </c>
      <c r="AM260" s="6">
        <v>26</v>
      </c>
      <c r="AN260" s="6">
        <v>75</v>
      </c>
      <c r="AO260" s="6">
        <v>75</v>
      </c>
      <c r="AP260" s="6">
        <v>40</v>
      </c>
      <c r="AQ260" s="6">
        <v>617</v>
      </c>
      <c r="AR260" s="6">
        <v>3</v>
      </c>
      <c r="AS260" s="6">
        <f>AN260+AP260+AQ260</f>
        <v>732</v>
      </c>
      <c r="AT260" s="6">
        <f>ROUNDDOWN(AS260*0.75,0)</f>
        <v>549</v>
      </c>
      <c r="AU260" s="6">
        <f>ROUNDDOWN(AS260*1.25,0)</f>
        <v>915</v>
      </c>
      <c r="AV260" s="6">
        <f>ROUNDDOWN(($AM260-5)/5,0)-ROUNDDOWN(IF($BA$1=TRUE,$AT260,$AU260)/100,0)+IF($BB$1=TRUE,1,0)+IF($BD$1=TRUE,6,0)</f>
        <v>6</v>
      </c>
      <c r="AW260" s="6">
        <f>ROUNDDOWN(($AM260-5+3*$BA$5)/5,0)-ROUNDDOWN(IF($BA$1=TRUE,$AT260,$AU260)/100,0)+IF($BB$1=TRUE,1,0)+IF($BD$1=TRUE,6,0)</f>
        <v>7</v>
      </c>
      <c r="AX260" s="6">
        <f>ROUNDDOWN(($AM260-5+20*1+2*$BA$5)/5,0)-ROUNDDOWN(IF($BA$1=TRUE,$AT260,$AU260)/100,0)+IF($BB$1=TRUE,1,0)+IF($BD$1=TRUE,6,0)</f>
        <v>11</v>
      </c>
      <c r="AY260" s="6">
        <f>ROUNDDOWN(($AM260-5+20*2+1*$BA$5)/5,0)-ROUNDDOWN(IF($BA$1=TRUE,$AT260,$AU260)/100,0)+IF($BB$1=TRUE,1,0)+IF($BD$1=TRUE,6,0)</f>
        <v>14</v>
      </c>
      <c r="AZ260" s="6">
        <f>ROUNDDOWN(($AM260-5+60)/5,0)-ROUNDDOWN(IF($BA$1=TRUE,$AT260,$AU260)/100,0)+IF($BB$1=TRUE,1,0)+IF($BD$1=TRUE,6,0)</f>
        <v>18</v>
      </c>
    </row>
    <row r="261" spans="1:52" x14ac:dyDescent="0.3">
      <c r="A261" s="35">
        <v>257</v>
      </c>
      <c r="B261" s="7" t="s">
        <v>208</v>
      </c>
      <c r="C261" s="23" t="s">
        <v>205</v>
      </c>
      <c r="D261" s="8" t="s">
        <v>1</v>
      </c>
      <c r="E261" s="8" t="s">
        <v>0</v>
      </c>
      <c r="F261" s="9" t="s">
        <v>69</v>
      </c>
      <c r="G261" s="26" t="s">
        <v>10</v>
      </c>
      <c r="H261" s="6">
        <f>ROUNDDOWN(AI261*1.05,0)+INDEX(Sheet2!$B$2:'Sheet2'!$B$5,MATCH(G261,Sheet2!$A$2:'Sheet2'!$A$5,0),0)+34*AR261-ROUNDUP(IF($BA$1=TRUE,AT261,AU261)/10,0)</f>
        <v>398</v>
      </c>
      <c r="I261" s="6">
        <f>ROUNDDOWN(AJ261*1.05,0)+INDEX(Sheet2!$B$2:'Sheet2'!$B$5,MATCH(G261,Sheet2!$A$2:'Sheet2'!$A$5,0),0)+34*AR261-ROUNDUP(IF($BA$1=TRUE,AT261,AU261)/10,0)</f>
        <v>472</v>
      </c>
      <c r="J261" s="45">
        <f>H261+I261</f>
        <v>870</v>
      </c>
      <c r="K261" s="41">
        <f>AU261-ROUNDDOWN(AP261/2,0)-ROUNDDOWN(MAX(AO261*1.2,AN261*0.5),0)+INDEX(Sheet2!$C$2:'Sheet2'!$C$5,MATCH(G261,Sheet2!$A$2:'Sheet2'!$A$5,0),0)</f>
        <v>1045</v>
      </c>
      <c r="L261" s="23">
        <f>AT261-ROUNDDOWN(AP261/2,0)-ROUNDDOWN(MAX(AO261*1.2,AN261*0.5),0)</f>
        <v>569</v>
      </c>
      <c r="M261" s="6"/>
      <c r="N261" s="27">
        <f>AV261+IF($F261="범선",IF($BE$1=TRUE,INDEX(Sheet2!$H$2:'Sheet2'!$H$45,MATCH(AV261,Sheet2!$G$2:'Sheet2'!$G$45,0),0)),IF($BF$1=TRUE,INDEX(Sheet2!$I$2:'Sheet2'!$I$45,MATCH(AV261,Sheet2!$G$2:'Sheet2'!$G$45,0)),IF($BG$1=TRUE,INDEX(Sheet2!$H$2:'Sheet2'!$H$45,MATCH(AV261,Sheet2!$G$2:'Sheet2'!$G$45,0)),0)))+IF($BC$1=TRUE,2,0)</f>
        <v>18.5</v>
      </c>
      <c r="O261" s="8">
        <f>N261+3</f>
        <v>21.5</v>
      </c>
      <c r="P261" s="8">
        <f>N261+6</f>
        <v>24.5</v>
      </c>
      <c r="Q261" s="26">
        <f>N261+9</f>
        <v>27.5</v>
      </c>
      <c r="R261" s="8">
        <f>AW261+IF($F261="범선",IF($BE$1=TRUE,INDEX(Sheet2!$H$2:'Sheet2'!$H$45,MATCH(AW261,Sheet2!$G$2:'Sheet2'!$G$45,0),0)),IF($BF$1=TRUE,INDEX(Sheet2!$I$2:'Sheet2'!$I$45,MATCH(AW261,Sheet2!$G$2:'Sheet2'!$G$45,0)),IF($BG$1=TRUE,INDEX(Sheet2!$H$2:'Sheet2'!$H$45,MATCH(AW261,Sheet2!$G$2:'Sheet2'!$G$45,0)),0)))+IF($BC$1=TRUE,2,0)</f>
        <v>20</v>
      </c>
      <c r="S261" s="8">
        <f>R261+3.5</f>
        <v>23.5</v>
      </c>
      <c r="T261" s="8">
        <f>R261+6.5</f>
        <v>26.5</v>
      </c>
      <c r="U261" s="26">
        <f>R261+9.5</f>
        <v>29.5</v>
      </c>
      <c r="V261" s="8">
        <f>AX261+IF($F261="범선",IF($BE$1=TRUE,INDEX(Sheet2!$H$2:'Sheet2'!$H$45,MATCH(AX261,Sheet2!$G$2:'Sheet2'!$G$45,0),0)),IF($BF$1=TRUE,INDEX(Sheet2!$I$2:'Sheet2'!$I$45,MATCH(AX261,Sheet2!$G$2:'Sheet2'!$G$45,0)),IF($BG$1=TRUE,INDEX(Sheet2!$H$2:'Sheet2'!$H$45,MATCH(AX261,Sheet2!$G$2:'Sheet2'!$G$45,0)),0)))+IF($BC$1=TRUE,2,0)</f>
        <v>25</v>
      </c>
      <c r="W261" s="8">
        <f>V261+3.5</f>
        <v>28.5</v>
      </c>
      <c r="X261" s="8">
        <f>V261+6.5</f>
        <v>31.5</v>
      </c>
      <c r="Y261" s="26">
        <f>V261+9.5</f>
        <v>34.5</v>
      </c>
      <c r="Z261" s="8">
        <f>AY261+IF($F261="범선",IF($BE$1=TRUE,INDEX(Sheet2!$H$2:'Sheet2'!$H$45,MATCH(AY261,Sheet2!$G$2:'Sheet2'!$G$45,0),0)),IF($BF$1=TRUE,INDEX(Sheet2!$I$2:'Sheet2'!$I$45,MATCH(AY261,Sheet2!$G$2:'Sheet2'!$G$45,0)),IF($BG$1=TRUE,INDEX(Sheet2!$H$2:'Sheet2'!$H$45,MATCH(AY261,Sheet2!$G$2:'Sheet2'!$G$45,0)),0)))+IF($BC$1=TRUE,2,0)</f>
        <v>29</v>
      </c>
      <c r="AA261" s="8">
        <f>Z261+3.5</f>
        <v>32.5</v>
      </c>
      <c r="AB261" s="8">
        <f>Z261+6.5</f>
        <v>35.5</v>
      </c>
      <c r="AC261" s="26">
        <f>Z261+9.5</f>
        <v>38.5</v>
      </c>
      <c r="AD261" s="8">
        <f>AZ261+IF($F261="범선",IF($BE$1=TRUE,INDEX(Sheet2!$H$2:'Sheet2'!$H$45,MATCH(AZ261,Sheet2!$G$2:'Sheet2'!$G$45,0),0)),IF($BF$1=TRUE,INDEX(Sheet2!$I$2:'Sheet2'!$I$45,MATCH(AZ261,Sheet2!$G$2:'Sheet2'!$G$45,0)),IF($BG$1=TRUE,INDEX(Sheet2!$H$2:'Sheet2'!$H$45,MATCH(AZ261,Sheet2!$G$2:'Sheet2'!$G$45,0)),0)))+IF($BC$1=TRUE,2,0)</f>
        <v>34.5</v>
      </c>
      <c r="AE261" s="8">
        <f>AD261+3.5</f>
        <v>38</v>
      </c>
      <c r="AF261" s="8">
        <f>AD261+6.5</f>
        <v>41</v>
      </c>
      <c r="AG261" s="26">
        <f>AD261+9.5</f>
        <v>44</v>
      </c>
      <c r="AH261" s="8"/>
      <c r="AI261" s="6">
        <v>210</v>
      </c>
      <c r="AJ261" s="6">
        <v>280</v>
      </c>
      <c r="AK261" s="6">
        <v>10</v>
      </c>
      <c r="AL261" s="6">
        <v>12</v>
      </c>
      <c r="AM261" s="6">
        <v>36</v>
      </c>
      <c r="AN261" s="6">
        <v>65</v>
      </c>
      <c r="AO261" s="6">
        <v>30</v>
      </c>
      <c r="AP261" s="6">
        <v>64</v>
      </c>
      <c r="AQ261" s="6">
        <v>721</v>
      </c>
      <c r="AR261" s="6">
        <v>3</v>
      </c>
      <c r="AS261" s="6">
        <f>AN261+AP261+AQ261</f>
        <v>850</v>
      </c>
      <c r="AT261" s="6">
        <f>ROUNDDOWN(AS261*0.75,0)</f>
        <v>637</v>
      </c>
      <c r="AU261" s="6">
        <f>ROUNDDOWN(AS261*1.25,0)</f>
        <v>1062</v>
      </c>
      <c r="AV261" s="6">
        <f>ROUNDDOWN(($AM261-5)/5,0)-ROUNDDOWN(IF($BA$1=TRUE,$AT261,$AU261)/100,0)+IF($BB$1=TRUE,1,0)+IF($BD$1=TRUE,6,0)</f>
        <v>7</v>
      </c>
      <c r="AW261" s="6">
        <f>ROUNDDOWN(($AM261-5+3*$BA$5)/5,0)-ROUNDDOWN(IF($BA$1=TRUE,$AT261,$AU261)/100,0)+IF($BB$1=TRUE,1,0)+IF($BD$1=TRUE,6,0)</f>
        <v>8</v>
      </c>
      <c r="AX261" s="6">
        <f>ROUNDDOWN(($AM261-5+20*1+2*$BA$5)/5,0)-ROUNDDOWN(IF($BA$1=TRUE,$AT261,$AU261)/100,0)+IF($BB$1=TRUE,1,0)+IF($BD$1=TRUE,6,0)</f>
        <v>12</v>
      </c>
      <c r="AY261" s="6">
        <f>ROUNDDOWN(($AM261-5+20*2+1*$BA$5)/5,0)-ROUNDDOWN(IF($BA$1=TRUE,$AT261,$AU261)/100,0)+IF($BB$1=TRUE,1,0)+IF($BD$1=TRUE,6,0)</f>
        <v>15</v>
      </c>
      <c r="AZ261" s="6">
        <f>ROUNDDOWN(($AM261-5+60)/5,0)-ROUNDDOWN(IF($BA$1=TRUE,$AT261,$AU261)/100,0)+IF($BB$1=TRUE,1,0)+IF($BD$1=TRUE,6,0)</f>
        <v>19</v>
      </c>
    </row>
    <row r="262" spans="1:52" x14ac:dyDescent="0.3">
      <c r="A262" s="35">
        <v>258</v>
      </c>
      <c r="B262" s="7"/>
      <c r="C262" s="23" t="s">
        <v>205</v>
      </c>
      <c r="D262" s="8" t="s">
        <v>43</v>
      </c>
      <c r="E262" s="8" t="s">
        <v>117</v>
      </c>
      <c r="F262" s="9" t="s">
        <v>69</v>
      </c>
      <c r="G262" s="26" t="s">
        <v>10</v>
      </c>
      <c r="H262" s="6">
        <f>ROUNDDOWN(AI262*1.05,0)+INDEX(Sheet2!$B$2:'Sheet2'!$B$5,MATCH(G262,Sheet2!$A$2:'Sheet2'!$A$5,0),0)+34*AR262-ROUNDUP(IF($BA$1=TRUE,AT262,AU262)/10,0)</f>
        <v>383</v>
      </c>
      <c r="I262" s="6">
        <f>ROUNDDOWN(AJ262*1.05,0)+INDEX(Sheet2!$B$2:'Sheet2'!$B$5,MATCH(G262,Sheet2!$A$2:'Sheet2'!$A$5,0),0)+34*AR262-ROUNDUP(IF($BA$1=TRUE,AT262,AU262)/10,0)</f>
        <v>457</v>
      </c>
      <c r="J262" s="45">
        <f>H262+I262</f>
        <v>840</v>
      </c>
      <c r="K262" s="41">
        <f>AU262-ROUNDDOWN(AP262/2,0)-ROUNDDOWN(MAX(AO262*1.2,AN262*0.5),0)+INDEX(Sheet2!$C$2:'Sheet2'!$C$5,MATCH(G262,Sheet2!$A$2:'Sheet2'!$A$5,0),0)</f>
        <v>1021</v>
      </c>
      <c r="L262" s="23">
        <f>AT262-ROUNDDOWN(AP262/2,0)-ROUNDDOWN(MAX(AO262*1.2,AN262*0.5),0)</f>
        <v>550</v>
      </c>
      <c r="M262" s="6"/>
      <c r="N262" s="27">
        <f>AV262+IF($F262="범선",IF($BE$1=TRUE,INDEX(Sheet2!$H$2:'Sheet2'!$H$45,MATCH(AV262,Sheet2!$G$2:'Sheet2'!$G$45,0),0)),IF($BF$1=TRUE,INDEX(Sheet2!$I$2:'Sheet2'!$I$45,MATCH(AV262,Sheet2!$G$2:'Sheet2'!$G$45,0)),IF($BG$1=TRUE,INDEX(Sheet2!$H$2:'Sheet2'!$H$45,MATCH(AV262,Sheet2!$G$2:'Sheet2'!$G$45,0)),0)))+IF($BC$1=TRUE,2,0)</f>
        <v>18.5</v>
      </c>
      <c r="O262" s="8">
        <f>N262+3</f>
        <v>21.5</v>
      </c>
      <c r="P262" s="8">
        <f>N262+6</f>
        <v>24.5</v>
      </c>
      <c r="Q262" s="26">
        <f>N262+9</f>
        <v>27.5</v>
      </c>
      <c r="R262" s="8">
        <f>AW262+IF($F262="범선",IF($BE$1=TRUE,INDEX(Sheet2!$H$2:'Sheet2'!$H$45,MATCH(AW262,Sheet2!$G$2:'Sheet2'!$G$45,0),0)),IF($BF$1=TRUE,INDEX(Sheet2!$I$2:'Sheet2'!$I$45,MATCH(AW262,Sheet2!$G$2:'Sheet2'!$G$45,0)),IF($BG$1=TRUE,INDEX(Sheet2!$H$2:'Sheet2'!$H$45,MATCH(AW262,Sheet2!$G$2:'Sheet2'!$G$45,0)),0)))+IF($BC$1=TRUE,2,0)</f>
        <v>20</v>
      </c>
      <c r="S262" s="8">
        <f>R262+3.5</f>
        <v>23.5</v>
      </c>
      <c r="T262" s="8">
        <f>R262+6.5</f>
        <v>26.5</v>
      </c>
      <c r="U262" s="26">
        <f>R262+9.5</f>
        <v>29.5</v>
      </c>
      <c r="V262" s="8">
        <f>AX262+IF($F262="범선",IF($BE$1=TRUE,INDEX(Sheet2!$H$2:'Sheet2'!$H$45,MATCH(AX262,Sheet2!$G$2:'Sheet2'!$G$45,0),0)),IF($BF$1=TRUE,INDEX(Sheet2!$I$2:'Sheet2'!$I$45,MATCH(AX262,Sheet2!$G$2:'Sheet2'!$G$45,0)),IF($BG$1=TRUE,INDEX(Sheet2!$H$2:'Sheet2'!$H$45,MATCH(AX262,Sheet2!$G$2:'Sheet2'!$G$45,0)),0)))+IF($BC$1=TRUE,2,0)</f>
        <v>25</v>
      </c>
      <c r="W262" s="8">
        <f>V262+3.5</f>
        <v>28.5</v>
      </c>
      <c r="X262" s="8">
        <f>V262+6.5</f>
        <v>31.5</v>
      </c>
      <c r="Y262" s="26">
        <f>V262+9.5</f>
        <v>34.5</v>
      </c>
      <c r="Z262" s="8">
        <f>AY262+IF($F262="범선",IF($BE$1=TRUE,INDEX(Sheet2!$H$2:'Sheet2'!$H$45,MATCH(AY262,Sheet2!$G$2:'Sheet2'!$G$45,0),0)),IF($BF$1=TRUE,INDEX(Sheet2!$I$2:'Sheet2'!$I$45,MATCH(AY262,Sheet2!$G$2:'Sheet2'!$G$45,0)),IF($BG$1=TRUE,INDEX(Sheet2!$H$2:'Sheet2'!$H$45,MATCH(AY262,Sheet2!$G$2:'Sheet2'!$G$45,0)),0)))+IF($BC$1=TRUE,2,0)</f>
        <v>29</v>
      </c>
      <c r="AA262" s="8">
        <f>Z262+3.5</f>
        <v>32.5</v>
      </c>
      <c r="AB262" s="8">
        <f>Z262+6.5</f>
        <v>35.5</v>
      </c>
      <c r="AC262" s="26">
        <f>Z262+9.5</f>
        <v>38.5</v>
      </c>
      <c r="AD262" s="8">
        <f>AZ262+IF($F262="범선",IF($BE$1=TRUE,INDEX(Sheet2!$H$2:'Sheet2'!$H$45,MATCH(AZ262,Sheet2!$G$2:'Sheet2'!$G$45,0),0)),IF($BF$1=TRUE,INDEX(Sheet2!$I$2:'Sheet2'!$I$45,MATCH(AZ262,Sheet2!$G$2:'Sheet2'!$G$45,0)),IF($BG$1=TRUE,INDEX(Sheet2!$H$2:'Sheet2'!$H$45,MATCH(AZ262,Sheet2!$G$2:'Sheet2'!$G$45,0)),0)))+IF($BC$1=TRUE,2,0)</f>
        <v>34.5</v>
      </c>
      <c r="AE262" s="8">
        <f>AD262+3.5</f>
        <v>38</v>
      </c>
      <c r="AF262" s="8">
        <f>AD262+6.5</f>
        <v>41</v>
      </c>
      <c r="AG262" s="26">
        <f>AD262+9.5</f>
        <v>44</v>
      </c>
      <c r="AH262" s="8"/>
      <c r="AI262" s="6">
        <v>195</v>
      </c>
      <c r="AJ262" s="6">
        <v>265</v>
      </c>
      <c r="AK262" s="6">
        <v>9</v>
      </c>
      <c r="AL262" s="6">
        <v>10</v>
      </c>
      <c r="AM262" s="6">
        <v>36</v>
      </c>
      <c r="AN262" s="6">
        <v>65</v>
      </c>
      <c r="AO262" s="6">
        <v>40</v>
      </c>
      <c r="AP262" s="6">
        <v>64</v>
      </c>
      <c r="AQ262" s="6">
        <v>711</v>
      </c>
      <c r="AR262" s="6">
        <v>3</v>
      </c>
      <c r="AS262" s="6">
        <f>AN262+AP262+AQ262</f>
        <v>840</v>
      </c>
      <c r="AT262" s="6">
        <f>ROUNDDOWN(AS262*0.75,0)</f>
        <v>630</v>
      </c>
      <c r="AU262" s="6">
        <f>ROUNDDOWN(AS262*1.25,0)</f>
        <v>1050</v>
      </c>
      <c r="AV262" s="6">
        <f>ROUNDDOWN(($AM262-5)/5,0)-ROUNDDOWN(IF($BA$1=TRUE,$AT262,$AU262)/100,0)+IF($BB$1=TRUE,1,0)+IF($BD$1=TRUE,6,0)</f>
        <v>7</v>
      </c>
      <c r="AW262" s="6">
        <f>ROUNDDOWN(($AM262-5+3*$BA$5)/5,0)-ROUNDDOWN(IF($BA$1=TRUE,$AT262,$AU262)/100,0)+IF($BB$1=TRUE,1,0)+IF($BD$1=TRUE,6,0)</f>
        <v>8</v>
      </c>
      <c r="AX262" s="6">
        <f>ROUNDDOWN(($AM262-5+20*1+2*$BA$5)/5,0)-ROUNDDOWN(IF($BA$1=TRUE,$AT262,$AU262)/100,0)+IF($BB$1=TRUE,1,0)+IF($BD$1=TRUE,6,0)</f>
        <v>12</v>
      </c>
      <c r="AY262" s="6">
        <f>ROUNDDOWN(($AM262-5+20*2+1*$BA$5)/5,0)-ROUNDDOWN(IF($BA$1=TRUE,$AT262,$AU262)/100,0)+IF($BB$1=TRUE,1,0)+IF($BD$1=TRUE,6,0)</f>
        <v>15</v>
      </c>
      <c r="AZ262" s="6">
        <f>ROUNDDOWN(($AM262-5+60)/5,0)-ROUNDDOWN(IF($BA$1=TRUE,$AT262,$AU262)/100,0)+IF($BB$1=TRUE,1,0)+IF($BD$1=TRUE,6,0)</f>
        <v>19</v>
      </c>
    </row>
    <row r="263" spans="1:52" x14ac:dyDescent="0.3">
      <c r="A263" s="35">
        <v>259</v>
      </c>
      <c r="B263" s="7" t="s">
        <v>206</v>
      </c>
      <c r="C263" s="23" t="s">
        <v>205</v>
      </c>
      <c r="D263" s="8" t="s">
        <v>1</v>
      </c>
      <c r="E263" s="8" t="s">
        <v>0</v>
      </c>
      <c r="F263" s="9" t="s">
        <v>69</v>
      </c>
      <c r="G263" s="26" t="s">
        <v>10</v>
      </c>
      <c r="H263" s="6">
        <f>ROUNDDOWN(AI263*1.05,0)+INDEX(Sheet2!$B$2:'Sheet2'!$B$5,MATCH(G263,Sheet2!$A$2:'Sheet2'!$A$5,0),0)+34*AR263-ROUNDUP(IF($BA$1=TRUE,AT263,AU263)/10,0)</f>
        <v>398</v>
      </c>
      <c r="I263" s="6">
        <f>ROUNDDOWN(AJ263*1.05,0)+INDEX(Sheet2!$B$2:'Sheet2'!$B$5,MATCH(G263,Sheet2!$A$2:'Sheet2'!$A$5,0),0)+34*AR263-ROUNDUP(IF($BA$1=TRUE,AT263,AU263)/10,0)</f>
        <v>455</v>
      </c>
      <c r="J263" s="45">
        <f>H263+I263</f>
        <v>853</v>
      </c>
      <c r="K263" s="41">
        <f>AU263-ROUNDDOWN(AP263/2,0)-ROUNDDOWN(MAX(AO263*1.2,AN263*0.5),0)+INDEX(Sheet2!$C$2:'Sheet2'!$C$5,MATCH(G263,Sheet2!$A$2:'Sheet2'!$A$5,0),0)</f>
        <v>1227</v>
      </c>
      <c r="L263" s="23">
        <f>AT263-ROUNDDOWN(AP263/2,0)-ROUNDDOWN(MAX(AO263*1.2,AN263*0.5),0)</f>
        <v>676</v>
      </c>
      <c r="M263" s="6"/>
      <c r="N263" s="27">
        <f>AV263+IF($F263="범선",IF($BE$1=TRUE,INDEX(Sheet2!$H$2:'Sheet2'!$H$45,MATCH(AV263,Sheet2!$G$2:'Sheet2'!$G$45,0),0)),IF($BF$1=TRUE,INDEX(Sheet2!$I$2:'Sheet2'!$I$45,MATCH(AV263,Sheet2!$G$2:'Sheet2'!$G$45,0)),IF($BG$1=TRUE,INDEX(Sheet2!$H$2:'Sheet2'!$H$45,MATCH(AV263,Sheet2!$G$2:'Sheet2'!$G$45,0)),0)))+IF($BC$1=TRUE,2,0)</f>
        <v>18.5</v>
      </c>
      <c r="O263" s="8">
        <f>N263+3</f>
        <v>21.5</v>
      </c>
      <c r="P263" s="8">
        <f>N263+6</f>
        <v>24.5</v>
      </c>
      <c r="Q263" s="26">
        <f>N263+9</f>
        <v>27.5</v>
      </c>
      <c r="R263" s="8">
        <f>AW263+IF($F263="범선",IF($BE$1=TRUE,INDEX(Sheet2!$H$2:'Sheet2'!$H$45,MATCH(AW263,Sheet2!$G$2:'Sheet2'!$G$45,0),0)),IF($BF$1=TRUE,INDEX(Sheet2!$I$2:'Sheet2'!$I$45,MATCH(AW263,Sheet2!$G$2:'Sheet2'!$G$45,0)),IF($BG$1=TRUE,INDEX(Sheet2!$H$2:'Sheet2'!$H$45,MATCH(AW263,Sheet2!$G$2:'Sheet2'!$G$45,0)),0)))+IF($BC$1=TRUE,2,0)</f>
        <v>20</v>
      </c>
      <c r="S263" s="8">
        <f>R263+3.5</f>
        <v>23.5</v>
      </c>
      <c r="T263" s="8">
        <f>R263+6.5</f>
        <v>26.5</v>
      </c>
      <c r="U263" s="26">
        <f>R263+9.5</f>
        <v>29.5</v>
      </c>
      <c r="V263" s="8">
        <f>AX263+IF($F263="범선",IF($BE$1=TRUE,INDEX(Sheet2!$H$2:'Sheet2'!$H$45,MATCH(AX263,Sheet2!$G$2:'Sheet2'!$G$45,0),0)),IF($BF$1=TRUE,INDEX(Sheet2!$I$2:'Sheet2'!$I$45,MATCH(AX263,Sheet2!$G$2:'Sheet2'!$G$45,0)),IF($BG$1=TRUE,INDEX(Sheet2!$H$2:'Sheet2'!$H$45,MATCH(AX263,Sheet2!$G$2:'Sheet2'!$G$45,0)),0)))+IF($BC$1=TRUE,2,0)</f>
        <v>24</v>
      </c>
      <c r="W263" s="8">
        <f>V263+3.5</f>
        <v>27.5</v>
      </c>
      <c r="X263" s="8">
        <f>V263+6.5</f>
        <v>30.5</v>
      </c>
      <c r="Y263" s="26">
        <f>V263+9.5</f>
        <v>33.5</v>
      </c>
      <c r="Z263" s="8">
        <f>AY263+IF($F263="범선",IF($BE$1=TRUE,INDEX(Sheet2!$H$2:'Sheet2'!$H$45,MATCH(AY263,Sheet2!$G$2:'Sheet2'!$G$45,0),0)),IF($BF$1=TRUE,INDEX(Sheet2!$I$2:'Sheet2'!$I$45,MATCH(AY263,Sheet2!$G$2:'Sheet2'!$G$45,0)),IF($BG$1=TRUE,INDEX(Sheet2!$H$2:'Sheet2'!$H$45,MATCH(AY263,Sheet2!$G$2:'Sheet2'!$G$45,0)),0)))+IF($BC$1=TRUE,2,0)</f>
        <v>29</v>
      </c>
      <c r="AA263" s="8">
        <f>Z263+3.5</f>
        <v>32.5</v>
      </c>
      <c r="AB263" s="8">
        <f>Z263+6.5</f>
        <v>35.5</v>
      </c>
      <c r="AC263" s="26">
        <f>Z263+9.5</f>
        <v>38.5</v>
      </c>
      <c r="AD263" s="8">
        <f>AZ263+IF($F263="범선",IF($BE$1=TRUE,INDEX(Sheet2!$H$2:'Sheet2'!$H$45,MATCH(AZ263,Sheet2!$G$2:'Sheet2'!$G$45,0),0)),IF($BF$1=TRUE,INDEX(Sheet2!$I$2:'Sheet2'!$I$45,MATCH(AZ263,Sheet2!$G$2:'Sheet2'!$G$45,0)),IF($BG$1=TRUE,INDEX(Sheet2!$H$2:'Sheet2'!$H$45,MATCH(AZ263,Sheet2!$G$2:'Sheet2'!$G$45,0)),0)))+IF($BC$1=TRUE,2,0)</f>
        <v>34.5</v>
      </c>
      <c r="AE263" s="8">
        <f>AD263+3.5</f>
        <v>38</v>
      </c>
      <c r="AF263" s="8">
        <f>AD263+6.5</f>
        <v>41</v>
      </c>
      <c r="AG263" s="26">
        <f>AD263+9.5</f>
        <v>44</v>
      </c>
      <c r="AH263" s="8"/>
      <c r="AI263" s="6">
        <v>220</v>
      </c>
      <c r="AJ263" s="6">
        <v>275</v>
      </c>
      <c r="AK263" s="6">
        <v>10</v>
      </c>
      <c r="AL263" s="6">
        <v>12</v>
      </c>
      <c r="AM263" s="6">
        <v>40</v>
      </c>
      <c r="AN263" s="6">
        <v>65</v>
      </c>
      <c r="AO263" s="6">
        <v>35</v>
      </c>
      <c r="AP263" s="6">
        <v>64</v>
      </c>
      <c r="AQ263" s="6">
        <v>871</v>
      </c>
      <c r="AR263" s="6">
        <v>3</v>
      </c>
      <c r="AS263" s="6">
        <f>AN263+AP263+AQ263</f>
        <v>1000</v>
      </c>
      <c r="AT263" s="6">
        <f>ROUNDDOWN(AS263*0.75,0)</f>
        <v>750</v>
      </c>
      <c r="AU263" s="6">
        <f>ROUNDDOWN(AS263*1.25,0)</f>
        <v>1250</v>
      </c>
      <c r="AV263" s="6">
        <f>ROUNDDOWN(($AM263-5)/5,0)-ROUNDDOWN(IF($BA$1=TRUE,$AT263,$AU263)/100,0)+IF($BB$1=TRUE,1,0)+IF($BD$1=TRUE,6,0)</f>
        <v>7</v>
      </c>
      <c r="AW263" s="6">
        <f>ROUNDDOWN(($AM263-5+3*$BA$5)/5,0)-ROUNDDOWN(IF($BA$1=TRUE,$AT263,$AU263)/100,0)+IF($BB$1=TRUE,1,0)+IF($BD$1=TRUE,6,0)</f>
        <v>8</v>
      </c>
      <c r="AX263" s="6">
        <f>ROUNDDOWN(($AM263-5+20*1+2*$BA$5)/5,0)-ROUNDDOWN(IF($BA$1=TRUE,$AT263,$AU263)/100,0)+IF($BB$1=TRUE,1,0)+IF($BD$1=TRUE,6,0)</f>
        <v>11</v>
      </c>
      <c r="AY263" s="6">
        <f>ROUNDDOWN(($AM263-5+20*2+1*$BA$5)/5,0)-ROUNDDOWN(IF($BA$1=TRUE,$AT263,$AU263)/100,0)+IF($BB$1=TRUE,1,0)+IF($BD$1=TRUE,6,0)</f>
        <v>15</v>
      </c>
      <c r="AZ263" s="6">
        <f>ROUNDDOWN(($AM263-5+60)/5,0)-ROUNDDOWN(IF($BA$1=TRUE,$AT263,$AU263)/100,0)+IF($BB$1=TRUE,1,0)+IF($BD$1=TRUE,6,0)</f>
        <v>19</v>
      </c>
    </row>
    <row r="264" spans="1:52" x14ac:dyDescent="0.3">
      <c r="A264" s="35">
        <v>260</v>
      </c>
      <c r="B264" s="7" t="s">
        <v>207</v>
      </c>
      <c r="C264" s="23" t="s">
        <v>205</v>
      </c>
      <c r="D264" s="8" t="s">
        <v>1</v>
      </c>
      <c r="E264" s="8" t="s">
        <v>0</v>
      </c>
      <c r="F264" s="9" t="s">
        <v>69</v>
      </c>
      <c r="G264" s="26" t="s">
        <v>10</v>
      </c>
      <c r="H264" s="6">
        <f>ROUNDDOWN(AI264*1.05,0)+INDEX(Sheet2!$B$2:'Sheet2'!$B$5,MATCH(G264,Sheet2!$A$2:'Sheet2'!$A$5,0),0)+34*AR264-ROUNDUP(IF($BA$1=TRUE,AT264,AU264)/10,0)</f>
        <v>380</v>
      </c>
      <c r="I264" s="6">
        <f>ROUNDDOWN(AJ264*1.05,0)+INDEX(Sheet2!$B$2:'Sheet2'!$B$5,MATCH(G264,Sheet2!$A$2:'Sheet2'!$A$5,0),0)+34*AR264-ROUNDUP(IF($BA$1=TRUE,AT264,AU264)/10,0)</f>
        <v>454</v>
      </c>
      <c r="J264" s="45">
        <f>H264+I264</f>
        <v>834</v>
      </c>
      <c r="K264" s="41">
        <f>AU264-ROUNDDOWN(AP264/2,0)-ROUNDDOWN(MAX(AO264*1.2,AN264*0.5),0)+INDEX(Sheet2!$C$2:'Sheet2'!$C$5,MATCH(G264,Sheet2!$A$2:'Sheet2'!$A$5,0),0)</f>
        <v>1058</v>
      </c>
      <c r="L264" s="23">
        <f>AT264-ROUNDDOWN(AP264/2,0)-ROUNDDOWN(MAX(AO264*1.2,AN264*0.5),0)</f>
        <v>572</v>
      </c>
      <c r="M264" s="6"/>
      <c r="N264" s="27">
        <f>AV264+IF($F264="범선",IF($BE$1=TRUE,INDEX(Sheet2!$H$2:'Sheet2'!$H$45,MATCH(AV264,Sheet2!$G$2:'Sheet2'!$G$45,0),0)),IF($BF$1=TRUE,INDEX(Sheet2!$I$2:'Sheet2'!$I$45,MATCH(AV264,Sheet2!$G$2:'Sheet2'!$G$45,0)),IF($BG$1=TRUE,INDEX(Sheet2!$H$2:'Sheet2'!$H$45,MATCH(AV264,Sheet2!$G$2:'Sheet2'!$G$45,0)),0)))+IF($BC$1=TRUE,2,0)</f>
        <v>18.5</v>
      </c>
      <c r="O264" s="8">
        <f>N264+3</f>
        <v>21.5</v>
      </c>
      <c r="P264" s="8">
        <f>N264+6</f>
        <v>24.5</v>
      </c>
      <c r="Q264" s="26">
        <f>N264+9</f>
        <v>27.5</v>
      </c>
      <c r="R264" s="8">
        <f>AW264+IF($F264="범선",IF($BE$1=TRUE,INDEX(Sheet2!$H$2:'Sheet2'!$H$45,MATCH(AW264,Sheet2!$G$2:'Sheet2'!$G$45,0),0)),IF($BF$1=TRUE,INDEX(Sheet2!$I$2:'Sheet2'!$I$45,MATCH(AW264,Sheet2!$G$2:'Sheet2'!$G$45,0)),IF($BG$1=TRUE,INDEX(Sheet2!$H$2:'Sheet2'!$H$45,MATCH(AW264,Sheet2!$G$2:'Sheet2'!$G$45,0)),0)))+IF($BC$1=TRUE,2,0)</f>
        <v>20</v>
      </c>
      <c r="S264" s="8">
        <f>R264+3.5</f>
        <v>23.5</v>
      </c>
      <c r="T264" s="8">
        <f>R264+6.5</f>
        <v>26.5</v>
      </c>
      <c r="U264" s="26">
        <f>R264+9.5</f>
        <v>29.5</v>
      </c>
      <c r="V264" s="8">
        <f>AX264+IF($F264="범선",IF($BE$1=TRUE,INDEX(Sheet2!$H$2:'Sheet2'!$H$45,MATCH(AX264,Sheet2!$G$2:'Sheet2'!$G$45,0),0)),IF($BF$1=TRUE,INDEX(Sheet2!$I$2:'Sheet2'!$I$45,MATCH(AX264,Sheet2!$G$2:'Sheet2'!$G$45,0)),IF($BG$1=TRUE,INDEX(Sheet2!$H$2:'Sheet2'!$H$45,MATCH(AX264,Sheet2!$G$2:'Sheet2'!$G$45,0)),0)))+IF($BC$1=TRUE,2,0)</f>
        <v>25</v>
      </c>
      <c r="W264" s="8">
        <f>V264+3.5</f>
        <v>28.5</v>
      </c>
      <c r="X264" s="8">
        <f>V264+6.5</f>
        <v>31.5</v>
      </c>
      <c r="Y264" s="26">
        <f>V264+9.5</f>
        <v>34.5</v>
      </c>
      <c r="Z264" s="8">
        <f>AY264+IF($F264="범선",IF($BE$1=TRUE,INDEX(Sheet2!$H$2:'Sheet2'!$H$45,MATCH(AY264,Sheet2!$G$2:'Sheet2'!$G$45,0),0)),IF($BF$1=TRUE,INDEX(Sheet2!$I$2:'Sheet2'!$I$45,MATCH(AY264,Sheet2!$G$2:'Sheet2'!$G$45,0)),IF($BG$1=TRUE,INDEX(Sheet2!$H$2:'Sheet2'!$H$45,MATCH(AY264,Sheet2!$G$2:'Sheet2'!$G$45,0)),0)))+IF($BC$1=TRUE,2,0)</f>
        <v>30.5</v>
      </c>
      <c r="AA264" s="8">
        <f>Z264+3.5</f>
        <v>34</v>
      </c>
      <c r="AB264" s="8">
        <f>Z264+6.5</f>
        <v>37</v>
      </c>
      <c r="AC264" s="26">
        <f>Z264+9.5</f>
        <v>40</v>
      </c>
      <c r="AD264" s="8">
        <f>AZ264+IF($F264="범선",IF($BE$1=TRUE,INDEX(Sheet2!$H$2:'Sheet2'!$H$45,MATCH(AZ264,Sheet2!$G$2:'Sheet2'!$G$45,0),0)),IF($BF$1=TRUE,INDEX(Sheet2!$I$2:'Sheet2'!$I$45,MATCH(AZ264,Sheet2!$G$2:'Sheet2'!$G$45,0)),IF($BG$1=TRUE,INDEX(Sheet2!$H$2:'Sheet2'!$H$45,MATCH(AZ264,Sheet2!$G$2:'Sheet2'!$G$45,0)),0)))+IF($BC$1=TRUE,2,0)</f>
        <v>34.5</v>
      </c>
      <c r="AE264" s="8">
        <f>AD264+3.5</f>
        <v>38</v>
      </c>
      <c r="AF264" s="8">
        <f>AD264+6.5</f>
        <v>41</v>
      </c>
      <c r="AG264" s="26">
        <f>AD264+9.5</f>
        <v>44</v>
      </c>
      <c r="AH264" s="8"/>
      <c r="AI264" s="6">
        <v>195</v>
      </c>
      <c r="AJ264" s="6">
        <v>265</v>
      </c>
      <c r="AK264" s="6">
        <v>9</v>
      </c>
      <c r="AL264" s="6">
        <v>10</v>
      </c>
      <c r="AM264" s="6">
        <v>38</v>
      </c>
      <c r="AN264" s="6">
        <v>72</v>
      </c>
      <c r="AO264" s="6">
        <v>40</v>
      </c>
      <c r="AP264" s="6">
        <v>64</v>
      </c>
      <c r="AQ264" s="6">
        <v>734</v>
      </c>
      <c r="AR264" s="6">
        <v>3</v>
      </c>
      <c r="AS264" s="6">
        <f>AN264+AP264+AQ264</f>
        <v>870</v>
      </c>
      <c r="AT264" s="6">
        <f>ROUNDDOWN(AS264*0.75,0)</f>
        <v>652</v>
      </c>
      <c r="AU264" s="6">
        <f>ROUNDDOWN(AS264*1.25,0)</f>
        <v>1087</v>
      </c>
      <c r="AV264" s="6">
        <f>ROUNDDOWN(($AM264-5)/5,0)-ROUNDDOWN(IF($BA$1=TRUE,$AT264,$AU264)/100,0)+IF($BB$1=TRUE,1,0)+IF($BD$1=TRUE,6,0)</f>
        <v>7</v>
      </c>
      <c r="AW264" s="6">
        <f>ROUNDDOWN(($AM264-5+3*$BA$5)/5,0)-ROUNDDOWN(IF($BA$1=TRUE,$AT264,$AU264)/100,0)+IF($BB$1=TRUE,1,0)+IF($BD$1=TRUE,6,0)</f>
        <v>8</v>
      </c>
      <c r="AX264" s="6">
        <f>ROUNDDOWN(($AM264-5+20*1+2*$BA$5)/5,0)-ROUNDDOWN(IF($BA$1=TRUE,$AT264,$AU264)/100,0)+IF($BB$1=TRUE,1,0)+IF($BD$1=TRUE,6,0)</f>
        <v>12</v>
      </c>
      <c r="AY264" s="6">
        <f>ROUNDDOWN(($AM264-5+20*2+1*$BA$5)/5,0)-ROUNDDOWN(IF($BA$1=TRUE,$AT264,$AU264)/100,0)+IF($BB$1=TRUE,1,0)+IF($BD$1=TRUE,6,0)</f>
        <v>16</v>
      </c>
      <c r="AZ264" s="6">
        <f>ROUNDDOWN(($AM264-5+60)/5,0)-ROUNDDOWN(IF($BA$1=TRUE,$AT264,$AU264)/100,0)+IF($BB$1=TRUE,1,0)+IF($BD$1=TRUE,6,0)</f>
        <v>19</v>
      </c>
    </row>
    <row r="265" spans="1:52" x14ac:dyDescent="0.3">
      <c r="A265" s="35">
        <v>261</v>
      </c>
      <c r="B265" s="7" t="s">
        <v>174</v>
      </c>
      <c r="C265" s="23" t="s">
        <v>172</v>
      </c>
      <c r="D265" s="8" t="s">
        <v>1</v>
      </c>
      <c r="E265" s="8" t="s">
        <v>0</v>
      </c>
      <c r="F265" s="9" t="s">
        <v>69</v>
      </c>
      <c r="G265" s="26" t="s">
        <v>10</v>
      </c>
      <c r="H265" s="6">
        <f>ROUNDDOWN(AI265*1.05,0)+INDEX(Sheet2!$B$2:'Sheet2'!$B$5,MATCH(G265,Sheet2!$A$2:'Sheet2'!$A$5,0),0)+34*AR265-ROUNDUP(IF($BA$1=TRUE,AT265,AU265)/10,0)</f>
        <v>424</v>
      </c>
      <c r="I265" s="6">
        <f>ROUNDDOWN(AJ265*1.05,0)+INDEX(Sheet2!$B$2:'Sheet2'!$B$5,MATCH(G265,Sheet2!$A$2:'Sheet2'!$A$5,0),0)+34*AR265-ROUNDUP(IF($BA$1=TRUE,AT265,AU265)/10,0)</f>
        <v>560</v>
      </c>
      <c r="J265" s="45">
        <f>H265+I265</f>
        <v>984</v>
      </c>
      <c r="K265" s="41">
        <f>AU265-ROUNDDOWN(AP265/2,0)-ROUNDDOWN(MAX(AO265*1.2,AN265*0.5),0)+INDEX(Sheet2!$C$2:'Sheet2'!$C$5,MATCH(G265,Sheet2!$A$2:'Sheet2'!$A$5,0),0)</f>
        <v>1157</v>
      </c>
      <c r="L265" s="23">
        <f>AT265-ROUNDDOWN(AP265/2,0)-ROUNDDOWN(MAX(AO265*1.2,AN265*0.5),0)</f>
        <v>643</v>
      </c>
      <c r="M265" s="6"/>
      <c r="N265" s="27">
        <f>AV265+IF($F265="범선",IF($BE$1=TRUE,INDEX(Sheet2!$H$2:'Sheet2'!$H$45,MATCH(AV265,Sheet2!$G$2:'Sheet2'!$G$45,0),0)),IF($BF$1=TRUE,INDEX(Sheet2!$I$2:'Sheet2'!$I$45,MATCH(AV265,Sheet2!$G$2:'Sheet2'!$G$45,0)),IF($BG$1=TRUE,INDEX(Sheet2!$H$2:'Sheet2'!$H$45,MATCH(AV265,Sheet2!$G$2:'Sheet2'!$G$45,0)),0)))+IF($BC$1=TRUE,2,0)</f>
        <v>14.5</v>
      </c>
      <c r="O265" s="8">
        <f>N265+3</f>
        <v>17.5</v>
      </c>
      <c r="P265" s="8">
        <f>N265+6</f>
        <v>20.5</v>
      </c>
      <c r="Q265" s="26">
        <f>N265+9</f>
        <v>23.5</v>
      </c>
      <c r="R265" s="8">
        <f>AW265+IF($F265="범선",IF($BE$1=TRUE,INDEX(Sheet2!$H$2:'Sheet2'!$H$45,MATCH(AW265,Sheet2!$G$2:'Sheet2'!$G$45,0),0)),IF($BF$1=TRUE,INDEX(Sheet2!$I$2:'Sheet2'!$I$45,MATCH(AW265,Sheet2!$G$2:'Sheet2'!$G$45,0)),IF($BG$1=TRUE,INDEX(Sheet2!$H$2:'Sheet2'!$H$45,MATCH(AW265,Sheet2!$G$2:'Sheet2'!$G$45,0)),0)))+IF($BC$1=TRUE,2,0)</f>
        <v>16</v>
      </c>
      <c r="S265" s="8">
        <f>R265+3.5</f>
        <v>19.5</v>
      </c>
      <c r="T265" s="8">
        <f>R265+6.5</f>
        <v>22.5</v>
      </c>
      <c r="U265" s="26">
        <f>R265+9.5</f>
        <v>25.5</v>
      </c>
      <c r="V265" s="8">
        <f>AX265+IF($F265="범선",IF($BE$1=TRUE,INDEX(Sheet2!$H$2:'Sheet2'!$H$45,MATCH(AX265,Sheet2!$G$2:'Sheet2'!$G$45,0),0)),IF($BF$1=TRUE,INDEX(Sheet2!$I$2:'Sheet2'!$I$45,MATCH(AX265,Sheet2!$G$2:'Sheet2'!$G$45,0)),IF($BG$1=TRUE,INDEX(Sheet2!$H$2:'Sheet2'!$H$45,MATCH(AX265,Sheet2!$G$2:'Sheet2'!$G$45,0)),0)))+IF($BC$1=TRUE,2,0)</f>
        <v>21</v>
      </c>
      <c r="W265" s="8">
        <f>V265+3.5</f>
        <v>24.5</v>
      </c>
      <c r="X265" s="8">
        <f>V265+6.5</f>
        <v>27.5</v>
      </c>
      <c r="Y265" s="26">
        <f>V265+9.5</f>
        <v>30.5</v>
      </c>
      <c r="Z265" s="8">
        <f>AY265+IF($F265="범선",IF($BE$1=TRUE,INDEX(Sheet2!$H$2:'Sheet2'!$H$45,MATCH(AY265,Sheet2!$G$2:'Sheet2'!$G$45,0),0)),IF($BF$1=TRUE,INDEX(Sheet2!$I$2:'Sheet2'!$I$45,MATCH(AY265,Sheet2!$G$2:'Sheet2'!$G$45,0)),IF($BG$1=TRUE,INDEX(Sheet2!$H$2:'Sheet2'!$H$45,MATCH(AY265,Sheet2!$G$2:'Sheet2'!$G$45,0)),0)))+IF($BC$1=TRUE,2,0)</f>
        <v>26.5</v>
      </c>
      <c r="AA265" s="8">
        <f>Z265+3.5</f>
        <v>30</v>
      </c>
      <c r="AB265" s="8">
        <f>Z265+6.5</f>
        <v>33</v>
      </c>
      <c r="AC265" s="26">
        <f>Z265+9.5</f>
        <v>36</v>
      </c>
      <c r="AD265" s="8">
        <f>AZ265+IF($F265="범선",IF($BE$1=TRUE,INDEX(Sheet2!$H$2:'Sheet2'!$H$45,MATCH(AZ265,Sheet2!$G$2:'Sheet2'!$G$45,0),0)),IF($BF$1=TRUE,INDEX(Sheet2!$I$2:'Sheet2'!$I$45,MATCH(AZ265,Sheet2!$G$2:'Sheet2'!$G$45,0)),IF($BG$1=TRUE,INDEX(Sheet2!$H$2:'Sheet2'!$H$45,MATCH(AZ265,Sheet2!$G$2:'Sheet2'!$G$45,0)),0)))+IF($BC$1=TRUE,2,0)</f>
        <v>30.5</v>
      </c>
      <c r="AE265" s="8">
        <f>AD265+3.5</f>
        <v>34</v>
      </c>
      <c r="AF265" s="8">
        <f>AD265+6.5</f>
        <v>37</v>
      </c>
      <c r="AG265" s="26">
        <f>AD265+9.5</f>
        <v>40</v>
      </c>
      <c r="AH265" s="8"/>
      <c r="AI265" s="6">
        <v>240</v>
      </c>
      <c r="AJ265" s="6">
        <v>370</v>
      </c>
      <c r="AK265" s="6">
        <v>8</v>
      </c>
      <c r="AL265" s="6">
        <v>10</v>
      </c>
      <c r="AM265" s="6">
        <v>23</v>
      </c>
      <c r="AN265" s="6">
        <v>65</v>
      </c>
      <c r="AO265" s="6">
        <v>32</v>
      </c>
      <c r="AP265" s="6">
        <v>24</v>
      </c>
      <c r="AQ265" s="6">
        <v>836</v>
      </c>
      <c r="AR265" s="6">
        <v>3</v>
      </c>
      <c r="AS265" s="6">
        <f>AN265+AP265+AQ265</f>
        <v>925</v>
      </c>
      <c r="AT265" s="6">
        <f>ROUNDDOWN(AS265*0.75,0)</f>
        <v>693</v>
      </c>
      <c r="AU265" s="6">
        <f>ROUNDDOWN(AS265*1.25,0)</f>
        <v>1156</v>
      </c>
      <c r="AV265" s="6">
        <f>ROUNDDOWN(($AM265-5)/5,0)-ROUNDDOWN(IF($BA$1=TRUE,$AT265,$AU265)/100,0)+IF($BB$1=TRUE,1,0)+IF($BD$1=TRUE,6,0)</f>
        <v>4</v>
      </c>
      <c r="AW265" s="6">
        <f>ROUNDDOWN(($AM265-5+3*$BA$5)/5,0)-ROUNDDOWN(IF($BA$1=TRUE,$AT265,$AU265)/100,0)+IF($BB$1=TRUE,1,0)+IF($BD$1=TRUE,6,0)</f>
        <v>5</v>
      </c>
      <c r="AX265" s="6">
        <f>ROUNDDOWN(($AM265-5+20*1+2*$BA$5)/5,0)-ROUNDDOWN(IF($BA$1=TRUE,$AT265,$AU265)/100,0)+IF($BB$1=TRUE,1,0)+IF($BD$1=TRUE,6,0)</f>
        <v>9</v>
      </c>
      <c r="AY265" s="6">
        <f>ROUNDDOWN(($AM265-5+20*2+1*$BA$5)/5,0)-ROUNDDOWN(IF($BA$1=TRUE,$AT265,$AU265)/100,0)+IF($BB$1=TRUE,1,0)+IF($BD$1=TRUE,6,0)</f>
        <v>13</v>
      </c>
      <c r="AZ265" s="6">
        <f>ROUNDDOWN(($AM265-5+60)/5,0)-ROUNDDOWN(IF($BA$1=TRUE,$AT265,$AU265)/100,0)+IF($BB$1=TRUE,1,0)+IF($BD$1=TRUE,6,0)</f>
        <v>16</v>
      </c>
    </row>
    <row r="266" spans="1:52" x14ac:dyDescent="0.3">
      <c r="A266" s="35">
        <v>262</v>
      </c>
      <c r="B266" s="7"/>
      <c r="C266" s="23" t="s">
        <v>172</v>
      </c>
      <c r="D266" s="8" t="s">
        <v>1</v>
      </c>
      <c r="E266" s="8" t="s">
        <v>117</v>
      </c>
      <c r="F266" s="9" t="s">
        <v>69</v>
      </c>
      <c r="G266" s="26" t="s">
        <v>10</v>
      </c>
      <c r="H266" s="6">
        <f>ROUNDDOWN(AI266*1.05,0)+INDEX(Sheet2!$B$2:'Sheet2'!$B$5,MATCH(G266,Sheet2!$A$2:'Sheet2'!$A$5,0),0)+34*AR266-ROUNDUP(IF($BA$1=TRUE,AT266,AU266)/10,0)</f>
        <v>413</v>
      </c>
      <c r="I266" s="6">
        <f>ROUNDDOWN(AJ266*1.05,0)+INDEX(Sheet2!$B$2:'Sheet2'!$B$5,MATCH(G266,Sheet2!$A$2:'Sheet2'!$A$5,0),0)+34*AR266-ROUNDUP(IF($BA$1=TRUE,AT266,AU266)/10,0)</f>
        <v>555</v>
      </c>
      <c r="J266" s="45">
        <f>H266+I266</f>
        <v>968</v>
      </c>
      <c r="K266" s="41">
        <f>AU266-ROUNDDOWN(AP266/2,0)-ROUNDDOWN(MAX(AO266*1.2,AN266*0.5),0)+INDEX(Sheet2!$C$2:'Sheet2'!$C$5,MATCH(G266,Sheet2!$A$2:'Sheet2'!$A$5,0),0)</f>
        <v>1157</v>
      </c>
      <c r="L266" s="23">
        <f>AT266-ROUNDDOWN(AP266/2,0)-ROUNDDOWN(MAX(AO266*1.2,AN266*0.5),0)</f>
        <v>643</v>
      </c>
      <c r="M266" s="6"/>
      <c r="N266" s="27">
        <f>AV266+IF($F266="범선",IF($BE$1=TRUE,INDEX(Sheet2!$H$2:'Sheet2'!$H$45,MATCH(AV266,Sheet2!$G$2:'Sheet2'!$G$45,0),0)),IF($BF$1=TRUE,INDEX(Sheet2!$I$2:'Sheet2'!$I$45,MATCH(AV266,Sheet2!$G$2:'Sheet2'!$G$45,0)),IF($BG$1=TRUE,INDEX(Sheet2!$H$2:'Sheet2'!$H$45,MATCH(AV266,Sheet2!$G$2:'Sheet2'!$G$45,0)),0)))+IF($BC$1=TRUE,2,0)</f>
        <v>14.5</v>
      </c>
      <c r="O266" s="8">
        <f>N266+3</f>
        <v>17.5</v>
      </c>
      <c r="P266" s="8">
        <f>N266+6</f>
        <v>20.5</v>
      </c>
      <c r="Q266" s="26">
        <f>N266+9</f>
        <v>23.5</v>
      </c>
      <c r="R266" s="8">
        <f>AW266+IF($F266="범선",IF($BE$1=TRUE,INDEX(Sheet2!$H$2:'Sheet2'!$H$45,MATCH(AW266,Sheet2!$G$2:'Sheet2'!$G$45,0),0)),IF($BF$1=TRUE,INDEX(Sheet2!$I$2:'Sheet2'!$I$45,MATCH(AW266,Sheet2!$G$2:'Sheet2'!$G$45,0)),IF($BG$1=TRUE,INDEX(Sheet2!$H$2:'Sheet2'!$H$45,MATCH(AW266,Sheet2!$G$2:'Sheet2'!$G$45,0)),0)))+IF($BC$1=TRUE,2,0)</f>
        <v>16</v>
      </c>
      <c r="S266" s="8">
        <f>R266+3.5</f>
        <v>19.5</v>
      </c>
      <c r="T266" s="8">
        <f>R266+6.5</f>
        <v>22.5</v>
      </c>
      <c r="U266" s="26">
        <f>R266+9.5</f>
        <v>25.5</v>
      </c>
      <c r="V266" s="8">
        <f>AX266+IF($F266="범선",IF($BE$1=TRUE,INDEX(Sheet2!$H$2:'Sheet2'!$H$45,MATCH(AX266,Sheet2!$G$2:'Sheet2'!$G$45,0),0)),IF($BF$1=TRUE,INDEX(Sheet2!$I$2:'Sheet2'!$I$45,MATCH(AX266,Sheet2!$G$2:'Sheet2'!$G$45,0)),IF($BG$1=TRUE,INDEX(Sheet2!$H$2:'Sheet2'!$H$45,MATCH(AX266,Sheet2!$G$2:'Sheet2'!$G$45,0)),0)))+IF($BC$1=TRUE,2,0)</f>
        <v>21</v>
      </c>
      <c r="W266" s="8">
        <f>V266+3.5</f>
        <v>24.5</v>
      </c>
      <c r="X266" s="8">
        <f>V266+6.5</f>
        <v>27.5</v>
      </c>
      <c r="Y266" s="26">
        <f>V266+9.5</f>
        <v>30.5</v>
      </c>
      <c r="Z266" s="8">
        <f>AY266+IF($F266="범선",IF($BE$1=TRUE,INDEX(Sheet2!$H$2:'Sheet2'!$H$45,MATCH(AY266,Sheet2!$G$2:'Sheet2'!$G$45,0),0)),IF($BF$1=TRUE,INDEX(Sheet2!$I$2:'Sheet2'!$I$45,MATCH(AY266,Sheet2!$G$2:'Sheet2'!$G$45,0)),IF($BG$1=TRUE,INDEX(Sheet2!$H$2:'Sheet2'!$H$45,MATCH(AY266,Sheet2!$G$2:'Sheet2'!$G$45,0)),0)))+IF($BC$1=TRUE,2,0)</f>
        <v>25</v>
      </c>
      <c r="AA266" s="8">
        <f>Z266+3.5</f>
        <v>28.5</v>
      </c>
      <c r="AB266" s="8">
        <f>Z266+6.5</f>
        <v>31.5</v>
      </c>
      <c r="AC266" s="26">
        <f>Z266+9.5</f>
        <v>34.5</v>
      </c>
      <c r="AD266" s="8">
        <f>AZ266+IF($F266="범선",IF($BE$1=TRUE,INDEX(Sheet2!$H$2:'Sheet2'!$H$45,MATCH(AZ266,Sheet2!$G$2:'Sheet2'!$G$45,0),0)),IF($BF$1=TRUE,INDEX(Sheet2!$I$2:'Sheet2'!$I$45,MATCH(AZ266,Sheet2!$G$2:'Sheet2'!$G$45,0)),IF($BG$1=TRUE,INDEX(Sheet2!$H$2:'Sheet2'!$H$45,MATCH(AZ266,Sheet2!$G$2:'Sheet2'!$G$45,0)),0)))+IF($BC$1=TRUE,2,0)</f>
        <v>30.5</v>
      </c>
      <c r="AE266" s="8">
        <f>AD266+3.5</f>
        <v>34</v>
      </c>
      <c r="AF266" s="8">
        <f>AD266+6.5</f>
        <v>37</v>
      </c>
      <c r="AG266" s="26">
        <f>AD266+9.5</f>
        <v>40</v>
      </c>
      <c r="AH266" s="8"/>
      <c r="AI266" s="6">
        <v>230</v>
      </c>
      <c r="AJ266" s="6">
        <v>365</v>
      </c>
      <c r="AK266" s="6">
        <v>8</v>
      </c>
      <c r="AL266" s="6">
        <v>10</v>
      </c>
      <c r="AM266" s="6">
        <v>21</v>
      </c>
      <c r="AN266" s="6">
        <v>65</v>
      </c>
      <c r="AO266" s="6">
        <v>32</v>
      </c>
      <c r="AP266" s="6">
        <v>24</v>
      </c>
      <c r="AQ266" s="6">
        <v>836</v>
      </c>
      <c r="AR266" s="6">
        <v>3</v>
      </c>
      <c r="AS266" s="6">
        <f>AN266+AP266+AQ266</f>
        <v>925</v>
      </c>
      <c r="AT266" s="6">
        <f>ROUNDDOWN(AS266*0.75,0)</f>
        <v>693</v>
      </c>
      <c r="AU266" s="6">
        <f>ROUNDDOWN(AS266*1.25,0)</f>
        <v>1156</v>
      </c>
      <c r="AV266" s="6">
        <f>ROUNDDOWN(($AM266-5)/5,0)-ROUNDDOWN(IF($BA$1=TRUE,$AT266,$AU266)/100,0)+IF($BB$1=TRUE,1,0)+IF($BD$1=TRUE,6,0)</f>
        <v>4</v>
      </c>
      <c r="AW266" s="6">
        <f>ROUNDDOWN(($AM266-5+3*$BA$5)/5,0)-ROUNDDOWN(IF($BA$1=TRUE,$AT266,$AU266)/100,0)+IF($BB$1=TRUE,1,0)+IF($BD$1=TRUE,6,0)</f>
        <v>5</v>
      </c>
      <c r="AX266" s="6">
        <f>ROUNDDOWN(($AM266-5+20*1+2*$BA$5)/5,0)-ROUNDDOWN(IF($BA$1=TRUE,$AT266,$AU266)/100,0)+IF($BB$1=TRUE,1,0)+IF($BD$1=TRUE,6,0)</f>
        <v>9</v>
      </c>
      <c r="AY266" s="6">
        <f>ROUNDDOWN(($AM266-5+20*2+1*$BA$5)/5,0)-ROUNDDOWN(IF($BA$1=TRUE,$AT266,$AU266)/100,0)+IF($BB$1=TRUE,1,0)+IF($BD$1=TRUE,6,0)</f>
        <v>12</v>
      </c>
      <c r="AZ266" s="6">
        <f>ROUNDDOWN(($AM266-5+60)/5,0)-ROUNDDOWN(IF($BA$1=TRUE,$AT266,$AU266)/100,0)+IF($BB$1=TRUE,1,0)+IF($BD$1=TRUE,6,0)</f>
        <v>16</v>
      </c>
    </row>
    <row r="267" spans="1:52" x14ac:dyDescent="0.3">
      <c r="A267" s="35">
        <v>263</v>
      </c>
      <c r="B267" s="7" t="s">
        <v>169</v>
      </c>
      <c r="C267" s="23" t="s">
        <v>172</v>
      </c>
      <c r="D267" s="8" t="s">
        <v>1</v>
      </c>
      <c r="E267" s="8" t="s">
        <v>70</v>
      </c>
      <c r="F267" s="9" t="s">
        <v>69</v>
      </c>
      <c r="G267" s="26" t="s">
        <v>10</v>
      </c>
      <c r="H267" s="6">
        <f>ROUNDDOWN(AI267*1.05,0)+INDEX(Sheet2!$B$2:'Sheet2'!$B$5,MATCH(G267,Sheet2!$A$2:'Sheet2'!$A$5,0),0)+34*AR267-ROUNDUP(IF($BA$1=TRUE,AT267,AU267)/10,0)</f>
        <v>408</v>
      </c>
      <c r="I267" s="6">
        <f>ROUNDDOWN(AJ267*1.05,0)+INDEX(Sheet2!$B$2:'Sheet2'!$B$5,MATCH(G267,Sheet2!$A$2:'Sheet2'!$A$5,0),0)+34*AR267-ROUNDUP(IF($BA$1=TRUE,AT267,AU267)/10,0)</f>
        <v>550</v>
      </c>
      <c r="J267" s="45">
        <f>H267+I267</f>
        <v>958</v>
      </c>
      <c r="K267" s="41">
        <f>AU267-ROUNDDOWN(AP267/2,0)-ROUNDDOWN(MAX(AO267*1.2,AN267*0.5),0)+INDEX(Sheet2!$C$2:'Sheet2'!$C$5,MATCH(G267,Sheet2!$A$2:'Sheet2'!$A$5,0),0)</f>
        <v>1251</v>
      </c>
      <c r="L267" s="23">
        <f>AT267-ROUNDDOWN(AP267/2,0)-ROUNDDOWN(MAX(AO267*1.2,AN267*0.5),0)</f>
        <v>700</v>
      </c>
      <c r="M267" s="6"/>
      <c r="N267" s="27">
        <f>AV267+IF($F267="범선",IF($BE$1=TRUE,INDEX(Sheet2!$H$2:'Sheet2'!$H$45,MATCH(AV267,Sheet2!$G$2:'Sheet2'!$G$45,0),0)),IF($BF$1=TRUE,INDEX(Sheet2!$I$2:'Sheet2'!$I$45,MATCH(AV267,Sheet2!$G$2:'Sheet2'!$G$45,0)),IF($BG$1=TRUE,INDEX(Sheet2!$H$2:'Sheet2'!$H$45,MATCH(AV267,Sheet2!$G$2:'Sheet2'!$G$45,0)),0)))+IF($BC$1=TRUE,2,0)</f>
        <v>13</v>
      </c>
      <c r="O267" s="8">
        <f>N267+3</f>
        <v>16</v>
      </c>
      <c r="P267" s="8">
        <f>N267+6</f>
        <v>19</v>
      </c>
      <c r="Q267" s="26">
        <f>N267+9</f>
        <v>22</v>
      </c>
      <c r="R267" s="8">
        <f>AW267+IF($F267="범선",IF($BE$1=TRUE,INDEX(Sheet2!$H$2:'Sheet2'!$H$45,MATCH(AW267,Sheet2!$G$2:'Sheet2'!$G$45,0),0)),IF($BF$1=TRUE,INDEX(Sheet2!$I$2:'Sheet2'!$I$45,MATCH(AW267,Sheet2!$G$2:'Sheet2'!$G$45,0)),IF($BG$1=TRUE,INDEX(Sheet2!$H$2:'Sheet2'!$H$45,MATCH(AW267,Sheet2!$G$2:'Sheet2'!$G$45,0)),0)))+IF($BC$1=TRUE,2,0)</f>
        <v>14.5</v>
      </c>
      <c r="S267" s="8">
        <f>R267+3.5</f>
        <v>18</v>
      </c>
      <c r="T267" s="8">
        <f>R267+6.5</f>
        <v>21</v>
      </c>
      <c r="U267" s="26">
        <f>R267+9.5</f>
        <v>24</v>
      </c>
      <c r="V267" s="8">
        <f>AX267+IF($F267="범선",IF($BE$1=TRUE,INDEX(Sheet2!$H$2:'Sheet2'!$H$45,MATCH(AX267,Sheet2!$G$2:'Sheet2'!$G$45,0),0)),IF($BF$1=TRUE,INDEX(Sheet2!$I$2:'Sheet2'!$I$45,MATCH(AX267,Sheet2!$G$2:'Sheet2'!$G$45,0)),IF($BG$1=TRUE,INDEX(Sheet2!$H$2:'Sheet2'!$H$45,MATCH(AX267,Sheet2!$G$2:'Sheet2'!$G$45,0)),0)))+IF($BC$1=TRUE,2,0)</f>
        <v>20</v>
      </c>
      <c r="W267" s="8">
        <f>V267+3.5</f>
        <v>23.5</v>
      </c>
      <c r="X267" s="8">
        <f>V267+6.5</f>
        <v>26.5</v>
      </c>
      <c r="Y267" s="26">
        <f>V267+9.5</f>
        <v>29.5</v>
      </c>
      <c r="Z267" s="8">
        <f>AY267+IF($F267="범선",IF($BE$1=TRUE,INDEX(Sheet2!$H$2:'Sheet2'!$H$45,MATCH(AY267,Sheet2!$G$2:'Sheet2'!$G$45,0),0)),IF($BF$1=TRUE,INDEX(Sheet2!$I$2:'Sheet2'!$I$45,MATCH(AY267,Sheet2!$G$2:'Sheet2'!$G$45,0)),IF($BG$1=TRUE,INDEX(Sheet2!$H$2:'Sheet2'!$H$45,MATCH(AY267,Sheet2!$G$2:'Sheet2'!$G$45,0)),0)))+IF($BC$1=TRUE,2,0)</f>
        <v>24</v>
      </c>
      <c r="AA267" s="8">
        <f>Z267+3.5</f>
        <v>27.5</v>
      </c>
      <c r="AB267" s="8">
        <f>Z267+6.5</f>
        <v>30.5</v>
      </c>
      <c r="AC267" s="26">
        <f>Z267+9.5</f>
        <v>33.5</v>
      </c>
      <c r="AD267" s="8">
        <f>AZ267+IF($F267="범선",IF($BE$1=TRUE,INDEX(Sheet2!$H$2:'Sheet2'!$H$45,MATCH(AZ267,Sheet2!$G$2:'Sheet2'!$G$45,0),0)),IF($BF$1=TRUE,INDEX(Sheet2!$I$2:'Sheet2'!$I$45,MATCH(AZ267,Sheet2!$G$2:'Sheet2'!$G$45,0)),IF($BG$1=TRUE,INDEX(Sheet2!$H$2:'Sheet2'!$H$45,MATCH(AZ267,Sheet2!$G$2:'Sheet2'!$G$45,0)),0)))+IF($BC$1=TRUE,2,0)</f>
        <v>29</v>
      </c>
      <c r="AE267" s="8">
        <f>AD267+3.5</f>
        <v>32.5</v>
      </c>
      <c r="AF267" s="8">
        <f>AD267+6.5</f>
        <v>35.5</v>
      </c>
      <c r="AG267" s="26">
        <f>AD267+9.5</f>
        <v>38.5</v>
      </c>
      <c r="AH267" s="8"/>
      <c r="AI267" s="6">
        <v>230</v>
      </c>
      <c r="AJ267" s="6">
        <v>365</v>
      </c>
      <c r="AK267" s="6">
        <v>8</v>
      </c>
      <c r="AL267" s="6">
        <v>10</v>
      </c>
      <c r="AM267" s="6">
        <v>21</v>
      </c>
      <c r="AN267" s="6">
        <v>65</v>
      </c>
      <c r="AO267" s="6">
        <v>32</v>
      </c>
      <c r="AP267" s="6">
        <v>24</v>
      </c>
      <c r="AQ267" s="6">
        <v>911</v>
      </c>
      <c r="AR267" s="6">
        <v>3</v>
      </c>
      <c r="AS267" s="6">
        <f>AN267+AP267+AQ267</f>
        <v>1000</v>
      </c>
      <c r="AT267" s="6">
        <f>ROUNDDOWN(AS267*0.75,0)</f>
        <v>750</v>
      </c>
      <c r="AU267" s="6">
        <f>ROUNDDOWN(AS267*1.25,0)</f>
        <v>1250</v>
      </c>
      <c r="AV267" s="6">
        <f>ROUNDDOWN(($AM267-5)/5,0)-ROUNDDOWN(IF($BA$1=TRUE,$AT267,$AU267)/100,0)+IF($BB$1=TRUE,1,0)+IF($BD$1=TRUE,6,0)</f>
        <v>3</v>
      </c>
      <c r="AW267" s="6">
        <f>ROUNDDOWN(($AM267-5+3*$BA$5)/5,0)-ROUNDDOWN(IF($BA$1=TRUE,$AT267,$AU267)/100,0)+IF($BB$1=TRUE,1,0)+IF($BD$1=TRUE,6,0)</f>
        <v>4</v>
      </c>
      <c r="AX267" s="6">
        <f>ROUNDDOWN(($AM267-5+20*1+2*$BA$5)/5,0)-ROUNDDOWN(IF($BA$1=TRUE,$AT267,$AU267)/100,0)+IF($BB$1=TRUE,1,0)+IF($BD$1=TRUE,6,0)</f>
        <v>8</v>
      </c>
      <c r="AY267" s="6">
        <f>ROUNDDOWN(($AM267-5+20*2+1*$BA$5)/5,0)-ROUNDDOWN(IF($BA$1=TRUE,$AT267,$AU267)/100,0)+IF($BB$1=TRUE,1,0)+IF($BD$1=TRUE,6,0)</f>
        <v>11</v>
      </c>
      <c r="AZ267" s="6">
        <f>ROUNDDOWN(($AM267-5+60)/5,0)-ROUNDDOWN(IF($BA$1=TRUE,$AT267,$AU267)/100,0)+IF($BB$1=TRUE,1,0)+IF($BD$1=TRUE,6,0)</f>
        <v>15</v>
      </c>
    </row>
    <row r="268" spans="1:52" x14ac:dyDescent="0.3">
      <c r="A268" s="35">
        <v>264</v>
      </c>
      <c r="B268" s="7" t="s">
        <v>173</v>
      </c>
      <c r="C268" s="23" t="s">
        <v>172</v>
      </c>
      <c r="D268" s="8" t="s">
        <v>1</v>
      </c>
      <c r="E268" s="8" t="s">
        <v>79</v>
      </c>
      <c r="F268" s="8" t="s">
        <v>153</v>
      </c>
      <c r="G268" s="26" t="s">
        <v>10</v>
      </c>
      <c r="H268" s="6">
        <f>ROUNDDOWN(AI268*1.05,0)+INDEX(Sheet2!$B$2:'Sheet2'!$B$5,MATCH(G268,Sheet2!$A$2:'Sheet2'!$A$5,0),0)+34*AR268-ROUNDUP(IF($BA$1=TRUE,AT268,AU268)/10,0)</f>
        <v>404</v>
      </c>
      <c r="I268" s="6">
        <f>ROUNDDOWN(AJ268*1.05,0)+INDEX(Sheet2!$B$2:'Sheet2'!$B$5,MATCH(G268,Sheet2!$A$2:'Sheet2'!$A$5,0),0)+34*AR268-ROUNDUP(IF($BA$1=TRUE,AT268,AU268)/10,0)</f>
        <v>546</v>
      </c>
      <c r="J268" s="45">
        <f>H268+I268</f>
        <v>950</v>
      </c>
      <c r="K268" s="41">
        <f>AU268-ROUNDDOWN(AP268/2,0)-ROUNDDOWN(MAX(AO268*1.2,AN268*0.5),0)+INDEX(Sheet2!$C$2:'Sheet2'!$C$5,MATCH(G268,Sheet2!$A$2:'Sheet2'!$A$5,0),0)</f>
        <v>1317</v>
      </c>
      <c r="L268" s="23">
        <f>AT268-ROUNDDOWN(AP268/2,0)-ROUNDDOWN(MAX(AO268*1.2,AN268*0.5),0)</f>
        <v>741</v>
      </c>
      <c r="M268" s="6"/>
      <c r="N268" s="27">
        <f>AV268+IF($F268="범선",IF($BE$1=TRUE,INDEX(Sheet2!$H$2:'Sheet2'!$H$45,MATCH(AV268,Sheet2!$G$2:'Sheet2'!$G$45,0),0)),IF($BF$1=TRUE,INDEX(Sheet2!$I$2:'Sheet2'!$I$45,MATCH(AV268,Sheet2!$G$2:'Sheet2'!$G$45,0)),IF($BG$1=TRUE,INDEX(Sheet2!$H$2:'Sheet2'!$H$45,MATCH(AV268,Sheet2!$G$2:'Sheet2'!$G$45,0)),0)))+IF($BC$1=TRUE,2,0)</f>
        <v>13</v>
      </c>
      <c r="O268" s="8">
        <f>N268+3</f>
        <v>16</v>
      </c>
      <c r="P268" s="8">
        <f>N268+6</f>
        <v>19</v>
      </c>
      <c r="Q268" s="26">
        <f>N268+9</f>
        <v>22</v>
      </c>
      <c r="R268" s="8">
        <f>AW268+IF($F268="범선",IF($BE$1=TRUE,INDEX(Sheet2!$H$2:'Sheet2'!$H$45,MATCH(AW268,Sheet2!$G$2:'Sheet2'!$G$45,0),0)),IF($BF$1=TRUE,INDEX(Sheet2!$I$2:'Sheet2'!$I$45,MATCH(AW268,Sheet2!$G$2:'Sheet2'!$G$45,0)),IF($BG$1=TRUE,INDEX(Sheet2!$H$2:'Sheet2'!$H$45,MATCH(AW268,Sheet2!$G$2:'Sheet2'!$G$45,0)),0)))+IF($BC$1=TRUE,2,0)</f>
        <v>16</v>
      </c>
      <c r="S268" s="8">
        <f>R268+3.5</f>
        <v>19.5</v>
      </c>
      <c r="T268" s="8">
        <f>R268+6.5</f>
        <v>22.5</v>
      </c>
      <c r="U268" s="26">
        <f>R268+9.5</f>
        <v>25.5</v>
      </c>
      <c r="V268" s="8">
        <f>AX268+IF($F268="범선",IF($BE$1=TRUE,INDEX(Sheet2!$H$2:'Sheet2'!$H$45,MATCH(AX268,Sheet2!$G$2:'Sheet2'!$G$45,0),0)),IF($BF$1=TRUE,INDEX(Sheet2!$I$2:'Sheet2'!$I$45,MATCH(AX268,Sheet2!$G$2:'Sheet2'!$G$45,0)),IF($BG$1=TRUE,INDEX(Sheet2!$H$2:'Sheet2'!$H$45,MATCH(AX268,Sheet2!$G$2:'Sheet2'!$G$45,0)),0)))+IF($BC$1=TRUE,2,0)</f>
        <v>20</v>
      </c>
      <c r="W268" s="8">
        <f>V268+3.5</f>
        <v>23.5</v>
      </c>
      <c r="X268" s="8">
        <f>V268+6.5</f>
        <v>26.5</v>
      </c>
      <c r="Y268" s="26">
        <f>V268+9.5</f>
        <v>29.5</v>
      </c>
      <c r="Z268" s="8">
        <f>AY268+IF($F268="범선",IF($BE$1=TRUE,INDEX(Sheet2!$H$2:'Sheet2'!$H$45,MATCH(AY268,Sheet2!$G$2:'Sheet2'!$G$45,0),0)),IF($BF$1=TRUE,INDEX(Sheet2!$I$2:'Sheet2'!$I$45,MATCH(AY268,Sheet2!$G$2:'Sheet2'!$G$45,0)),IF($BG$1=TRUE,INDEX(Sheet2!$H$2:'Sheet2'!$H$45,MATCH(AY268,Sheet2!$G$2:'Sheet2'!$G$45,0)),0)))+IF($BC$1=TRUE,2,0)</f>
        <v>25</v>
      </c>
      <c r="AA268" s="8">
        <f>Z268+3.5</f>
        <v>28.5</v>
      </c>
      <c r="AB268" s="8">
        <f>Z268+6.5</f>
        <v>31.5</v>
      </c>
      <c r="AC268" s="26">
        <f>Z268+9.5</f>
        <v>34.5</v>
      </c>
      <c r="AD268" s="8">
        <f>AZ268+IF($F268="범선",IF($BE$1=TRUE,INDEX(Sheet2!$H$2:'Sheet2'!$H$45,MATCH(AZ268,Sheet2!$G$2:'Sheet2'!$G$45,0),0)),IF($BF$1=TRUE,INDEX(Sheet2!$I$2:'Sheet2'!$I$45,MATCH(AZ268,Sheet2!$G$2:'Sheet2'!$G$45,0)),IF($BG$1=TRUE,INDEX(Sheet2!$H$2:'Sheet2'!$H$45,MATCH(AZ268,Sheet2!$G$2:'Sheet2'!$G$45,0)),0)))+IF($BC$1=TRUE,2,0)</f>
        <v>29</v>
      </c>
      <c r="AE268" s="8">
        <f>AD268+3.5</f>
        <v>32.5</v>
      </c>
      <c r="AF268" s="8">
        <f>AD268+6.5</f>
        <v>35.5</v>
      </c>
      <c r="AG268" s="26">
        <f>AD268+9.5</f>
        <v>38.5</v>
      </c>
      <c r="AH268" s="8"/>
      <c r="AI268" s="6">
        <v>230</v>
      </c>
      <c r="AJ268" s="6">
        <v>365</v>
      </c>
      <c r="AK268" s="6">
        <v>8</v>
      </c>
      <c r="AL268" s="6">
        <v>10</v>
      </c>
      <c r="AM268" s="6">
        <v>24</v>
      </c>
      <c r="AN268" s="6">
        <v>65</v>
      </c>
      <c r="AO268" s="6">
        <v>29</v>
      </c>
      <c r="AP268" s="6">
        <v>24</v>
      </c>
      <c r="AQ268" s="6">
        <v>961</v>
      </c>
      <c r="AR268" s="6">
        <v>3</v>
      </c>
      <c r="AS268" s="6">
        <f>AN268+AP268+AQ268</f>
        <v>1050</v>
      </c>
      <c r="AT268" s="6">
        <f>ROUNDDOWN(AS268*0.75,0)</f>
        <v>787</v>
      </c>
      <c r="AU268" s="6">
        <f>ROUNDDOWN(AS268*1.25,0)</f>
        <v>1312</v>
      </c>
      <c r="AV268" s="6">
        <f>ROUNDDOWN(($AM268-5)/5,0)-ROUNDDOWN(IF($BA$1=TRUE,$AT268,$AU268)/100,0)+IF($BB$1=TRUE,1,0)+IF($BD$1=TRUE,6,0)</f>
        <v>3</v>
      </c>
      <c r="AW268" s="6">
        <f>ROUNDDOWN(($AM268-5+3*$BA$5)/5,0)-ROUNDDOWN(IF($BA$1=TRUE,$AT268,$AU268)/100,0)+IF($BB$1=TRUE,1,0)+IF($BD$1=TRUE,6,0)</f>
        <v>5</v>
      </c>
      <c r="AX268" s="6">
        <f>ROUNDDOWN(($AM268-5+20*1+2*$BA$5)/5,0)-ROUNDDOWN(IF($BA$1=TRUE,$AT268,$AU268)/100,0)+IF($BB$1=TRUE,1,0)+IF($BD$1=TRUE,6,0)</f>
        <v>8</v>
      </c>
      <c r="AY268" s="6">
        <f>ROUNDDOWN(($AM268-5+20*2+1*$BA$5)/5,0)-ROUNDDOWN(IF($BA$1=TRUE,$AT268,$AU268)/100,0)+IF($BB$1=TRUE,1,0)+IF($BD$1=TRUE,6,0)</f>
        <v>12</v>
      </c>
      <c r="AZ268" s="6">
        <f>ROUNDDOWN(($AM268-5+60)/5,0)-ROUNDDOWN(IF($BA$1=TRUE,$AT268,$AU268)/100,0)+IF($BB$1=TRUE,1,0)+IF($BD$1=TRUE,6,0)</f>
        <v>15</v>
      </c>
    </row>
    <row r="269" spans="1:52" x14ac:dyDescent="0.3">
      <c r="A269" s="35">
        <v>265</v>
      </c>
      <c r="B269" s="7" t="s">
        <v>83</v>
      </c>
      <c r="C269" s="23" t="s">
        <v>81</v>
      </c>
      <c r="D269" s="8" t="s">
        <v>1</v>
      </c>
      <c r="E269" s="8" t="s">
        <v>0</v>
      </c>
      <c r="F269" s="9" t="s">
        <v>69</v>
      </c>
      <c r="G269" s="26" t="s">
        <v>8</v>
      </c>
      <c r="H269" s="6">
        <f>ROUNDDOWN(AI269*1.05,0)+INDEX(Sheet2!$B$2:'Sheet2'!$B$5,MATCH(G269,Sheet2!$A$2:'Sheet2'!$A$5,0),0)+34*AR269-ROUNDUP(IF($BA$1=TRUE,AT269,AU269)/10,0)</f>
        <v>543</v>
      </c>
      <c r="I269" s="6">
        <f>ROUNDDOWN(AJ269*1.05,0)+INDEX(Sheet2!$B$2:'Sheet2'!$B$5,MATCH(G269,Sheet2!$A$2:'Sheet2'!$A$5,0),0)+34*AR269-ROUNDUP(IF($BA$1=TRUE,AT269,AU269)/10,0)</f>
        <v>643</v>
      </c>
      <c r="J269" s="45">
        <f>H269+I269</f>
        <v>1186</v>
      </c>
      <c r="K269" s="41">
        <f>AU269-ROUNDDOWN(AP269/2,0)-ROUNDDOWN(MAX(AO269*1.2,AN269*0.5),0)+INDEX(Sheet2!$C$2:'Sheet2'!$C$5,MATCH(G269,Sheet2!$A$2:'Sheet2'!$A$5,0),0)</f>
        <v>951</v>
      </c>
      <c r="L269" s="23">
        <f>AT269-ROUNDDOWN(AP269/2,0)-ROUNDDOWN(MAX(AO269*1.2,AN269*0.5),0)</f>
        <v>525</v>
      </c>
      <c r="M269" s="6"/>
      <c r="N269" s="27">
        <f>AV269+IF($F269="범선",IF($BE$1=TRUE,INDEX(Sheet2!$H$2:'Sheet2'!$H$45,MATCH(AV269,Sheet2!$G$2:'Sheet2'!$G$45,0),0)),IF($BF$1=TRUE,INDEX(Sheet2!$I$2:'Sheet2'!$I$45,MATCH(AV269,Sheet2!$G$2:'Sheet2'!$G$45,0)),IF($BG$1=TRUE,INDEX(Sheet2!$H$2:'Sheet2'!$H$45,MATCH(AV269,Sheet2!$G$2:'Sheet2'!$G$45,0)),0)))+IF($BC$1=TRUE,2,0)</f>
        <v>16</v>
      </c>
      <c r="O269" s="8">
        <f>N269+3</f>
        <v>19</v>
      </c>
      <c r="P269" s="8">
        <f>N269+6</f>
        <v>22</v>
      </c>
      <c r="Q269" s="26">
        <f>N269+9</f>
        <v>25</v>
      </c>
      <c r="R269" s="8">
        <f>AW269+IF($F269="범선",IF($BE$1=TRUE,INDEX(Sheet2!$H$2:'Sheet2'!$H$45,MATCH(AW269,Sheet2!$G$2:'Sheet2'!$G$45,0),0)),IF($BF$1=TRUE,INDEX(Sheet2!$I$2:'Sheet2'!$I$45,MATCH(AW269,Sheet2!$G$2:'Sheet2'!$G$45,0)),IF($BG$1=TRUE,INDEX(Sheet2!$H$2:'Sheet2'!$H$45,MATCH(AW269,Sheet2!$G$2:'Sheet2'!$G$45,0)),0)))+IF($BC$1=TRUE,2,0)</f>
        <v>18.5</v>
      </c>
      <c r="S269" s="8">
        <f>R269+3.5</f>
        <v>22</v>
      </c>
      <c r="T269" s="8">
        <f>R269+6.5</f>
        <v>25</v>
      </c>
      <c r="U269" s="26">
        <f>R269+9.5</f>
        <v>28</v>
      </c>
      <c r="V269" s="8">
        <f>AX269+IF($F269="범선",IF($BE$1=TRUE,INDEX(Sheet2!$H$2:'Sheet2'!$H$45,MATCH(AX269,Sheet2!$G$2:'Sheet2'!$G$45,0),0)),IF($BF$1=TRUE,INDEX(Sheet2!$I$2:'Sheet2'!$I$45,MATCH(AX269,Sheet2!$G$2:'Sheet2'!$G$45,0)),IF($BG$1=TRUE,INDEX(Sheet2!$H$2:'Sheet2'!$H$45,MATCH(AX269,Sheet2!$G$2:'Sheet2'!$G$45,0)),0)))+IF($BC$1=TRUE,2,0)</f>
        <v>22.5</v>
      </c>
      <c r="W269" s="8">
        <f>V269+3.5</f>
        <v>26</v>
      </c>
      <c r="X269" s="8">
        <f>V269+6.5</f>
        <v>29</v>
      </c>
      <c r="Y269" s="26">
        <f>V269+9.5</f>
        <v>32</v>
      </c>
      <c r="Z269" s="8">
        <f>AY269+IF($F269="범선",IF($BE$1=TRUE,INDEX(Sheet2!$H$2:'Sheet2'!$H$45,MATCH(AY269,Sheet2!$G$2:'Sheet2'!$G$45,0),0)),IF($BF$1=TRUE,INDEX(Sheet2!$I$2:'Sheet2'!$I$45,MATCH(AY269,Sheet2!$G$2:'Sheet2'!$G$45,0)),IF($BG$1=TRUE,INDEX(Sheet2!$H$2:'Sheet2'!$H$45,MATCH(AY269,Sheet2!$G$2:'Sheet2'!$G$45,0)),0)))+IF($BC$1=TRUE,2,0)</f>
        <v>28</v>
      </c>
      <c r="AA269" s="8">
        <f>Z269+3.5</f>
        <v>31.5</v>
      </c>
      <c r="AB269" s="8">
        <f>Z269+6.5</f>
        <v>34.5</v>
      </c>
      <c r="AC269" s="26">
        <f>Z269+9.5</f>
        <v>37.5</v>
      </c>
      <c r="AD269" s="8">
        <f>AZ269+IF($F269="범선",IF($BE$1=TRUE,INDEX(Sheet2!$H$2:'Sheet2'!$H$45,MATCH(AZ269,Sheet2!$G$2:'Sheet2'!$G$45,0),0)),IF($BF$1=TRUE,INDEX(Sheet2!$I$2:'Sheet2'!$I$45,MATCH(AZ269,Sheet2!$G$2:'Sheet2'!$G$45,0)),IF($BG$1=TRUE,INDEX(Sheet2!$H$2:'Sheet2'!$H$45,MATCH(AZ269,Sheet2!$G$2:'Sheet2'!$G$45,0)),0)))+IF($BC$1=TRUE,2,0)</f>
        <v>32</v>
      </c>
      <c r="AE269" s="8">
        <f>AD269+3.5</f>
        <v>35.5</v>
      </c>
      <c r="AF269" s="8">
        <f>AD269+6.5</f>
        <v>38.5</v>
      </c>
      <c r="AG269" s="26">
        <f>AD269+9.5</f>
        <v>41.5</v>
      </c>
      <c r="AH269" s="8"/>
      <c r="AI269" s="6">
        <v>290</v>
      </c>
      <c r="AJ269" s="6">
        <v>385</v>
      </c>
      <c r="AK269" s="6">
        <v>9</v>
      </c>
      <c r="AL269" s="6">
        <v>11</v>
      </c>
      <c r="AM269" s="6">
        <v>24</v>
      </c>
      <c r="AN269" s="6">
        <v>66</v>
      </c>
      <c r="AO269" s="6">
        <v>28</v>
      </c>
      <c r="AP269" s="6">
        <v>16</v>
      </c>
      <c r="AQ269" s="6">
        <v>673</v>
      </c>
      <c r="AR269" s="6">
        <v>4</v>
      </c>
      <c r="AS269" s="6">
        <f>AN269+AP269+AQ269</f>
        <v>755</v>
      </c>
      <c r="AT269" s="6">
        <f>ROUNDDOWN(AS269*0.75,0)</f>
        <v>566</v>
      </c>
      <c r="AU269" s="6">
        <f>ROUNDDOWN(AS269*1.25,0)</f>
        <v>943</v>
      </c>
      <c r="AV269" s="6">
        <f>ROUNDDOWN(($AM269-5)/5,0)-ROUNDDOWN(IF($BA$1=TRUE,$AT269,$AU269)/100,0)+IF($BB$1=TRUE,1,0)+IF($BD$1=TRUE,6,0)</f>
        <v>5</v>
      </c>
      <c r="AW269" s="6">
        <f>ROUNDDOWN(($AM269-5+3*$BA$5)/5,0)-ROUNDDOWN(IF($BA$1=TRUE,$AT269,$AU269)/100,0)+IF($BB$1=TRUE,1,0)+IF($BD$1=TRUE,6,0)</f>
        <v>7</v>
      </c>
      <c r="AX269" s="6">
        <f>ROUNDDOWN(($AM269-5+20*1+2*$BA$5)/5,0)-ROUNDDOWN(IF($BA$1=TRUE,$AT269,$AU269)/100,0)+IF($BB$1=TRUE,1,0)+IF($BD$1=TRUE,6,0)</f>
        <v>10</v>
      </c>
      <c r="AY269" s="6">
        <f>ROUNDDOWN(($AM269-5+20*2+1*$BA$5)/5,0)-ROUNDDOWN(IF($BA$1=TRUE,$AT269,$AU269)/100,0)+IF($BB$1=TRUE,1,0)+IF($BD$1=TRUE,6,0)</f>
        <v>14</v>
      </c>
      <c r="AZ269" s="6">
        <f>ROUNDDOWN(($AM269-5+60)/5,0)-ROUNDDOWN(IF($BA$1=TRUE,$AT269,$AU269)/100,0)+IF($BB$1=TRUE,1,0)+IF($BD$1=TRUE,6,0)</f>
        <v>17</v>
      </c>
    </row>
    <row r="270" spans="1:52" x14ac:dyDescent="0.3">
      <c r="A270" s="35">
        <v>266</v>
      </c>
      <c r="B270" s="7" t="s">
        <v>84</v>
      </c>
      <c r="C270" s="23" t="s">
        <v>81</v>
      </c>
      <c r="D270" s="8" t="s">
        <v>1</v>
      </c>
      <c r="E270" s="8" t="s">
        <v>0</v>
      </c>
      <c r="F270" s="9" t="s">
        <v>69</v>
      </c>
      <c r="G270" s="26" t="s">
        <v>8</v>
      </c>
      <c r="H270" s="6">
        <f>ROUNDDOWN(AI270*1.05,0)+INDEX(Sheet2!$B$2:'Sheet2'!$B$5,MATCH(G270,Sheet2!$A$2:'Sheet2'!$A$5,0),0)+34*AR270-ROUNDUP(IF($BA$1=TRUE,AT270,AU270)/10,0)</f>
        <v>519</v>
      </c>
      <c r="I270" s="6">
        <f>ROUNDDOWN(AJ270*1.05,0)+INDEX(Sheet2!$B$2:'Sheet2'!$B$5,MATCH(G270,Sheet2!$A$2:'Sheet2'!$A$5,0),0)+34*AR270-ROUNDUP(IF($BA$1=TRUE,AT270,AU270)/10,0)</f>
        <v>629</v>
      </c>
      <c r="J270" s="45">
        <f>H270+I270</f>
        <v>1148</v>
      </c>
      <c r="K270" s="41">
        <f>AU270-ROUNDDOWN(AP270/2,0)-ROUNDDOWN(MAX(AO270*1.2,AN270*0.5),0)+INDEX(Sheet2!$C$2:'Sheet2'!$C$5,MATCH(G270,Sheet2!$A$2:'Sheet2'!$A$5,0),0)</f>
        <v>995</v>
      </c>
      <c r="L270" s="23">
        <f>AT270-ROUNDDOWN(AP270/2,0)-ROUNDDOWN(MAX(AO270*1.2,AN270*0.5),0)</f>
        <v>551</v>
      </c>
      <c r="M270" s="6"/>
      <c r="N270" s="27">
        <f>AV270+IF($F270="범선",IF($BE$1=TRUE,INDEX(Sheet2!$H$2:'Sheet2'!$H$45,MATCH(AV270,Sheet2!$G$2:'Sheet2'!$G$45,0),0)),IF($BF$1=TRUE,INDEX(Sheet2!$I$2:'Sheet2'!$I$45,MATCH(AV270,Sheet2!$G$2:'Sheet2'!$G$45,0)),IF($BG$1=TRUE,INDEX(Sheet2!$H$2:'Sheet2'!$H$45,MATCH(AV270,Sheet2!$G$2:'Sheet2'!$G$45,0)),0)))+IF($BC$1=TRUE,2,0)</f>
        <v>16</v>
      </c>
      <c r="O270" s="8">
        <f>N270+3</f>
        <v>19</v>
      </c>
      <c r="P270" s="8">
        <f>N270+6</f>
        <v>22</v>
      </c>
      <c r="Q270" s="26">
        <f>N270+9</f>
        <v>25</v>
      </c>
      <c r="R270" s="8">
        <f>AW270+IF($F270="범선",IF($BE$1=TRUE,INDEX(Sheet2!$H$2:'Sheet2'!$H$45,MATCH(AW270,Sheet2!$G$2:'Sheet2'!$G$45,0),0)),IF($BF$1=TRUE,INDEX(Sheet2!$I$2:'Sheet2'!$I$45,MATCH(AW270,Sheet2!$G$2:'Sheet2'!$G$45,0)),IF($BG$1=TRUE,INDEX(Sheet2!$H$2:'Sheet2'!$H$45,MATCH(AW270,Sheet2!$G$2:'Sheet2'!$G$45,0)),0)))+IF($BC$1=TRUE,2,0)</f>
        <v>17</v>
      </c>
      <c r="S270" s="8">
        <f>R270+3.5</f>
        <v>20.5</v>
      </c>
      <c r="T270" s="8">
        <f>R270+6.5</f>
        <v>23.5</v>
      </c>
      <c r="U270" s="26">
        <f>R270+9.5</f>
        <v>26.5</v>
      </c>
      <c r="V270" s="8">
        <f>AX270+IF($F270="범선",IF($BE$1=TRUE,INDEX(Sheet2!$H$2:'Sheet2'!$H$45,MATCH(AX270,Sheet2!$G$2:'Sheet2'!$G$45,0),0)),IF($BF$1=TRUE,INDEX(Sheet2!$I$2:'Sheet2'!$I$45,MATCH(AX270,Sheet2!$G$2:'Sheet2'!$G$45,0)),IF($BG$1=TRUE,INDEX(Sheet2!$H$2:'Sheet2'!$H$45,MATCH(AX270,Sheet2!$G$2:'Sheet2'!$G$45,0)),0)))+IF($BC$1=TRUE,2,0)</f>
        <v>22.5</v>
      </c>
      <c r="W270" s="8">
        <f>V270+3.5</f>
        <v>26</v>
      </c>
      <c r="X270" s="8">
        <f>V270+6.5</f>
        <v>29</v>
      </c>
      <c r="Y270" s="26">
        <f>V270+9.5</f>
        <v>32</v>
      </c>
      <c r="Z270" s="8">
        <f>AY270+IF($F270="범선",IF($BE$1=TRUE,INDEX(Sheet2!$H$2:'Sheet2'!$H$45,MATCH(AY270,Sheet2!$G$2:'Sheet2'!$G$45,0),0)),IF($BF$1=TRUE,INDEX(Sheet2!$I$2:'Sheet2'!$I$45,MATCH(AY270,Sheet2!$G$2:'Sheet2'!$G$45,0)),IF($BG$1=TRUE,INDEX(Sheet2!$H$2:'Sheet2'!$H$45,MATCH(AY270,Sheet2!$G$2:'Sheet2'!$G$45,0)),0)))+IF($BC$1=TRUE,2,0)</f>
        <v>26.5</v>
      </c>
      <c r="AA270" s="8">
        <f>Z270+3.5</f>
        <v>30</v>
      </c>
      <c r="AB270" s="8">
        <f>Z270+6.5</f>
        <v>33</v>
      </c>
      <c r="AC270" s="26">
        <f>Z270+9.5</f>
        <v>36</v>
      </c>
      <c r="AD270" s="8">
        <f>AZ270+IF($F270="범선",IF($BE$1=TRUE,INDEX(Sheet2!$H$2:'Sheet2'!$H$45,MATCH(AZ270,Sheet2!$G$2:'Sheet2'!$G$45,0),0)),IF($BF$1=TRUE,INDEX(Sheet2!$I$2:'Sheet2'!$I$45,MATCH(AZ270,Sheet2!$G$2:'Sheet2'!$G$45,0)),IF($BG$1=TRUE,INDEX(Sheet2!$H$2:'Sheet2'!$H$45,MATCH(AZ270,Sheet2!$G$2:'Sheet2'!$G$45,0)),0)))+IF($BC$1=TRUE,2,0)</f>
        <v>32</v>
      </c>
      <c r="AE270" s="8">
        <f>AD270+3.5</f>
        <v>35.5</v>
      </c>
      <c r="AF270" s="8">
        <f>AD270+6.5</f>
        <v>38.5</v>
      </c>
      <c r="AG270" s="26">
        <f>AD270+9.5</f>
        <v>41.5</v>
      </c>
      <c r="AH270" s="8"/>
      <c r="AI270" s="6">
        <v>270</v>
      </c>
      <c r="AJ270" s="6">
        <v>375</v>
      </c>
      <c r="AK270" s="6">
        <v>8</v>
      </c>
      <c r="AL270" s="6">
        <v>10</v>
      </c>
      <c r="AM270" s="6">
        <v>22</v>
      </c>
      <c r="AN270" s="6">
        <v>66</v>
      </c>
      <c r="AO270" s="6">
        <v>28</v>
      </c>
      <c r="AP270" s="6">
        <v>16</v>
      </c>
      <c r="AQ270" s="6">
        <v>708</v>
      </c>
      <c r="AR270" s="6">
        <v>4</v>
      </c>
      <c r="AS270" s="6">
        <f>AN270+AP270+AQ270</f>
        <v>790</v>
      </c>
      <c r="AT270" s="6">
        <f>ROUNDDOWN(AS270*0.75,0)</f>
        <v>592</v>
      </c>
      <c r="AU270" s="6">
        <f>ROUNDDOWN(AS270*1.25,0)</f>
        <v>987</v>
      </c>
      <c r="AV270" s="6">
        <f>ROUNDDOWN(($AM270-5)/5,0)-ROUNDDOWN(IF($BA$1=TRUE,$AT270,$AU270)/100,0)+IF($BB$1=TRUE,1,0)+IF($BD$1=TRUE,6,0)</f>
        <v>5</v>
      </c>
      <c r="AW270" s="6">
        <f>ROUNDDOWN(($AM270-5+3*$BA$5)/5,0)-ROUNDDOWN(IF($BA$1=TRUE,$AT270,$AU270)/100,0)+IF($BB$1=TRUE,1,0)+IF($BD$1=TRUE,6,0)</f>
        <v>6</v>
      </c>
      <c r="AX270" s="6">
        <f>ROUNDDOWN(($AM270-5+20*1+2*$BA$5)/5,0)-ROUNDDOWN(IF($BA$1=TRUE,$AT270,$AU270)/100,0)+IF($BB$1=TRUE,1,0)+IF($BD$1=TRUE,6,0)</f>
        <v>10</v>
      </c>
      <c r="AY270" s="6">
        <f>ROUNDDOWN(($AM270-5+20*2+1*$BA$5)/5,0)-ROUNDDOWN(IF($BA$1=TRUE,$AT270,$AU270)/100,0)+IF($BB$1=TRUE,1,0)+IF($BD$1=TRUE,6,0)</f>
        <v>13</v>
      </c>
      <c r="AZ270" s="6">
        <f>ROUNDDOWN(($AM270-5+60)/5,0)-ROUNDDOWN(IF($BA$1=TRUE,$AT270,$AU270)/100,0)+IF($BB$1=TRUE,1,0)+IF($BD$1=TRUE,6,0)</f>
        <v>17</v>
      </c>
    </row>
    <row r="271" spans="1:52" x14ac:dyDescent="0.3">
      <c r="A271" s="35">
        <v>267</v>
      </c>
      <c r="B271" s="7" t="s">
        <v>82</v>
      </c>
      <c r="C271" s="23" t="s">
        <v>81</v>
      </c>
      <c r="D271" s="8" t="s">
        <v>43</v>
      </c>
      <c r="E271" s="8" t="s">
        <v>359</v>
      </c>
      <c r="F271" s="9" t="s">
        <v>69</v>
      </c>
      <c r="G271" s="26" t="s">
        <v>8</v>
      </c>
      <c r="H271" s="6">
        <f>ROUNDDOWN(AI271*1.05,0)+INDEX(Sheet2!$B$2:'Sheet2'!$B$5,MATCH(G271,Sheet2!$A$2:'Sheet2'!$A$5,0),0)+34*AR271-ROUNDUP(IF($BA$1=TRUE,AT271,AU271)/10,0)</f>
        <v>505</v>
      </c>
      <c r="I271" s="6">
        <f>ROUNDDOWN(AJ271*1.05,0)+INDEX(Sheet2!$B$2:'Sheet2'!$B$5,MATCH(G271,Sheet2!$A$2:'Sheet2'!$A$5,0),0)+34*AR271-ROUNDUP(IF($BA$1=TRUE,AT271,AU271)/10,0)</f>
        <v>626</v>
      </c>
      <c r="J271" s="45">
        <f>H271+I271</f>
        <v>1131</v>
      </c>
      <c r="K271" s="41">
        <f>AU271-ROUNDDOWN(AP271/2,0)-ROUNDDOWN(MAX(AO271*1.2,AN271*0.5),0)+INDEX(Sheet2!$C$2:'Sheet2'!$C$5,MATCH(G271,Sheet2!$A$2:'Sheet2'!$A$5,0),0)</f>
        <v>885</v>
      </c>
      <c r="L271" s="23">
        <f>AT271-ROUNDDOWN(AP271/2,0)-ROUNDDOWN(MAX(AO271*1.2,AN271*0.5),0)</f>
        <v>486</v>
      </c>
      <c r="M271" s="6"/>
      <c r="N271" s="27">
        <f>AV271+IF($F271="범선",IF($BE$1=TRUE,INDEX(Sheet2!$H$2:'Sheet2'!$H$45,MATCH(AV271,Sheet2!$G$2:'Sheet2'!$G$45,0),0)),IF($BF$1=TRUE,INDEX(Sheet2!$I$2:'Sheet2'!$I$45,MATCH(AV271,Sheet2!$G$2:'Sheet2'!$G$45,0)),IF($BG$1=TRUE,INDEX(Sheet2!$H$2:'Sheet2'!$H$45,MATCH(AV271,Sheet2!$G$2:'Sheet2'!$G$45,0)),0)))+IF($BC$1=TRUE,2,0)</f>
        <v>16</v>
      </c>
      <c r="O271" s="8">
        <f>N271+3</f>
        <v>19</v>
      </c>
      <c r="P271" s="8">
        <f>N271+6</f>
        <v>22</v>
      </c>
      <c r="Q271" s="26">
        <f>N271+9</f>
        <v>25</v>
      </c>
      <c r="R271" s="8">
        <f>AW271+IF($F271="범선",IF($BE$1=TRUE,INDEX(Sheet2!$H$2:'Sheet2'!$H$45,MATCH(AW271,Sheet2!$G$2:'Sheet2'!$G$45,0),0)),IF($BF$1=TRUE,INDEX(Sheet2!$I$2:'Sheet2'!$I$45,MATCH(AW271,Sheet2!$G$2:'Sheet2'!$G$45,0)),IF($BG$1=TRUE,INDEX(Sheet2!$H$2:'Sheet2'!$H$45,MATCH(AW271,Sheet2!$G$2:'Sheet2'!$G$45,0)),0)))+IF($BC$1=TRUE,2,0)</f>
        <v>17</v>
      </c>
      <c r="S271" s="8">
        <f>R271+3.5</f>
        <v>20.5</v>
      </c>
      <c r="T271" s="8">
        <f>R271+6.5</f>
        <v>23.5</v>
      </c>
      <c r="U271" s="26">
        <f>R271+9.5</f>
        <v>26.5</v>
      </c>
      <c r="V271" s="8">
        <f>AX271+IF($F271="범선",IF($BE$1=TRUE,INDEX(Sheet2!$H$2:'Sheet2'!$H$45,MATCH(AX271,Sheet2!$G$2:'Sheet2'!$G$45,0),0)),IF($BF$1=TRUE,INDEX(Sheet2!$I$2:'Sheet2'!$I$45,MATCH(AX271,Sheet2!$G$2:'Sheet2'!$G$45,0)),IF($BG$1=TRUE,INDEX(Sheet2!$H$2:'Sheet2'!$H$45,MATCH(AX271,Sheet2!$G$2:'Sheet2'!$G$45,0)),0)))+IF($BC$1=TRUE,2,0)</f>
        <v>22.5</v>
      </c>
      <c r="W271" s="8">
        <f>V271+3.5</f>
        <v>26</v>
      </c>
      <c r="X271" s="8">
        <f>V271+6.5</f>
        <v>29</v>
      </c>
      <c r="Y271" s="26">
        <f>V271+9.5</f>
        <v>32</v>
      </c>
      <c r="Z271" s="8">
        <f>AY271+IF($F271="범선",IF($BE$1=TRUE,INDEX(Sheet2!$H$2:'Sheet2'!$H$45,MATCH(AY271,Sheet2!$G$2:'Sheet2'!$G$45,0),0)),IF($BF$1=TRUE,INDEX(Sheet2!$I$2:'Sheet2'!$I$45,MATCH(AY271,Sheet2!$G$2:'Sheet2'!$G$45,0)),IF($BG$1=TRUE,INDEX(Sheet2!$H$2:'Sheet2'!$H$45,MATCH(AY271,Sheet2!$G$2:'Sheet2'!$G$45,0)),0)))+IF($BC$1=TRUE,2,0)</f>
        <v>26.5</v>
      </c>
      <c r="AA271" s="8">
        <f>Z271+3.5</f>
        <v>30</v>
      </c>
      <c r="AB271" s="8">
        <f>Z271+6.5</f>
        <v>33</v>
      </c>
      <c r="AC271" s="26">
        <f>Z271+9.5</f>
        <v>36</v>
      </c>
      <c r="AD271" s="8">
        <f>AZ271+IF($F271="범선",IF($BE$1=TRUE,INDEX(Sheet2!$H$2:'Sheet2'!$H$45,MATCH(AZ271,Sheet2!$G$2:'Sheet2'!$G$45,0),0)),IF($BF$1=TRUE,INDEX(Sheet2!$I$2:'Sheet2'!$I$45,MATCH(AZ271,Sheet2!$G$2:'Sheet2'!$G$45,0)),IF($BG$1=TRUE,INDEX(Sheet2!$H$2:'Sheet2'!$H$45,MATCH(AZ271,Sheet2!$G$2:'Sheet2'!$G$45,0)),0)))+IF($BC$1=TRUE,2,0)</f>
        <v>32</v>
      </c>
      <c r="AE271" s="8">
        <f>AD271+3.5</f>
        <v>35.5</v>
      </c>
      <c r="AF271" s="8">
        <f>AD271+6.5</f>
        <v>38.5</v>
      </c>
      <c r="AG271" s="26">
        <f>AD271+9.5</f>
        <v>41.5</v>
      </c>
      <c r="AH271" s="8"/>
      <c r="AI271" s="6">
        <v>250</v>
      </c>
      <c r="AJ271" s="6">
        <v>365</v>
      </c>
      <c r="AK271" s="6">
        <v>13</v>
      </c>
      <c r="AL271" s="6">
        <v>12</v>
      </c>
      <c r="AM271" s="6">
        <v>22</v>
      </c>
      <c r="AN271" s="6">
        <v>60</v>
      </c>
      <c r="AO271" s="6">
        <v>26</v>
      </c>
      <c r="AP271" s="6">
        <v>16</v>
      </c>
      <c r="AQ271" s="6">
        <v>624</v>
      </c>
      <c r="AR271" s="6">
        <v>4</v>
      </c>
      <c r="AS271" s="6">
        <f>AN271+AP271+AQ271</f>
        <v>700</v>
      </c>
      <c r="AT271" s="6">
        <f>ROUNDDOWN(AS271*0.75,0)</f>
        <v>525</v>
      </c>
      <c r="AU271" s="6">
        <f>ROUNDDOWN(AS271*1.25,0)</f>
        <v>875</v>
      </c>
      <c r="AV271" s="6">
        <f>ROUNDDOWN(($AM271-5)/5,0)-ROUNDDOWN(IF($BA$1=TRUE,$AT271,$AU271)/100,0)+IF($BB$1=TRUE,1,0)+IF($BD$1=TRUE,6,0)</f>
        <v>5</v>
      </c>
      <c r="AW271" s="6">
        <f>ROUNDDOWN(($AM271-5+3*$BA$5)/5,0)-ROUNDDOWN(IF($BA$1=TRUE,$AT271,$AU271)/100,0)+IF($BB$1=TRUE,1,0)+IF($BD$1=TRUE,6,0)</f>
        <v>6</v>
      </c>
      <c r="AX271" s="6">
        <f>ROUNDDOWN(($AM271-5+20*1+2*$BA$5)/5,0)-ROUNDDOWN(IF($BA$1=TRUE,$AT271,$AU271)/100,0)+IF($BB$1=TRUE,1,0)+IF($BD$1=TRUE,6,0)</f>
        <v>10</v>
      </c>
      <c r="AY271" s="6">
        <f>ROUNDDOWN(($AM271-5+20*2+1*$BA$5)/5,0)-ROUNDDOWN(IF($BA$1=TRUE,$AT271,$AU271)/100,0)+IF($BB$1=TRUE,1,0)+IF($BD$1=TRUE,6,0)</f>
        <v>13</v>
      </c>
      <c r="AZ271" s="6">
        <f>ROUNDDOWN(($AM271-5+60)/5,0)-ROUNDDOWN(IF($BA$1=TRUE,$AT271,$AU271)/100,0)+IF($BB$1=TRUE,1,0)+IF($BD$1=TRUE,6,0)</f>
        <v>17</v>
      </c>
    </row>
    <row r="272" spans="1:52" x14ac:dyDescent="0.3">
      <c r="A272" s="35">
        <v>268</v>
      </c>
      <c r="B272" s="7" t="s">
        <v>86</v>
      </c>
      <c r="C272" s="23" t="s">
        <v>81</v>
      </c>
      <c r="D272" s="8" t="s">
        <v>43</v>
      </c>
      <c r="E272" s="8" t="s">
        <v>0</v>
      </c>
      <c r="F272" s="9" t="s">
        <v>69</v>
      </c>
      <c r="G272" s="26" t="s">
        <v>8</v>
      </c>
      <c r="H272" s="6">
        <f>ROUNDDOWN(AI272*1.05,0)+INDEX(Sheet2!$B$2:'Sheet2'!$B$5,MATCH(G272,Sheet2!$A$2:'Sheet2'!$A$5,0),0)+34*AR272-ROUNDUP(IF($BA$1=TRUE,AT272,AU272)/10,0)</f>
        <v>488</v>
      </c>
      <c r="I272" s="6">
        <f>ROUNDDOWN(AJ272*1.05,0)+INDEX(Sheet2!$B$2:'Sheet2'!$B$5,MATCH(G272,Sheet2!$A$2:'Sheet2'!$A$5,0),0)+34*AR272-ROUNDUP(IF($BA$1=TRUE,AT272,AU272)/10,0)</f>
        <v>608</v>
      </c>
      <c r="J272" s="45">
        <f>H272+I272</f>
        <v>1096</v>
      </c>
      <c r="K272" s="41">
        <f>AU272-ROUNDDOWN(AP272/2,0)-ROUNDDOWN(MAX(AO272*1.2,AN272*0.5),0)+INDEX(Sheet2!$C$2:'Sheet2'!$C$5,MATCH(G272,Sheet2!$A$2:'Sheet2'!$A$5,0),0)</f>
        <v>990</v>
      </c>
      <c r="L272" s="23">
        <f>AT272-ROUNDDOWN(AP272/2,0)-ROUNDDOWN(MAX(AO272*1.2,AN272*0.5),0)</f>
        <v>546</v>
      </c>
      <c r="M272" s="6"/>
      <c r="N272" s="27">
        <f>AV272+IF($F272="범선",IF($BE$1=TRUE,INDEX(Sheet2!$H$2:'Sheet2'!$H$45,MATCH(AV272,Sheet2!$G$2:'Sheet2'!$G$45,0),0)),IF($BF$1=TRUE,INDEX(Sheet2!$I$2:'Sheet2'!$I$45,MATCH(AV272,Sheet2!$G$2:'Sheet2'!$G$45,0)),IF($BG$1=TRUE,INDEX(Sheet2!$H$2:'Sheet2'!$H$45,MATCH(AV272,Sheet2!$G$2:'Sheet2'!$G$45,0)),0)))+IF($BC$1=TRUE,2,0)</f>
        <v>16</v>
      </c>
      <c r="O272" s="8">
        <f>N272+3</f>
        <v>19</v>
      </c>
      <c r="P272" s="8">
        <f>N272+6</f>
        <v>22</v>
      </c>
      <c r="Q272" s="26">
        <f>N272+9</f>
        <v>25</v>
      </c>
      <c r="R272" s="8">
        <f>AW272+IF($F272="범선",IF($BE$1=TRUE,INDEX(Sheet2!$H$2:'Sheet2'!$H$45,MATCH(AW272,Sheet2!$G$2:'Sheet2'!$G$45,0),0)),IF($BF$1=TRUE,INDEX(Sheet2!$I$2:'Sheet2'!$I$45,MATCH(AW272,Sheet2!$G$2:'Sheet2'!$G$45,0)),IF($BG$1=TRUE,INDEX(Sheet2!$H$2:'Sheet2'!$H$45,MATCH(AW272,Sheet2!$G$2:'Sheet2'!$G$45,0)),0)))+IF($BC$1=TRUE,2,0)</f>
        <v>17</v>
      </c>
      <c r="S272" s="8">
        <f>R272+3.5</f>
        <v>20.5</v>
      </c>
      <c r="T272" s="8">
        <f>R272+6.5</f>
        <v>23.5</v>
      </c>
      <c r="U272" s="26">
        <f>R272+9.5</f>
        <v>26.5</v>
      </c>
      <c r="V272" s="8">
        <f>AX272+IF($F272="범선",IF($BE$1=TRUE,INDEX(Sheet2!$H$2:'Sheet2'!$H$45,MATCH(AX272,Sheet2!$G$2:'Sheet2'!$G$45,0),0)),IF($BF$1=TRUE,INDEX(Sheet2!$I$2:'Sheet2'!$I$45,MATCH(AX272,Sheet2!$G$2:'Sheet2'!$G$45,0)),IF($BG$1=TRUE,INDEX(Sheet2!$H$2:'Sheet2'!$H$45,MATCH(AX272,Sheet2!$G$2:'Sheet2'!$G$45,0)),0)))+IF($BC$1=TRUE,2,0)</f>
        <v>22.5</v>
      </c>
      <c r="W272" s="8">
        <f>V272+3.5</f>
        <v>26</v>
      </c>
      <c r="X272" s="8">
        <f>V272+6.5</f>
        <v>29</v>
      </c>
      <c r="Y272" s="26">
        <f>V272+9.5</f>
        <v>32</v>
      </c>
      <c r="Z272" s="8">
        <f>AY272+IF($F272="범선",IF($BE$1=TRUE,INDEX(Sheet2!$H$2:'Sheet2'!$H$45,MATCH(AY272,Sheet2!$G$2:'Sheet2'!$G$45,0),0)),IF($BF$1=TRUE,INDEX(Sheet2!$I$2:'Sheet2'!$I$45,MATCH(AY272,Sheet2!$G$2:'Sheet2'!$G$45,0)),IF($BG$1=TRUE,INDEX(Sheet2!$H$2:'Sheet2'!$H$45,MATCH(AY272,Sheet2!$G$2:'Sheet2'!$G$45,0)),0)))+IF($BC$1=TRUE,2,0)</f>
        <v>26.5</v>
      </c>
      <c r="AA272" s="8">
        <f>Z272+3.5</f>
        <v>30</v>
      </c>
      <c r="AB272" s="8">
        <f>Z272+6.5</f>
        <v>33</v>
      </c>
      <c r="AC272" s="26">
        <f>Z272+9.5</f>
        <v>36</v>
      </c>
      <c r="AD272" s="8">
        <f>AZ272+IF($F272="범선",IF($BE$1=TRUE,INDEX(Sheet2!$H$2:'Sheet2'!$H$45,MATCH(AZ272,Sheet2!$G$2:'Sheet2'!$G$45,0),0)),IF($BF$1=TRUE,INDEX(Sheet2!$I$2:'Sheet2'!$I$45,MATCH(AZ272,Sheet2!$G$2:'Sheet2'!$G$45,0)),IF($BG$1=TRUE,INDEX(Sheet2!$H$2:'Sheet2'!$H$45,MATCH(AZ272,Sheet2!$G$2:'Sheet2'!$G$45,0)),0)))+IF($BC$1=TRUE,2,0)</f>
        <v>32</v>
      </c>
      <c r="AE272" s="8">
        <f>AD272+3.5</f>
        <v>35.5</v>
      </c>
      <c r="AF272" s="8">
        <f>AD272+6.5</f>
        <v>38.5</v>
      </c>
      <c r="AG272" s="26">
        <f>AD272+9.5</f>
        <v>41.5</v>
      </c>
      <c r="AH272" s="8"/>
      <c r="AI272" s="6">
        <v>240</v>
      </c>
      <c r="AJ272" s="6">
        <v>355</v>
      </c>
      <c r="AK272" s="6">
        <v>8</v>
      </c>
      <c r="AL272" s="6">
        <v>10</v>
      </c>
      <c r="AM272" s="6">
        <v>22</v>
      </c>
      <c r="AN272" s="6">
        <v>66</v>
      </c>
      <c r="AO272" s="6">
        <v>32</v>
      </c>
      <c r="AP272" s="6">
        <v>16</v>
      </c>
      <c r="AQ272" s="6">
        <v>708</v>
      </c>
      <c r="AR272" s="6">
        <v>4</v>
      </c>
      <c r="AS272" s="6">
        <f>AN272+AP272+AQ272</f>
        <v>790</v>
      </c>
      <c r="AT272" s="6">
        <f>ROUNDDOWN(AS272*0.75,0)</f>
        <v>592</v>
      </c>
      <c r="AU272" s="6">
        <f>ROUNDDOWN(AS272*1.25,0)</f>
        <v>987</v>
      </c>
      <c r="AV272" s="6">
        <f>ROUNDDOWN(($AM272-5)/5,0)-ROUNDDOWN(IF($BA$1=TRUE,$AT272,$AU272)/100,0)+IF($BB$1=TRUE,1,0)+IF($BD$1=TRUE,6,0)</f>
        <v>5</v>
      </c>
      <c r="AW272" s="6">
        <f>ROUNDDOWN(($AM272-5+3*$BA$5)/5,0)-ROUNDDOWN(IF($BA$1=TRUE,$AT272,$AU272)/100,0)+IF($BB$1=TRUE,1,0)+IF($BD$1=TRUE,6,0)</f>
        <v>6</v>
      </c>
      <c r="AX272" s="6">
        <f>ROUNDDOWN(($AM272-5+20*1+2*$BA$5)/5,0)-ROUNDDOWN(IF($BA$1=TRUE,$AT272,$AU272)/100,0)+IF($BB$1=TRUE,1,0)+IF($BD$1=TRUE,6,0)</f>
        <v>10</v>
      </c>
      <c r="AY272" s="6">
        <f>ROUNDDOWN(($AM272-5+20*2+1*$BA$5)/5,0)-ROUNDDOWN(IF($BA$1=TRUE,$AT272,$AU272)/100,0)+IF($BB$1=TRUE,1,0)+IF($BD$1=TRUE,6,0)</f>
        <v>13</v>
      </c>
      <c r="AZ272" s="6">
        <f>ROUNDDOWN(($AM272-5+60)/5,0)-ROUNDDOWN(IF($BA$1=TRUE,$AT272,$AU272)/100,0)+IF($BB$1=TRUE,1,0)+IF($BD$1=TRUE,6,0)</f>
        <v>17</v>
      </c>
    </row>
    <row r="273" spans="1:52" x14ac:dyDescent="0.3">
      <c r="A273" s="35">
        <v>269</v>
      </c>
      <c r="B273" s="7"/>
      <c r="C273" s="23" t="s">
        <v>81</v>
      </c>
      <c r="D273" s="8" t="s">
        <v>43</v>
      </c>
      <c r="E273" s="8" t="s">
        <v>71</v>
      </c>
      <c r="F273" s="9" t="s">
        <v>69</v>
      </c>
      <c r="G273" s="26" t="s">
        <v>10</v>
      </c>
      <c r="H273" s="6">
        <f>ROUNDDOWN(AI273*1.05,0)+INDEX(Sheet2!$B$2:'Sheet2'!$B$5,MATCH(G273,Sheet2!$A$2:'Sheet2'!$A$5,0),0)+34*AR273-ROUNDUP(IF($BA$1=TRUE,AT273,AU273)/10,0)</f>
        <v>449</v>
      </c>
      <c r="I273" s="6">
        <f>ROUNDDOWN(AJ273*1.05,0)+INDEX(Sheet2!$B$2:'Sheet2'!$B$5,MATCH(G273,Sheet2!$A$2:'Sheet2'!$A$5,0),0)+34*AR273-ROUNDUP(IF($BA$1=TRUE,AT273,AU273)/10,0)</f>
        <v>570</v>
      </c>
      <c r="J273" s="45">
        <f>H273+I273</f>
        <v>1019</v>
      </c>
      <c r="K273" s="41">
        <f>AU273-ROUNDDOWN(AP273/2,0)-ROUNDDOWN(MAX(AO273*1.2,AN273*0.5),0)+INDEX(Sheet2!$C$2:'Sheet2'!$C$5,MATCH(G273,Sheet2!$A$2:'Sheet2'!$A$5,0),0)</f>
        <v>1128</v>
      </c>
      <c r="L273" s="23">
        <f>AT273-ROUNDDOWN(AP273/2,0)-ROUNDDOWN(MAX(AO273*1.2,AN273*0.5),0)</f>
        <v>627</v>
      </c>
      <c r="M273" s="6"/>
      <c r="N273" s="27">
        <f>AV273+IF($F273="범선",IF($BE$1=TRUE,INDEX(Sheet2!$H$2:'Sheet2'!$H$45,MATCH(AV273,Sheet2!$G$2:'Sheet2'!$G$45,0),0)),IF($BF$1=TRUE,INDEX(Sheet2!$I$2:'Sheet2'!$I$45,MATCH(AV273,Sheet2!$G$2:'Sheet2'!$G$45,0)),IF($BG$1=TRUE,INDEX(Sheet2!$H$2:'Sheet2'!$H$45,MATCH(AV273,Sheet2!$G$2:'Sheet2'!$G$45,0)),0)))+IF($BC$1=TRUE,2,0)</f>
        <v>13</v>
      </c>
      <c r="O273" s="8">
        <f>N273+3</f>
        <v>16</v>
      </c>
      <c r="P273" s="8">
        <f>N273+6</f>
        <v>19</v>
      </c>
      <c r="Q273" s="26">
        <f>N273+9</f>
        <v>22</v>
      </c>
      <c r="R273" s="8">
        <f>AW273+IF($F273="범선",IF($BE$1=TRUE,INDEX(Sheet2!$H$2:'Sheet2'!$H$45,MATCH(AW273,Sheet2!$G$2:'Sheet2'!$G$45,0),0)),IF($BF$1=TRUE,INDEX(Sheet2!$I$2:'Sheet2'!$I$45,MATCH(AW273,Sheet2!$G$2:'Sheet2'!$G$45,0)),IF($BG$1=TRUE,INDEX(Sheet2!$H$2:'Sheet2'!$H$45,MATCH(AW273,Sheet2!$G$2:'Sheet2'!$G$45,0)),0)))+IF($BC$1=TRUE,2,0)</f>
        <v>14.5</v>
      </c>
      <c r="S273" s="8">
        <f>R273+3.5</f>
        <v>18</v>
      </c>
      <c r="T273" s="8">
        <f>R273+6.5</f>
        <v>21</v>
      </c>
      <c r="U273" s="26">
        <f>R273+9.5</f>
        <v>24</v>
      </c>
      <c r="V273" s="8">
        <f>AX273+IF($F273="범선",IF($BE$1=TRUE,INDEX(Sheet2!$H$2:'Sheet2'!$H$45,MATCH(AX273,Sheet2!$G$2:'Sheet2'!$G$45,0),0)),IF($BF$1=TRUE,INDEX(Sheet2!$I$2:'Sheet2'!$I$45,MATCH(AX273,Sheet2!$G$2:'Sheet2'!$G$45,0)),IF($BG$1=TRUE,INDEX(Sheet2!$H$2:'Sheet2'!$H$45,MATCH(AX273,Sheet2!$G$2:'Sheet2'!$G$45,0)),0)))+IF($BC$1=TRUE,2,0)</f>
        <v>20</v>
      </c>
      <c r="W273" s="8">
        <f>V273+3.5</f>
        <v>23.5</v>
      </c>
      <c r="X273" s="8">
        <f>V273+6.5</f>
        <v>26.5</v>
      </c>
      <c r="Y273" s="26">
        <f>V273+9.5</f>
        <v>29.5</v>
      </c>
      <c r="Z273" s="8">
        <f>AY273+IF($F273="범선",IF($BE$1=TRUE,INDEX(Sheet2!$H$2:'Sheet2'!$H$45,MATCH(AY273,Sheet2!$G$2:'Sheet2'!$G$45,0),0)),IF($BF$1=TRUE,INDEX(Sheet2!$I$2:'Sheet2'!$I$45,MATCH(AY273,Sheet2!$G$2:'Sheet2'!$G$45,0)),IF($BG$1=TRUE,INDEX(Sheet2!$H$2:'Sheet2'!$H$45,MATCH(AY273,Sheet2!$G$2:'Sheet2'!$G$45,0)),0)))+IF($BC$1=TRUE,2,0)</f>
        <v>24</v>
      </c>
      <c r="AA273" s="8">
        <f>Z273+3.5</f>
        <v>27.5</v>
      </c>
      <c r="AB273" s="8">
        <f>Z273+6.5</f>
        <v>30.5</v>
      </c>
      <c r="AC273" s="26">
        <f>Z273+9.5</f>
        <v>33.5</v>
      </c>
      <c r="AD273" s="8">
        <f>AZ273+IF($F273="범선",IF($BE$1=TRUE,INDEX(Sheet2!$H$2:'Sheet2'!$H$45,MATCH(AZ273,Sheet2!$G$2:'Sheet2'!$G$45,0),0)),IF($BF$1=TRUE,INDEX(Sheet2!$I$2:'Sheet2'!$I$45,MATCH(AZ273,Sheet2!$G$2:'Sheet2'!$G$45,0)),IF($BG$1=TRUE,INDEX(Sheet2!$H$2:'Sheet2'!$H$45,MATCH(AZ273,Sheet2!$G$2:'Sheet2'!$G$45,0)),0)))+IF($BC$1=TRUE,2,0)</f>
        <v>29</v>
      </c>
      <c r="AE273" s="8">
        <f>AD273+3.5</f>
        <v>32.5</v>
      </c>
      <c r="AF273" s="8">
        <f>AD273+6.5</f>
        <v>35.5</v>
      </c>
      <c r="AG273" s="26">
        <f>AD273+9.5</f>
        <v>38.5</v>
      </c>
      <c r="AH273" s="8"/>
      <c r="AI273" s="6">
        <v>230</v>
      </c>
      <c r="AJ273" s="6">
        <v>345</v>
      </c>
      <c r="AK273" s="6">
        <v>8</v>
      </c>
      <c r="AL273" s="6">
        <v>9</v>
      </c>
      <c r="AM273" s="6">
        <v>17</v>
      </c>
      <c r="AN273" s="6">
        <v>74</v>
      </c>
      <c r="AO273" s="6">
        <v>30</v>
      </c>
      <c r="AP273" s="6">
        <v>22</v>
      </c>
      <c r="AQ273" s="6">
        <v>804</v>
      </c>
      <c r="AR273" s="6">
        <v>4</v>
      </c>
      <c r="AS273" s="6">
        <f>AN273+AP273+AQ273</f>
        <v>900</v>
      </c>
      <c r="AT273" s="6">
        <f>ROUNDDOWN(AS273*0.75,0)</f>
        <v>675</v>
      </c>
      <c r="AU273" s="6">
        <f>ROUNDDOWN(AS273*1.25,0)</f>
        <v>1125</v>
      </c>
      <c r="AV273" s="6">
        <f>ROUNDDOWN(($AM273-5)/5,0)-ROUNDDOWN(IF($BA$1=TRUE,$AT273,$AU273)/100,0)+IF($BB$1=TRUE,1,0)+IF($BD$1=TRUE,6,0)</f>
        <v>3</v>
      </c>
      <c r="AW273" s="6">
        <f>ROUNDDOWN(($AM273-5+3*$BA$5)/5,0)-ROUNDDOWN(IF($BA$1=TRUE,$AT273,$AU273)/100,0)+IF($BB$1=TRUE,1,0)+IF($BD$1=TRUE,6,0)</f>
        <v>4</v>
      </c>
      <c r="AX273" s="6">
        <f>ROUNDDOWN(($AM273-5+20*1+2*$BA$5)/5,0)-ROUNDDOWN(IF($BA$1=TRUE,$AT273,$AU273)/100,0)+IF($BB$1=TRUE,1,0)+IF($BD$1=TRUE,6,0)</f>
        <v>8</v>
      </c>
      <c r="AY273" s="6">
        <f>ROUNDDOWN(($AM273-5+20*2+1*$BA$5)/5,0)-ROUNDDOWN(IF($BA$1=TRUE,$AT273,$AU273)/100,0)+IF($BB$1=TRUE,1,0)+IF($BD$1=TRUE,6,0)</f>
        <v>11</v>
      </c>
      <c r="AZ273" s="6">
        <f>ROUNDDOWN(($AM273-5+60)/5,0)-ROUNDDOWN(IF($BA$1=TRUE,$AT273,$AU273)/100,0)+IF($BB$1=TRUE,1,0)+IF($BD$1=TRUE,6,0)</f>
        <v>15</v>
      </c>
    </row>
    <row r="274" spans="1:52" x14ac:dyDescent="0.3">
      <c r="A274" s="35">
        <v>270</v>
      </c>
      <c r="B274" s="7" t="s">
        <v>85</v>
      </c>
      <c r="C274" s="23" t="s">
        <v>81</v>
      </c>
      <c r="D274" s="8" t="s">
        <v>1</v>
      </c>
      <c r="E274" s="8" t="s">
        <v>0</v>
      </c>
      <c r="F274" s="9" t="s">
        <v>69</v>
      </c>
      <c r="G274" s="26" t="s">
        <v>10</v>
      </c>
      <c r="H274" s="6">
        <f>ROUNDDOWN(AI274*1.05,0)+INDEX(Sheet2!$B$2:'Sheet2'!$B$5,MATCH(G274,Sheet2!$A$2:'Sheet2'!$A$5,0),0)+34*AR274-ROUNDUP(IF($BA$1=TRUE,AT274,AU274)/10,0)</f>
        <v>453</v>
      </c>
      <c r="I274" s="6">
        <f>ROUNDDOWN(AJ274*1.05,0)+INDEX(Sheet2!$B$2:'Sheet2'!$B$5,MATCH(G274,Sheet2!$A$2:'Sheet2'!$A$5,0),0)+34*AR274-ROUNDUP(IF($BA$1=TRUE,AT274,AU274)/10,0)</f>
        <v>573</v>
      </c>
      <c r="J274" s="45">
        <f>H274+I274</f>
        <v>1026</v>
      </c>
      <c r="K274" s="41">
        <f>AU274-ROUNDDOWN(AP274/2,0)-ROUNDDOWN(MAX(AO274*1.2,AN274*0.5),0)+INDEX(Sheet2!$C$2:'Sheet2'!$C$5,MATCH(G274,Sheet2!$A$2:'Sheet2'!$A$5,0),0)</f>
        <v>1253</v>
      </c>
      <c r="L274" s="23">
        <f>AT274-ROUNDDOWN(AP274/2,0)-ROUNDDOWN(MAX(AO274*1.2,AN274*0.5),0)</f>
        <v>702</v>
      </c>
      <c r="M274" s="6"/>
      <c r="N274" s="27">
        <f>AV274+IF($F274="범선",IF($BE$1=TRUE,INDEX(Sheet2!$H$2:'Sheet2'!$H$45,MATCH(AV274,Sheet2!$G$2:'Sheet2'!$G$45,0),0)),IF($BF$1=TRUE,INDEX(Sheet2!$I$2:'Sheet2'!$I$45,MATCH(AV274,Sheet2!$G$2:'Sheet2'!$G$45,0)),IF($BG$1=TRUE,INDEX(Sheet2!$H$2:'Sheet2'!$H$45,MATCH(AV274,Sheet2!$G$2:'Sheet2'!$G$45,0)),0)))+IF($BC$1=TRUE,2,0)</f>
        <v>12</v>
      </c>
      <c r="O274" s="8">
        <f>N274+3</f>
        <v>15</v>
      </c>
      <c r="P274" s="8">
        <f>N274+6</f>
        <v>18</v>
      </c>
      <c r="Q274" s="26">
        <f>N274+9</f>
        <v>21</v>
      </c>
      <c r="R274" s="8">
        <f>AW274+IF($F274="범선",IF($BE$1=TRUE,INDEX(Sheet2!$H$2:'Sheet2'!$H$45,MATCH(AW274,Sheet2!$G$2:'Sheet2'!$G$45,0),0)),IF($BF$1=TRUE,INDEX(Sheet2!$I$2:'Sheet2'!$I$45,MATCH(AW274,Sheet2!$G$2:'Sheet2'!$G$45,0)),IF($BG$1=TRUE,INDEX(Sheet2!$H$2:'Sheet2'!$H$45,MATCH(AW274,Sheet2!$G$2:'Sheet2'!$G$45,0)),0)))+IF($BC$1=TRUE,2,0)</f>
        <v>13</v>
      </c>
      <c r="S274" s="8">
        <f>R274+3.5</f>
        <v>16.5</v>
      </c>
      <c r="T274" s="8">
        <f>R274+6.5</f>
        <v>19.5</v>
      </c>
      <c r="U274" s="26">
        <f>R274+9.5</f>
        <v>22.5</v>
      </c>
      <c r="V274" s="8">
        <f>AX274+IF($F274="범선",IF($BE$1=TRUE,INDEX(Sheet2!$H$2:'Sheet2'!$H$45,MATCH(AX274,Sheet2!$G$2:'Sheet2'!$G$45,0),0)),IF($BF$1=TRUE,INDEX(Sheet2!$I$2:'Sheet2'!$I$45,MATCH(AX274,Sheet2!$G$2:'Sheet2'!$G$45,0)),IF($BG$1=TRUE,INDEX(Sheet2!$H$2:'Sheet2'!$H$45,MATCH(AX274,Sheet2!$G$2:'Sheet2'!$G$45,0)),0)))+IF($BC$1=TRUE,2,0)</f>
        <v>18.5</v>
      </c>
      <c r="W274" s="8">
        <f>V274+3.5</f>
        <v>22</v>
      </c>
      <c r="X274" s="8">
        <f>V274+6.5</f>
        <v>25</v>
      </c>
      <c r="Y274" s="26">
        <f>V274+9.5</f>
        <v>28</v>
      </c>
      <c r="Z274" s="8">
        <f>AY274+IF($F274="범선",IF($BE$1=TRUE,INDEX(Sheet2!$H$2:'Sheet2'!$H$45,MATCH(AY274,Sheet2!$G$2:'Sheet2'!$G$45,0),0)),IF($BF$1=TRUE,INDEX(Sheet2!$I$2:'Sheet2'!$I$45,MATCH(AY274,Sheet2!$G$2:'Sheet2'!$G$45,0)),IF($BG$1=TRUE,INDEX(Sheet2!$H$2:'Sheet2'!$H$45,MATCH(AY274,Sheet2!$G$2:'Sheet2'!$G$45,0)),0)))+IF($BC$1=TRUE,2,0)</f>
        <v>22.5</v>
      </c>
      <c r="AA274" s="8">
        <f>Z274+3.5</f>
        <v>26</v>
      </c>
      <c r="AB274" s="8">
        <f>Z274+6.5</f>
        <v>29</v>
      </c>
      <c r="AC274" s="26">
        <f>Z274+9.5</f>
        <v>32</v>
      </c>
      <c r="AD274" s="8">
        <f>AZ274+IF($F274="범선",IF($BE$1=TRUE,INDEX(Sheet2!$H$2:'Sheet2'!$H$45,MATCH(AZ274,Sheet2!$G$2:'Sheet2'!$G$45,0),0)),IF($BF$1=TRUE,INDEX(Sheet2!$I$2:'Sheet2'!$I$45,MATCH(AZ274,Sheet2!$G$2:'Sheet2'!$G$45,0)),IF($BG$1=TRUE,INDEX(Sheet2!$H$2:'Sheet2'!$H$45,MATCH(AZ274,Sheet2!$G$2:'Sheet2'!$G$45,0)),0)))+IF($BC$1=TRUE,2,0)</f>
        <v>28</v>
      </c>
      <c r="AE274" s="8">
        <f>AD274+3.5</f>
        <v>31.5</v>
      </c>
      <c r="AF274" s="8">
        <f>AD274+6.5</f>
        <v>34.5</v>
      </c>
      <c r="AG274" s="26">
        <f>AD274+9.5</f>
        <v>37.5</v>
      </c>
      <c r="AH274" s="8"/>
      <c r="AI274" s="6">
        <v>240</v>
      </c>
      <c r="AJ274" s="6">
        <v>355</v>
      </c>
      <c r="AK274" s="6">
        <v>9</v>
      </c>
      <c r="AL274" s="6">
        <v>10</v>
      </c>
      <c r="AM274" s="6">
        <v>17</v>
      </c>
      <c r="AN274" s="6">
        <v>74</v>
      </c>
      <c r="AO274" s="6">
        <v>25</v>
      </c>
      <c r="AP274" s="6">
        <v>22</v>
      </c>
      <c r="AQ274" s="6">
        <v>904</v>
      </c>
      <c r="AR274" s="6">
        <v>4</v>
      </c>
      <c r="AS274" s="6">
        <f>AN274+AP274+AQ274</f>
        <v>1000</v>
      </c>
      <c r="AT274" s="6">
        <f>ROUNDDOWN(AS274*0.75,0)</f>
        <v>750</v>
      </c>
      <c r="AU274" s="6">
        <f>ROUNDDOWN(AS274*1.25,0)</f>
        <v>1250</v>
      </c>
      <c r="AV274" s="6">
        <f>ROUNDDOWN(($AM274-5)/5,0)-ROUNDDOWN(IF($BA$1=TRUE,$AT274,$AU274)/100,0)+IF($BB$1=TRUE,1,0)+IF($BD$1=TRUE,6,0)</f>
        <v>2</v>
      </c>
      <c r="AW274" s="6">
        <f>ROUNDDOWN(($AM274-5+3*$BA$5)/5,0)-ROUNDDOWN(IF($BA$1=TRUE,$AT274,$AU274)/100,0)+IF($BB$1=TRUE,1,0)+IF($BD$1=TRUE,6,0)</f>
        <v>3</v>
      </c>
      <c r="AX274" s="6">
        <f>ROUNDDOWN(($AM274-5+20*1+2*$BA$5)/5,0)-ROUNDDOWN(IF($BA$1=TRUE,$AT274,$AU274)/100,0)+IF($BB$1=TRUE,1,0)+IF($BD$1=TRUE,6,0)</f>
        <v>7</v>
      </c>
      <c r="AY274" s="6">
        <f>ROUNDDOWN(($AM274-5+20*2+1*$BA$5)/5,0)-ROUNDDOWN(IF($BA$1=TRUE,$AT274,$AU274)/100,0)+IF($BB$1=TRUE,1,0)+IF($BD$1=TRUE,6,0)</f>
        <v>10</v>
      </c>
      <c r="AZ274" s="6">
        <f>ROUNDDOWN(($AM274-5+60)/5,0)-ROUNDDOWN(IF($BA$1=TRUE,$AT274,$AU274)/100,0)+IF($BB$1=TRUE,1,0)+IF($BD$1=TRUE,6,0)</f>
        <v>14</v>
      </c>
    </row>
    <row r="275" spans="1:52" x14ac:dyDescent="0.3">
      <c r="A275" s="35">
        <v>271</v>
      </c>
      <c r="B275" s="7" t="s">
        <v>100</v>
      </c>
      <c r="C275" s="23" t="s">
        <v>101</v>
      </c>
      <c r="D275" s="8" t="s">
        <v>1</v>
      </c>
      <c r="E275" s="8" t="s">
        <v>60</v>
      </c>
      <c r="F275" s="9" t="s">
        <v>69</v>
      </c>
      <c r="G275" s="26" t="s">
        <v>12</v>
      </c>
      <c r="H275" s="6">
        <f>ROUNDDOWN(AI275*1.05,0)+INDEX(Sheet2!$B$2:'Sheet2'!$B$5,MATCH(G275,Sheet2!$A$2:'Sheet2'!$A$5,0),0)+34*AR275-ROUNDUP(IF($BA$1=TRUE,AT275,AU275)/10,0)</f>
        <v>407</v>
      </c>
      <c r="I275" s="6">
        <f>ROUNDDOWN(AJ275*1.05,0)+INDEX(Sheet2!$B$2:'Sheet2'!$B$5,MATCH(G275,Sheet2!$A$2:'Sheet2'!$A$5,0),0)+34*AR275-ROUNDUP(IF($BA$1=TRUE,AT275,AU275)/10,0)</f>
        <v>554</v>
      </c>
      <c r="J275" s="45">
        <f>H275+I275</f>
        <v>961</v>
      </c>
      <c r="K275" s="41">
        <f>AU275-ROUNDDOWN(AP275/2,0)-ROUNDDOWN(MAX(AO275*1.2,AN275*0.5),0)+INDEX(Sheet2!$C$2:'Sheet2'!$C$5,MATCH(G275,Sheet2!$A$2:'Sheet2'!$A$5,0),0)</f>
        <v>849</v>
      </c>
      <c r="L275" s="23">
        <f>AT275-ROUNDDOWN(AP275/2,0)-ROUNDDOWN(MAX(AO275*1.2,AN275*0.5),0)</f>
        <v>435</v>
      </c>
      <c r="M275" s="6"/>
      <c r="N275" s="27">
        <f>AV275+IF($F275="범선",IF($BE$1=TRUE,INDEX(Sheet2!$H$2:'Sheet2'!$H$45,MATCH(AV275,Sheet2!$G$2:'Sheet2'!$G$45,0),0)),IF($BF$1=TRUE,INDEX(Sheet2!$I$2:'Sheet2'!$I$45,MATCH(AV275,Sheet2!$G$2:'Sheet2'!$G$45,0)),IF($BG$1=TRUE,INDEX(Sheet2!$H$2:'Sheet2'!$H$45,MATCH(AV275,Sheet2!$G$2:'Sheet2'!$G$45,0)),0)))+IF($BC$1=TRUE,2,0)</f>
        <v>22.5</v>
      </c>
      <c r="O275" s="8">
        <f>N275+3</f>
        <v>25.5</v>
      </c>
      <c r="P275" s="8">
        <f>N275+6</f>
        <v>28.5</v>
      </c>
      <c r="Q275" s="26">
        <f>N275+9</f>
        <v>31.5</v>
      </c>
      <c r="R275" s="8">
        <f>AW275+IF($F275="범선",IF($BE$1=TRUE,INDEX(Sheet2!$H$2:'Sheet2'!$H$45,MATCH(AW275,Sheet2!$G$2:'Sheet2'!$G$45,0),0)),IF($BF$1=TRUE,INDEX(Sheet2!$I$2:'Sheet2'!$I$45,MATCH(AW275,Sheet2!$G$2:'Sheet2'!$G$45,0)),IF($BG$1=TRUE,INDEX(Sheet2!$H$2:'Sheet2'!$H$45,MATCH(AW275,Sheet2!$G$2:'Sheet2'!$G$45,0)),0)))+IF($BC$1=TRUE,2,0)</f>
        <v>24</v>
      </c>
      <c r="S275" s="8">
        <f>R275+3.5</f>
        <v>27.5</v>
      </c>
      <c r="T275" s="8">
        <f>R275+6.5</f>
        <v>30.5</v>
      </c>
      <c r="U275" s="26">
        <f>R275+9.5</f>
        <v>33.5</v>
      </c>
      <c r="V275" s="8">
        <f>AX275+IF($F275="범선",IF($BE$1=TRUE,INDEX(Sheet2!$H$2:'Sheet2'!$H$45,MATCH(AX275,Sheet2!$G$2:'Sheet2'!$G$45,0),0)),IF($BF$1=TRUE,INDEX(Sheet2!$I$2:'Sheet2'!$I$45,MATCH(AX275,Sheet2!$G$2:'Sheet2'!$G$45,0)),IF($BG$1=TRUE,INDEX(Sheet2!$H$2:'Sheet2'!$H$45,MATCH(AX275,Sheet2!$G$2:'Sheet2'!$G$45,0)),0)))+IF($BC$1=TRUE,2,0)</f>
        <v>29</v>
      </c>
      <c r="W275" s="8">
        <f>V275+3.5</f>
        <v>32.5</v>
      </c>
      <c r="X275" s="8">
        <f>V275+6.5</f>
        <v>35.5</v>
      </c>
      <c r="Y275" s="26">
        <f>V275+9.5</f>
        <v>38.5</v>
      </c>
      <c r="Z275" s="8">
        <f>AY275+IF($F275="범선",IF($BE$1=TRUE,INDEX(Sheet2!$H$2:'Sheet2'!$H$45,MATCH(AY275,Sheet2!$G$2:'Sheet2'!$G$45,0),0)),IF($BF$1=TRUE,INDEX(Sheet2!$I$2:'Sheet2'!$I$45,MATCH(AY275,Sheet2!$G$2:'Sheet2'!$G$45,0)),IF($BG$1=TRUE,INDEX(Sheet2!$H$2:'Sheet2'!$H$45,MATCH(AY275,Sheet2!$G$2:'Sheet2'!$G$45,0)),0)))+IF($BC$1=TRUE,2,0)</f>
        <v>33</v>
      </c>
      <c r="AA275" s="8">
        <f>Z275+3.5</f>
        <v>36.5</v>
      </c>
      <c r="AB275" s="8">
        <f>Z275+6.5</f>
        <v>39.5</v>
      </c>
      <c r="AC275" s="26">
        <f>Z275+9.5</f>
        <v>42.5</v>
      </c>
      <c r="AD275" s="8">
        <f>AZ275+IF($F275="범선",IF($BE$1=TRUE,INDEX(Sheet2!$H$2:'Sheet2'!$H$45,MATCH(AZ275,Sheet2!$G$2:'Sheet2'!$G$45,0),0)),IF($BF$1=TRUE,INDEX(Sheet2!$I$2:'Sheet2'!$I$45,MATCH(AZ275,Sheet2!$G$2:'Sheet2'!$G$45,0)),IF($BG$1=TRUE,INDEX(Sheet2!$H$2:'Sheet2'!$H$45,MATCH(AZ275,Sheet2!$G$2:'Sheet2'!$G$45,0)),0)))+IF($BC$1=TRUE,2,0)</f>
        <v>38.5</v>
      </c>
      <c r="AE275" s="8">
        <f>AD275+3.5</f>
        <v>42</v>
      </c>
      <c r="AF275" s="8">
        <f>AD275+6.5</f>
        <v>45</v>
      </c>
      <c r="AG275" s="26">
        <f>AD275+9.5</f>
        <v>48</v>
      </c>
      <c r="AH275" s="8"/>
      <c r="AI275" s="6">
        <v>210</v>
      </c>
      <c r="AJ275" s="6">
        <v>350</v>
      </c>
      <c r="AK275" s="6">
        <v>15</v>
      </c>
      <c r="AL275" s="6">
        <v>13</v>
      </c>
      <c r="AM275" s="6">
        <v>47</v>
      </c>
      <c r="AN275" s="6">
        <v>120</v>
      </c>
      <c r="AO275" s="6">
        <v>60</v>
      </c>
      <c r="AP275" s="6">
        <v>80</v>
      </c>
      <c r="AQ275" s="6">
        <v>530</v>
      </c>
      <c r="AR275" s="6">
        <v>3</v>
      </c>
      <c r="AS275" s="6">
        <f>AN275+AP275+AQ275</f>
        <v>730</v>
      </c>
      <c r="AT275" s="6">
        <f>ROUNDDOWN(AS275*0.75,0)</f>
        <v>547</v>
      </c>
      <c r="AU275" s="6">
        <f>ROUNDDOWN(AS275*1.25,0)</f>
        <v>912</v>
      </c>
      <c r="AV275" s="6">
        <f>ROUNDDOWN(($AM275-5)/5,0)-ROUNDDOWN(IF($BA$1=TRUE,$AT275,$AU275)/100,0)+IF($BB$1=TRUE,1,0)+IF($BD$1=TRUE,6,0)</f>
        <v>10</v>
      </c>
      <c r="AW275" s="6">
        <f>ROUNDDOWN(($AM275-5+3*$BA$5)/5,0)-ROUNDDOWN(IF($BA$1=TRUE,$AT275,$AU275)/100,0)+IF($BB$1=TRUE,1,0)+IF($BD$1=TRUE,6,0)</f>
        <v>11</v>
      </c>
      <c r="AX275" s="6">
        <f>ROUNDDOWN(($AM275-5+20*1+2*$BA$5)/5,0)-ROUNDDOWN(IF($BA$1=TRUE,$AT275,$AU275)/100,0)+IF($BB$1=TRUE,1,0)+IF($BD$1=TRUE,6,0)</f>
        <v>15</v>
      </c>
      <c r="AY275" s="6">
        <f>ROUNDDOWN(($AM275-5+20*2+1*$BA$5)/5,0)-ROUNDDOWN(IF($BA$1=TRUE,$AT275,$AU275)/100,0)+IF($BB$1=TRUE,1,0)+IF($BD$1=TRUE,6,0)</f>
        <v>18</v>
      </c>
      <c r="AZ275" s="6">
        <f>ROUNDDOWN(($AM275-5+60)/5,0)-ROUNDDOWN(IF($BA$1=TRUE,$AT275,$AU275)/100,0)+IF($BB$1=TRUE,1,0)+IF($BD$1=TRUE,6,0)</f>
        <v>22</v>
      </c>
    </row>
    <row r="276" spans="1:52" x14ac:dyDescent="0.3">
      <c r="A276" s="35">
        <v>272</v>
      </c>
      <c r="B276" s="7" t="s">
        <v>105</v>
      </c>
      <c r="C276" s="23" t="s">
        <v>103</v>
      </c>
      <c r="D276" s="8" t="s">
        <v>1</v>
      </c>
      <c r="E276" s="8" t="s">
        <v>107</v>
      </c>
      <c r="F276" s="9" t="s">
        <v>69</v>
      </c>
      <c r="G276" s="26" t="s">
        <v>12</v>
      </c>
      <c r="H276" s="6">
        <f>ROUNDDOWN(AI276*1.05,0)+INDEX(Sheet2!$B$2:'Sheet2'!$B$5,MATCH(G276,Sheet2!$A$2:'Sheet2'!$A$5,0),0)+34*AR276-ROUNDUP(IF($BA$1=TRUE,AT276,AU276)/10,0)</f>
        <v>362</v>
      </c>
      <c r="I276" s="6">
        <f>ROUNDDOWN(AJ276*1.05,0)+INDEX(Sheet2!$B$2:'Sheet2'!$B$5,MATCH(G276,Sheet2!$A$2:'Sheet2'!$A$5,0),0)+34*AR276-ROUNDUP(IF($BA$1=TRUE,AT276,AU276)/10,0)</f>
        <v>498</v>
      </c>
      <c r="J276" s="45">
        <f>H276+I276</f>
        <v>860</v>
      </c>
      <c r="K276" s="41">
        <f>AU276-ROUNDDOWN(AP276/2,0)-ROUNDDOWN(MAX(AO276*1.2,AN276*0.5),0)+INDEX(Sheet2!$C$2:'Sheet2'!$C$5,MATCH(G276,Sheet2!$A$2:'Sheet2'!$A$5,0),0)</f>
        <v>754</v>
      </c>
      <c r="L276" s="23">
        <f>AT276-ROUNDDOWN(AP276/2,0)-ROUNDDOWN(MAX(AO276*1.2,AN276*0.5),0)</f>
        <v>385</v>
      </c>
      <c r="M276" s="6"/>
      <c r="N276" s="27">
        <f>AV276+IF($F276="범선",IF($BE$1=TRUE,INDEX(Sheet2!$H$2:'Sheet2'!$H$45,MATCH(AV276,Sheet2!$G$2:'Sheet2'!$G$45,0),0)),IF($BF$1=TRUE,INDEX(Sheet2!$I$2:'Sheet2'!$I$45,MATCH(AV276,Sheet2!$G$2:'Sheet2'!$G$45,0)),IF($BG$1=TRUE,INDEX(Sheet2!$H$2:'Sheet2'!$H$45,MATCH(AV276,Sheet2!$G$2:'Sheet2'!$G$45,0)),0)))+IF($BC$1=TRUE,2,0)</f>
        <v>22.5</v>
      </c>
      <c r="O276" s="8">
        <f>N276+3</f>
        <v>25.5</v>
      </c>
      <c r="P276" s="8">
        <f>N276+6</f>
        <v>28.5</v>
      </c>
      <c r="Q276" s="26">
        <f>N276+9</f>
        <v>31.5</v>
      </c>
      <c r="R276" s="8">
        <f>AW276+IF($F276="범선",IF($BE$1=TRUE,INDEX(Sheet2!$H$2:'Sheet2'!$H$45,MATCH(AW276,Sheet2!$G$2:'Sheet2'!$G$45,0),0)),IF($BF$1=TRUE,INDEX(Sheet2!$I$2:'Sheet2'!$I$45,MATCH(AW276,Sheet2!$G$2:'Sheet2'!$G$45,0)),IF($BG$1=TRUE,INDEX(Sheet2!$H$2:'Sheet2'!$H$45,MATCH(AW276,Sheet2!$G$2:'Sheet2'!$G$45,0)),0)))+IF($BC$1=TRUE,2,0)</f>
        <v>24</v>
      </c>
      <c r="S276" s="8">
        <f>R276+3.5</f>
        <v>27.5</v>
      </c>
      <c r="T276" s="8">
        <f>R276+6.5</f>
        <v>30.5</v>
      </c>
      <c r="U276" s="26">
        <f>R276+9.5</f>
        <v>33.5</v>
      </c>
      <c r="V276" s="8">
        <f>AX276+IF($F276="범선",IF($BE$1=TRUE,INDEX(Sheet2!$H$2:'Sheet2'!$H$45,MATCH(AX276,Sheet2!$G$2:'Sheet2'!$G$45,0),0)),IF($BF$1=TRUE,INDEX(Sheet2!$I$2:'Sheet2'!$I$45,MATCH(AX276,Sheet2!$G$2:'Sheet2'!$G$45,0)),IF($BG$1=TRUE,INDEX(Sheet2!$H$2:'Sheet2'!$H$45,MATCH(AX276,Sheet2!$G$2:'Sheet2'!$G$45,0)),0)))+IF($BC$1=TRUE,2,0)</f>
        <v>29</v>
      </c>
      <c r="W276" s="8">
        <f>V276+3.5</f>
        <v>32.5</v>
      </c>
      <c r="X276" s="8">
        <f>V276+6.5</f>
        <v>35.5</v>
      </c>
      <c r="Y276" s="26">
        <f>V276+9.5</f>
        <v>38.5</v>
      </c>
      <c r="Z276" s="8">
        <f>AY276+IF($F276="범선",IF($BE$1=TRUE,INDEX(Sheet2!$H$2:'Sheet2'!$H$45,MATCH(AY276,Sheet2!$G$2:'Sheet2'!$G$45,0),0)),IF($BF$1=TRUE,INDEX(Sheet2!$I$2:'Sheet2'!$I$45,MATCH(AY276,Sheet2!$G$2:'Sheet2'!$G$45,0)),IF($BG$1=TRUE,INDEX(Sheet2!$H$2:'Sheet2'!$H$45,MATCH(AY276,Sheet2!$G$2:'Sheet2'!$G$45,0)),0)))+IF($BC$1=TRUE,2,0)</f>
        <v>34.5</v>
      </c>
      <c r="AA276" s="8">
        <f>Z276+3.5</f>
        <v>38</v>
      </c>
      <c r="AB276" s="8">
        <f>Z276+6.5</f>
        <v>41</v>
      </c>
      <c r="AC276" s="26">
        <f>Z276+9.5</f>
        <v>44</v>
      </c>
      <c r="AD276" s="8">
        <f>AZ276+IF($F276="범선",IF($BE$1=TRUE,INDEX(Sheet2!$H$2:'Sheet2'!$H$45,MATCH(AZ276,Sheet2!$G$2:'Sheet2'!$G$45,0),0)),IF($BF$1=TRUE,INDEX(Sheet2!$I$2:'Sheet2'!$I$45,MATCH(AZ276,Sheet2!$G$2:'Sheet2'!$G$45,0)),IF($BG$1=TRUE,INDEX(Sheet2!$H$2:'Sheet2'!$H$45,MATCH(AZ276,Sheet2!$G$2:'Sheet2'!$G$45,0)),0)))+IF($BC$1=TRUE,2,0)</f>
        <v>38.5</v>
      </c>
      <c r="AE276" s="8">
        <f>AD276+3.5</f>
        <v>42</v>
      </c>
      <c r="AF276" s="8">
        <f>AD276+6.5</f>
        <v>45</v>
      </c>
      <c r="AG276" s="26">
        <f>AD276+9.5</f>
        <v>48</v>
      </c>
      <c r="AH276" s="8"/>
      <c r="AI276" s="6">
        <v>160</v>
      </c>
      <c r="AJ276" s="6">
        <v>290</v>
      </c>
      <c r="AK276" s="6">
        <v>13</v>
      </c>
      <c r="AL276" s="6">
        <v>11</v>
      </c>
      <c r="AM276" s="6">
        <v>43</v>
      </c>
      <c r="AN276" s="6">
        <v>110</v>
      </c>
      <c r="AO276" s="6">
        <v>46</v>
      </c>
      <c r="AP276" s="6">
        <v>80</v>
      </c>
      <c r="AQ276" s="6">
        <v>450</v>
      </c>
      <c r="AR276" s="6">
        <v>3</v>
      </c>
      <c r="AS276" s="6">
        <f>AN276+AP276+AQ276</f>
        <v>640</v>
      </c>
      <c r="AT276" s="6">
        <f>ROUNDDOWN(AS276*0.75,0)</f>
        <v>480</v>
      </c>
      <c r="AU276" s="6">
        <f>ROUNDDOWN(AS276*1.25,0)</f>
        <v>800</v>
      </c>
      <c r="AV276" s="6">
        <f>ROUNDDOWN(($AM276-5)/5,0)-ROUNDDOWN(IF($BA$1=TRUE,$AT276,$AU276)/100,0)+IF($BB$1=TRUE,1,0)+IF($BD$1=TRUE,6,0)</f>
        <v>10</v>
      </c>
      <c r="AW276" s="6">
        <f>ROUNDDOWN(($AM276-5+3*$BA$5)/5,0)-ROUNDDOWN(IF($BA$1=TRUE,$AT276,$AU276)/100,0)+IF($BB$1=TRUE,1,0)+IF($BD$1=TRUE,6,0)</f>
        <v>11</v>
      </c>
      <c r="AX276" s="6">
        <f>ROUNDDOWN(($AM276-5+20*1+2*$BA$5)/5,0)-ROUNDDOWN(IF($BA$1=TRUE,$AT276,$AU276)/100,0)+IF($BB$1=TRUE,1,0)+IF($BD$1=TRUE,6,0)</f>
        <v>15</v>
      </c>
      <c r="AY276" s="6">
        <f>ROUNDDOWN(($AM276-5+20*2+1*$BA$5)/5,0)-ROUNDDOWN(IF($BA$1=TRUE,$AT276,$AU276)/100,0)+IF($BB$1=TRUE,1,0)+IF($BD$1=TRUE,6,0)</f>
        <v>19</v>
      </c>
      <c r="AZ276" s="6">
        <f>ROUNDDOWN(($AM276-5+60)/5,0)-ROUNDDOWN(IF($BA$1=TRUE,$AT276,$AU276)/100,0)+IF($BB$1=TRUE,1,0)+IF($BD$1=TRUE,6,0)</f>
        <v>22</v>
      </c>
    </row>
    <row r="277" spans="1:52" x14ac:dyDescent="0.3">
      <c r="A277" s="35">
        <v>273</v>
      </c>
      <c r="B277" s="7" t="s">
        <v>102</v>
      </c>
      <c r="C277" s="23" t="s">
        <v>103</v>
      </c>
      <c r="D277" s="8" t="s">
        <v>1</v>
      </c>
      <c r="E277" s="8" t="s">
        <v>60</v>
      </c>
      <c r="F277" s="9" t="s">
        <v>69</v>
      </c>
      <c r="G277" s="26" t="s">
        <v>8</v>
      </c>
      <c r="H277" s="6">
        <f>ROUNDDOWN(AI277*1.05,0)+INDEX(Sheet2!$B$2:'Sheet2'!$B$5,MATCH(G277,Sheet2!$A$2:'Sheet2'!$A$5,0),0)+34*AR277-ROUNDUP(IF($BA$1=TRUE,AT277,AU277)/10,0)</f>
        <v>437</v>
      </c>
      <c r="I277" s="6">
        <f>ROUNDDOWN(AJ277*1.05,0)+INDEX(Sheet2!$B$2:'Sheet2'!$B$5,MATCH(G277,Sheet2!$A$2:'Sheet2'!$A$5,0),0)+34*AR277-ROUNDUP(IF($BA$1=TRUE,AT277,AU277)/10,0)</f>
        <v>573</v>
      </c>
      <c r="J277" s="45">
        <f>H277+I277</f>
        <v>1010</v>
      </c>
      <c r="K277" s="41">
        <f>AU277-ROUNDDOWN(AP277/2,0)-ROUNDDOWN(MAX(AO277*1.2,AN277*0.5),0)+INDEX(Sheet2!$C$2:'Sheet2'!$C$5,MATCH(G277,Sheet2!$A$2:'Sheet2'!$A$5,0),0)</f>
        <v>541</v>
      </c>
      <c r="L277" s="23">
        <f>AT277-ROUNDDOWN(AP277/2,0)-ROUNDDOWN(MAX(AO277*1.2,AN277*0.5),0)</f>
        <v>259</v>
      </c>
      <c r="M277" s="6"/>
      <c r="N277" s="27">
        <f>AV277+IF($F277="범선",IF($BE$1=TRUE,INDEX(Sheet2!$H$2:'Sheet2'!$H$45,MATCH(AV277,Sheet2!$G$2:'Sheet2'!$G$45,0),0)),IF($BF$1=TRUE,INDEX(Sheet2!$I$2:'Sheet2'!$I$45,MATCH(AV277,Sheet2!$G$2:'Sheet2'!$G$45,0)),IF($BG$1=TRUE,INDEX(Sheet2!$H$2:'Sheet2'!$H$45,MATCH(AV277,Sheet2!$G$2:'Sheet2'!$G$45,0)),0)))+IF($BC$1=TRUE,2,0)</f>
        <v>21</v>
      </c>
      <c r="O277" s="8">
        <f>N277+3</f>
        <v>24</v>
      </c>
      <c r="P277" s="8">
        <f>N277+6</f>
        <v>27</v>
      </c>
      <c r="Q277" s="26">
        <f>N277+9</f>
        <v>30</v>
      </c>
      <c r="R277" s="8">
        <f>AW277+IF($F277="범선",IF($BE$1=TRUE,INDEX(Sheet2!$H$2:'Sheet2'!$H$45,MATCH(AW277,Sheet2!$G$2:'Sheet2'!$G$45,0),0)),IF($BF$1=TRUE,INDEX(Sheet2!$I$2:'Sheet2'!$I$45,MATCH(AW277,Sheet2!$G$2:'Sheet2'!$G$45,0)),IF($BG$1=TRUE,INDEX(Sheet2!$H$2:'Sheet2'!$H$45,MATCH(AW277,Sheet2!$G$2:'Sheet2'!$G$45,0)),0)))+IF($BC$1=TRUE,2,0)</f>
        <v>22.5</v>
      </c>
      <c r="S277" s="8">
        <f>R277+3.5</f>
        <v>26</v>
      </c>
      <c r="T277" s="8">
        <f>R277+6.5</f>
        <v>29</v>
      </c>
      <c r="U277" s="26">
        <f>R277+9.5</f>
        <v>32</v>
      </c>
      <c r="V277" s="8">
        <f>AX277+IF($F277="범선",IF($BE$1=TRUE,INDEX(Sheet2!$H$2:'Sheet2'!$H$45,MATCH(AX277,Sheet2!$G$2:'Sheet2'!$G$45,0),0)),IF($BF$1=TRUE,INDEX(Sheet2!$I$2:'Sheet2'!$I$45,MATCH(AX277,Sheet2!$G$2:'Sheet2'!$G$45,0)),IF($BG$1=TRUE,INDEX(Sheet2!$H$2:'Sheet2'!$H$45,MATCH(AX277,Sheet2!$G$2:'Sheet2'!$G$45,0)),0)))+IF($BC$1=TRUE,2,0)</f>
        <v>28</v>
      </c>
      <c r="W277" s="8">
        <f>V277+3.5</f>
        <v>31.5</v>
      </c>
      <c r="X277" s="8">
        <f>V277+6.5</f>
        <v>34.5</v>
      </c>
      <c r="Y277" s="26">
        <f>V277+9.5</f>
        <v>37.5</v>
      </c>
      <c r="Z277" s="8">
        <f>AY277+IF($F277="범선",IF($BE$1=TRUE,INDEX(Sheet2!$H$2:'Sheet2'!$H$45,MATCH(AY277,Sheet2!$G$2:'Sheet2'!$G$45,0),0)),IF($BF$1=TRUE,INDEX(Sheet2!$I$2:'Sheet2'!$I$45,MATCH(AY277,Sheet2!$G$2:'Sheet2'!$G$45,0)),IF($BG$1=TRUE,INDEX(Sheet2!$H$2:'Sheet2'!$H$45,MATCH(AY277,Sheet2!$G$2:'Sheet2'!$G$45,0)),0)))+IF($BC$1=TRUE,2,0)</f>
        <v>33</v>
      </c>
      <c r="AA277" s="8">
        <f>Z277+3.5</f>
        <v>36.5</v>
      </c>
      <c r="AB277" s="8">
        <f>Z277+6.5</f>
        <v>39.5</v>
      </c>
      <c r="AC277" s="26">
        <f>Z277+9.5</f>
        <v>42.5</v>
      </c>
      <c r="AD277" s="8">
        <f>AZ277+IF($F277="범선",IF($BE$1=TRUE,INDEX(Sheet2!$H$2:'Sheet2'!$H$45,MATCH(AZ277,Sheet2!$G$2:'Sheet2'!$G$45,0),0)),IF($BF$1=TRUE,INDEX(Sheet2!$I$2:'Sheet2'!$I$45,MATCH(AZ277,Sheet2!$G$2:'Sheet2'!$G$45,0)),IF($BG$1=TRUE,INDEX(Sheet2!$H$2:'Sheet2'!$H$45,MATCH(AZ277,Sheet2!$G$2:'Sheet2'!$G$45,0)),0)))+IF($BC$1=TRUE,2,0)</f>
        <v>37</v>
      </c>
      <c r="AE277" s="8">
        <f>AD277+3.5</f>
        <v>40.5</v>
      </c>
      <c r="AF277" s="8">
        <f>AD277+6.5</f>
        <v>43.5</v>
      </c>
      <c r="AG277" s="26">
        <f>AD277+9.5</f>
        <v>46.5</v>
      </c>
      <c r="AH277" s="8"/>
      <c r="AI277" s="6">
        <v>200</v>
      </c>
      <c r="AJ277" s="6">
        <v>330</v>
      </c>
      <c r="AK277" s="6">
        <v>14</v>
      </c>
      <c r="AL277" s="6">
        <v>12</v>
      </c>
      <c r="AM277" s="6">
        <v>33</v>
      </c>
      <c r="AN277" s="6">
        <v>96</v>
      </c>
      <c r="AO277" s="6">
        <v>46</v>
      </c>
      <c r="AP277" s="6">
        <v>68</v>
      </c>
      <c r="AQ277" s="6">
        <v>301</v>
      </c>
      <c r="AR277" s="6">
        <v>3</v>
      </c>
      <c r="AS277" s="6">
        <f>AN277+AP277+AQ277</f>
        <v>465</v>
      </c>
      <c r="AT277" s="6">
        <f>ROUNDDOWN(AS277*0.75,0)</f>
        <v>348</v>
      </c>
      <c r="AU277" s="6">
        <f>ROUNDDOWN(AS277*1.25,0)</f>
        <v>581</v>
      </c>
      <c r="AV277" s="6">
        <f>ROUNDDOWN(($AM277-5)/5,0)-ROUNDDOWN(IF($BA$1=TRUE,$AT277,$AU277)/100,0)+IF($BB$1=TRUE,1,0)+IF($BD$1=TRUE,6,0)</f>
        <v>9</v>
      </c>
      <c r="AW277" s="6">
        <f>ROUNDDOWN(($AM277-5+3*$BA$5)/5,0)-ROUNDDOWN(IF($BA$1=TRUE,$AT277,$AU277)/100,0)+IF($BB$1=TRUE,1,0)+IF($BD$1=TRUE,6,0)</f>
        <v>10</v>
      </c>
      <c r="AX277" s="6">
        <f>ROUNDDOWN(($AM277-5+20*1+2*$BA$5)/5,0)-ROUNDDOWN(IF($BA$1=TRUE,$AT277,$AU277)/100,0)+IF($BB$1=TRUE,1,0)+IF($BD$1=TRUE,6,0)</f>
        <v>14</v>
      </c>
      <c r="AY277" s="6">
        <f>ROUNDDOWN(($AM277-5+20*2+1*$BA$5)/5,0)-ROUNDDOWN(IF($BA$1=TRUE,$AT277,$AU277)/100,0)+IF($BB$1=TRUE,1,0)+IF($BD$1=TRUE,6,0)</f>
        <v>18</v>
      </c>
      <c r="AZ277" s="6">
        <f>ROUNDDOWN(($AM277-5+60)/5,0)-ROUNDDOWN(IF($BA$1=TRUE,$AT277,$AU277)/100,0)+IF($BB$1=TRUE,1,0)+IF($BD$1=TRUE,6,0)</f>
        <v>21</v>
      </c>
    </row>
    <row r="278" spans="1:52" x14ac:dyDescent="0.3">
      <c r="A278" s="35">
        <v>274</v>
      </c>
      <c r="B278" s="7" t="s">
        <v>104</v>
      </c>
      <c r="C278" s="23" t="s">
        <v>103</v>
      </c>
      <c r="D278" s="8" t="s">
        <v>1</v>
      </c>
      <c r="E278" s="8" t="s">
        <v>107</v>
      </c>
      <c r="F278" s="9" t="s">
        <v>69</v>
      </c>
      <c r="G278" s="26" t="s">
        <v>8</v>
      </c>
      <c r="H278" s="6">
        <f>ROUNDDOWN(AI278*1.05,0)+INDEX(Sheet2!$B$2:'Sheet2'!$B$5,MATCH(G278,Sheet2!$A$2:'Sheet2'!$A$5,0),0)+34*AR278-ROUNDUP(IF($BA$1=TRUE,AT278,AU278)/10,0)</f>
        <v>415</v>
      </c>
      <c r="I278" s="6">
        <f>ROUNDDOWN(AJ278*1.05,0)+INDEX(Sheet2!$B$2:'Sheet2'!$B$5,MATCH(G278,Sheet2!$A$2:'Sheet2'!$A$5,0),0)+34*AR278-ROUNDUP(IF($BA$1=TRUE,AT278,AU278)/10,0)</f>
        <v>551</v>
      </c>
      <c r="J278" s="45">
        <f>H278+I278</f>
        <v>966</v>
      </c>
      <c r="K278" s="41">
        <f>AU278-ROUNDDOWN(AP278/2,0)-ROUNDDOWN(MAX(AO278*1.2,AN278*0.5),0)+INDEX(Sheet2!$C$2:'Sheet2'!$C$5,MATCH(G278,Sheet2!$A$2:'Sheet2'!$A$5,0),0)</f>
        <v>550</v>
      </c>
      <c r="L278" s="23">
        <f>AT278-ROUNDDOWN(AP278/2,0)-ROUNDDOWN(MAX(AO278*1.2,AN278*0.5),0)</f>
        <v>265</v>
      </c>
      <c r="M278" s="6"/>
      <c r="N278" s="27">
        <f>AV278+IF($F278="범선",IF($BE$1=TRUE,INDEX(Sheet2!$H$2:'Sheet2'!$H$45,MATCH(AV278,Sheet2!$G$2:'Sheet2'!$G$45,0),0)),IF($BF$1=TRUE,INDEX(Sheet2!$I$2:'Sheet2'!$I$45,MATCH(AV278,Sheet2!$G$2:'Sheet2'!$G$45,0)),IF($BG$1=TRUE,INDEX(Sheet2!$H$2:'Sheet2'!$H$45,MATCH(AV278,Sheet2!$G$2:'Sheet2'!$G$45,0)),0)))+IF($BC$1=TRUE,2,0)</f>
        <v>21</v>
      </c>
      <c r="O278" s="8">
        <f>N278+3</f>
        <v>24</v>
      </c>
      <c r="P278" s="8">
        <f>N278+6</f>
        <v>27</v>
      </c>
      <c r="Q278" s="26">
        <f>N278+9</f>
        <v>30</v>
      </c>
      <c r="R278" s="8">
        <f>AW278+IF($F278="범선",IF($BE$1=TRUE,INDEX(Sheet2!$H$2:'Sheet2'!$H$45,MATCH(AW278,Sheet2!$G$2:'Sheet2'!$G$45,0),0)),IF($BF$1=TRUE,INDEX(Sheet2!$I$2:'Sheet2'!$I$45,MATCH(AW278,Sheet2!$G$2:'Sheet2'!$G$45,0)),IF($BG$1=TRUE,INDEX(Sheet2!$H$2:'Sheet2'!$H$45,MATCH(AW278,Sheet2!$G$2:'Sheet2'!$G$45,0)),0)))+IF($BC$1=TRUE,2,0)</f>
        <v>22.5</v>
      </c>
      <c r="S278" s="8">
        <f>R278+3.5</f>
        <v>26</v>
      </c>
      <c r="T278" s="8">
        <f>R278+6.5</f>
        <v>29</v>
      </c>
      <c r="U278" s="26">
        <f>R278+9.5</f>
        <v>32</v>
      </c>
      <c r="V278" s="8">
        <f>AX278+IF($F278="범선",IF($BE$1=TRUE,INDEX(Sheet2!$H$2:'Sheet2'!$H$45,MATCH(AX278,Sheet2!$G$2:'Sheet2'!$G$45,0),0)),IF($BF$1=TRUE,INDEX(Sheet2!$I$2:'Sheet2'!$I$45,MATCH(AX278,Sheet2!$G$2:'Sheet2'!$G$45,0)),IF($BG$1=TRUE,INDEX(Sheet2!$H$2:'Sheet2'!$H$45,MATCH(AX278,Sheet2!$G$2:'Sheet2'!$G$45,0)),0)))+IF($BC$1=TRUE,2,0)</f>
        <v>28</v>
      </c>
      <c r="W278" s="8">
        <f>V278+3.5</f>
        <v>31.5</v>
      </c>
      <c r="X278" s="8">
        <f>V278+6.5</f>
        <v>34.5</v>
      </c>
      <c r="Y278" s="26">
        <f>V278+9.5</f>
        <v>37.5</v>
      </c>
      <c r="Z278" s="8">
        <f>AY278+IF($F278="범선",IF($BE$1=TRUE,INDEX(Sheet2!$H$2:'Sheet2'!$H$45,MATCH(AY278,Sheet2!$G$2:'Sheet2'!$G$45,0),0)),IF($BF$1=TRUE,INDEX(Sheet2!$I$2:'Sheet2'!$I$45,MATCH(AY278,Sheet2!$G$2:'Sheet2'!$G$45,0)),IF($BG$1=TRUE,INDEX(Sheet2!$H$2:'Sheet2'!$H$45,MATCH(AY278,Sheet2!$G$2:'Sheet2'!$G$45,0)),0)))+IF($BC$1=TRUE,2,0)</f>
        <v>32</v>
      </c>
      <c r="AA278" s="8">
        <f>Z278+3.5</f>
        <v>35.5</v>
      </c>
      <c r="AB278" s="8">
        <f>Z278+6.5</f>
        <v>38.5</v>
      </c>
      <c r="AC278" s="26">
        <f>Z278+9.5</f>
        <v>41.5</v>
      </c>
      <c r="AD278" s="8">
        <f>AZ278+IF($F278="범선",IF($BE$1=TRUE,INDEX(Sheet2!$H$2:'Sheet2'!$H$45,MATCH(AZ278,Sheet2!$G$2:'Sheet2'!$G$45,0),0)),IF($BF$1=TRUE,INDEX(Sheet2!$I$2:'Sheet2'!$I$45,MATCH(AZ278,Sheet2!$G$2:'Sheet2'!$G$45,0)),IF($BG$1=TRUE,INDEX(Sheet2!$H$2:'Sheet2'!$H$45,MATCH(AZ278,Sheet2!$G$2:'Sheet2'!$G$45,0)),0)))+IF($BC$1=TRUE,2,0)</f>
        <v>37</v>
      </c>
      <c r="AE278" s="8">
        <f>AD278+3.5</f>
        <v>40.5</v>
      </c>
      <c r="AF278" s="8">
        <f>AD278+6.5</f>
        <v>43.5</v>
      </c>
      <c r="AG278" s="26">
        <f>AD278+9.5</f>
        <v>46.5</v>
      </c>
      <c r="AH278" s="8"/>
      <c r="AI278" s="6">
        <v>180</v>
      </c>
      <c r="AJ278" s="6">
        <v>310</v>
      </c>
      <c r="AK278" s="6">
        <v>14</v>
      </c>
      <c r="AL278" s="6">
        <v>11</v>
      </c>
      <c r="AM278" s="6">
        <v>32</v>
      </c>
      <c r="AN278" s="6">
        <v>94</v>
      </c>
      <c r="AO278" s="6">
        <v>46</v>
      </c>
      <c r="AP278" s="6">
        <v>68</v>
      </c>
      <c r="AQ278" s="6">
        <v>310</v>
      </c>
      <c r="AR278" s="6">
        <v>3</v>
      </c>
      <c r="AS278" s="6">
        <f>AN278+AP278+AQ278</f>
        <v>472</v>
      </c>
      <c r="AT278" s="6">
        <f>ROUNDDOWN(AS278*0.75,0)</f>
        <v>354</v>
      </c>
      <c r="AU278" s="6">
        <f>ROUNDDOWN(AS278*1.25,0)</f>
        <v>590</v>
      </c>
      <c r="AV278" s="6">
        <f>ROUNDDOWN(($AM278-5)/5,0)-ROUNDDOWN(IF($BA$1=TRUE,$AT278,$AU278)/100,0)+IF($BB$1=TRUE,1,0)+IF($BD$1=TRUE,6,0)</f>
        <v>9</v>
      </c>
      <c r="AW278" s="6">
        <f>ROUNDDOWN(($AM278-5+3*$BA$5)/5,0)-ROUNDDOWN(IF($BA$1=TRUE,$AT278,$AU278)/100,0)+IF($BB$1=TRUE,1,0)+IF($BD$1=TRUE,6,0)</f>
        <v>10</v>
      </c>
      <c r="AX278" s="6">
        <f>ROUNDDOWN(($AM278-5+20*1+2*$BA$5)/5,0)-ROUNDDOWN(IF($BA$1=TRUE,$AT278,$AU278)/100,0)+IF($BB$1=TRUE,1,0)+IF($BD$1=TRUE,6,0)</f>
        <v>14</v>
      </c>
      <c r="AY278" s="6">
        <f>ROUNDDOWN(($AM278-5+20*2+1*$BA$5)/5,0)-ROUNDDOWN(IF($BA$1=TRUE,$AT278,$AU278)/100,0)+IF($BB$1=TRUE,1,0)+IF($BD$1=TRUE,6,0)</f>
        <v>17</v>
      </c>
      <c r="AZ278" s="6">
        <f>ROUNDDOWN(($AM278-5+60)/5,0)-ROUNDDOWN(IF($BA$1=TRUE,$AT278,$AU278)/100,0)+IF($BB$1=TRUE,1,0)+IF($BD$1=TRUE,6,0)</f>
        <v>21</v>
      </c>
    </row>
    <row r="279" spans="1:52" x14ac:dyDescent="0.3">
      <c r="A279" s="35">
        <v>275</v>
      </c>
      <c r="B279" s="7" t="s">
        <v>106</v>
      </c>
      <c r="C279" s="23" t="s">
        <v>103</v>
      </c>
      <c r="D279" s="8" t="s">
        <v>43</v>
      </c>
      <c r="E279" s="8" t="s">
        <v>108</v>
      </c>
      <c r="F279" s="9" t="s">
        <v>69</v>
      </c>
      <c r="G279" s="26" t="s">
        <v>8</v>
      </c>
      <c r="H279" s="6">
        <f>ROUNDDOWN(AI279*1.05,0)+INDEX(Sheet2!$B$2:'Sheet2'!$B$5,MATCH(G279,Sheet2!$A$2:'Sheet2'!$A$5,0),0)+34*AR279-ROUNDUP(IF($BA$1=TRUE,AT279,AU279)/10,0)</f>
        <v>385</v>
      </c>
      <c r="I279" s="6">
        <f>ROUNDDOWN(AJ279*1.05,0)+INDEX(Sheet2!$B$2:'Sheet2'!$B$5,MATCH(G279,Sheet2!$A$2:'Sheet2'!$A$5,0),0)+34*AR279-ROUNDUP(IF($BA$1=TRUE,AT279,AU279)/10,0)</f>
        <v>521</v>
      </c>
      <c r="J279" s="45">
        <f>H279+I279</f>
        <v>906</v>
      </c>
      <c r="K279" s="41">
        <f>AU279-ROUNDDOWN(AP279/2,0)-ROUNDDOWN(MAX(AO279*1.2,AN279*0.5),0)+INDEX(Sheet2!$C$2:'Sheet2'!$C$5,MATCH(G279,Sheet2!$A$2:'Sheet2'!$A$5,0),0)</f>
        <v>697</v>
      </c>
      <c r="L279" s="23">
        <f>AT279-ROUNDDOWN(AP279/2,0)-ROUNDDOWN(MAX(AO279*1.2,AN279*0.5),0)</f>
        <v>353</v>
      </c>
      <c r="M279" s="6"/>
      <c r="N279" s="27">
        <f>AV279+IF($F279="범선",IF($BE$1=TRUE,INDEX(Sheet2!$H$2:'Sheet2'!$H$45,MATCH(AV279,Sheet2!$G$2:'Sheet2'!$G$45,0),0)),IF($BF$1=TRUE,INDEX(Sheet2!$I$2:'Sheet2'!$I$45,MATCH(AV279,Sheet2!$G$2:'Sheet2'!$G$45,0)),IF($BG$1=TRUE,INDEX(Sheet2!$H$2:'Sheet2'!$H$45,MATCH(AV279,Sheet2!$G$2:'Sheet2'!$G$45,0)),0)))+IF($BC$1=TRUE,2,0)</f>
        <v>21</v>
      </c>
      <c r="O279" s="8">
        <f>N279+3</f>
        <v>24</v>
      </c>
      <c r="P279" s="8">
        <f>N279+6</f>
        <v>27</v>
      </c>
      <c r="Q279" s="26">
        <f>N279+9</f>
        <v>30</v>
      </c>
      <c r="R279" s="8">
        <f>AW279+IF($F279="범선",IF($BE$1=TRUE,INDEX(Sheet2!$H$2:'Sheet2'!$H$45,MATCH(AW279,Sheet2!$G$2:'Sheet2'!$G$45,0),0)),IF($BF$1=TRUE,INDEX(Sheet2!$I$2:'Sheet2'!$I$45,MATCH(AW279,Sheet2!$G$2:'Sheet2'!$G$45,0)),IF($BG$1=TRUE,INDEX(Sheet2!$H$2:'Sheet2'!$H$45,MATCH(AW279,Sheet2!$G$2:'Sheet2'!$G$45,0)),0)))+IF($BC$1=TRUE,2,0)</f>
        <v>24</v>
      </c>
      <c r="S279" s="8">
        <f>R279+3.5</f>
        <v>27.5</v>
      </c>
      <c r="T279" s="8">
        <f>R279+6.5</f>
        <v>30.5</v>
      </c>
      <c r="U279" s="26">
        <f>R279+9.5</f>
        <v>33.5</v>
      </c>
      <c r="V279" s="8">
        <f>AX279+IF($F279="범선",IF($BE$1=TRUE,INDEX(Sheet2!$H$2:'Sheet2'!$H$45,MATCH(AX279,Sheet2!$G$2:'Sheet2'!$G$45,0),0)),IF($BF$1=TRUE,INDEX(Sheet2!$I$2:'Sheet2'!$I$45,MATCH(AX279,Sheet2!$G$2:'Sheet2'!$G$45,0)),IF($BG$1=TRUE,INDEX(Sheet2!$H$2:'Sheet2'!$H$45,MATCH(AX279,Sheet2!$G$2:'Sheet2'!$G$45,0)),0)))+IF($BC$1=TRUE,2,0)</f>
        <v>28</v>
      </c>
      <c r="W279" s="8">
        <f>V279+3.5</f>
        <v>31.5</v>
      </c>
      <c r="X279" s="8">
        <f>V279+6.5</f>
        <v>34.5</v>
      </c>
      <c r="Y279" s="26">
        <f>V279+9.5</f>
        <v>37.5</v>
      </c>
      <c r="Z279" s="8">
        <f>AY279+IF($F279="범선",IF($BE$1=TRUE,INDEX(Sheet2!$H$2:'Sheet2'!$H$45,MATCH(AY279,Sheet2!$G$2:'Sheet2'!$G$45,0),0)),IF($BF$1=TRUE,INDEX(Sheet2!$I$2:'Sheet2'!$I$45,MATCH(AY279,Sheet2!$G$2:'Sheet2'!$G$45,0)),IF($BG$1=TRUE,INDEX(Sheet2!$H$2:'Sheet2'!$H$45,MATCH(AY279,Sheet2!$G$2:'Sheet2'!$G$45,0)),0)))+IF($BC$1=TRUE,2,0)</f>
        <v>33</v>
      </c>
      <c r="AA279" s="8">
        <f>Z279+3.5</f>
        <v>36.5</v>
      </c>
      <c r="AB279" s="8">
        <f>Z279+6.5</f>
        <v>39.5</v>
      </c>
      <c r="AC279" s="26">
        <f>Z279+9.5</f>
        <v>42.5</v>
      </c>
      <c r="AD279" s="8">
        <f>AZ279+IF($F279="범선",IF($BE$1=TRUE,INDEX(Sheet2!$H$2:'Sheet2'!$H$45,MATCH(AZ279,Sheet2!$G$2:'Sheet2'!$G$45,0),0)),IF($BF$1=TRUE,INDEX(Sheet2!$I$2:'Sheet2'!$I$45,MATCH(AZ279,Sheet2!$G$2:'Sheet2'!$G$45,0)),IF($BG$1=TRUE,INDEX(Sheet2!$H$2:'Sheet2'!$H$45,MATCH(AZ279,Sheet2!$G$2:'Sheet2'!$G$45,0)),0)))+IF($BC$1=TRUE,2,0)</f>
        <v>37</v>
      </c>
      <c r="AE279" s="8">
        <f>AD279+3.5</f>
        <v>40.5</v>
      </c>
      <c r="AF279" s="8">
        <f>AD279+6.5</f>
        <v>43.5</v>
      </c>
      <c r="AG279" s="26">
        <f>AD279+9.5</f>
        <v>46.5</v>
      </c>
      <c r="AH279" s="8"/>
      <c r="AI279" s="6">
        <v>160</v>
      </c>
      <c r="AJ279" s="6">
        <v>290</v>
      </c>
      <c r="AK279" s="6">
        <v>11</v>
      </c>
      <c r="AL279" s="6">
        <v>9</v>
      </c>
      <c r="AM279" s="6">
        <v>39</v>
      </c>
      <c r="AN279" s="6">
        <v>94</v>
      </c>
      <c r="AO279" s="6">
        <v>46</v>
      </c>
      <c r="AP279" s="6">
        <v>68</v>
      </c>
      <c r="AQ279" s="6">
        <v>428</v>
      </c>
      <c r="AR279" s="6">
        <v>3</v>
      </c>
      <c r="AS279" s="6">
        <f>AN279+AP279+AQ279</f>
        <v>590</v>
      </c>
      <c r="AT279" s="6">
        <f>ROUNDDOWN(AS279*0.75,0)</f>
        <v>442</v>
      </c>
      <c r="AU279" s="6">
        <f>ROUNDDOWN(AS279*1.25,0)</f>
        <v>737</v>
      </c>
      <c r="AV279" s="6">
        <f>ROUNDDOWN(($AM279-5)/5,0)-ROUNDDOWN(IF($BA$1=TRUE,$AT279,$AU279)/100,0)+IF($BB$1=TRUE,1,0)+IF($BD$1=TRUE,6,0)</f>
        <v>9</v>
      </c>
      <c r="AW279" s="6">
        <f>ROUNDDOWN(($AM279-5+3*$BA$5)/5,0)-ROUNDDOWN(IF($BA$1=TRUE,$AT279,$AU279)/100,0)+IF($BB$1=TRUE,1,0)+IF($BD$1=TRUE,6,0)</f>
        <v>11</v>
      </c>
      <c r="AX279" s="6">
        <f>ROUNDDOWN(($AM279-5+20*1+2*$BA$5)/5,0)-ROUNDDOWN(IF($BA$1=TRUE,$AT279,$AU279)/100,0)+IF($BB$1=TRUE,1,0)+IF($BD$1=TRUE,6,0)</f>
        <v>14</v>
      </c>
      <c r="AY279" s="6">
        <f>ROUNDDOWN(($AM279-5+20*2+1*$BA$5)/5,0)-ROUNDDOWN(IF($BA$1=TRUE,$AT279,$AU279)/100,0)+IF($BB$1=TRUE,1,0)+IF($BD$1=TRUE,6,0)</f>
        <v>18</v>
      </c>
      <c r="AZ279" s="6">
        <f>ROUNDDOWN(($AM279-5+60)/5,0)-ROUNDDOWN(IF($BA$1=TRUE,$AT279,$AU279)/100,0)+IF($BB$1=TRUE,1,0)+IF($BD$1=TRUE,6,0)</f>
        <v>21</v>
      </c>
    </row>
    <row r="280" spans="1:52" x14ac:dyDescent="0.3">
      <c r="A280" s="35">
        <v>276</v>
      </c>
      <c r="B280" s="7"/>
      <c r="C280" s="23" t="s">
        <v>268</v>
      </c>
      <c r="D280" s="8" t="s">
        <v>43</v>
      </c>
      <c r="E280" s="8" t="s">
        <v>124</v>
      </c>
      <c r="F280" s="9" t="s">
        <v>69</v>
      </c>
      <c r="G280" s="26" t="s">
        <v>8</v>
      </c>
      <c r="H280" s="6">
        <f>ROUNDDOWN(AI280*1.05,0)+INDEX(Sheet2!$B$2:'Sheet2'!$B$5,MATCH(G280,Sheet2!$A$2:'Sheet2'!$A$5,0),0)+34*AR280-ROUNDUP(IF($BA$1=TRUE,AT280,AU280)/10,0)</f>
        <v>475</v>
      </c>
      <c r="I280" s="6">
        <f>ROUNDDOWN(AJ280*1.05,0)+INDEX(Sheet2!$B$2:'Sheet2'!$B$5,MATCH(G280,Sheet2!$A$2:'Sheet2'!$A$5,0),0)+34*AR280-ROUNDUP(IF($BA$1=TRUE,AT280,AU280)/10,0)</f>
        <v>496</v>
      </c>
      <c r="J280" s="45">
        <f>H280+I280</f>
        <v>971</v>
      </c>
      <c r="K280" s="41">
        <f>AU280-ROUNDDOWN(AP280/2,0)-ROUNDDOWN(MAX(AO280*1.2,AN280*0.5),0)+INDEX(Sheet2!$C$2:'Sheet2'!$C$5,MATCH(G280,Sheet2!$A$2:'Sheet2'!$A$5,0),0)</f>
        <v>777</v>
      </c>
      <c r="L280" s="23">
        <f>AT280-ROUNDDOWN(AP280/2,0)-ROUNDDOWN(MAX(AO280*1.2,AN280*0.5),0)</f>
        <v>405</v>
      </c>
      <c r="M280" s="6"/>
      <c r="N280" s="27">
        <f>AV280+IF($F280="범선",IF($BE$1=TRUE,INDEX(Sheet2!$H$2:'Sheet2'!$H$45,MATCH(AV280,Sheet2!$G$2:'Sheet2'!$G$45,0),0)),IF($BF$1=TRUE,INDEX(Sheet2!$I$2:'Sheet2'!$I$45,MATCH(AV280,Sheet2!$G$2:'Sheet2'!$G$45,0)),IF($BG$1=TRUE,INDEX(Sheet2!$H$2:'Sheet2'!$H$45,MATCH(AV280,Sheet2!$G$2:'Sheet2'!$G$45,0)),0)))+IF($BC$1=TRUE,2,0)</f>
        <v>18.5</v>
      </c>
      <c r="O280" s="8">
        <f>N280+3</f>
        <v>21.5</v>
      </c>
      <c r="P280" s="8">
        <f>N280+6</f>
        <v>24.5</v>
      </c>
      <c r="Q280" s="26">
        <f>N280+9</f>
        <v>27.5</v>
      </c>
      <c r="R280" s="8">
        <f>AW280+IF($F280="범선",IF($BE$1=TRUE,INDEX(Sheet2!$H$2:'Sheet2'!$H$45,MATCH(AW280,Sheet2!$G$2:'Sheet2'!$G$45,0),0)),IF($BF$1=TRUE,INDEX(Sheet2!$I$2:'Sheet2'!$I$45,MATCH(AW280,Sheet2!$G$2:'Sheet2'!$G$45,0)),IF($BG$1=TRUE,INDEX(Sheet2!$H$2:'Sheet2'!$H$45,MATCH(AW280,Sheet2!$G$2:'Sheet2'!$G$45,0)),0)))+IF($BC$1=TRUE,2,0)</f>
        <v>20</v>
      </c>
      <c r="S280" s="8">
        <f>R280+3.5</f>
        <v>23.5</v>
      </c>
      <c r="T280" s="8">
        <f>R280+6.5</f>
        <v>26.5</v>
      </c>
      <c r="U280" s="26">
        <f>R280+9.5</f>
        <v>29.5</v>
      </c>
      <c r="V280" s="8">
        <f>AX280+IF($F280="범선",IF($BE$1=TRUE,INDEX(Sheet2!$H$2:'Sheet2'!$H$45,MATCH(AX280,Sheet2!$G$2:'Sheet2'!$G$45,0),0)),IF($BF$1=TRUE,INDEX(Sheet2!$I$2:'Sheet2'!$I$45,MATCH(AX280,Sheet2!$G$2:'Sheet2'!$G$45,0)),IF($BG$1=TRUE,INDEX(Sheet2!$H$2:'Sheet2'!$H$45,MATCH(AX280,Sheet2!$G$2:'Sheet2'!$G$45,0)),0)))+IF($BC$1=TRUE,2,0)</f>
        <v>24</v>
      </c>
      <c r="W280" s="8">
        <f>V280+3.5</f>
        <v>27.5</v>
      </c>
      <c r="X280" s="8">
        <f>V280+6.5</f>
        <v>30.5</v>
      </c>
      <c r="Y280" s="26">
        <f>V280+9.5</f>
        <v>33.5</v>
      </c>
      <c r="Z280" s="8">
        <f>AY280+IF($F280="범선",IF($BE$1=TRUE,INDEX(Sheet2!$H$2:'Sheet2'!$H$45,MATCH(AY280,Sheet2!$G$2:'Sheet2'!$G$45,0),0)),IF($BF$1=TRUE,INDEX(Sheet2!$I$2:'Sheet2'!$I$45,MATCH(AY280,Sheet2!$G$2:'Sheet2'!$G$45,0)),IF($BG$1=TRUE,INDEX(Sheet2!$H$2:'Sheet2'!$H$45,MATCH(AY280,Sheet2!$G$2:'Sheet2'!$G$45,0)),0)))+IF($BC$1=TRUE,2,0)</f>
        <v>29</v>
      </c>
      <c r="AA280" s="8">
        <f>Z280+3.5</f>
        <v>32.5</v>
      </c>
      <c r="AB280" s="8">
        <f>Z280+6.5</f>
        <v>35.5</v>
      </c>
      <c r="AC280" s="26">
        <f>Z280+9.5</f>
        <v>38.5</v>
      </c>
      <c r="AD280" s="8">
        <f>AZ280+IF($F280="범선",IF($BE$1=TRUE,INDEX(Sheet2!$H$2:'Sheet2'!$H$45,MATCH(AZ280,Sheet2!$G$2:'Sheet2'!$G$45,0),0)),IF($BF$1=TRUE,INDEX(Sheet2!$I$2:'Sheet2'!$I$45,MATCH(AZ280,Sheet2!$G$2:'Sheet2'!$G$45,0)),IF($BG$1=TRUE,INDEX(Sheet2!$H$2:'Sheet2'!$H$45,MATCH(AZ280,Sheet2!$G$2:'Sheet2'!$G$45,0)),0)))+IF($BC$1=TRUE,2,0)</f>
        <v>34.5</v>
      </c>
      <c r="AE280" s="8">
        <f>AD280+3.5</f>
        <v>38</v>
      </c>
      <c r="AF280" s="8">
        <f>AD280+6.5</f>
        <v>41</v>
      </c>
      <c r="AG280" s="26">
        <f>AD280+9.5</f>
        <v>44</v>
      </c>
      <c r="AH280" s="8"/>
      <c r="AI280" s="6">
        <v>250</v>
      </c>
      <c r="AJ280" s="6">
        <v>270</v>
      </c>
      <c r="AK280" s="6">
        <v>10</v>
      </c>
      <c r="AL280" s="6">
        <v>10</v>
      </c>
      <c r="AM280" s="6">
        <v>25</v>
      </c>
      <c r="AN280" s="6">
        <v>92</v>
      </c>
      <c r="AO280" s="6">
        <v>38</v>
      </c>
      <c r="AP280" s="6">
        <v>64</v>
      </c>
      <c r="AQ280" s="6">
        <v>489</v>
      </c>
      <c r="AR280" s="6">
        <v>3</v>
      </c>
      <c r="AS280" s="6">
        <f>AN280+AP280+AQ280</f>
        <v>645</v>
      </c>
      <c r="AT280" s="6">
        <f>ROUNDDOWN(AS280*0.75,0)</f>
        <v>483</v>
      </c>
      <c r="AU280" s="6">
        <f>ROUNDDOWN(AS280*1.25,0)</f>
        <v>806</v>
      </c>
      <c r="AV280" s="6">
        <f>ROUNDDOWN(($AM280-5)/5,0)-ROUNDDOWN(IF($BA$1=TRUE,$AT280,$AU280)/100,0)+IF($BB$1=TRUE,1,0)+IF($BD$1=TRUE,6,0)</f>
        <v>7</v>
      </c>
      <c r="AW280" s="6">
        <f>ROUNDDOWN(($AM280-5+3*$BA$5)/5,0)-ROUNDDOWN(IF($BA$1=TRUE,$AT280,$AU280)/100,0)+IF($BB$1=TRUE,1,0)+IF($BD$1=TRUE,6,0)</f>
        <v>8</v>
      </c>
      <c r="AX280" s="6">
        <f>ROUNDDOWN(($AM280-5+20*1+2*$BA$5)/5,0)-ROUNDDOWN(IF($BA$1=TRUE,$AT280,$AU280)/100,0)+IF($BB$1=TRUE,1,0)+IF($BD$1=TRUE,6,0)</f>
        <v>11</v>
      </c>
      <c r="AY280" s="6">
        <f>ROUNDDOWN(($AM280-5+20*2+1*$BA$5)/5,0)-ROUNDDOWN(IF($BA$1=TRUE,$AT280,$AU280)/100,0)+IF($BB$1=TRUE,1,0)+IF($BD$1=TRUE,6,0)</f>
        <v>15</v>
      </c>
      <c r="AZ280" s="6">
        <f>ROUNDDOWN(($AM280-5+60)/5,0)-ROUNDDOWN(IF($BA$1=TRUE,$AT280,$AU280)/100,0)+IF($BB$1=TRUE,1,0)+IF($BD$1=TRUE,6,0)</f>
        <v>19</v>
      </c>
    </row>
    <row r="281" spans="1:52" x14ac:dyDescent="0.3">
      <c r="A281" s="35">
        <v>277</v>
      </c>
      <c r="B281" s="7" t="s">
        <v>123</v>
      </c>
      <c r="C281" s="23" t="s">
        <v>121</v>
      </c>
      <c r="D281" s="8" t="s">
        <v>1</v>
      </c>
      <c r="E281" s="8" t="s">
        <v>0</v>
      </c>
      <c r="F281" s="9" t="s">
        <v>69</v>
      </c>
      <c r="G281" s="26" t="s">
        <v>8</v>
      </c>
      <c r="H281" s="6">
        <f>ROUNDDOWN(AI281*1.05,0)+INDEX(Sheet2!$B$2:'Sheet2'!$B$5,MATCH(G281,Sheet2!$A$2:'Sheet2'!$A$5,0),0)+34*AR281-ROUNDUP(IF($BA$1=TRUE,AT281,AU281)/10,0)</f>
        <v>485</v>
      </c>
      <c r="I281" s="6">
        <f>ROUNDDOWN(AJ281*1.05,0)+INDEX(Sheet2!$B$2:'Sheet2'!$B$5,MATCH(G281,Sheet2!$A$2:'Sheet2'!$A$5,0),0)+34*AR281-ROUNDUP(IF($BA$1=TRUE,AT281,AU281)/10,0)</f>
        <v>506</v>
      </c>
      <c r="J281" s="45">
        <f>H281+I281</f>
        <v>991</v>
      </c>
      <c r="K281" s="41">
        <f>AU281-ROUNDDOWN(AP281/2,0)-ROUNDDOWN(MAX(AO281*1.2,AN281*0.5),0)+INDEX(Sheet2!$C$2:'Sheet2'!$C$5,MATCH(G281,Sheet2!$A$2:'Sheet2'!$A$5,0),0)</f>
        <v>799</v>
      </c>
      <c r="L281" s="23">
        <f>AT281-ROUNDDOWN(AP281/2,0)-ROUNDDOWN(MAX(AO281*1.2,AN281*0.5),0)</f>
        <v>417</v>
      </c>
      <c r="M281" s="6"/>
      <c r="N281" s="27">
        <f>AV281+IF($F281="범선",IF($BE$1=TRUE,INDEX(Sheet2!$H$2:'Sheet2'!$H$45,MATCH(AV281,Sheet2!$G$2:'Sheet2'!$G$45,0),0)),IF($BF$1=TRUE,INDEX(Sheet2!$I$2:'Sheet2'!$I$45,MATCH(AV281,Sheet2!$G$2:'Sheet2'!$G$45,0)),IF($BG$1=TRUE,INDEX(Sheet2!$H$2:'Sheet2'!$H$45,MATCH(AV281,Sheet2!$G$2:'Sheet2'!$G$45,0)),0)))+IF($BC$1=TRUE,2,0)</f>
        <v>20</v>
      </c>
      <c r="O281" s="8">
        <f>N281+3</f>
        <v>23</v>
      </c>
      <c r="P281" s="8">
        <f>N281+6</f>
        <v>26</v>
      </c>
      <c r="Q281" s="26">
        <f>N281+9</f>
        <v>29</v>
      </c>
      <c r="R281" s="8">
        <f>AW281+IF($F281="범선",IF($BE$1=TRUE,INDEX(Sheet2!$H$2:'Sheet2'!$H$45,MATCH(AW281,Sheet2!$G$2:'Sheet2'!$G$45,0),0)),IF($BF$1=TRUE,INDEX(Sheet2!$I$2:'Sheet2'!$I$45,MATCH(AW281,Sheet2!$G$2:'Sheet2'!$G$45,0)),IF($BG$1=TRUE,INDEX(Sheet2!$H$2:'Sheet2'!$H$45,MATCH(AW281,Sheet2!$G$2:'Sheet2'!$G$45,0)),0)))+IF($BC$1=TRUE,2,0)</f>
        <v>21</v>
      </c>
      <c r="S281" s="8">
        <f>R281+3.5</f>
        <v>24.5</v>
      </c>
      <c r="T281" s="8">
        <f>R281+6.5</f>
        <v>27.5</v>
      </c>
      <c r="U281" s="26">
        <f>R281+9.5</f>
        <v>30.5</v>
      </c>
      <c r="V281" s="8">
        <f>AX281+IF($F281="범선",IF($BE$1=TRUE,INDEX(Sheet2!$H$2:'Sheet2'!$H$45,MATCH(AX281,Sheet2!$G$2:'Sheet2'!$G$45,0),0)),IF($BF$1=TRUE,INDEX(Sheet2!$I$2:'Sheet2'!$I$45,MATCH(AX281,Sheet2!$G$2:'Sheet2'!$G$45,0)),IF($BG$1=TRUE,INDEX(Sheet2!$H$2:'Sheet2'!$H$45,MATCH(AX281,Sheet2!$G$2:'Sheet2'!$G$45,0)),0)))+IF($BC$1=TRUE,2,0)</f>
        <v>25</v>
      </c>
      <c r="W281" s="8">
        <f>V281+3.5</f>
        <v>28.5</v>
      </c>
      <c r="X281" s="8">
        <f>V281+6.5</f>
        <v>31.5</v>
      </c>
      <c r="Y281" s="26">
        <f>V281+9.5</f>
        <v>34.5</v>
      </c>
      <c r="Z281" s="8">
        <f>AY281+IF($F281="범선",IF($BE$1=TRUE,INDEX(Sheet2!$H$2:'Sheet2'!$H$45,MATCH(AY281,Sheet2!$G$2:'Sheet2'!$G$45,0),0)),IF($BF$1=TRUE,INDEX(Sheet2!$I$2:'Sheet2'!$I$45,MATCH(AY281,Sheet2!$G$2:'Sheet2'!$G$45,0)),IF($BG$1=TRUE,INDEX(Sheet2!$H$2:'Sheet2'!$H$45,MATCH(AY281,Sheet2!$G$2:'Sheet2'!$G$45,0)),0)))+IF($BC$1=TRUE,2,0)</f>
        <v>30.5</v>
      </c>
      <c r="AA281" s="8">
        <f>Z281+3.5</f>
        <v>34</v>
      </c>
      <c r="AB281" s="8">
        <f>Z281+6.5</f>
        <v>37</v>
      </c>
      <c r="AC281" s="26">
        <f>Z281+9.5</f>
        <v>40</v>
      </c>
      <c r="AD281" s="8">
        <f>AZ281+IF($F281="범선",IF($BE$1=TRUE,INDEX(Sheet2!$H$2:'Sheet2'!$H$45,MATCH(AZ281,Sheet2!$G$2:'Sheet2'!$G$45,0),0)),IF($BF$1=TRUE,INDEX(Sheet2!$I$2:'Sheet2'!$I$45,MATCH(AZ281,Sheet2!$G$2:'Sheet2'!$G$45,0)),IF($BG$1=TRUE,INDEX(Sheet2!$H$2:'Sheet2'!$H$45,MATCH(AZ281,Sheet2!$G$2:'Sheet2'!$G$45,0)),0)))+IF($BC$1=TRUE,2,0)</f>
        <v>36</v>
      </c>
      <c r="AE281" s="8">
        <f>AD281+3.5</f>
        <v>39.5</v>
      </c>
      <c r="AF281" s="8">
        <f>AD281+6.5</f>
        <v>42.5</v>
      </c>
      <c r="AG281" s="26">
        <f>AD281+9.5</f>
        <v>45.5</v>
      </c>
      <c r="AH281" s="8"/>
      <c r="AI281" s="6">
        <v>260</v>
      </c>
      <c r="AJ281" s="6">
        <v>280</v>
      </c>
      <c r="AK281" s="6">
        <v>12</v>
      </c>
      <c r="AL281" s="6">
        <v>13</v>
      </c>
      <c r="AM281" s="6">
        <v>30</v>
      </c>
      <c r="AN281" s="6">
        <v>99</v>
      </c>
      <c r="AO281" s="6">
        <v>30</v>
      </c>
      <c r="AP281" s="6">
        <v>64</v>
      </c>
      <c r="AQ281" s="6">
        <v>502</v>
      </c>
      <c r="AR281" s="6">
        <v>3</v>
      </c>
      <c r="AS281" s="6">
        <f>AN281+AP281+AQ281</f>
        <v>665</v>
      </c>
      <c r="AT281" s="6">
        <f>ROUNDDOWN(AS281*0.75,0)</f>
        <v>498</v>
      </c>
      <c r="AU281" s="6">
        <f>ROUNDDOWN(AS281*1.25,0)</f>
        <v>831</v>
      </c>
      <c r="AV281" s="6">
        <f>ROUNDDOWN(($AM281-5)/5,0)-ROUNDDOWN(IF($BA$1=TRUE,$AT281,$AU281)/100,0)+IF($BB$1=TRUE,1,0)+IF($BD$1=TRUE,6,0)</f>
        <v>8</v>
      </c>
      <c r="AW281" s="6">
        <f>ROUNDDOWN(($AM281-5+3*$BA$5)/5,0)-ROUNDDOWN(IF($BA$1=TRUE,$AT281,$AU281)/100,0)+IF($BB$1=TRUE,1,0)+IF($BD$1=TRUE,6,0)</f>
        <v>9</v>
      </c>
      <c r="AX281" s="6">
        <f>ROUNDDOWN(($AM281-5+20*1+2*$BA$5)/5,0)-ROUNDDOWN(IF($BA$1=TRUE,$AT281,$AU281)/100,0)+IF($BB$1=TRUE,1,0)+IF($BD$1=TRUE,6,0)</f>
        <v>12</v>
      </c>
      <c r="AY281" s="6">
        <f>ROUNDDOWN(($AM281-5+20*2+1*$BA$5)/5,0)-ROUNDDOWN(IF($BA$1=TRUE,$AT281,$AU281)/100,0)+IF($BB$1=TRUE,1,0)+IF($BD$1=TRUE,6,0)</f>
        <v>16</v>
      </c>
      <c r="AZ281" s="6">
        <f>ROUNDDOWN(($AM281-5+60)/5,0)-ROUNDDOWN(IF($BA$1=TRUE,$AT281,$AU281)/100,0)+IF($BB$1=TRUE,1,0)+IF($BD$1=TRUE,6,0)</f>
        <v>20</v>
      </c>
    </row>
    <row r="282" spans="1:52" x14ac:dyDescent="0.3">
      <c r="A282" s="35">
        <v>278</v>
      </c>
      <c r="B282" s="7" t="s">
        <v>122</v>
      </c>
      <c r="C282" s="23" t="s">
        <v>121</v>
      </c>
      <c r="D282" s="8" t="s">
        <v>1</v>
      </c>
      <c r="E282" s="8" t="s">
        <v>0</v>
      </c>
      <c r="F282" s="9" t="s">
        <v>69</v>
      </c>
      <c r="G282" s="26" t="s">
        <v>8</v>
      </c>
      <c r="H282" s="6">
        <f>ROUNDDOWN(AI282*1.05,0)+INDEX(Sheet2!$B$2:'Sheet2'!$B$5,MATCH(G282,Sheet2!$A$2:'Sheet2'!$A$5,0),0)+34*AR282-ROUNDUP(IF($BA$1=TRUE,AT282,AU282)/10,0)</f>
        <v>491</v>
      </c>
      <c r="I282" s="6">
        <f>ROUNDDOWN(AJ282*1.05,0)+INDEX(Sheet2!$B$2:'Sheet2'!$B$5,MATCH(G282,Sheet2!$A$2:'Sheet2'!$A$5,0),0)+34*AR282-ROUNDUP(IF($BA$1=TRUE,AT282,AU282)/10,0)</f>
        <v>512</v>
      </c>
      <c r="J282" s="45">
        <f>H282+I282</f>
        <v>1003</v>
      </c>
      <c r="K282" s="41">
        <f>AU282-ROUNDDOWN(AP282/2,0)-ROUNDDOWN(MAX(AO282*1.2,AN282*0.5),0)+INDEX(Sheet2!$C$2:'Sheet2'!$C$5,MATCH(G282,Sheet2!$A$2:'Sheet2'!$A$5,0),0)</f>
        <v>777</v>
      </c>
      <c r="L282" s="23">
        <f>AT282-ROUNDDOWN(AP282/2,0)-ROUNDDOWN(MAX(AO282*1.2,AN282*0.5),0)</f>
        <v>405</v>
      </c>
      <c r="M282" s="6"/>
      <c r="N282" s="27">
        <f>AV282+IF($F282="범선",IF($BE$1=TRUE,INDEX(Sheet2!$H$2:'Sheet2'!$H$45,MATCH(AV282,Sheet2!$G$2:'Sheet2'!$G$45,0),0)),IF($BF$1=TRUE,INDEX(Sheet2!$I$2:'Sheet2'!$I$45,MATCH(AV282,Sheet2!$G$2:'Sheet2'!$G$45,0)),IF($BG$1=TRUE,INDEX(Sheet2!$H$2:'Sheet2'!$H$45,MATCH(AV282,Sheet2!$G$2:'Sheet2'!$G$45,0)),0)))+IF($BC$1=TRUE,2,0)</f>
        <v>18.5</v>
      </c>
      <c r="O282" s="8">
        <f>N282+3</f>
        <v>21.5</v>
      </c>
      <c r="P282" s="8">
        <f>N282+6</f>
        <v>24.5</v>
      </c>
      <c r="Q282" s="26">
        <f>N282+9</f>
        <v>27.5</v>
      </c>
      <c r="R282" s="8">
        <f>AW282+IF($F282="범선",IF($BE$1=TRUE,INDEX(Sheet2!$H$2:'Sheet2'!$H$45,MATCH(AW282,Sheet2!$G$2:'Sheet2'!$G$45,0),0)),IF($BF$1=TRUE,INDEX(Sheet2!$I$2:'Sheet2'!$I$45,MATCH(AW282,Sheet2!$G$2:'Sheet2'!$G$45,0)),IF($BG$1=TRUE,INDEX(Sheet2!$H$2:'Sheet2'!$H$45,MATCH(AW282,Sheet2!$G$2:'Sheet2'!$G$45,0)),0)))+IF($BC$1=TRUE,2,0)</f>
        <v>20</v>
      </c>
      <c r="S282" s="8">
        <f>R282+3.5</f>
        <v>23.5</v>
      </c>
      <c r="T282" s="8">
        <f>R282+6.5</f>
        <v>26.5</v>
      </c>
      <c r="U282" s="26">
        <f>R282+9.5</f>
        <v>29.5</v>
      </c>
      <c r="V282" s="8">
        <f>AX282+IF($F282="범선",IF($BE$1=TRUE,INDEX(Sheet2!$H$2:'Sheet2'!$H$45,MATCH(AX282,Sheet2!$G$2:'Sheet2'!$G$45,0),0)),IF($BF$1=TRUE,INDEX(Sheet2!$I$2:'Sheet2'!$I$45,MATCH(AX282,Sheet2!$G$2:'Sheet2'!$G$45,0)),IF($BG$1=TRUE,INDEX(Sheet2!$H$2:'Sheet2'!$H$45,MATCH(AX282,Sheet2!$G$2:'Sheet2'!$G$45,0)),0)))+IF($BC$1=TRUE,2,0)</f>
        <v>24</v>
      </c>
      <c r="W282" s="8">
        <f>V282+3.5</f>
        <v>27.5</v>
      </c>
      <c r="X282" s="8">
        <f>V282+6.5</f>
        <v>30.5</v>
      </c>
      <c r="Y282" s="26">
        <f>V282+9.5</f>
        <v>33.5</v>
      </c>
      <c r="Z282" s="8">
        <f>AY282+IF($F282="범선",IF($BE$1=TRUE,INDEX(Sheet2!$H$2:'Sheet2'!$H$45,MATCH(AY282,Sheet2!$G$2:'Sheet2'!$G$45,0),0)),IF($BF$1=TRUE,INDEX(Sheet2!$I$2:'Sheet2'!$I$45,MATCH(AY282,Sheet2!$G$2:'Sheet2'!$G$45,0)),IF($BG$1=TRUE,INDEX(Sheet2!$H$2:'Sheet2'!$H$45,MATCH(AY282,Sheet2!$G$2:'Sheet2'!$G$45,0)),0)))+IF($BC$1=TRUE,2,0)</f>
        <v>29</v>
      </c>
      <c r="AA282" s="8">
        <f>Z282+3.5</f>
        <v>32.5</v>
      </c>
      <c r="AB282" s="8">
        <f>Z282+6.5</f>
        <v>35.5</v>
      </c>
      <c r="AC282" s="26">
        <f>Z282+9.5</f>
        <v>38.5</v>
      </c>
      <c r="AD282" s="8">
        <f>AZ282+IF($F282="범선",IF($BE$1=TRUE,INDEX(Sheet2!$H$2:'Sheet2'!$H$45,MATCH(AZ282,Sheet2!$G$2:'Sheet2'!$G$45,0),0)),IF($BF$1=TRUE,INDEX(Sheet2!$I$2:'Sheet2'!$I$45,MATCH(AZ282,Sheet2!$G$2:'Sheet2'!$G$45,0)),IF($BG$1=TRUE,INDEX(Sheet2!$H$2:'Sheet2'!$H$45,MATCH(AZ282,Sheet2!$G$2:'Sheet2'!$G$45,0)),0)))+IF($BC$1=TRUE,2,0)</f>
        <v>34.5</v>
      </c>
      <c r="AE282" s="8">
        <f>AD282+3.5</f>
        <v>38</v>
      </c>
      <c r="AF282" s="8">
        <f>AD282+6.5</f>
        <v>41</v>
      </c>
      <c r="AG282" s="26">
        <f>AD282+9.5</f>
        <v>44</v>
      </c>
      <c r="AH282" s="8"/>
      <c r="AI282" s="6">
        <v>265</v>
      </c>
      <c r="AJ282" s="6">
        <v>285</v>
      </c>
      <c r="AK282" s="6">
        <v>10</v>
      </c>
      <c r="AL282" s="6">
        <v>10</v>
      </c>
      <c r="AM282" s="6">
        <v>25</v>
      </c>
      <c r="AN282" s="6">
        <v>92</v>
      </c>
      <c r="AO282" s="6">
        <v>38</v>
      </c>
      <c r="AP282" s="6">
        <v>64</v>
      </c>
      <c r="AQ282" s="6">
        <v>489</v>
      </c>
      <c r="AR282" s="6">
        <v>3</v>
      </c>
      <c r="AS282" s="6">
        <f>AN282+AP282+AQ282</f>
        <v>645</v>
      </c>
      <c r="AT282" s="6">
        <f>ROUNDDOWN(AS282*0.75,0)</f>
        <v>483</v>
      </c>
      <c r="AU282" s="6">
        <f>ROUNDDOWN(AS282*1.25,0)</f>
        <v>806</v>
      </c>
      <c r="AV282" s="6">
        <f>ROUNDDOWN(($AM282-5)/5,0)-ROUNDDOWN(IF($BA$1=TRUE,$AT282,$AU282)/100,0)+IF($BB$1=TRUE,1,0)+IF($BD$1=TRUE,6,0)</f>
        <v>7</v>
      </c>
      <c r="AW282" s="6">
        <f>ROUNDDOWN(($AM282-5+3*$BA$5)/5,0)-ROUNDDOWN(IF($BA$1=TRUE,$AT282,$AU282)/100,0)+IF($BB$1=TRUE,1,0)+IF($BD$1=TRUE,6,0)</f>
        <v>8</v>
      </c>
      <c r="AX282" s="6">
        <f>ROUNDDOWN(($AM282-5+20*1+2*$BA$5)/5,0)-ROUNDDOWN(IF($BA$1=TRUE,$AT282,$AU282)/100,0)+IF($BB$1=TRUE,1,0)+IF($BD$1=TRUE,6,0)</f>
        <v>11</v>
      </c>
      <c r="AY282" s="6">
        <f>ROUNDDOWN(($AM282-5+20*2+1*$BA$5)/5,0)-ROUNDDOWN(IF($BA$1=TRUE,$AT282,$AU282)/100,0)+IF($BB$1=TRUE,1,0)+IF($BD$1=TRUE,6,0)</f>
        <v>15</v>
      </c>
      <c r="AZ282" s="6">
        <f>ROUNDDOWN(($AM282-5+60)/5,0)-ROUNDDOWN(IF($BA$1=TRUE,$AT282,$AU282)/100,0)+IF($BB$1=TRUE,1,0)+IF($BD$1=TRUE,6,0)</f>
        <v>19</v>
      </c>
    </row>
    <row r="283" spans="1:52" x14ac:dyDescent="0.3">
      <c r="A283" s="35">
        <v>279</v>
      </c>
      <c r="D283" s="8" t="s">
        <v>1</v>
      </c>
      <c r="E283" s="3" t="s">
        <v>322</v>
      </c>
      <c r="F283" s="8" t="s">
        <v>323</v>
      </c>
      <c r="G283" s="26" t="s">
        <v>10</v>
      </c>
      <c r="H283" s="6">
        <f>ROUNDDOWN(AI283*1.05,0)+INDEX(Sheet2!$B$2:'Sheet2'!$B$5,MATCH(G283,Sheet2!$A$2:'Sheet2'!$A$5,0),0)+34*AR283-ROUNDUP(IF($BA$1=TRUE,AT283,AU283)/10,0)</f>
        <v>140</v>
      </c>
      <c r="I283" s="6">
        <f>ROUNDDOWN(AJ283*1.05,0)+INDEX(Sheet2!$B$2:'Sheet2'!$B$5,MATCH(G283,Sheet2!$A$2:'Sheet2'!$A$5,0),0)+34*AR283-ROUNDUP(IF($BA$1=TRUE,AT283,AU283)/10,0)</f>
        <v>140</v>
      </c>
      <c r="J283" s="45">
        <f>H283+I283</f>
        <v>280</v>
      </c>
      <c r="K283" s="41">
        <f>AU283-ROUNDDOWN(AP283/2,0)-ROUNDDOWN(MAX(AO283*1.2,AN283*0.5),0)+INDEX(Sheet2!$C$2:'Sheet2'!$C$5,MATCH(G283,Sheet2!$A$2:'Sheet2'!$A$5,0),0)</f>
        <v>51</v>
      </c>
      <c r="L283" s="23">
        <f>AT283-ROUNDDOWN(AP283/2,0)-ROUNDDOWN(MAX(AO283*1.2,AN283*0.5),0)</f>
        <v>0</v>
      </c>
      <c r="M283" s="6"/>
      <c r="N283" s="27">
        <f>AV283+IF($F283="범선",IF($BE$1=TRUE,INDEX(Sheet2!$H$2:'Sheet2'!$H$45,MATCH(AV283,Sheet2!$G$2:'Sheet2'!$G$45,0),0)),IF($BF$1=TRUE,INDEX(Sheet2!$I$2:'Sheet2'!$I$45,MATCH(AV283,Sheet2!$G$2:'Sheet2'!$G$45,0)),IF($BG$1=TRUE,INDEX(Sheet2!$H$2:'Sheet2'!$H$45,MATCH(AV283,Sheet2!$G$2:'Sheet2'!$G$45,0)),0)))+IF($BC$1=TRUE,2,0)</f>
        <v>17</v>
      </c>
      <c r="O283" s="8">
        <f>N283+3</f>
        <v>20</v>
      </c>
      <c r="P283" s="8">
        <f>N283+6</f>
        <v>23</v>
      </c>
      <c r="Q283" s="26">
        <f>N283+9</f>
        <v>26</v>
      </c>
      <c r="R283" s="8">
        <f>AW283+IF($F283="범선",IF($BE$1=TRUE,INDEX(Sheet2!$H$2:'Sheet2'!$H$45,MATCH(AW283,Sheet2!$G$2:'Sheet2'!$G$45,0),0)),IF($BF$1=TRUE,INDEX(Sheet2!$I$2:'Sheet2'!$I$45,MATCH(AW283,Sheet2!$G$2:'Sheet2'!$G$45,0)),IF($BG$1=TRUE,INDEX(Sheet2!$H$2:'Sheet2'!$H$45,MATCH(AW283,Sheet2!$G$2:'Sheet2'!$G$45,0)),0)))+IF($BC$1=TRUE,2,0)</f>
        <v>18.5</v>
      </c>
      <c r="S283" s="8">
        <f>R283+3.5</f>
        <v>22</v>
      </c>
      <c r="T283" s="8">
        <f>R283+6.5</f>
        <v>25</v>
      </c>
      <c r="U283" s="26">
        <f>R283+9.5</f>
        <v>28</v>
      </c>
      <c r="V283" s="8">
        <f>AX283+IF($F283="범선",IF($BE$1=TRUE,INDEX(Sheet2!$H$2:'Sheet2'!$H$45,MATCH(AX283,Sheet2!$G$2:'Sheet2'!$G$45,0),0)),IF($BF$1=TRUE,INDEX(Sheet2!$I$2:'Sheet2'!$I$45,MATCH(AX283,Sheet2!$G$2:'Sheet2'!$G$45,0)),IF($BG$1=TRUE,INDEX(Sheet2!$H$2:'Sheet2'!$H$45,MATCH(AX283,Sheet2!$G$2:'Sheet2'!$G$45,0)),0)))+IF($BC$1=TRUE,2,0)</f>
        <v>22.5</v>
      </c>
      <c r="W283" s="8">
        <f>V283+3.5</f>
        <v>26</v>
      </c>
      <c r="X283" s="8">
        <f>V283+6.5</f>
        <v>29</v>
      </c>
      <c r="Y283" s="26">
        <f>V283+9.5</f>
        <v>32</v>
      </c>
      <c r="Z283" s="8">
        <f>AY283+IF($F283="범선",IF($BE$1=TRUE,INDEX(Sheet2!$H$2:'Sheet2'!$H$45,MATCH(AY283,Sheet2!$G$2:'Sheet2'!$G$45,0),0)),IF($BF$1=TRUE,INDEX(Sheet2!$I$2:'Sheet2'!$I$45,MATCH(AY283,Sheet2!$G$2:'Sheet2'!$G$45,0)),IF($BG$1=TRUE,INDEX(Sheet2!$H$2:'Sheet2'!$H$45,MATCH(AY283,Sheet2!$G$2:'Sheet2'!$G$45,0)),0)))+IF($BC$1=TRUE,2,0)</f>
        <v>28</v>
      </c>
      <c r="AA283" s="8">
        <f>Z283+3.5</f>
        <v>31.5</v>
      </c>
      <c r="AB283" s="8">
        <f>Z283+6.5</f>
        <v>34.5</v>
      </c>
      <c r="AC283" s="26">
        <f>Z283+9.5</f>
        <v>37.5</v>
      </c>
      <c r="AD283" s="8">
        <f>AZ283+IF($F283="범선",IF($BE$1=TRUE,INDEX(Sheet2!$H$2:'Sheet2'!$H$45,MATCH(AZ283,Sheet2!$G$2:'Sheet2'!$G$45,0),0)),IF($BF$1=TRUE,INDEX(Sheet2!$I$2:'Sheet2'!$I$45,MATCH(AZ283,Sheet2!$G$2:'Sheet2'!$G$45,0)),IF($BG$1=TRUE,INDEX(Sheet2!$H$2:'Sheet2'!$H$45,MATCH(AZ283,Sheet2!$G$2:'Sheet2'!$G$45,0)),0)))+IF($BC$1=TRUE,2,0)</f>
        <v>33</v>
      </c>
      <c r="AE283" s="8">
        <f>AD283+3.5</f>
        <v>36.5</v>
      </c>
      <c r="AF283" s="8">
        <f>AD283+6.5</f>
        <v>39.5</v>
      </c>
      <c r="AG283" s="26">
        <f>AD283+9.5</f>
        <v>42.5</v>
      </c>
      <c r="AS283" s="40">
        <f>AN283+AP283+AQ283</f>
        <v>0</v>
      </c>
      <c r="AT283" s="40">
        <f>ROUNDDOWN(AS283*0.75,0)</f>
        <v>0</v>
      </c>
      <c r="AU283" s="40">
        <f>ROUNDDOWN(AS283*1.25,0)</f>
        <v>0</v>
      </c>
      <c r="AV283" s="6">
        <f>ROUNDDOWN(($AM283-5)/5,0)-ROUNDDOWN(IF($BA$1=TRUE,$AT283,$AU283)/100,0)+IF($BB$1=TRUE,1,0)+IF($BD$1=TRUE,6,0)</f>
        <v>6</v>
      </c>
      <c r="AW283" s="6">
        <f>ROUNDDOWN(($AM283-5+3*$BA$5)/5,0)-ROUNDDOWN(IF($BA$1=TRUE,$AT283,$AU283)/100,0)+IF($BB$1=TRUE,1,0)+IF($BD$1=TRUE,6,0)</f>
        <v>7</v>
      </c>
      <c r="AX283" s="6">
        <f>ROUNDDOWN(($AM283-5+20*1+2*$BA$5)/5,0)-ROUNDDOWN(IF($BA$1=TRUE,$AT283,$AU283)/100,0)+IF($BB$1=TRUE,1,0)+IF($BD$1=TRUE,6,0)</f>
        <v>10</v>
      </c>
      <c r="AY283" s="6">
        <f>ROUNDDOWN(($AM283-5+20*2+1*$BA$5)/5,0)-ROUNDDOWN(IF($BA$1=TRUE,$AT283,$AU283)/100,0)+IF($BB$1=TRUE,1,0)+IF($BD$1=TRUE,6,0)</f>
        <v>14</v>
      </c>
      <c r="AZ283" s="6">
        <f>ROUNDDOWN(($AM283-5+60)/5,0)-ROUNDDOWN(IF($BA$1=TRUE,$AT283,$AU283)/100,0)+IF($BB$1=TRUE,1,0)+IF($BD$1=TRUE,6,0)</f>
        <v>18</v>
      </c>
    </row>
    <row r="284" spans="1:52" x14ac:dyDescent="0.3">
      <c r="A284" s="35">
        <v>280</v>
      </c>
      <c r="D284" s="8" t="s">
        <v>1</v>
      </c>
      <c r="E284" s="3" t="s">
        <v>322</v>
      </c>
      <c r="F284" s="8" t="s">
        <v>323</v>
      </c>
      <c r="G284" s="26" t="s">
        <v>10</v>
      </c>
      <c r="H284" s="6">
        <f>ROUNDDOWN(AI284*1.05,0)+INDEX(Sheet2!$B$2:'Sheet2'!$B$5,MATCH(G284,Sheet2!$A$2:'Sheet2'!$A$5,0),0)+34*AR284-ROUNDUP(IF($BA$1=TRUE,AT284,AU284)/10,0)</f>
        <v>140</v>
      </c>
      <c r="I284" s="6">
        <f>ROUNDDOWN(AJ284*1.05,0)+INDEX(Sheet2!$B$2:'Sheet2'!$B$5,MATCH(G284,Sheet2!$A$2:'Sheet2'!$A$5,0),0)+34*AR284-ROUNDUP(IF($BA$1=TRUE,AT284,AU284)/10,0)</f>
        <v>140</v>
      </c>
      <c r="J284" s="45">
        <f>H284+I284</f>
        <v>280</v>
      </c>
      <c r="K284" s="41">
        <f>AU284-ROUNDDOWN(AP284/2,0)-ROUNDDOWN(MAX(AO284*1.2,AN284*0.5),0)+INDEX(Sheet2!$C$2:'Sheet2'!$C$5,MATCH(G284,Sheet2!$A$2:'Sheet2'!$A$5,0),0)</f>
        <v>51</v>
      </c>
      <c r="L284" s="23">
        <f>AT284-ROUNDDOWN(AP284/2,0)-ROUNDDOWN(MAX(AO284*1.2,AN284*0.5),0)</f>
        <v>0</v>
      </c>
      <c r="M284" s="6"/>
      <c r="N284" s="27">
        <f>AV284+IF($F284="범선",IF($BE$1=TRUE,INDEX(Sheet2!$H$2:'Sheet2'!$H$45,MATCH(AV284,Sheet2!$G$2:'Sheet2'!$G$45,0),0)),IF($BF$1=TRUE,INDEX(Sheet2!$I$2:'Sheet2'!$I$45,MATCH(AV284,Sheet2!$G$2:'Sheet2'!$G$45,0)),IF($BG$1=TRUE,INDEX(Sheet2!$H$2:'Sheet2'!$H$45,MATCH(AV284,Sheet2!$G$2:'Sheet2'!$G$45,0)),0)))+IF($BC$1=TRUE,2,0)</f>
        <v>17</v>
      </c>
      <c r="O284" s="8">
        <f>N284+3</f>
        <v>20</v>
      </c>
      <c r="P284" s="8">
        <f>N284+6</f>
        <v>23</v>
      </c>
      <c r="Q284" s="26">
        <f>N284+9</f>
        <v>26</v>
      </c>
      <c r="R284" s="8">
        <f>AW284+IF($F284="범선",IF($BE$1=TRUE,INDEX(Sheet2!$H$2:'Sheet2'!$H$45,MATCH(AW284,Sheet2!$G$2:'Sheet2'!$G$45,0),0)),IF($BF$1=TRUE,INDEX(Sheet2!$I$2:'Sheet2'!$I$45,MATCH(AW284,Sheet2!$G$2:'Sheet2'!$G$45,0)),IF($BG$1=TRUE,INDEX(Sheet2!$H$2:'Sheet2'!$H$45,MATCH(AW284,Sheet2!$G$2:'Sheet2'!$G$45,0)),0)))+IF($BC$1=TRUE,2,0)</f>
        <v>18.5</v>
      </c>
      <c r="S284" s="8">
        <f>R284+3.5</f>
        <v>22</v>
      </c>
      <c r="T284" s="8">
        <f>R284+6.5</f>
        <v>25</v>
      </c>
      <c r="U284" s="26">
        <f>R284+9.5</f>
        <v>28</v>
      </c>
      <c r="V284" s="8">
        <f>AX284+IF($F284="범선",IF($BE$1=TRUE,INDEX(Sheet2!$H$2:'Sheet2'!$H$45,MATCH(AX284,Sheet2!$G$2:'Sheet2'!$G$45,0),0)),IF($BF$1=TRUE,INDEX(Sheet2!$I$2:'Sheet2'!$I$45,MATCH(AX284,Sheet2!$G$2:'Sheet2'!$G$45,0)),IF($BG$1=TRUE,INDEX(Sheet2!$H$2:'Sheet2'!$H$45,MATCH(AX284,Sheet2!$G$2:'Sheet2'!$G$45,0)),0)))+IF($BC$1=TRUE,2,0)</f>
        <v>22.5</v>
      </c>
      <c r="W284" s="8">
        <f>V284+3.5</f>
        <v>26</v>
      </c>
      <c r="X284" s="8">
        <f>V284+6.5</f>
        <v>29</v>
      </c>
      <c r="Y284" s="26">
        <f>V284+9.5</f>
        <v>32</v>
      </c>
      <c r="Z284" s="8">
        <f>AY284+IF($F284="범선",IF($BE$1=TRUE,INDEX(Sheet2!$H$2:'Sheet2'!$H$45,MATCH(AY284,Sheet2!$G$2:'Sheet2'!$G$45,0),0)),IF($BF$1=TRUE,INDEX(Sheet2!$I$2:'Sheet2'!$I$45,MATCH(AY284,Sheet2!$G$2:'Sheet2'!$G$45,0)),IF($BG$1=TRUE,INDEX(Sheet2!$H$2:'Sheet2'!$H$45,MATCH(AY284,Sheet2!$G$2:'Sheet2'!$G$45,0)),0)))+IF($BC$1=TRUE,2,0)</f>
        <v>28</v>
      </c>
      <c r="AA284" s="8">
        <f>Z284+3.5</f>
        <v>31.5</v>
      </c>
      <c r="AB284" s="8">
        <f>Z284+6.5</f>
        <v>34.5</v>
      </c>
      <c r="AC284" s="26">
        <f>Z284+9.5</f>
        <v>37.5</v>
      </c>
      <c r="AD284" s="8">
        <f>AZ284+IF($F284="범선",IF($BE$1=TRUE,INDEX(Sheet2!$H$2:'Sheet2'!$H$45,MATCH(AZ284,Sheet2!$G$2:'Sheet2'!$G$45,0),0)),IF($BF$1=TRUE,INDEX(Sheet2!$I$2:'Sheet2'!$I$45,MATCH(AZ284,Sheet2!$G$2:'Sheet2'!$G$45,0)),IF($BG$1=TRUE,INDEX(Sheet2!$H$2:'Sheet2'!$H$45,MATCH(AZ284,Sheet2!$G$2:'Sheet2'!$G$45,0)),0)))+IF($BC$1=TRUE,2,0)</f>
        <v>33</v>
      </c>
      <c r="AE284" s="8">
        <f>AD284+3.5</f>
        <v>36.5</v>
      </c>
      <c r="AF284" s="8">
        <f>AD284+6.5</f>
        <v>39.5</v>
      </c>
      <c r="AG284" s="26">
        <f>AD284+9.5</f>
        <v>42.5</v>
      </c>
      <c r="AS284" s="6">
        <f>AN284+AP284+AQ284</f>
        <v>0</v>
      </c>
      <c r="AT284" s="6">
        <f>ROUNDDOWN(AS284*0.75,0)</f>
        <v>0</v>
      </c>
      <c r="AU284" s="6">
        <f>ROUNDDOWN(AS284*1.25,0)</f>
        <v>0</v>
      </c>
      <c r="AV284" s="6">
        <f>ROUNDDOWN(($AM284-5)/5,0)-ROUNDDOWN(IF($BA$1=TRUE,$AT284,$AU284)/100,0)+IF($BB$1=TRUE,1,0)+IF($BD$1=TRUE,6,0)</f>
        <v>6</v>
      </c>
      <c r="AW284" s="6">
        <f>ROUNDDOWN(($AM284-5+3*$BA$5)/5,0)-ROUNDDOWN(IF($BA$1=TRUE,$AT284,$AU284)/100,0)+IF($BB$1=TRUE,1,0)+IF($BD$1=TRUE,6,0)</f>
        <v>7</v>
      </c>
      <c r="AX284" s="6">
        <f>ROUNDDOWN(($AM284-5+20*1+2*$BA$5)/5,0)-ROUNDDOWN(IF($BA$1=TRUE,$AT284,$AU284)/100,0)+IF($BB$1=TRUE,1,0)+IF($BD$1=TRUE,6,0)</f>
        <v>10</v>
      </c>
      <c r="AY284" s="6">
        <f>ROUNDDOWN(($AM284-5+20*2+1*$BA$5)/5,0)-ROUNDDOWN(IF($BA$1=TRUE,$AT284,$AU284)/100,0)+IF($BB$1=TRUE,1,0)+IF($BD$1=TRUE,6,0)</f>
        <v>14</v>
      </c>
      <c r="AZ284" s="6">
        <f>ROUNDDOWN(($AM284-5+60)/5,0)-ROUNDDOWN(IF($BA$1=TRUE,$AT284,$AU284)/100,0)+IF($BB$1=TRUE,1,0)+IF($BD$1=TRUE,6,0)</f>
        <v>18</v>
      </c>
    </row>
    <row r="285" spans="1:52" x14ac:dyDescent="0.3">
      <c r="A285" s="35">
        <v>281</v>
      </c>
      <c r="D285" s="8" t="s">
        <v>1</v>
      </c>
      <c r="E285" s="3" t="s">
        <v>322</v>
      </c>
      <c r="F285" s="8" t="s">
        <v>323</v>
      </c>
      <c r="G285" s="26" t="s">
        <v>10</v>
      </c>
      <c r="H285" s="6">
        <f>ROUNDDOWN(AI285*1.05,0)+INDEX(Sheet2!$B$2:'Sheet2'!$B$5,MATCH(G285,Sheet2!$A$2:'Sheet2'!$A$5,0),0)+34*AR285-ROUNDUP(IF($BA$1=TRUE,AT285,AU285)/10,0)</f>
        <v>140</v>
      </c>
      <c r="I285" s="6">
        <f>ROUNDDOWN(AJ285*1.05,0)+INDEX(Sheet2!$B$2:'Sheet2'!$B$5,MATCH(G285,Sheet2!$A$2:'Sheet2'!$A$5,0),0)+34*AR285-ROUNDUP(IF($BA$1=TRUE,AT285,AU285)/10,0)</f>
        <v>140</v>
      </c>
      <c r="J285" s="45">
        <f>H285+I285</f>
        <v>280</v>
      </c>
      <c r="K285" s="41">
        <f>AU285-ROUNDDOWN(AP285/2,0)-ROUNDDOWN(MAX(AO285*1.2,AN285*0.5),0)+INDEX(Sheet2!$C$2:'Sheet2'!$C$5,MATCH(G285,Sheet2!$A$2:'Sheet2'!$A$5,0),0)</f>
        <v>51</v>
      </c>
      <c r="L285" s="23">
        <f>AT285-ROUNDDOWN(AP285/2,0)-ROUNDDOWN(MAX(AO285*1.2,AN285*0.5),0)</f>
        <v>0</v>
      </c>
      <c r="M285" s="6"/>
      <c r="N285" s="27">
        <f>AV285+IF($F285="범선",IF($BE$1=TRUE,INDEX(Sheet2!$H$2:'Sheet2'!$H$45,MATCH(AV285,Sheet2!$G$2:'Sheet2'!$G$45,0),0)),IF($BF$1=TRUE,INDEX(Sheet2!$I$2:'Sheet2'!$I$45,MATCH(AV285,Sheet2!$G$2:'Sheet2'!$G$45,0)),IF($BG$1=TRUE,INDEX(Sheet2!$H$2:'Sheet2'!$H$45,MATCH(AV285,Sheet2!$G$2:'Sheet2'!$G$45,0)),0)))+IF($BC$1=TRUE,2,0)</f>
        <v>17</v>
      </c>
      <c r="O285" s="8">
        <f>N285+3</f>
        <v>20</v>
      </c>
      <c r="P285" s="8">
        <f>N285+6</f>
        <v>23</v>
      </c>
      <c r="Q285" s="26">
        <f>N285+9</f>
        <v>26</v>
      </c>
      <c r="R285" s="8">
        <f>AW285+IF($F285="범선",IF($BE$1=TRUE,INDEX(Sheet2!$H$2:'Sheet2'!$H$45,MATCH(AW285,Sheet2!$G$2:'Sheet2'!$G$45,0),0)),IF($BF$1=TRUE,INDEX(Sheet2!$I$2:'Sheet2'!$I$45,MATCH(AW285,Sheet2!$G$2:'Sheet2'!$G$45,0)),IF($BG$1=TRUE,INDEX(Sheet2!$H$2:'Sheet2'!$H$45,MATCH(AW285,Sheet2!$G$2:'Sheet2'!$G$45,0)),0)))+IF($BC$1=TRUE,2,0)</f>
        <v>18.5</v>
      </c>
      <c r="S285" s="8">
        <f>R285+3.5</f>
        <v>22</v>
      </c>
      <c r="T285" s="8">
        <f>R285+6.5</f>
        <v>25</v>
      </c>
      <c r="U285" s="26">
        <f>R285+9.5</f>
        <v>28</v>
      </c>
      <c r="V285" s="8">
        <f>AX285+IF($F285="범선",IF($BE$1=TRUE,INDEX(Sheet2!$H$2:'Sheet2'!$H$45,MATCH(AX285,Sheet2!$G$2:'Sheet2'!$G$45,0),0)),IF($BF$1=TRUE,INDEX(Sheet2!$I$2:'Sheet2'!$I$45,MATCH(AX285,Sheet2!$G$2:'Sheet2'!$G$45,0)),IF($BG$1=TRUE,INDEX(Sheet2!$H$2:'Sheet2'!$H$45,MATCH(AX285,Sheet2!$G$2:'Sheet2'!$G$45,0)),0)))+IF($BC$1=TRUE,2,0)</f>
        <v>22.5</v>
      </c>
      <c r="W285" s="8">
        <f>V285+3.5</f>
        <v>26</v>
      </c>
      <c r="X285" s="8">
        <f>V285+6.5</f>
        <v>29</v>
      </c>
      <c r="Y285" s="26">
        <f>V285+9.5</f>
        <v>32</v>
      </c>
      <c r="Z285" s="8">
        <f>AY285+IF($F285="범선",IF($BE$1=TRUE,INDEX(Sheet2!$H$2:'Sheet2'!$H$45,MATCH(AY285,Sheet2!$G$2:'Sheet2'!$G$45,0),0)),IF($BF$1=TRUE,INDEX(Sheet2!$I$2:'Sheet2'!$I$45,MATCH(AY285,Sheet2!$G$2:'Sheet2'!$G$45,0)),IF($BG$1=TRUE,INDEX(Sheet2!$H$2:'Sheet2'!$H$45,MATCH(AY285,Sheet2!$G$2:'Sheet2'!$G$45,0)),0)))+IF($BC$1=TRUE,2,0)</f>
        <v>28</v>
      </c>
      <c r="AA285" s="8">
        <f>Z285+3.5</f>
        <v>31.5</v>
      </c>
      <c r="AB285" s="8">
        <f>Z285+6.5</f>
        <v>34.5</v>
      </c>
      <c r="AC285" s="26">
        <f>Z285+9.5</f>
        <v>37.5</v>
      </c>
      <c r="AD285" s="8">
        <f>AZ285+IF($F285="범선",IF($BE$1=TRUE,INDEX(Sheet2!$H$2:'Sheet2'!$H$45,MATCH(AZ285,Sheet2!$G$2:'Sheet2'!$G$45,0),0)),IF($BF$1=TRUE,INDEX(Sheet2!$I$2:'Sheet2'!$I$45,MATCH(AZ285,Sheet2!$G$2:'Sheet2'!$G$45,0)),IF($BG$1=TRUE,INDEX(Sheet2!$H$2:'Sheet2'!$H$45,MATCH(AZ285,Sheet2!$G$2:'Sheet2'!$G$45,0)),0)))+IF($BC$1=TRUE,2,0)</f>
        <v>33</v>
      </c>
      <c r="AE285" s="8">
        <f>AD285+3.5</f>
        <v>36.5</v>
      </c>
      <c r="AF285" s="8">
        <f>AD285+6.5</f>
        <v>39.5</v>
      </c>
      <c r="AG285" s="26">
        <f>AD285+9.5</f>
        <v>42.5</v>
      </c>
      <c r="AS285" s="6">
        <f>AN285+AP285+AQ285</f>
        <v>0</v>
      </c>
      <c r="AT285" s="6">
        <f>ROUNDDOWN(AS285*0.75,0)</f>
        <v>0</v>
      </c>
      <c r="AU285" s="6">
        <f>ROUNDDOWN(AS285*1.25,0)</f>
        <v>0</v>
      </c>
      <c r="AV285" s="6">
        <f>ROUNDDOWN(($AM285-5)/5,0)-ROUNDDOWN(IF($BA$1=TRUE,$AT285,$AU285)/100,0)+IF($BB$1=TRUE,1,0)+IF($BD$1=TRUE,6,0)</f>
        <v>6</v>
      </c>
      <c r="AW285" s="6">
        <f>ROUNDDOWN(($AM285-5+3*$BA$5)/5,0)-ROUNDDOWN(IF($BA$1=TRUE,$AT285,$AU285)/100,0)+IF($BB$1=TRUE,1,0)+IF($BD$1=TRUE,6,0)</f>
        <v>7</v>
      </c>
      <c r="AX285" s="6">
        <f>ROUNDDOWN(($AM285-5+20*1+2*$BA$5)/5,0)-ROUNDDOWN(IF($BA$1=TRUE,$AT285,$AU285)/100,0)+IF($BB$1=TRUE,1,0)+IF($BD$1=TRUE,6,0)</f>
        <v>10</v>
      </c>
      <c r="AY285" s="6">
        <f>ROUNDDOWN(($AM285-5+20*2+1*$BA$5)/5,0)-ROUNDDOWN(IF($BA$1=TRUE,$AT285,$AU285)/100,0)+IF($BB$1=TRUE,1,0)+IF($BD$1=TRUE,6,0)</f>
        <v>14</v>
      </c>
      <c r="AZ285" s="6">
        <f>ROUNDDOWN(($AM285-5+60)/5,0)-ROUNDDOWN(IF($BA$1=TRUE,$AT285,$AU285)/100,0)+IF($BB$1=TRUE,1,0)+IF($BD$1=TRUE,6,0)</f>
        <v>18</v>
      </c>
    </row>
    <row r="286" spans="1:52" x14ac:dyDescent="0.3">
      <c r="A286" s="35">
        <v>282</v>
      </c>
      <c r="D286" s="8" t="s">
        <v>1</v>
      </c>
      <c r="E286" s="3" t="s">
        <v>322</v>
      </c>
      <c r="F286" s="8" t="s">
        <v>323</v>
      </c>
      <c r="G286" s="26" t="s">
        <v>10</v>
      </c>
      <c r="H286" s="6">
        <f>ROUNDDOWN(AI286*1.05,0)+INDEX(Sheet2!$B$2:'Sheet2'!$B$5,MATCH(G286,Sheet2!$A$2:'Sheet2'!$A$5,0),0)+34*AR286-ROUNDUP(IF($BA$1=TRUE,AT286,AU286)/10,0)</f>
        <v>140</v>
      </c>
      <c r="I286" s="6">
        <f>ROUNDDOWN(AJ286*1.05,0)+INDEX(Sheet2!$B$2:'Sheet2'!$B$5,MATCH(G286,Sheet2!$A$2:'Sheet2'!$A$5,0),0)+34*AR286-ROUNDUP(IF($BA$1=TRUE,AT286,AU286)/10,0)</f>
        <v>140</v>
      </c>
      <c r="J286" s="45">
        <f>H286+I286</f>
        <v>280</v>
      </c>
      <c r="K286" s="41">
        <f>AU286-ROUNDDOWN(AP286/2,0)-ROUNDDOWN(MAX(AO286*1.2,AN286*0.5),0)+INDEX(Sheet2!$C$2:'Sheet2'!$C$5,MATCH(G286,Sheet2!$A$2:'Sheet2'!$A$5,0),0)</f>
        <v>51</v>
      </c>
      <c r="L286" s="23">
        <f>AT286-ROUNDDOWN(AP286/2,0)-ROUNDDOWN(MAX(AO286*1.2,AN286*0.5),0)</f>
        <v>0</v>
      </c>
      <c r="M286" s="6"/>
      <c r="N286" s="27">
        <f>AV286+IF($F286="범선",IF($BE$1=TRUE,INDEX(Sheet2!$H$2:'Sheet2'!$H$45,MATCH(AV286,Sheet2!$G$2:'Sheet2'!$G$45,0),0)),IF($BF$1=TRUE,INDEX(Sheet2!$I$2:'Sheet2'!$I$45,MATCH(AV286,Sheet2!$G$2:'Sheet2'!$G$45,0)),IF($BG$1=TRUE,INDEX(Sheet2!$H$2:'Sheet2'!$H$45,MATCH(AV286,Sheet2!$G$2:'Sheet2'!$G$45,0)),0)))+IF($BC$1=TRUE,2,0)</f>
        <v>17</v>
      </c>
      <c r="O286" s="8">
        <f>N286+3</f>
        <v>20</v>
      </c>
      <c r="P286" s="8">
        <f>N286+6</f>
        <v>23</v>
      </c>
      <c r="Q286" s="26">
        <f>N286+9</f>
        <v>26</v>
      </c>
      <c r="R286" s="8">
        <f>AW286+IF($F286="범선",IF($BE$1=TRUE,INDEX(Sheet2!$H$2:'Sheet2'!$H$45,MATCH(AW286,Sheet2!$G$2:'Sheet2'!$G$45,0),0)),IF($BF$1=TRUE,INDEX(Sheet2!$I$2:'Sheet2'!$I$45,MATCH(AW286,Sheet2!$G$2:'Sheet2'!$G$45,0)),IF($BG$1=TRUE,INDEX(Sheet2!$H$2:'Sheet2'!$H$45,MATCH(AW286,Sheet2!$G$2:'Sheet2'!$G$45,0)),0)))+IF($BC$1=TRUE,2,0)</f>
        <v>18.5</v>
      </c>
      <c r="S286" s="8">
        <f>R286+3.5</f>
        <v>22</v>
      </c>
      <c r="T286" s="8">
        <f>R286+6.5</f>
        <v>25</v>
      </c>
      <c r="U286" s="26">
        <f>R286+9.5</f>
        <v>28</v>
      </c>
      <c r="V286" s="8">
        <f>AX286+IF($F286="범선",IF($BE$1=TRUE,INDEX(Sheet2!$H$2:'Sheet2'!$H$45,MATCH(AX286,Sheet2!$G$2:'Sheet2'!$G$45,0),0)),IF($BF$1=TRUE,INDEX(Sheet2!$I$2:'Sheet2'!$I$45,MATCH(AX286,Sheet2!$G$2:'Sheet2'!$G$45,0)),IF($BG$1=TRUE,INDEX(Sheet2!$H$2:'Sheet2'!$H$45,MATCH(AX286,Sheet2!$G$2:'Sheet2'!$G$45,0)),0)))+IF($BC$1=TRUE,2,0)</f>
        <v>22.5</v>
      </c>
      <c r="W286" s="8">
        <f>V286+3.5</f>
        <v>26</v>
      </c>
      <c r="X286" s="8">
        <f>V286+6.5</f>
        <v>29</v>
      </c>
      <c r="Y286" s="26">
        <f>V286+9.5</f>
        <v>32</v>
      </c>
      <c r="Z286" s="8">
        <f>AY286+IF($F286="범선",IF($BE$1=TRUE,INDEX(Sheet2!$H$2:'Sheet2'!$H$45,MATCH(AY286,Sheet2!$G$2:'Sheet2'!$G$45,0),0)),IF($BF$1=TRUE,INDEX(Sheet2!$I$2:'Sheet2'!$I$45,MATCH(AY286,Sheet2!$G$2:'Sheet2'!$G$45,0)),IF($BG$1=TRUE,INDEX(Sheet2!$H$2:'Sheet2'!$H$45,MATCH(AY286,Sheet2!$G$2:'Sheet2'!$G$45,0)),0)))+IF($BC$1=TRUE,2,0)</f>
        <v>28</v>
      </c>
      <c r="AA286" s="8">
        <f>Z286+3.5</f>
        <v>31.5</v>
      </c>
      <c r="AB286" s="8">
        <f>Z286+6.5</f>
        <v>34.5</v>
      </c>
      <c r="AC286" s="26">
        <f>Z286+9.5</f>
        <v>37.5</v>
      </c>
      <c r="AD286" s="8">
        <f>AZ286+IF($F286="범선",IF($BE$1=TRUE,INDEX(Sheet2!$H$2:'Sheet2'!$H$45,MATCH(AZ286,Sheet2!$G$2:'Sheet2'!$G$45,0),0)),IF($BF$1=TRUE,INDEX(Sheet2!$I$2:'Sheet2'!$I$45,MATCH(AZ286,Sheet2!$G$2:'Sheet2'!$G$45,0)),IF($BG$1=TRUE,INDEX(Sheet2!$H$2:'Sheet2'!$H$45,MATCH(AZ286,Sheet2!$G$2:'Sheet2'!$G$45,0)),0)))+IF($BC$1=TRUE,2,0)</f>
        <v>33</v>
      </c>
      <c r="AE286" s="8">
        <f>AD286+3.5</f>
        <v>36.5</v>
      </c>
      <c r="AF286" s="8">
        <f>AD286+6.5</f>
        <v>39.5</v>
      </c>
      <c r="AG286" s="26">
        <f>AD286+9.5</f>
        <v>42.5</v>
      </c>
      <c r="AS286" s="40">
        <f>AN286+AP286+AQ286</f>
        <v>0</v>
      </c>
      <c r="AT286" s="40">
        <f>ROUNDDOWN(AS286*0.75,0)</f>
        <v>0</v>
      </c>
      <c r="AU286" s="40">
        <f>ROUNDDOWN(AS286*1.25,0)</f>
        <v>0</v>
      </c>
      <c r="AV286" s="6">
        <f>ROUNDDOWN(($AM286-5)/5,0)-ROUNDDOWN(IF($BA$1=TRUE,$AT286,$AU286)/100,0)+IF($BB$1=TRUE,1,0)+IF($BD$1=TRUE,6,0)</f>
        <v>6</v>
      </c>
      <c r="AW286" s="6">
        <f>ROUNDDOWN(($AM286-5+3*$BA$5)/5,0)-ROUNDDOWN(IF($BA$1=TRUE,$AT286,$AU286)/100,0)+IF($BB$1=TRUE,1,0)+IF($BD$1=TRUE,6,0)</f>
        <v>7</v>
      </c>
      <c r="AX286" s="6">
        <f>ROUNDDOWN(($AM286-5+20*1+2*$BA$5)/5,0)-ROUNDDOWN(IF($BA$1=TRUE,$AT286,$AU286)/100,0)+IF($BB$1=TRUE,1,0)+IF($BD$1=TRUE,6,0)</f>
        <v>10</v>
      </c>
      <c r="AY286" s="6">
        <f>ROUNDDOWN(($AM286-5+20*2+1*$BA$5)/5,0)-ROUNDDOWN(IF($BA$1=TRUE,$AT286,$AU286)/100,0)+IF($BB$1=TRUE,1,0)+IF($BD$1=TRUE,6,0)</f>
        <v>14</v>
      </c>
      <c r="AZ286" s="6">
        <f>ROUNDDOWN(($AM286-5+60)/5,0)-ROUNDDOWN(IF($BA$1=TRUE,$AT286,$AU286)/100,0)+IF($BB$1=TRUE,1,0)+IF($BD$1=TRUE,6,0)</f>
        <v>18</v>
      </c>
    </row>
    <row r="287" spans="1:52" x14ac:dyDescent="0.3">
      <c r="A287" s="35">
        <v>283</v>
      </c>
      <c r="D287" s="8" t="s">
        <v>1</v>
      </c>
      <c r="E287" s="3" t="s">
        <v>322</v>
      </c>
      <c r="F287" s="8" t="s">
        <v>323</v>
      </c>
      <c r="G287" s="26" t="s">
        <v>10</v>
      </c>
      <c r="H287" s="6">
        <f>ROUNDDOWN(AI287*1.05,0)+INDEX(Sheet2!$B$2:'Sheet2'!$B$5,MATCH(G287,Sheet2!$A$2:'Sheet2'!$A$5,0),0)+34*AR287-ROUNDUP(IF($BA$1=TRUE,AT287,AU287)/10,0)</f>
        <v>140</v>
      </c>
      <c r="I287" s="6">
        <f>ROUNDDOWN(AJ287*1.05,0)+INDEX(Sheet2!$B$2:'Sheet2'!$B$5,MATCH(G287,Sheet2!$A$2:'Sheet2'!$A$5,0),0)+34*AR287-ROUNDUP(IF($BA$1=TRUE,AT287,AU287)/10,0)</f>
        <v>140</v>
      </c>
      <c r="J287" s="45">
        <f>H287+I287</f>
        <v>280</v>
      </c>
      <c r="K287" s="41">
        <f>AU287-ROUNDDOWN(AP287/2,0)-ROUNDDOWN(MAX(AO287*1.2,AN287*0.5),0)+INDEX(Sheet2!$C$2:'Sheet2'!$C$5,MATCH(G287,Sheet2!$A$2:'Sheet2'!$A$5,0),0)</f>
        <v>51</v>
      </c>
      <c r="L287" s="23">
        <f>AT287-ROUNDDOWN(AP287/2,0)-ROUNDDOWN(MAX(AO287*1.2,AN287*0.5),0)</f>
        <v>0</v>
      </c>
      <c r="M287" s="6"/>
      <c r="N287" s="27">
        <f>AV287+IF($F287="범선",IF($BE$1=TRUE,INDEX(Sheet2!$H$2:'Sheet2'!$H$45,MATCH(AV287,Sheet2!$G$2:'Sheet2'!$G$45,0),0)),IF($BF$1=TRUE,INDEX(Sheet2!$I$2:'Sheet2'!$I$45,MATCH(AV287,Sheet2!$G$2:'Sheet2'!$G$45,0)),IF($BG$1=TRUE,INDEX(Sheet2!$H$2:'Sheet2'!$H$45,MATCH(AV287,Sheet2!$G$2:'Sheet2'!$G$45,0)),0)))+IF($BC$1=TRUE,2,0)</f>
        <v>17</v>
      </c>
      <c r="O287" s="8">
        <f>N287+3</f>
        <v>20</v>
      </c>
      <c r="P287" s="8">
        <f>N287+6</f>
        <v>23</v>
      </c>
      <c r="Q287" s="26">
        <f>N287+9</f>
        <v>26</v>
      </c>
      <c r="R287" s="8">
        <f>AW287+IF($F287="범선",IF($BE$1=TRUE,INDEX(Sheet2!$H$2:'Sheet2'!$H$45,MATCH(AW287,Sheet2!$G$2:'Sheet2'!$G$45,0),0)),IF($BF$1=TRUE,INDEX(Sheet2!$I$2:'Sheet2'!$I$45,MATCH(AW287,Sheet2!$G$2:'Sheet2'!$G$45,0)),IF($BG$1=TRUE,INDEX(Sheet2!$H$2:'Sheet2'!$H$45,MATCH(AW287,Sheet2!$G$2:'Sheet2'!$G$45,0)),0)))+IF($BC$1=TRUE,2,0)</f>
        <v>18.5</v>
      </c>
      <c r="S287" s="8">
        <f>R287+3.5</f>
        <v>22</v>
      </c>
      <c r="T287" s="8">
        <f>R287+6.5</f>
        <v>25</v>
      </c>
      <c r="U287" s="26">
        <f>R287+9.5</f>
        <v>28</v>
      </c>
      <c r="V287" s="8">
        <f>AX287+IF($F287="범선",IF($BE$1=TRUE,INDEX(Sheet2!$H$2:'Sheet2'!$H$45,MATCH(AX287,Sheet2!$G$2:'Sheet2'!$G$45,0),0)),IF($BF$1=TRUE,INDEX(Sheet2!$I$2:'Sheet2'!$I$45,MATCH(AX287,Sheet2!$G$2:'Sheet2'!$G$45,0)),IF($BG$1=TRUE,INDEX(Sheet2!$H$2:'Sheet2'!$H$45,MATCH(AX287,Sheet2!$G$2:'Sheet2'!$G$45,0)),0)))+IF($BC$1=TRUE,2,0)</f>
        <v>22.5</v>
      </c>
      <c r="W287" s="8">
        <f>V287+3.5</f>
        <v>26</v>
      </c>
      <c r="X287" s="8">
        <f>V287+6.5</f>
        <v>29</v>
      </c>
      <c r="Y287" s="26">
        <f>V287+9.5</f>
        <v>32</v>
      </c>
      <c r="Z287" s="8">
        <f>AY287+IF($F287="범선",IF($BE$1=TRUE,INDEX(Sheet2!$H$2:'Sheet2'!$H$45,MATCH(AY287,Sheet2!$G$2:'Sheet2'!$G$45,0),0)),IF($BF$1=TRUE,INDEX(Sheet2!$I$2:'Sheet2'!$I$45,MATCH(AY287,Sheet2!$G$2:'Sheet2'!$G$45,0)),IF($BG$1=TRUE,INDEX(Sheet2!$H$2:'Sheet2'!$H$45,MATCH(AY287,Sheet2!$G$2:'Sheet2'!$G$45,0)),0)))+IF($BC$1=TRUE,2,0)</f>
        <v>28</v>
      </c>
      <c r="AA287" s="8">
        <f>Z287+3.5</f>
        <v>31.5</v>
      </c>
      <c r="AB287" s="8">
        <f>Z287+6.5</f>
        <v>34.5</v>
      </c>
      <c r="AC287" s="26">
        <f>Z287+9.5</f>
        <v>37.5</v>
      </c>
      <c r="AD287" s="8">
        <f>AZ287+IF($F287="범선",IF($BE$1=TRUE,INDEX(Sheet2!$H$2:'Sheet2'!$H$45,MATCH(AZ287,Sheet2!$G$2:'Sheet2'!$G$45,0),0)),IF($BF$1=TRUE,INDEX(Sheet2!$I$2:'Sheet2'!$I$45,MATCH(AZ287,Sheet2!$G$2:'Sheet2'!$G$45,0)),IF($BG$1=TRUE,INDEX(Sheet2!$H$2:'Sheet2'!$H$45,MATCH(AZ287,Sheet2!$G$2:'Sheet2'!$G$45,0)),0)))+IF($BC$1=TRUE,2,0)</f>
        <v>33</v>
      </c>
      <c r="AE287" s="8">
        <f>AD287+3.5</f>
        <v>36.5</v>
      </c>
      <c r="AF287" s="8">
        <f>AD287+6.5</f>
        <v>39.5</v>
      </c>
      <c r="AG287" s="26">
        <f>AD287+9.5</f>
        <v>42.5</v>
      </c>
      <c r="AS287" s="6">
        <f>AN287+AP287+AQ287</f>
        <v>0</v>
      </c>
      <c r="AT287" s="6">
        <f>ROUNDDOWN(AS287*0.75,0)</f>
        <v>0</v>
      </c>
      <c r="AU287" s="6">
        <f>ROUNDDOWN(AS287*1.25,0)</f>
        <v>0</v>
      </c>
      <c r="AV287" s="6">
        <f>ROUNDDOWN(($AM287-5)/5,0)-ROUNDDOWN(IF($BA$1=TRUE,$AT287,$AU287)/100,0)+IF($BB$1=TRUE,1,0)+IF($BD$1=TRUE,6,0)</f>
        <v>6</v>
      </c>
      <c r="AW287" s="6">
        <f>ROUNDDOWN(($AM287-5+3*$BA$5)/5,0)-ROUNDDOWN(IF($BA$1=TRUE,$AT287,$AU287)/100,0)+IF($BB$1=TRUE,1,0)+IF($BD$1=TRUE,6,0)</f>
        <v>7</v>
      </c>
      <c r="AX287" s="6">
        <f>ROUNDDOWN(($AM287-5+20*1+2*$BA$5)/5,0)-ROUNDDOWN(IF($BA$1=TRUE,$AT287,$AU287)/100,0)+IF($BB$1=TRUE,1,0)+IF($BD$1=TRUE,6,0)</f>
        <v>10</v>
      </c>
      <c r="AY287" s="6">
        <f>ROUNDDOWN(($AM287-5+20*2+1*$BA$5)/5,0)-ROUNDDOWN(IF($BA$1=TRUE,$AT287,$AU287)/100,0)+IF($BB$1=TRUE,1,0)+IF($BD$1=TRUE,6,0)</f>
        <v>14</v>
      </c>
      <c r="AZ287" s="6">
        <f>ROUNDDOWN(($AM287-5+60)/5,0)-ROUNDDOWN(IF($BA$1=TRUE,$AT287,$AU287)/100,0)+IF($BB$1=TRUE,1,0)+IF($BD$1=TRUE,6,0)</f>
        <v>18</v>
      </c>
    </row>
    <row r="288" spans="1:52" x14ac:dyDescent="0.3">
      <c r="A288" s="35">
        <v>284</v>
      </c>
      <c r="D288" s="8" t="s">
        <v>1</v>
      </c>
      <c r="E288" s="3" t="s">
        <v>322</v>
      </c>
      <c r="F288" s="8" t="s">
        <v>323</v>
      </c>
      <c r="G288" s="26" t="s">
        <v>10</v>
      </c>
      <c r="H288" s="6">
        <f>ROUNDDOWN(AI288*1.05,0)+INDEX(Sheet2!$B$2:'Sheet2'!$B$5,MATCH(G288,Sheet2!$A$2:'Sheet2'!$A$5,0),0)+34*AR288-ROUNDUP(IF($BA$1=TRUE,AT288,AU288)/10,0)</f>
        <v>140</v>
      </c>
      <c r="I288" s="6">
        <f>ROUNDDOWN(AJ288*1.05,0)+INDEX(Sheet2!$B$2:'Sheet2'!$B$5,MATCH(G288,Sheet2!$A$2:'Sheet2'!$A$5,0),0)+34*AR288-ROUNDUP(IF($BA$1=TRUE,AT288,AU288)/10,0)</f>
        <v>140</v>
      </c>
      <c r="J288" s="45">
        <f>H288+I288</f>
        <v>280</v>
      </c>
      <c r="K288" s="41">
        <f>AU288-ROUNDDOWN(AP288/2,0)-ROUNDDOWN(MAX(AO288*1.2,AN288*0.5),0)+INDEX(Sheet2!$C$2:'Sheet2'!$C$5,MATCH(G288,Sheet2!$A$2:'Sheet2'!$A$5,0),0)</f>
        <v>51</v>
      </c>
      <c r="L288" s="23">
        <f>AT288-ROUNDDOWN(AP288/2,0)-ROUNDDOWN(MAX(AO288*1.2,AN288*0.5),0)</f>
        <v>0</v>
      </c>
      <c r="M288" s="6"/>
      <c r="N288" s="27">
        <f>AV288+IF($F288="범선",IF($BE$1=TRUE,INDEX(Sheet2!$H$2:'Sheet2'!$H$45,MATCH(AV288,Sheet2!$G$2:'Sheet2'!$G$45,0),0)),IF($BF$1=TRUE,INDEX(Sheet2!$I$2:'Sheet2'!$I$45,MATCH(AV288,Sheet2!$G$2:'Sheet2'!$G$45,0)),IF($BG$1=TRUE,INDEX(Sheet2!$H$2:'Sheet2'!$H$45,MATCH(AV288,Sheet2!$G$2:'Sheet2'!$G$45,0)),0)))+IF($BC$1=TRUE,2,0)</f>
        <v>17</v>
      </c>
      <c r="O288" s="8">
        <f>N288+3</f>
        <v>20</v>
      </c>
      <c r="P288" s="8">
        <f>N288+6</f>
        <v>23</v>
      </c>
      <c r="Q288" s="26">
        <f>N288+9</f>
        <v>26</v>
      </c>
      <c r="R288" s="8">
        <f>AW288+IF($F288="범선",IF($BE$1=TRUE,INDEX(Sheet2!$H$2:'Sheet2'!$H$45,MATCH(AW288,Sheet2!$G$2:'Sheet2'!$G$45,0),0)),IF($BF$1=TRUE,INDEX(Sheet2!$I$2:'Sheet2'!$I$45,MATCH(AW288,Sheet2!$G$2:'Sheet2'!$G$45,0)),IF($BG$1=TRUE,INDEX(Sheet2!$H$2:'Sheet2'!$H$45,MATCH(AW288,Sheet2!$G$2:'Sheet2'!$G$45,0)),0)))+IF($BC$1=TRUE,2,0)</f>
        <v>18.5</v>
      </c>
      <c r="S288" s="8">
        <f>R288+3.5</f>
        <v>22</v>
      </c>
      <c r="T288" s="8">
        <f>R288+6.5</f>
        <v>25</v>
      </c>
      <c r="U288" s="26">
        <f>R288+9.5</f>
        <v>28</v>
      </c>
      <c r="V288" s="8">
        <f>AX288+IF($F288="범선",IF($BE$1=TRUE,INDEX(Sheet2!$H$2:'Sheet2'!$H$45,MATCH(AX288,Sheet2!$G$2:'Sheet2'!$G$45,0),0)),IF($BF$1=TRUE,INDEX(Sheet2!$I$2:'Sheet2'!$I$45,MATCH(AX288,Sheet2!$G$2:'Sheet2'!$G$45,0)),IF($BG$1=TRUE,INDEX(Sheet2!$H$2:'Sheet2'!$H$45,MATCH(AX288,Sheet2!$G$2:'Sheet2'!$G$45,0)),0)))+IF($BC$1=TRUE,2,0)</f>
        <v>22.5</v>
      </c>
      <c r="W288" s="8">
        <f>V288+3.5</f>
        <v>26</v>
      </c>
      <c r="X288" s="8">
        <f>V288+6.5</f>
        <v>29</v>
      </c>
      <c r="Y288" s="26">
        <f>V288+9.5</f>
        <v>32</v>
      </c>
      <c r="Z288" s="8">
        <f>AY288+IF($F288="범선",IF($BE$1=TRUE,INDEX(Sheet2!$H$2:'Sheet2'!$H$45,MATCH(AY288,Sheet2!$G$2:'Sheet2'!$G$45,0),0)),IF($BF$1=TRUE,INDEX(Sheet2!$I$2:'Sheet2'!$I$45,MATCH(AY288,Sheet2!$G$2:'Sheet2'!$G$45,0)),IF($BG$1=TRUE,INDEX(Sheet2!$H$2:'Sheet2'!$H$45,MATCH(AY288,Sheet2!$G$2:'Sheet2'!$G$45,0)),0)))+IF($BC$1=TRUE,2,0)</f>
        <v>28</v>
      </c>
      <c r="AA288" s="8">
        <f>Z288+3.5</f>
        <v>31.5</v>
      </c>
      <c r="AB288" s="8">
        <f>Z288+6.5</f>
        <v>34.5</v>
      </c>
      <c r="AC288" s="26">
        <f>Z288+9.5</f>
        <v>37.5</v>
      </c>
      <c r="AD288" s="8">
        <f>AZ288+IF($F288="범선",IF($BE$1=TRUE,INDEX(Sheet2!$H$2:'Sheet2'!$H$45,MATCH(AZ288,Sheet2!$G$2:'Sheet2'!$G$45,0),0)),IF($BF$1=TRUE,INDEX(Sheet2!$I$2:'Sheet2'!$I$45,MATCH(AZ288,Sheet2!$G$2:'Sheet2'!$G$45,0)),IF($BG$1=TRUE,INDEX(Sheet2!$H$2:'Sheet2'!$H$45,MATCH(AZ288,Sheet2!$G$2:'Sheet2'!$G$45,0)),0)))+IF($BC$1=TRUE,2,0)</f>
        <v>33</v>
      </c>
      <c r="AE288" s="8">
        <f>AD288+3.5</f>
        <v>36.5</v>
      </c>
      <c r="AF288" s="8">
        <f>AD288+6.5</f>
        <v>39.5</v>
      </c>
      <c r="AG288" s="26">
        <f>AD288+9.5</f>
        <v>42.5</v>
      </c>
      <c r="AS288" s="6">
        <f>AN288+AP288+AQ288</f>
        <v>0</v>
      </c>
      <c r="AT288" s="6">
        <f>ROUNDDOWN(AS288*0.75,0)</f>
        <v>0</v>
      </c>
      <c r="AU288" s="6">
        <f>ROUNDDOWN(AS288*1.25,0)</f>
        <v>0</v>
      </c>
      <c r="AV288" s="6">
        <f>ROUNDDOWN(($AM288-5)/5,0)-ROUNDDOWN(IF($BA$1=TRUE,$AT288,$AU288)/100,0)+IF($BB$1=TRUE,1,0)+IF($BD$1=TRUE,6,0)</f>
        <v>6</v>
      </c>
      <c r="AW288" s="6">
        <f>ROUNDDOWN(($AM288-5+3*$BA$5)/5,0)-ROUNDDOWN(IF($BA$1=TRUE,$AT288,$AU288)/100,0)+IF($BB$1=TRUE,1,0)+IF($BD$1=TRUE,6,0)</f>
        <v>7</v>
      </c>
      <c r="AX288" s="6">
        <f>ROUNDDOWN(($AM288-5+20*1+2*$BA$5)/5,0)-ROUNDDOWN(IF($BA$1=TRUE,$AT288,$AU288)/100,0)+IF($BB$1=TRUE,1,0)+IF($BD$1=TRUE,6,0)</f>
        <v>10</v>
      </c>
      <c r="AY288" s="6">
        <f>ROUNDDOWN(($AM288-5+20*2+1*$BA$5)/5,0)-ROUNDDOWN(IF($BA$1=TRUE,$AT288,$AU288)/100,0)+IF($BB$1=TRUE,1,0)+IF($BD$1=TRUE,6,0)</f>
        <v>14</v>
      </c>
      <c r="AZ288" s="6">
        <f>ROUNDDOWN(($AM288-5+60)/5,0)-ROUNDDOWN(IF($BA$1=TRUE,$AT288,$AU288)/100,0)+IF($BB$1=TRUE,1,0)+IF($BD$1=TRUE,6,0)</f>
        <v>18</v>
      </c>
    </row>
    <row r="289" spans="1:52" x14ac:dyDescent="0.3">
      <c r="A289" s="35">
        <v>285</v>
      </c>
      <c r="D289" s="8" t="s">
        <v>1</v>
      </c>
      <c r="E289" s="3" t="s">
        <v>322</v>
      </c>
      <c r="F289" s="8" t="s">
        <v>323</v>
      </c>
      <c r="G289" s="26" t="s">
        <v>10</v>
      </c>
      <c r="H289" s="6">
        <f>ROUNDDOWN(AI289*1.05,0)+INDEX(Sheet2!$B$2:'Sheet2'!$B$5,MATCH(G289,Sheet2!$A$2:'Sheet2'!$A$5,0),0)+34*AR289-ROUNDUP(IF($BA$1=TRUE,AT289,AU289)/10,0)</f>
        <v>140</v>
      </c>
      <c r="I289" s="6">
        <f>ROUNDDOWN(AJ289*1.05,0)+INDEX(Sheet2!$B$2:'Sheet2'!$B$5,MATCH(G289,Sheet2!$A$2:'Sheet2'!$A$5,0),0)+34*AR289-ROUNDUP(IF($BA$1=TRUE,AT289,AU289)/10,0)</f>
        <v>140</v>
      </c>
      <c r="J289" s="45">
        <f>H289+I289</f>
        <v>280</v>
      </c>
      <c r="K289" s="41">
        <f>AU289-ROUNDDOWN(AP289/2,0)-ROUNDDOWN(MAX(AO289*1.2,AN289*0.5),0)+INDEX(Sheet2!$C$2:'Sheet2'!$C$5,MATCH(G289,Sheet2!$A$2:'Sheet2'!$A$5,0),0)</f>
        <v>51</v>
      </c>
      <c r="L289" s="23">
        <f>AT289-ROUNDDOWN(AP289/2,0)-ROUNDDOWN(MAX(AO289*1.2,AN289*0.5),0)</f>
        <v>0</v>
      </c>
      <c r="M289" s="6"/>
      <c r="N289" s="27">
        <f>AV289+IF($F289="범선",IF($BE$1=TRUE,INDEX(Sheet2!$H$2:'Sheet2'!$H$45,MATCH(AV289,Sheet2!$G$2:'Sheet2'!$G$45,0),0)),IF($BF$1=TRUE,INDEX(Sheet2!$I$2:'Sheet2'!$I$45,MATCH(AV289,Sheet2!$G$2:'Sheet2'!$G$45,0)),IF($BG$1=TRUE,INDEX(Sheet2!$H$2:'Sheet2'!$H$45,MATCH(AV289,Sheet2!$G$2:'Sheet2'!$G$45,0)),0)))+IF($BC$1=TRUE,2,0)</f>
        <v>17</v>
      </c>
      <c r="O289" s="8">
        <f>N289+3</f>
        <v>20</v>
      </c>
      <c r="P289" s="8">
        <f>N289+6</f>
        <v>23</v>
      </c>
      <c r="Q289" s="26">
        <f>N289+9</f>
        <v>26</v>
      </c>
      <c r="R289" s="8">
        <f>AW289+IF($F289="범선",IF($BE$1=TRUE,INDEX(Sheet2!$H$2:'Sheet2'!$H$45,MATCH(AW289,Sheet2!$G$2:'Sheet2'!$G$45,0),0)),IF($BF$1=TRUE,INDEX(Sheet2!$I$2:'Sheet2'!$I$45,MATCH(AW289,Sheet2!$G$2:'Sheet2'!$G$45,0)),IF($BG$1=TRUE,INDEX(Sheet2!$H$2:'Sheet2'!$H$45,MATCH(AW289,Sheet2!$G$2:'Sheet2'!$G$45,0)),0)))+IF($BC$1=TRUE,2,0)</f>
        <v>18.5</v>
      </c>
      <c r="S289" s="8">
        <f>R289+3.5</f>
        <v>22</v>
      </c>
      <c r="T289" s="8">
        <f>R289+6.5</f>
        <v>25</v>
      </c>
      <c r="U289" s="26">
        <f>R289+9.5</f>
        <v>28</v>
      </c>
      <c r="V289" s="8">
        <f>AX289+IF($F289="범선",IF($BE$1=TRUE,INDEX(Sheet2!$H$2:'Sheet2'!$H$45,MATCH(AX289,Sheet2!$G$2:'Sheet2'!$G$45,0),0)),IF($BF$1=TRUE,INDEX(Sheet2!$I$2:'Sheet2'!$I$45,MATCH(AX289,Sheet2!$G$2:'Sheet2'!$G$45,0)),IF($BG$1=TRUE,INDEX(Sheet2!$H$2:'Sheet2'!$H$45,MATCH(AX289,Sheet2!$G$2:'Sheet2'!$G$45,0)),0)))+IF($BC$1=TRUE,2,0)</f>
        <v>22.5</v>
      </c>
      <c r="W289" s="8">
        <f>V289+3.5</f>
        <v>26</v>
      </c>
      <c r="X289" s="8">
        <f>V289+6.5</f>
        <v>29</v>
      </c>
      <c r="Y289" s="26">
        <f>V289+9.5</f>
        <v>32</v>
      </c>
      <c r="Z289" s="8">
        <f>AY289+IF($F289="범선",IF($BE$1=TRUE,INDEX(Sheet2!$H$2:'Sheet2'!$H$45,MATCH(AY289,Sheet2!$G$2:'Sheet2'!$G$45,0),0)),IF($BF$1=TRUE,INDEX(Sheet2!$I$2:'Sheet2'!$I$45,MATCH(AY289,Sheet2!$G$2:'Sheet2'!$G$45,0)),IF($BG$1=TRUE,INDEX(Sheet2!$H$2:'Sheet2'!$H$45,MATCH(AY289,Sheet2!$G$2:'Sheet2'!$G$45,0)),0)))+IF($BC$1=TRUE,2,0)</f>
        <v>28</v>
      </c>
      <c r="AA289" s="8">
        <f>Z289+3.5</f>
        <v>31.5</v>
      </c>
      <c r="AB289" s="8">
        <f>Z289+6.5</f>
        <v>34.5</v>
      </c>
      <c r="AC289" s="26">
        <f>Z289+9.5</f>
        <v>37.5</v>
      </c>
      <c r="AD289" s="8">
        <f>AZ289+IF($F289="범선",IF($BE$1=TRUE,INDEX(Sheet2!$H$2:'Sheet2'!$H$45,MATCH(AZ289,Sheet2!$G$2:'Sheet2'!$G$45,0),0)),IF($BF$1=TRUE,INDEX(Sheet2!$I$2:'Sheet2'!$I$45,MATCH(AZ289,Sheet2!$G$2:'Sheet2'!$G$45,0)),IF($BG$1=TRUE,INDEX(Sheet2!$H$2:'Sheet2'!$H$45,MATCH(AZ289,Sheet2!$G$2:'Sheet2'!$G$45,0)),0)))+IF($BC$1=TRUE,2,0)</f>
        <v>33</v>
      </c>
      <c r="AE289" s="8">
        <f>AD289+3.5</f>
        <v>36.5</v>
      </c>
      <c r="AF289" s="8">
        <f>AD289+6.5</f>
        <v>39.5</v>
      </c>
      <c r="AG289" s="26">
        <f>AD289+9.5</f>
        <v>42.5</v>
      </c>
      <c r="AS289" s="40">
        <f>AN289+AP289+AQ289</f>
        <v>0</v>
      </c>
      <c r="AT289" s="40">
        <f>ROUNDDOWN(AS289*0.75,0)</f>
        <v>0</v>
      </c>
      <c r="AU289" s="40">
        <f>ROUNDDOWN(AS289*1.25,0)</f>
        <v>0</v>
      </c>
      <c r="AV289" s="6">
        <f>ROUNDDOWN(($AM289-5)/5,0)-ROUNDDOWN(IF($BA$1=TRUE,$AT289,$AU289)/100,0)+IF($BB$1=TRUE,1,0)+IF($BD$1=TRUE,6,0)</f>
        <v>6</v>
      </c>
      <c r="AW289" s="6">
        <f>ROUNDDOWN(($AM289-5+3*$BA$5)/5,0)-ROUNDDOWN(IF($BA$1=TRUE,$AT289,$AU289)/100,0)+IF($BB$1=TRUE,1,0)+IF($BD$1=TRUE,6,0)</f>
        <v>7</v>
      </c>
      <c r="AX289" s="6">
        <f>ROUNDDOWN(($AM289-5+20*1+2*$BA$5)/5,0)-ROUNDDOWN(IF($BA$1=TRUE,$AT289,$AU289)/100,0)+IF($BB$1=TRUE,1,0)+IF($BD$1=TRUE,6,0)</f>
        <v>10</v>
      </c>
      <c r="AY289" s="6">
        <f>ROUNDDOWN(($AM289-5+20*2+1*$BA$5)/5,0)-ROUNDDOWN(IF($BA$1=TRUE,$AT289,$AU289)/100,0)+IF($BB$1=TRUE,1,0)+IF($BD$1=TRUE,6,0)</f>
        <v>14</v>
      </c>
      <c r="AZ289" s="6">
        <f>ROUNDDOWN(($AM289-5+60)/5,0)-ROUNDDOWN(IF($BA$1=TRUE,$AT289,$AU289)/100,0)+IF($BB$1=TRUE,1,0)+IF($BD$1=TRUE,6,0)</f>
        <v>18</v>
      </c>
    </row>
    <row r="290" spans="1:52" x14ac:dyDescent="0.3">
      <c r="A290" s="35">
        <v>286</v>
      </c>
      <c r="D290" s="8" t="s">
        <v>1</v>
      </c>
      <c r="E290" s="3" t="s">
        <v>322</v>
      </c>
      <c r="F290" s="8" t="s">
        <v>323</v>
      </c>
      <c r="G290" s="26" t="s">
        <v>10</v>
      </c>
      <c r="H290" s="6">
        <f>ROUNDDOWN(AI290*1.05,0)+INDEX(Sheet2!$B$2:'Sheet2'!$B$5,MATCH(G290,Sheet2!$A$2:'Sheet2'!$A$5,0),0)+34*AR290-ROUNDUP(IF($BA$1=TRUE,AT290,AU290)/10,0)</f>
        <v>140</v>
      </c>
      <c r="I290" s="6">
        <f>ROUNDDOWN(AJ290*1.05,0)+INDEX(Sheet2!$B$2:'Sheet2'!$B$5,MATCH(G290,Sheet2!$A$2:'Sheet2'!$A$5,0),0)+34*AR290-ROUNDUP(IF($BA$1=TRUE,AT290,AU290)/10,0)</f>
        <v>140</v>
      </c>
      <c r="J290" s="45">
        <f>H290+I290</f>
        <v>280</v>
      </c>
      <c r="K290" s="41">
        <f>AU290-ROUNDDOWN(AP290/2,0)-ROUNDDOWN(MAX(AO290*1.2,AN290*0.5),0)+INDEX(Sheet2!$C$2:'Sheet2'!$C$5,MATCH(G290,Sheet2!$A$2:'Sheet2'!$A$5,0),0)</f>
        <v>51</v>
      </c>
      <c r="L290" s="23">
        <f>AT290-ROUNDDOWN(AP290/2,0)-ROUNDDOWN(MAX(AO290*1.2,AN290*0.5),0)</f>
        <v>0</v>
      </c>
      <c r="M290" s="6"/>
      <c r="N290" s="27">
        <f>AV290+IF($F290="범선",IF($BE$1=TRUE,INDEX(Sheet2!$H$2:'Sheet2'!$H$45,MATCH(AV290,Sheet2!$G$2:'Sheet2'!$G$45,0),0)),IF($BF$1=TRUE,INDEX(Sheet2!$I$2:'Sheet2'!$I$45,MATCH(AV290,Sheet2!$G$2:'Sheet2'!$G$45,0)),IF($BG$1=TRUE,INDEX(Sheet2!$H$2:'Sheet2'!$H$45,MATCH(AV290,Sheet2!$G$2:'Sheet2'!$G$45,0)),0)))+IF($BC$1=TRUE,2,0)</f>
        <v>17</v>
      </c>
      <c r="O290" s="8">
        <f>N290+3</f>
        <v>20</v>
      </c>
      <c r="P290" s="8">
        <f>N290+6</f>
        <v>23</v>
      </c>
      <c r="Q290" s="26">
        <f>N290+9</f>
        <v>26</v>
      </c>
      <c r="R290" s="8">
        <f>AW290+IF($F290="범선",IF($BE$1=TRUE,INDEX(Sheet2!$H$2:'Sheet2'!$H$45,MATCH(AW290,Sheet2!$G$2:'Sheet2'!$G$45,0),0)),IF($BF$1=TRUE,INDEX(Sheet2!$I$2:'Sheet2'!$I$45,MATCH(AW290,Sheet2!$G$2:'Sheet2'!$G$45,0)),IF($BG$1=TRUE,INDEX(Sheet2!$H$2:'Sheet2'!$H$45,MATCH(AW290,Sheet2!$G$2:'Sheet2'!$G$45,0)),0)))+IF($BC$1=TRUE,2,0)</f>
        <v>18.5</v>
      </c>
      <c r="S290" s="8">
        <f>R290+3.5</f>
        <v>22</v>
      </c>
      <c r="T290" s="8">
        <f>R290+6.5</f>
        <v>25</v>
      </c>
      <c r="U290" s="26">
        <f>R290+9.5</f>
        <v>28</v>
      </c>
      <c r="V290" s="8">
        <f>AX290+IF($F290="범선",IF($BE$1=TRUE,INDEX(Sheet2!$H$2:'Sheet2'!$H$45,MATCH(AX290,Sheet2!$G$2:'Sheet2'!$G$45,0),0)),IF($BF$1=TRUE,INDEX(Sheet2!$I$2:'Sheet2'!$I$45,MATCH(AX290,Sheet2!$G$2:'Sheet2'!$G$45,0)),IF($BG$1=TRUE,INDEX(Sheet2!$H$2:'Sheet2'!$H$45,MATCH(AX290,Sheet2!$G$2:'Sheet2'!$G$45,0)),0)))+IF($BC$1=TRUE,2,0)</f>
        <v>22.5</v>
      </c>
      <c r="W290" s="8">
        <f>V290+3.5</f>
        <v>26</v>
      </c>
      <c r="X290" s="8">
        <f>V290+6.5</f>
        <v>29</v>
      </c>
      <c r="Y290" s="26">
        <f>V290+9.5</f>
        <v>32</v>
      </c>
      <c r="Z290" s="8">
        <f>AY290+IF($F290="범선",IF($BE$1=TRUE,INDEX(Sheet2!$H$2:'Sheet2'!$H$45,MATCH(AY290,Sheet2!$G$2:'Sheet2'!$G$45,0),0)),IF($BF$1=TRUE,INDEX(Sheet2!$I$2:'Sheet2'!$I$45,MATCH(AY290,Sheet2!$G$2:'Sheet2'!$G$45,0)),IF($BG$1=TRUE,INDEX(Sheet2!$H$2:'Sheet2'!$H$45,MATCH(AY290,Sheet2!$G$2:'Sheet2'!$G$45,0)),0)))+IF($BC$1=TRUE,2,0)</f>
        <v>28</v>
      </c>
      <c r="AA290" s="8">
        <f>Z290+3.5</f>
        <v>31.5</v>
      </c>
      <c r="AB290" s="8">
        <f>Z290+6.5</f>
        <v>34.5</v>
      </c>
      <c r="AC290" s="26">
        <f>Z290+9.5</f>
        <v>37.5</v>
      </c>
      <c r="AD290" s="8">
        <f>AZ290+IF($F290="범선",IF($BE$1=TRUE,INDEX(Sheet2!$H$2:'Sheet2'!$H$45,MATCH(AZ290,Sheet2!$G$2:'Sheet2'!$G$45,0),0)),IF($BF$1=TRUE,INDEX(Sheet2!$I$2:'Sheet2'!$I$45,MATCH(AZ290,Sheet2!$G$2:'Sheet2'!$G$45,0)),IF($BG$1=TRUE,INDEX(Sheet2!$H$2:'Sheet2'!$H$45,MATCH(AZ290,Sheet2!$G$2:'Sheet2'!$G$45,0)),0)))+IF($BC$1=TRUE,2,0)</f>
        <v>33</v>
      </c>
      <c r="AE290" s="8">
        <f>AD290+3.5</f>
        <v>36.5</v>
      </c>
      <c r="AF290" s="8">
        <f>AD290+6.5</f>
        <v>39.5</v>
      </c>
      <c r="AG290" s="26">
        <f>AD290+9.5</f>
        <v>42.5</v>
      </c>
      <c r="AS290" s="6">
        <f>AN290+AP290+AQ290</f>
        <v>0</v>
      </c>
      <c r="AT290" s="6">
        <f>ROUNDDOWN(AS290*0.75,0)</f>
        <v>0</v>
      </c>
      <c r="AU290" s="6">
        <f>ROUNDDOWN(AS290*1.25,0)</f>
        <v>0</v>
      </c>
      <c r="AV290" s="6">
        <f>ROUNDDOWN(($AM290-5)/5,0)-ROUNDDOWN(IF($BA$1=TRUE,$AT290,$AU290)/100,0)+IF($BB$1=TRUE,1,0)+IF($BD$1=TRUE,6,0)</f>
        <v>6</v>
      </c>
      <c r="AW290" s="6">
        <f>ROUNDDOWN(($AM290-5+3*$BA$5)/5,0)-ROUNDDOWN(IF($BA$1=TRUE,$AT290,$AU290)/100,0)+IF($BB$1=TRUE,1,0)+IF($BD$1=TRUE,6,0)</f>
        <v>7</v>
      </c>
      <c r="AX290" s="6">
        <f>ROUNDDOWN(($AM290-5+20*1+2*$BA$5)/5,0)-ROUNDDOWN(IF($BA$1=TRUE,$AT290,$AU290)/100,0)+IF($BB$1=TRUE,1,0)+IF($BD$1=TRUE,6,0)</f>
        <v>10</v>
      </c>
      <c r="AY290" s="6">
        <f>ROUNDDOWN(($AM290-5+20*2+1*$BA$5)/5,0)-ROUNDDOWN(IF($BA$1=TRUE,$AT290,$AU290)/100,0)+IF($BB$1=TRUE,1,0)+IF($BD$1=TRUE,6,0)</f>
        <v>14</v>
      </c>
      <c r="AZ290" s="6">
        <f>ROUNDDOWN(($AM290-5+60)/5,0)-ROUNDDOWN(IF($BA$1=TRUE,$AT290,$AU290)/100,0)+IF($BB$1=TRUE,1,0)+IF($BD$1=TRUE,6,0)</f>
        <v>18</v>
      </c>
    </row>
    <row r="291" spans="1:52" x14ac:dyDescent="0.3">
      <c r="A291" s="35">
        <v>287</v>
      </c>
      <c r="D291" s="8" t="s">
        <v>1</v>
      </c>
      <c r="E291" s="3" t="s">
        <v>322</v>
      </c>
      <c r="F291" s="8" t="s">
        <v>323</v>
      </c>
      <c r="G291" s="26" t="s">
        <v>10</v>
      </c>
      <c r="H291" s="6">
        <f>ROUNDDOWN(AI291*1.05,0)+INDEX(Sheet2!$B$2:'Sheet2'!$B$5,MATCH(G291,Sheet2!$A$2:'Sheet2'!$A$5,0),0)+34*AR291-ROUNDUP(IF($BA$1=TRUE,AT291,AU291)/10,0)</f>
        <v>140</v>
      </c>
      <c r="I291" s="6">
        <f>ROUNDDOWN(AJ291*1.05,0)+INDEX(Sheet2!$B$2:'Sheet2'!$B$5,MATCH(G291,Sheet2!$A$2:'Sheet2'!$A$5,0),0)+34*AR291-ROUNDUP(IF($BA$1=TRUE,AT291,AU291)/10,0)</f>
        <v>140</v>
      </c>
      <c r="J291" s="45">
        <f>H291+I291</f>
        <v>280</v>
      </c>
      <c r="K291" s="41">
        <f>AU291-ROUNDDOWN(AP291/2,0)-ROUNDDOWN(MAX(AO291*1.2,AN291*0.5),0)+INDEX(Sheet2!$C$2:'Sheet2'!$C$5,MATCH(G291,Sheet2!$A$2:'Sheet2'!$A$5,0),0)</f>
        <v>51</v>
      </c>
      <c r="L291" s="23">
        <f>AT291-ROUNDDOWN(AP291/2,0)-ROUNDDOWN(MAX(AO291*1.2,AN291*0.5),0)</f>
        <v>0</v>
      </c>
      <c r="M291" s="6"/>
      <c r="N291" s="27">
        <f>AV291+IF($F291="범선",IF($BE$1=TRUE,INDEX(Sheet2!$H$2:'Sheet2'!$H$45,MATCH(AV291,Sheet2!$G$2:'Sheet2'!$G$45,0),0)),IF($BF$1=TRUE,INDEX(Sheet2!$I$2:'Sheet2'!$I$45,MATCH(AV291,Sheet2!$G$2:'Sheet2'!$G$45,0)),IF($BG$1=TRUE,INDEX(Sheet2!$H$2:'Sheet2'!$H$45,MATCH(AV291,Sheet2!$G$2:'Sheet2'!$G$45,0)),0)))+IF($BC$1=TRUE,2,0)</f>
        <v>17</v>
      </c>
      <c r="O291" s="8">
        <f>N291+3</f>
        <v>20</v>
      </c>
      <c r="P291" s="8">
        <f>N291+6</f>
        <v>23</v>
      </c>
      <c r="Q291" s="26">
        <f>N291+9</f>
        <v>26</v>
      </c>
      <c r="R291" s="8">
        <f>AW291+IF($F291="범선",IF($BE$1=TRUE,INDEX(Sheet2!$H$2:'Sheet2'!$H$45,MATCH(AW291,Sheet2!$G$2:'Sheet2'!$G$45,0),0)),IF($BF$1=TRUE,INDEX(Sheet2!$I$2:'Sheet2'!$I$45,MATCH(AW291,Sheet2!$G$2:'Sheet2'!$G$45,0)),IF($BG$1=TRUE,INDEX(Sheet2!$H$2:'Sheet2'!$H$45,MATCH(AW291,Sheet2!$G$2:'Sheet2'!$G$45,0)),0)))+IF($BC$1=TRUE,2,0)</f>
        <v>18.5</v>
      </c>
      <c r="S291" s="8">
        <f>R291+3.5</f>
        <v>22</v>
      </c>
      <c r="T291" s="8">
        <f>R291+6.5</f>
        <v>25</v>
      </c>
      <c r="U291" s="26">
        <f>R291+9.5</f>
        <v>28</v>
      </c>
      <c r="V291" s="8">
        <f>AX291+IF($F291="범선",IF($BE$1=TRUE,INDEX(Sheet2!$H$2:'Sheet2'!$H$45,MATCH(AX291,Sheet2!$G$2:'Sheet2'!$G$45,0),0)),IF($BF$1=TRUE,INDEX(Sheet2!$I$2:'Sheet2'!$I$45,MATCH(AX291,Sheet2!$G$2:'Sheet2'!$G$45,0)),IF($BG$1=TRUE,INDEX(Sheet2!$H$2:'Sheet2'!$H$45,MATCH(AX291,Sheet2!$G$2:'Sheet2'!$G$45,0)),0)))+IF($BC$1=TRUE,2,0)</f>
        <v>22.5</v>
      </c>
      <c r="W291" s="8">
        <f>V291+3.5</f>
        <v>26</v>
      </c>
      <c r="X291" s="8">
        <f>V291+6.5</f>
        <v>29</v>
      </c>
      <c r="Y291" s="26">
        <f>V291+9.5</f>
        <v>32</v>
      </c>
      <c r="Z291" s="8">
        <f>AY291+IF($F291="범선",IF($BE$1=TRUE,INDEX(Sheet2!$H$2:'Sheet2'!$H$45,MATCH(AY291,Sheet2!$G$2:'Sheet2'!$G$45,0),0)),IF($BF$1=TRUE,INDEX(Sheet2!$I$2:'Sheet2'!$I$45,MATCH(AY291,Sheet2!$G$2:'Sheet2'!$G$45,0)),IF($BG$1=TRUE,INDEX(Sheet2!$H$2:'Sheet2'!$H$45,MATCH(AY291,Sheet2!$G$2:'Sheet2'!$G$45,0)),0)))+IF($BC$1=TRUE,2,0)</f>
        <v>28</v>
      </c>
      <c r="AA291" s="8">
        <f>Z291+3.5</f>
        <v>31.5</v>
      </c>
      <c r="AB291" s="8">
        <f>Z291+6.5</f>
        <v>34.5</v>
      </c>
      <c r="AC291" s="26">
        <f>Z291+9.5</f>
        <v>37.5</v>
      </c>
      <c r="AD291" s="8">
        <f>AZ291+IF($F291="범선",IF($BE$1=TRUE,INDEX(Sheet2!$H$2:'Sheet2'!$H$45,MATCH(AZ291,Sheet2!$G$2:'Sheet2'!$G$45,0),0)),IF($BF$1=TRUE,INDEX(Sheet2!$I$2:'Sheet2'!$I$45,MATCH(AZ291,Sheet2!$G$2:'Sheet2'!$G$45,0)),IF($BG$1=TRUE,INDEX(Sheet2!$H$2:'Sheet2'!$H$45,MATCH(AZ291,Sheet2!$G$2:'Sheet2'!$G$45,0)),0)))+IF($BC$1=TRUE,2,0)</f>
        <v>33</v>
      </c>
      <c r="AE291" s="8">
        <f>AD291+3.5</f>
        <v>36.5</v>
      </c>
      <c r="AF291" s="8">
        <f>AD291+6.5</f>
        <v>39.5</v>
      </c>
      <c r="AG291" s="26">
        <f>AD291+9.5</f>
        <v>42.5</v>
      </c>
      <c r="AS291" s="6">
        <f>AN291+AP291+AQ291</f>
        <v>0</v>
      </c>
      <c r="AT291" s="6">
        <f>ROUNDDOWN(AS291*0.75,0)</f>
        <v>0</v>
      </c>
      <c r="AU291" s="6">
        <f>ROUNDDOWN(AS291*1.25,0)</f>
        <v>0</v>
      </c>
      <c r="AV291" s="6">
        <f>ROUNDDOWN(($AM291-5)/5,0)-ROUNDDOWN(IF($BA$1=TRUE,$AT291,$AU291)/100,0)+IF($BB$1=TRUE,1,0)+IF($BD$1=TRUE,6,0)</f>
        <v>6</v>
      </c>
      <c r="AW291" s="6">
        <f>ROUNDDOWN(($AM291-5+3*$BA$5)/5,0)-ROUNDDOWN(IF($BA$1=TRUE,$AT291,$AU291)/100,0)+IF($BB$1=TRUE,1,0)+IF($BD$1=TRUE,6,0)</f>
        <v>7</v>
      </c>
      <c r="AX291" s="6">
        <f>ROUNDDOWN(($AM291-5+20*1+2*$BA$5)/5,0)-ROUNDDOWN(IF($BA$1=TRUE,$AT291,$AU291)/100,0)+IF($BB$1=TRUE,1,0)+IF($BD$1=TRUE,6,0)</f>
        <v>10</v>
      </c>
      <c r="AY291" s="6">
        <f>ROUNDDOWN(($AM291-5+20*2+1*$BA$5)/5,0)-ROUNDDOWN(IF($BA$1=TRUE,$AT291,$AU291)/100,0)+IF($BB$1=TRUE,1,0)+IF($BD$1=TRUE,6,0)</f>
        <v>14</v>
      </c>
      <c r="AZ291" s="6">
        <f>ROUNDDOWN(($AM291-5+60)/5,0)-ROUNDDOWN(IF($BA$1=TRUE,$AT291,$AU291)/100,0)+IF($BB$1=TRUE,1,0)+IF($BD$1=TRUE,6,0)</f>
        <v>18</v>
      </c>
    </row>
    <row r="292" spans="1:52" x14ac:dyDescent="0.3">
      <c r="A292" s="35">
        <v>288</v>
      </c>
      <c r="D292" s="8" t="s">
        <v>1</v>
      </c>
      <c r="E292" s="3" t="s">
        <v>322</v>
      </c>
      <c r="F292" s="8" t="s">
        <v>323</v>
      </c>
      <c r="G292" s="26" t="s">
        <v>10</v>
      </c>
      <c r="H292" s="6">
        <f>ROUNDDOWN(AI292*1.05,0)+INDEX(Sheet2!$B$2:'Sheet2'!$B$5,MATCH(G292,Sheet2!$A$2:'Sheet2'!$A$5,0),0)+34*AR292-ROUNDUP(IF($BA$1=TRUE,AT292,AU292)/10,0)</f>
        <v>140</v>
      </c>
      <c r="I292" s="6">
        <f>ROUNDDOWN(AJ292*1.05,0)+INDEX(Sheet2!$B$2:'Sheet2'!$B$5,MATCH(G292,Sheet2!$A$2:'Sheet2'!$A$5,0),0)+34*AR292-ROUNDUP(IF($BA$1=TRUE,AT292,AU292)/10,0)</f>
        <v>140</v>
      </c>
      <c r="J292" s="45">
        <f>H292+I292</f>
        <v>280</v>
      </c>
      <c r="K292" s="41">
        <f>AU292-ROUNDDOWN(AP292/2,0)-ROUNDDOWN(MAX(AO292*1.2,AN292*0.5),0)+INDEX(Sheet2!$C$2:'Sheet2'!$C$5,MATCH(G292,Sheet2!$A$2:'Sheet2'!$A$5,0),0)</f>
        <v>51</v>
      </c>
      <c r="L292" s="23">
        <f>AT292-ROUNDDOWN(AP292/2,0)-ROUNDDOWN(MAX(AO292*1.2,AN292*0.5),0)</f>
        <v>0</v>
      </c>
      <c r="M292" s="6"/>
      <c r="N292" s="27">
        <f>AV292+IF($F292="범선",IF($BE$1=TRUE,INDEX(Sheet2!$H$2:'Sheet2'!$H$45,MATCH(AV292,Sheet2!$G$2:'Sheet2'!$G$45,0),0)),IF($BF$1=TRUE,INDEX(Sheet2!$I$2:'Sheet2'!$I$45,MATCH(AV292,Sheet2!$G$2:'Sheet2'!$G$45,0)),IF($BG$1=TRUE,INDEX(Sheet2!$H$2:'Sheet2'!$H$45,MATCH(AV292,Sheet2!$G$2:'Sheet2'!$G$45,0)),0)))+IF($BC$1=TRUE,2,0)</f>
        <v>17</v>
      </c>
      <c r="O292" s="8">
        <f>N292+3</f>
        <v>20</v>
      </c>
      <c r="P292" s="8">
        <f>N292+6</f>
        <v>23</v>
      </c>
      <c r="Q292" s="26">
        <f>N292+9</f>
        <v>26</v>
      </c>
      <c r="R292" s="8">
        <f>AW292+IF($F292="범선",IF($BE$1=TRUE,INDEX(Sheet2!$H$2:'Sheet2'!$H$45,MATCH(AW292,Sheet2!$G$2:'Sheet2'!$G$45,0),0)),IF($BF$1=TRUE,INDEX(Sheet2!$I$2:'Sheet2'!$I$45,MATCH(AW292,Sheet2!$G$2:'Sheet2'!$G$45,0)),IF($BG$1=TRUE,INDEX(Sheet2!$H$2:'Sheet2'!$H$45,MATCH(AW292,Sheet2!$G$2:'Sheet2'!$G$45,0)),0)))+IF($BC$1=TRUE,2,0)</f>
        <v>18.5</v>
      </c>
      <c r="S292" s="8">
        <f>R292+3.5</f>
        <v>22</v>
      </c>
      <c r="T292" s="8">
        <f>R292+6.5</f>
        <v>25</v>
      </c>
      <c r="U292" s="26">
        <f>R292+9.5</f>
        <v>28</v>
      </c>
      <c r="V292" s="8">
        <f>AX292+IF($F292="범선",IF($BE$1=TRUE,INDEX(Sheet2!$H$2:'Sheet2'!$H$45,MATCH(AX292,Sheet2!$G$2:'Sheet2'!$G$45,0),0)),IF($BF$1=TRUE,INDEX(Sheet2!$I$2:'Sheet2'!$I$45,MATCH(AX292,Sheet2!$G$2:'Sheet2'!$G$45,0)),IF($BG$1=TRUE,INDEX(Sheet2!$H$2:'Sheet2'!$H$45,MATCH(AX292,Sheet2!$G$2:'Sheet2'!$G$45,0)),0)))+IF($BC$1=TRUE,2,0)</f>
        <v>22.5</v>
      </c>
      <c r="W292" s="8">
        <f>V292+3.5</f>
        <v>26</v>
      </c>
      <c r="X292" s="8">
        <f>V292+6.5</f>
        <v>29</v>
      </c>
      <c r="Y292" s="26">
        <f>V292+9.5</f>
        <v>32</v>
      </c>
      <c r="Z292" s="8">
        <f>AY292+IF($F292="범선",IF($BE$1=TRUE,INDEX(Sheet2!$H$2:'Sheet2'!$H$45,MATCH(AY292,Sheet2!$G$2:'Sheet2'!$G$45,0),0)),IF($BF$1=TRUE,INDEX(Sheet2!$I$2:'Sheet2'!$I$45,MATCH(AY292,Sheet2!$G$2:'Sheet2'!$G$45,0)),IF($BG$1=TRUE,INDEX(Sheet2!$H$2:'Sheet2'!$H$45,MATCH(AY292,Sheet2!$G$2:'Sheet2'!$G$45,0)),0)))+IF($BC$1=TRUE,2,0)</f>
        <v>28</v>
      </c>
      <c r="AA292" s="8">
        <f>Z292+3.5</f>
        <v>31.5</v>
      </c>
      <c r="AB292" s="8">
        <f>Z292+6.5</f>
        <v>34.5</v>
      </c>
      <c r="AC292" s="26">
        <f>Z292+9.5</f>
        <v>37.5</v>
      </c>
      <c r="AD292" s="8">
        <f>AZ292+IF($F292="범선",IF($BE$1=TRUE,INDEX(Sheet2!$H$2:'Sheet2'!$H$45,MATCH(AZ292,Sheet2!$G$2:'Sheet2'!$G$45,0),0)),IF($BF$1=TRUE,INDEX(Sheet2!$I$2:'Sheet2'!$I$45,MATCH(AZ292,Sheet2!$G$2:'Sheet2'!$G$45,0)),IF($BG$1=TRUE,INDEX(Sheet2!$H$2:'Sheet2'!$H$45,MATCH(AZ292,Sheet2!$G$2:'Sheet2'!$G$45,0)),0)))+IF($BC$1=TRUE,2,0)</f>
        <v>33</v>
      </c>
      <c r="AE292" s="8">
        <f>AD292+3.5</f>
        <v>36.5</v>
      </c>
      <c r="AF292" s="8">
        <f>AD292+6.5</f>
        <v>39.5</v>
      </c>
      <c r="AG292" s="26">
        <f>AD292+9.5</f>
        <v>42.5</v>
      </c>
      <c r="AS292" s="40">
        <f>AN292+AP292+AQ292</f>
        <v>0</v>
      </c>
      <c r="AT292" s="40">
        <f>ROUNDDOWN(AS292*0.75,0)</f>
        <v>0</v>
      </c>
      <c r="AU292" s="40">
        <f>ROUNDDOWN(AS292*1.25,0)</f>
        <v>0</v>
      </c>
      <c r="AV292" s="6">
        <f>ROUNDDOWN(($AM292-5)/5,0)-ROUNDDOWN(IF($BA$1=TRUE,$AT292,$AU292)/100,0)+IF($BB$1=TRUE,1,0)+IF($BD$1=TRUE,6,0)</f>
        <v>6</v>
      </c>
      <c r="AW292" s="6">
        <f>ROUNDDOWN(($AM292-5+3*$BA$5)/5,0)-ROUNDDOWN(IF($BA$1=TRUE,$AT292,$AU292)/100,0)+IF($BB$1=TRUE,1,0)+IF($BD$1=TRUE,6,0)</f>
        <v>7</v>
      </c>
      <c r="AX292" s="6">
        <f>ROUNDDOWN(($AM292-5+20*1+2*$BA$5)/5,0)-ROUNDDOWN(IF($BA$1=TRUE,$AT292,$AU292)/100,0)+IF($BB$1=TRUE,1,0)+IF($BD$1=TRUE,6,0)</f>
        <v>10</v>
      </c>
      <c r="AY292" s="6">
        <f>ROUNDDOWN(($AM292-5+20*2+1*$BA$5)/5,0)-ROUNDDOWN(IF($BA$1=TRUE,$AT292,$AU292)/100,0)+IF($BB$1=TRUE,1,0)+IF($BD$1=TRUE,6,0)</f>
        <v>14</v>
      </c>
      <c r="AZ292" s="6">
        <f>ROUNDDOWN(($AM292-5+60)/5,0)-ROUNDDOWN(IF($BA$1=TRUE,$AT292,$AU292)/100,0)+IF($BB$1=TRUE,1,0)+IF($BD$1=TRUE,6,0)</f>
        <v>18</v>
      </c>
    </row>
    <row r="293" spans="1:52" x14ac:dyDescent="0.3">
      <c r="A293" s="35">
        <v>289</v>
      </c>
      <c r="D293" s="8" t="s">
        <v>1</v>
      </c>
      <c r="E293" s="3" t="s">
        <v>322</v>
      </c>
      <c r="F293" s="8" t="s">
        <v>323</v>
      </c>
      <c r="G293" s="26" t="s">
        <v>10</v>
      </c>
      <c r="H293" s="6">
        <f>ROUNDDOWN(AI293*1.05,0)+INDEX(Sheet2!$B$2:'Sheet2'!$B$5,MATCH(G293,Sheet2!$A$2:'Sheet2'!$A$5,0),0)+34*AR293-ROUNDUP(IF($BA$1=TRUE,AT293,AU293)/10,0)</f>
        <v>140</v>
      </c>
      <c r="I293" s="6">
        <f>ROUNDDOWN(AJ293*1.05,0)+INDEX(Sheet2!$B$2:'Sheet2'!$B$5,MATCH(G293,Sheet2!$A$2:'Sheet2'!$A$5,0),0)+34*AR293-ROUNDUP(IF($BA$1=TRUE,AT293,AU293)/10,0)</f>
        <v>140</v>
      </c>
      <c r="J293" s="45">
        <f>H293+I293</f>
        <v>280</v>
      </c>
      <c r="K293" s="41">
        <f>AU293-ROUNDDOWN(AP293/2,0)-ROUNDDOWN(MAX(AO293*1.2,AN293*0.5),0)+INDEX(Sheet2!$C$2:'Sheet2'!$C$5,MATCH(G293,Sheet2!$A$2:'Sheet2'!$A$5,0),0)</f>
        <v>51</v>
      </c>
      <c r="L293" s="23">
        <f>AT293-ROUNDDOWN(AP293/2,0)-ROUNDDOWN(MAX(AO293*1.2,AN293*0.5),0)</f>
        <v>0</v>
      </c>
      <c r="M293" s="6"/>
      <c r="N293" s="27">
        <f>AV293+IF($F293="범선",IF($BE$1=TRUE,INDEX(Sheet2!$H$2:'Sheet2'!$H$45,MATCH(AV293,Sheet2!$G$2:'Sheet2'!$G$45,0),0)),IF($BF$1=TRUE,INDEX(Sheet2!$I$2:'Sheet2'!$I$45,MATCH(AV293,Sheet2!$G$2:'Sheet2'!$G$45,0)),IF($BG$1=TRUE,INDEX(Sheet2!$H$2:'Sheet2'!$H$45,MATCH(AV293,Sheet2!$G$2:'Sheet2'!$G$45,0)),0)))+IF($BC$1=TRUE,2,0)</f>
        <v>17</v>
      </c>
      <c r="O293" s="8">
        <f>N293+3</f>
        <v>20</v>
      </c>
      <c r="P293" s="8">
        <f>N293+6</f>
        <v>23</v>
      </c>
      <c r="Q293" s="26">
        <f>N293+9</f>
        <v>26</v>
      </c>
      <c r="R293" s="8">
        <f>AW293+IF($F293="범선",IF($BE$1=TRUE,INDEX(Sheet2!$H$2:'Sheet2'!$H$45,MATCH(AW293,Sheet2!$G$2:'Sheet2'!$G$45,0),0)),IF($BF$1=TRUE,INDEX(Sheet2!$I$2:'Sheet2'!$I$45,MATCH(AW293,Sheet2!$G$2:'Sheet2'!$G$45,0)),IF($BG$1=TRUE,INDEX(Sheet2!$H$2:'Sheet2'!$H$45,MATCH(AW293,Sheet2!$G$2:'Sheet2'!$G$45,0)),0)))+IF($BC$1=TRUE,2,0)</f>
        <v>18.5</v>
      </c>
      <c r="S293" s="8">
        <f>R293+3.5</f>
        <v>22</v>
      </c>
      <c r="T293" s="8">
        <f>R293+6.5</f>
        <v>25</v>
      </c>
      <c r="U293" s="26">
        <f>R293+9.5</f>
        <v>28</v>
      </c>
      <c r="V293" s="8">
        <f>AX293+IF($F293="범선",IF($BE$1=TRUE,INDEX(Sheet2!$H$2:'Sheet2'!$H$45,MATCH(AX293,Sheet2!$G$2:'Sheet2'!$G$45,0),0)),IF($BF$1=TRUE,INDEX(Sheet2!$I$2:'Sheet2'!$I$45,MATCH(AX293,Sheet2!$G$2:'Sheet2'!$G$45,0)),IF($BG$1=TRUE,INDEX(Sheet2!$H$2:'Sheet2'!$H$45,MATCH(AX293,Sheet2!$G$2:'Sheet2'!$G$45,0)),0)))+IF($BC$1=TRUE,2,0)</f>
        <v>22.5</v>
      </c>
      <c r="W293" s="8">
        <f>V293+3.5</f>
        <v>26</v>
      </c>
      <c r="X293" s="8">
        <f>V293+6.5</f>
        <v>29</v>
      </c>
      <c r="Y293" s="26">
        <f>V293+9.5</f>
        <v>32</v>
      </c>
      <c r="Z293" s="8">
        <f>AY293+IF($F293="범선",IF($BE$1=TRUE,INDEX(Sheet2!$H$2:'Sheet2'!$H$45,MATCH(AY293,Sheet2!$G$2:'Sheet2'!$G$45,0),0)),IF($BF$1=TRUE,INDEX(Sheet2!$I$2:'Sheet2'!$I$45,MATCH(AY293,Sheet2!$G$2:'Sheet2'!$G$45,0)),IF($BG$1=TRUE,INDEX(Sheet2!$H$2:'Sheet2'!$H$45,MATCH(AY293,Sheet2!$G$2:'Sheet2'!$G$45,0)),0)))+IF($BC$1=TRUE,2,0)</f>
        <v>28</v>
      </c>
      <c r="AA293" s="8">
        <f>Z293+3.5</f>
        <v>31.5</v>
      </c>
      <c r="AB293" s="8">
        <f>Z293+6.5</f>
        <v>34.5</v>
      </c>
      <c r="AC293" s="26">
        <f>Z293+9.5</f>
        <v>37.5</v>
      </c>
      <c r="AD293" s="8">
        <f>AZ293+IF($F293="범선",IF($BE$1=TRUE,INDEX(Sheet2!$H$2:'Sheet2'!$H$45,MATCH(AZ293,Sheet2!$G$2:'Sheet2'!$G$45,0),0)),IF($BF$1=TRUE,INDEX(Sheet2!$I$2:'Sheet2'!$I$45,MATCH(AZ293,Sheet2!$G$2:'Sheet2'!$G$45,0)),IF($BG$1=TRUE,INDEX(Sheet2!$H$2:'Sheet2'!$H$45,MATCH(AZ293,Sheet2!$G$2:'Sheet2'!$G$45,0)),0)))+IF($BC$1=TRUE,2,0)</f>
        <v>33</v>
      </c>
      <c r="AE293" s="8">
        <f>AD293+3.5</f>
        <v>36.5</v>
      </c>
      <c r="AF293" s="8">
        <f>AD293+6.5</f>
        <v>39.5</v>
      </c>
      <c r="AG293" s="26">
        <f>AD293+9.5</f>
        <v>42.5</v>
      </c>
      <c r="AS293" s="6">
        <f>AN293+AP293+AQ293</f>
        <v>0</v>
      </c>
      <c r="AT293" s="6">
        <f>ROUNDDOWN(AS293*0.75,0)</f>
        <v>0</v>
      </c>
      <c r="AU293" s="6">
        <f>ROUNDDOWN(AS293*1.25,0)</f>
        <v>0</v>
      </c>
      <c r="AV293" s="6">
        <f>ROUNDDOWN(($AM293-5)/5,0)-ROUNDDOWN(IF($BA$1=TRUE,$AT293,$AU293)/100,0)+IF($BB$1=TRUE,1,0)+IF($BD$1=TRUE,6,0)</f>
        <v>6</v>
      </c>
      <c r="AW293" s="6">
        <f>ROUNDDOWN(($AM293-5+3*$BA$5)/5,0)-ROUNDDOWN(IF($BA$1=TRUE,$AT293,$AU293)/100,0)+IF($BB$1=TRUE,1,0)+IF($BD$1=TRUE,6,0)</f>
        <v>7</v>
      </c>
      <c r="AX293" s="6">
        <f>ROUNDDOWN(($AM293-5+20*1+2*$BA$5)/5,0)-ROUNDDOWN(IF($BA$1=TRUE,$AT293,$AU293)/100,0)+IF($BB$1=TRUE,1,0)+IF($BD$1=TRUE,6,0)</f>
        <v>10</v>
      </c>
      <c r="AY293" s="6">
        <f>ROUNDDOWN(($AM293-5+20*2+1*$BA$5)/5,0)-ROUNDDOWN(IF($BA$1=TRUE,$AT293,$AU293)/100,0)+IF($BB$1=TRUE,1,0)+IF($BD$1=TRUE,6,0)</f>
        <v>14</v>
      </c>
      <c r="AZ293" s="6">
        <f>ROUNDDOWN(($AM293-5+60)/5,0)-ROUNDDOWN(IF($BA$1=TRUE,$AT293,$AU293)/100,0)+IF($BB$1=TRUE,1,0)+IF($BD$1=TRUE,6,0)</f>
        <v>18</v>
      </c>
    </row>
    <row r="294" spans="1:52" x14ac:dyDescent="0.3">
      <c r="A294" s="35">
        <v>290</v>
      </c>
      <c r="D294" s="8" t="s">
        <v>1</v>
      </c>
      <c r="E294" s="3" t="s">
        <v>322</v>
      </c>
      <c r="F294" s="8" t="s">
        <v>323</v>
      </c>
      <c r="G294" s="26" t="s">
        <v>10</v>
      </c>
      <c r="H294" s="6">
        <f>ROUNDDOWN(AI294*1.05,0)+INDEX(Sheet2!$B$2:'Sheet2'!$B$5,MATCH(G294,Sheet2!$A$2:'Sheet2'!$A$5,0),0)+34*AR294-ROUNDUP(IF($BA$1=TRUE,AT294,AU294)/10,0)</f>
        <v>140</v>
      </c>
      <c r="I294" s="6">
        <f>ROUNDDOWN(AJ294*1.05,0)+INDEX(Sheet2!$B$2:'Sheet2'!$B$5,MATCH(G294,Sheet2!$A$2:'Sheet2'!$A$5,0),0)+34*AR294-ROUNDUP(IF($BA$1=TRUE,AT294,AU294)/10,0)</f>
        <v>140</v>
      </c>
      <c r="J294" s="45">
        <f>H294+I294</f>
        <v>280</v>
      </c>
      <c r="K294" s="41">
        <f>AU294-ROUNDDOWN(AP294/2,0)-ROUNDDOWN(MAX(AO294*1.2,AN294*0.5),0)+INDEX(Sheet2!$C$2:'Sheet2'!$C$5,MATCH(G294,Sheet2!$A$2:'Sheet2'!$A$5,0),0)</f>
        <v>51</v>
      </c>
      <c r="L294" s="23">
        <f>AT294-ROUNDDOWN(AP294/2,0)-ROUNDDOWN(MAX(AO294*1.2,AN294*0.5),0)</f>
        <v>0</v>
      </c>
      <c r="M294" s="6"/>
      <c r="N294" s="27">
        <f>AV294+IF($F294="범선",IF($BE$1=TRUE,INDEX(Sheet2!$H$2:'Sheet2'!$H$45,MATCH(AV294,Sheet2!$G$2:'Sheet2'!$G$45,0),0)),IF($BF$1=TRUE,INDEX(Sheet2!$I$2:'Sheet2'!$I$45,MATCH(AV294,Sheet2!$G$2:'Sheet2'!$G$45,0)),IF($BG$1=TRUE,INDEX(Sheet2!$H$2:'Sheet2'!$H$45,MATCH(AV294,Sheet2!$G$2:'Sheet2'!$G$45,0)),0)))+IF($BC$1=TRUE,2,0)</f>
        <v>17</v>
      </c>
      <c r="O294" s="8">
        <f>N294+3</f>
        <v>20</v>
      </c>
      <c r="P294" s="8">
        <f>N294+6</f>
        <v>23</v>
      </c>
      <c r="Q294" s="26">
        <f>N294+9</f>
        <v>26</v>
      </c>
      <c r="R294" s="8">
        <f>AW294+IF($F294="범선",IF($BE$1=TRUE,INDEX(Sheet2!$H$2:'Sheet2'!$H$45,MATCH(AW294,Sheet2!$G$2:'Sheet2'!$G$45,0),0)),IF($BF$1=TRUE,INDEX(Sheet2!$I$2:'Sheet2'!$I$45,MATCH(AW294,Sheet2!$G$2:'Sheet2'!$G$45,0)),IF($BG$1=TRUE,INDEX(Sheet2!$H$2:'Sheet2'!$H$45,MATCH(AW294,Sheet2!$G$2:'Sheet2'!$G$45,0)),0)))+IF($BC$1=TRUE,2,0)</f>
        <v>18.5</v>
      </c>
      <c r="S294" s="8">
        <f>R294+3.5</f>
        <v>22</v>
      </c>
      <c r="T294" s="8">
        <f>R294+6.5</f>
        <v>25</v>
      </c>
      <c r="U294" s="26">
        <f>R294+9.5</f>
        <v>28</v>
      </c>
      <c r="V294" s="8">
        <f>AX294+IF($F294="범선",IF($BE$1=TRUE,INDEX(Sheet2!$H$2:'Sheet2'!$H$45,MATCH(AX294,Sheet2!$G$2:'Sheet2'!$G$45,0),0)),IF($BF$1=TRUE,INDEX(Sheet2!$I$2:'Sheet2'!$I$45,MATCH(AX294,Sheet2!$G$2:'Sheet2'!$G$45,0)),IF($BG$1=TRUE,INDEX(Sheet2!$H$2:'Sheet2'!$H$45,MATCH(AX294,Sheet2!$G$2:'Sheet2'!$G$45,0)),0)))+IF($BC$1=TRUE,2,0)</f>
        <v>22.5</v>
      </c>
      <c r="W294" s="8">
        <f>V294+3.5</f>
        <v>26</v>
      </c>
      <c r="X294" s="8">
        <f>V294+6.5</f>
        <v>29</v>
      </c>
      <c r="Y294" s="26">
        <f>V294+9.5</f>
        <v>32</v>
      </c>
      <c r="Z294" s="8">
        <f>AY294+IF($F294="범선",IF($BE$1=TRUE,INDEX(Sheet2!$H$2:'Sheet2'!$H$45,MATCH(AY294,Sheet2!$G$2:'Sheet2'!$G$45,0),0)),IF($BF$1=TRUE,INDEX(Sheet2!$I$2:'Sheet2'!$I$45,MATCH(AY294,Sheet2!$G$2:'Sheet2'!$G$45,0)),IF($BG$1=TRUE,INDEX(Sheet2!$H$2:'Sheet2'!$H$45,MATCH(AY294,Sheet2!$G$2:'Sheet2'!$G$45,0)),0)))+IF($BC$1=TRUE,2,0)</f>
        <v>28</v>
      </c>
      <c r="AA294" s="8">
        <f>Z294+3.5</f>
        <v>31.5</v>
      </c>
      <c r="AB294" s="8">
        <f>Z294+6.5</f>
        <v>34.5</v>
      </c>
      <c r="AC294" s="26">
        <f>Z294+9.5</f>
        <v>37.5</v>
      </c>
      <c r="AD294" s="8">
        <f>AZ294+IF($F294="범선",IF($BE$1=TRUE,INDEX(Sheet2!$H$2:'Sheet2'!$H$45,MATCH(AZ294,Sheet2!$G$2:'Sheet2'!$G$45,0),0)),IF($BF$1=TRUE,INDEX(Sheet2!$I$2:'Sheet2'!$I$45,MATCH(AZ294,Sheet2!$G$2:'Sheet2'!$G$45,0)),IF($BG$1=TRUE,INDEX(Sheet2!$H$2:'Sheet2'!$H$45,MATCH(AZ294,Sheet2!$G$2:'Sheet2'!$G$45,0)),0)))+IF($BC$1=TRUE,2,0)</f>
        <v>33</v>
      </c>
      <c r="AE294" s="8">
        <f>AD294+3.5</f>
        <v>36.5</v>
      </c>
      <c r="AF294" s="8">
        <f>AD294+6.5</f>
        <v>39.5</v>
      </c>
      <c r="AG294" s="26">
        <f>AD294+9.5</f>
        <v>42.5</v>
      </c>
      <c r="AS294" s="6">
        <f>AN294+AP294+AQ294</f>
        <v>0</v>
      </c>
      <c r="AT294" s="6">
        <f>ROUNDDOWN(AS294*0.75,0)</f>
        <v>0</v>
      </c>
      <c r="AU294" s="6">
        <f>ROUNDDOWN(AS294*1.25,0)</f>
        <v>0</v>
      </c>
      <c r="AV294" s="6">
        <f>ROUNDDOWN(($AM294-5)/5,0)-ROUNDDOWN(IF($BA$1=TRUE,$AT294,$AU294)/100,0)+IF($BB$1=TRUE,1,0)+IF($BD$1=TRUE,6,0)</f>
        <v>6</v>
      </c>
      <c r="AW294" s="6">
        <f>ROUNDDOWN(($AM294-5+3*$BA$5)/5,0)-ROUNDDOWN(IF($BA$1=TRUE,$AT294,$AU294)/100,0)+IF($BB$1=TRUE,1,0)+IF($BD$1=TRUE,6,0)</f>
        <v>7</v>
      </c>
      <c r="AX294" s="6">
        <f>ROUNDDOWN(($AM294-5+20*1+2*$BA$5)/5,0)-ROUNDDOWN(IF($BA$1=TRUE,$AT294,$AU294)/100,0)+IF($BB$1=TRUE,1,0)+IF($BD$1=TRUE,6,0)</f>
        <v>10</v>
      </c>
      <c r="AY294" s="6">
        <f>ROUNDDOWN(($AM294-5+20*2+1*$BA$5)/5,0)-ROUNDDOWN(IF($BA$1=TRUE,$AT294,$AU294)/100,0)+IF($BB$1=TRUE,1,0)+IF($BD$1=TRUE,6,0)</f>
        <v>14</v>
      </c>
      <c r="AZ294" s="6">
        <f>ROUNDDOWN(($AM294-5+60)/5,0)-ROUNDDOWN(IF($BA$1=TRUE,$AT294,$AU294)/100,0)+IF($BB$1=TRUE,1,0)+IF($BD$1=TRUE,6,0)</f>
        <v>18</v>
      </c>
    </row>
    <row r="295" spans="1:52" x14ac:dyDescent="0.3">
      <c r="A295" s="35">
        <v>291</v>
      </c>
      <c r="D295" s="8" t="s">
        <v>1</v>
      </c>
      <c r="E295" s="3" t="s">
        <v>322</v>
      </c>
      <c r="F295" s="8" t="s">
        <v>323</v>
      </c>
      <c r="G295" s="26" t="s">
        <v>10</v>
      </c>
      <c r="H295" s="6">
        <f>ROUNDDOWN(AI295*1.05,0)+INDEX(Sheet2!$B$2:'Sheet2'!$B$5,MATCH(G295,Sheet2!$A$2:'Sheet2'!$A$5,0),0)+34*AR295-ROUNDUP(IF($BA$1=TRUE,AT295,AU295)/10,0)</f>
        <v>140</v>
      </c>
      <c r="I295" s="6">
        <f>ROUNDDOWN(AJ295*1.05,0)+INDEX(Sheet2!$B$2:'Sheet2'!$B$5,MATCH(G295,Sheet2!$A$2:'Sheet2'!$A$5,0),0)+34*AR295-ROUNDUP(IF($BA$1=TRUE,AT295,AU295)/10,0)</f>
        <v>140</v>
      </c>
      <c r="J295" s="45">
        <f>H295+I295</f>
        <v>280</v>
      </c>
      <c r="K295" s="41">
        <f>AU295-ROUNDDOWN(AP295/2,0)-ROUNDDOWN(MAX(AO295*1.2,AN295*0.5),0)+INDEX(Sheet2!$C$2:'Sheet2'!$C$5,MATCH(G295,Sheet2!$A$2:'Sheet2'!$A$5,0),0)</f>
        <v>51</v>
      </c>
      <c r="L295" s="23">
        <f>AT295-ROUNDDOWN(AP295/2,0)-ROUNDDOWN(MAX(AO295*1.2,AN295*0.5),0)</f>
        <v>0</v>
      </c>
      <c r="M295" s="6"/>
      <c r="N295" s="27">
        <f>AV295+IF($F295="범선",IF($BE$1=TRUE,INDEX(Sheet2!$H$2:'Sheet2'!$H$45,MATCH(AV295,Sheet2!$G$2:'Sheet2'!$G$45,0),0)),IF($BF$1=TRUE,INDEX(Sheet2!$I$2:'Sheet2'!$I$45,MATCH(AV295,Sheet2!$G$2:'Sheet2'!$G$45,0)),IF($BG$1=TRUE,INDEX(Sheet2!$H$2:'Sheet2'!$H$45,MATCH(AV295,Sheet2!$G$2:'Sheet2'!$G$45,0)),0)))+IF($BC$1=TRUE,2,0)</f>
        <v>17</v>
      </c>
      <c r="O295" s="8">
        <f>N295+3</f>
        <v>20</v>
      </c>
      <c r="P295" s="8">
        <f>N295+6</f>
        <v>23</v>
      </c>
      <c r="Q295" s="26">
        <f>N295+9</f>
        <v>26</v>
      </c>
      <c r="R295" s="8">
        <f>AW295+IF($F295="범선",IF($BE$1=TRUE,INDEX(Sheet2!$H$2:'Sheet2'!$H$45,MATCH(AW295,Sheet2!$G$2:'Sheet2'!$G$45,0),0)),IF($BF$1=TRUE,INDEX(Sheet2!$I$2:'Sheet2'!$I$45,MATCH(AW295,Sheet2!$G$2:'Sheet2'!$G$45,0)),IF($BG$1=TRUE,INDEX(Sheet2!$H$2:'Sheet2'!$H$45,MATCH(AW295,Sheet2!$G$2:'Sheet2'!$G$45,0)),0)))+IF($BC$1=TRUE,2,0)</f>
        <v>18.5</v>
      </c>
      <c r="S295" s="8">
        <f>R295+3.5</f>
        <v>22</v>
      </c>
      <c r="T295" s="8">
        <f>R295+6.5</f>
        <v>25</v>
      </c>
      <c r="U295" s="26">
        <f>R295+9.5</f>
        <v>28</v>
      </c>
      <c r="V295" s="8">
        <f>AX295+IF($F295="범선",IF($BE$1=TRUE,INDEX(Sheet2!$H$2:'Sheet2'!$H$45,MATCH(AX295,Sheet2!$G$2:'Sheet2'!$G$45,0),0)),IF($BF$1=TRUE,INDEX(Sheet2!$I$2:'Sheet2'!$I$45,MATCH(AX295,Sheet2!$G$2:'Sheet2'!$G$45,0)),IF($BG$1=TRUE,INDEX(Sheet2!$H$2:'Sheet2'!$H$45,MATCH(AX295,Sheet2!$G$2:'Sheet2'!$G$45,0)),0)))+IF($BC$1=TRUE,2,0)</f>
        <v>22.5</v>
      </c>
      <c r="W295" s="8">
        <f>V295+3.5</f>
        <v>26</v>
      </c>
      <c r="X295" s="8">
        <f>V295+6.5</f>
        <v>29</v>
      </c>
      <c r="Y295" s="26">
        <f>V295+9.5</f>
        <v>32</v>
      </c>
      <c r="Z295" s="8">
        <f>AY295+IF($F295="범선",IF($BE$1=TRUE,INDEX(Sheet2!$H$2:'Sheet2'!$H$45,MATCH(AY295,Sheet2!$G$2:'Sheet2'!$G$45,0),0)),IF($BF$1=TRUE,INDEX(Sheet2!$I$2:'Sheet2'!$I$45,MATCH(AY295,Sheet2!$G$2:'Sheet2'!$G$45,0)),IF($BG$1=TRUE,INDEX(Sheet2!$H$2:'Sheet2'!$H$45,MATCH(AY295,Sheet2!$G$2:'Sheet2'!$G$45,0)),0)))+IF($BC$1=TRUE,2,0)</f>
        <v>28</v>
      </c>
      <c r="AA295" s="8">
        <f>Z295+3.5</f>
        <v>31.5</v>
      </c>
      <c r="AB295" s="8">
        <f>Z295+6.5</f>
        <v>34.5</v>
      </c>
      <c r="AC295" s="26">
        <f>Z295+9.5</f>
        <v>37.5</v>
      </c>
      <c r="AD295" s="8">
        <f>AZ295+IF($F295="범선",IF($BE$1=TRUE,INDEX(Sheet2!$H$2:'Sheet2'!$H$45,MATCH(AZ295,Sheet2!$G$2:'Sheet2'!$G$45,0),0)),IF($BF$1=TRUE,INDEX(Sheet2!$I$2:'Sheet2'!$I$45,MATCH(AZ295,Sheet2!$G$2:'Sheet2'!$G$45,0)),IF($BG$1=TRUE,INDEX(Sheet2!$H$2:'Sheet2'!$H$45,MATCH(AZ295,Sheet2!$G$2:'Sheet2'!$G$45,0)),0)))+IF($BC$1=TRUE,2,0)</f>
        <v>33</v>
      </c>
      <c r="AE295" s="8">
        <f>AD295+3.5</f>
        <v>36.5</v>
      </c>
      <c r="AF295" s="8">
        <f>AD295+6.5</f>
        <v>39.5</v>
      </c>
      <c r="AG295" s="26">
        <f>AD295+9.5</f>
        <v>42.5</v>
      </c>
      <c r="AS295" s="40">
        <f>AN295+AP295+AQ295</f>
        <v>0</v>
      </c>
      <c r="AT295" s="40">
        <f>ROUNDDOWN(AS295*0.75,0)</f>
        <v>0</v>
      </c>
      <c r="AU295" s="40">
        <f>ROUNDDOWN(AS295*1.25,0)</f>
        <v>0</v>
      </c>
      <c r="AV295" s="6">
        <f>ROUNDDOWN(($AM295-5)/5,0)-ROUNDDOWN(IF($BA$1=TRUE,$AT295,$AU295)/100,0)+IF($BB$1=TRUE,1,0)+IF($BD$1=TRUE,6,0)</f>
        <v>6</v>
      </c>
      <c r="AW295" s="6">
        <f>ROUNDDOWN(($AM295-5+3*$BA$5)/5,0)-ROUNDDOWN(IF($BA$1=TRUE,$AT295,$AU295)/100,0)+IF($BB$1=TRUE,1,0)+IF($BD$1=TRUE,6,0)</f>
        <v>7</v>
      </c>
      <c r="AX295" s="6">
        <f>ROUNDDOWN(($AM295-5+20*1+2*$BA$5)/5,0)-ROUNDDOWN(IF($BA$1=TRUE,$AT295,$AU295)/100,0)+IF($BB$1=TRUE,1,0)+IF($BD$1=TRUE,6,0)</f>
        <v>10</v>
      </c>
      <c r="AY295" s="6">
        <f>ROUNDDOWN(($AM295-5+20*2+1*$BA$5)/5,0)-ROUNDDOWN(IF($BA$1=TRUE,$AT295,$AU295)/100,0)+IF($BB$1=TRUE,1,0)+IF($BD$1=TRUE,6,0)</f>
        <v>14</v>
      </c>
      <c r="AZ295" s="6">
        <f>ROUNDDOWN(($AM295-5+60)/5,0)-ROUNDDOWN(IF($BA$1=TRUE,$AT295,$AU295)/100,0)+IF($BB$1=TRUE,1,0)+IF($BD$1=TRUE,6,0)</f>
        <v>18</v>
      </c>
    </row>
    <row r="296" spans="1:52" x14ac:dyDescent="0.3">
      <c r="A296" s="35">
        <v>292</v>
      </c>
      <c r="D296" s="8" t="s">
        <v>1</v>
      </c>
      <c r="E296" s="3" t="s">
        <v>322</v>
      </c>
      <c r="F296" s="8" t="s">
        <v>323</v>
      </c>
      <c r="G296" s="26" t="s">
        <v>10</v>
      </c>
      <c r="H296" s="6">
        <f>ROUNDDOWN(AI296*1.05,0)+INDEX(Sheet2!$B$2:'Sheet2'!$B$5,MATCH(G296,Sheet2!$A$2:'Sheet2'!$A$5,0),0)+34*AR296-ROUNDUP(IF($BA$1=TRUE,AT296,AU296)/10,0)</f>
        <v>140</v>
      </c>
      <c r="I296" s="6">
        <f>ROUNDDOWN(AJ296*1.05,0)+INDEX(Sheet2!$B$2:'Sheet2'!$B$5,MATCH(G296,Sheet2!$A$2:'Sheet2'!$A$5,0),0)+34*AR296-ROUNDUP(IF($BA$1=TRUE,AT296,AU296)/10,0)</f>
        <v>140</v>
      </c>
      <c r="J296" s="45">
        <f>H296+I296</f>
        <v>280</v>
      </c>
      <c r="K296" s="41">
        <f>AU296-ROUNDDOWN(AP296/2,0)-ROUNDDOWN(MAX(AO296*1.2,AN296*0.5),0)+INDEX(Sheet2!$C$2:'Sheet2'!$C$5,MATCH(G296,Sheet2!$A$2:'Sheet2'!$A$5,0),0)</f>
        <v>51</v>
      </c>
      <c r="L296" s="23">
        <f>AT296-ROUNDDOWN(AP296/2,0)-ROUNDDOWN(MAX(AO296*1.2,AN296*0.5),0)</f>
        <v>0</v>
      </c>
      <c r="M296" s="6"/>
      <c r="N296" s="27">
        <f>AV296+IF($F296="범선",IF($BE$1=TRUE,INDEX(Sheet2!$H$2:'Sheet2'!$H$45,MATCH(AV296,Sheet2!$G$2:'Sheet2'!$G$45,0),0)),IF($BF$1=TRUE,INDEX(Sheet2!$I$2:'Sheet2'!$I$45,MATCH(AV296,Sheet2!$G$2:'Sheet2'!$G$45,0)),IF($BG$1=TRUE,INDEX(Sheet2!$H$2:'Sheet2'!$H$45,MATCH(AV296,Sheet2!$G$2:'Sheet2'!$G$45,0)),0)))+IF($BC$1=TRUE,2,0)</f>
        <v>17</v>
      </c>
      <c r="O296" s="8">
        <f>N296+3</f>
        <v>20</v>
      </c>
      <c r="P296" s="8">
        <f>N296+6</f>
        <v>23</v>
      </c>
      <c r="Q296" s="26">
        <f>N296+9</f>
        <v>26</v>
      </c>
      <c r="R296" s="8">
        <f>AW296+IF($F296="범선",IF($BE$1=TRUE,INDEX(Sheet2!$H$2:'Sheet2'!$H$45,MATCH(AW296,Sheet2!$G$2:'Sheet2'!$G$45,0),0)),IF($BF$1=TRUE,INDEX(Sheet2!$I$2:'Sheet2'!$I$45,MATCH(AW296,Sheet2!$G$2:'Sheet2'!$G$45,0)),IF($BG$1=TRUE,INDEX(Sheet2!$H$2:'Sheet2'!$H$45,MATCH(AW296,Sheet2!$G$2:'Sheet2'!$G$45,0)),0)))+IF($BC$1=TRUE,2,0)</f>
        <v>18.5</v>
      </c>
      <c r="S296" s="8">
        <f>R296+3.5</f>
        <v>22</v>
      </c>
      <c r="T296" s="8">
        <f>R296+6.5</f>
        <v>25</v>
      </c>
      <c r="U296" s="26">
        <f>R296+9.5</f>
        <v>28</v>
      </c>
      <c r="V296" s="8">
        <f>AX296+IF($F296="범선",IF($BE$1=TRUE,INDEX(Sheet2!$H$2:'Sheet2'!$H$45,MATCH(AX296,Sheet2!$G$2:'Sheet2'!$G$45,0),0)),IF($BF$1=TRUE,INDEX(Sheet2!$I$2:'Sheet2'!$I$45,MATCH(AX296,Sheet2!$G$2:'Sheet2'!$G$45,0)),IF($BG$1=TRUE,INDEX(Sheet2!$H$2:'Sheet2'!$H$45,MATCH(AX296,Sheet2!$G$2:'Sheet2'!$G$45,0)),0)))+IF($BC$1=TRUE,2,0)</f>
        <v>22.5</v>
      </c>
      <c r="W296" s="8">
        <f>V296+3.5</f>
        <v>26</v>
      </c>
      <c r="X296" s="8">
        <f>V296+6.5</f>
        <v>29</v>
      </c>
      <c r="Y296" s="26">
        <f>V296+9.5</f>
        <v>32</v>
      </c>
      <c r="Z296" s="8">
        <f>AY296+IF($F296="범선",IF($BE$1=TRUE,INDEX(Sheet2!$H$2:'Sheet2'!$H$45,MATCH(AY296,Sheet2!$G$2:'Sheet2'!$G$45,0),0)),IF($BF$1=TRUE,INDEX(Sheet2!$I$2:'Sheet2'!$I$45,MATCH(AY296,Sheet2!$G$2:'Sheet2'!$G$45,0)),IF($BG$1=TRUE,INDEX(Sheet2!$H$2:'Sheet2'!$H$45,MATCH(AY296,Sheet2!$G$2:'Sheet2'!$G$45,0)),0)))+IF($BC$1=TRUE,2,0)</f>
        <v>28</v>
      </c>
      <c r="AA296" s="8">
        <f>Z296+3.5</f>
        <v>31.5</v>
      </c>
      <c r="AB296" s="8">
        <f>Z296+6.5</f>
        <v>34.5</v>
      </c>
      <c r="AC296" s="26">
        <f>Z296+9.5</f>
        <v>37.5</v>
      </c>
      <c r="AD296" s="8">
        <f>AZ296+IF($F296="범선",IF($BE$1=TRUE,INDEX(Sheet2!$H$2:'Sheet2'!$H$45,MATCH(AZ296,Sheet2!$G$2:'Sheet2'!$G$45,0),0)),IF($BF$1=TRUE,INDEX(Sheet2!$I$2:'Sheet2'!$I$45,MATCH(AZ296,Sheet2!$G$2:'Sheet2'!$G$45,0)),IF($BG$1=TRUE,INDEX(Sheet2!$H$2:'Sheet2'!$H$45,MATCH(AZ296,Sheet2!$G$2:'Sheet2'!$G$45,0)),0)))+IF($BC$1=TRUE,2,0)</f>
        <v>33</v>
      </c>
      <c r="AE296" s="8">
        <f>AD296+3.5</f>
        <v>36.5</v>
      </c>
      <c r="AF296" s="8">
        <f>AD296+6.5</f>
        <v>39.5</v>
      </c>
      <c r="AG296" s="26">
        <f>AD296+9.5</f>
        <v>42.5</v>
      </c>
      <c r="AS296" s="6">
        <f>AN296+AP296+AQ296</f>
        <v>0</v>
      </c>
      <c r="AT296" s="6">
        <f>ROUNDDOWN(AS296*0.75,0)</f>
        <v>0</v>
      </c>
      <c r="AU296" s="6">
        <f>ROUNDDOWN(AS296*1.25,0)</f>
        <v>0</v>
      </c>
      <c r="AV296" s="6">
        <f>ROUNDDOWN(($AM296-5)/5,0)-ROUNDDOWN(IF($BA$1=TRUE,$AT296,$AU296)/100,0)+IF($BB$1=TRUE,1,0)+IF($BD$1=TRUE,6,0)</f>
        <v>6</v>
      </c>
      <c r="AW296" s="6">
        <f>ROUNDDOWN(($AM296-5+3*$BA$5)/5,0)-ROUNDDOWN(IF($BA$1=TRUE,$AT296,$AU296)/100,0)+IF($BB$1=TRUE,1,0)+IF($BD$1=TRUE,6,0)</f>
        <v>7</v>
      </c>
      <c r="AX296" s="6">
        <f>ROUNDDOWN(($AM296-5+20*1+2*$BA$5)/5,0)-ROUNDDOWN(IF($BA$1=TRUE,$AT296,$AU296)/100,0)+IF($BB$1=TRUE,1,0)+IF($BD$1=TRUE,6,0)</f>
        <v>10</v>
      </c>
      <c r="AY296" s="6">
        <f>ROUNDDOWN(($AM296-5+20*2+1*$BA$5)/5,0)-ROUNDDOWN(IF($BA$1=TRUE,$AT296,$AU296)/100,0)+IF($BB$1=TRUE,1,0)+IF($BD$1=TRUE,6,0)</f>
        <v>14</v>
      </c>
      <c r="AZ296" s="6">
        <f>ROUNDDOWN(($AM296-5+60)/5,0)-ROUNDDOWN(IF($BA$1=TRUE,$AT296,$AU296)/100,0)+IF($BB$1=TRUE,1,0)+IF($BD$1=TRUE,6,0)</f>
        <v>18</v>
      </c>
    </row>
    <row r="297" spans="1:52" x14ac:dyDescent="0.3">
      <c r="A297" s="35">
        <v>293</v>
      </c>
      <c r="D297" s="8" t="s">
        <v>1</v>
      </c>
      <c r="E297" s="3" t="s">
        <v>322</v>
      </c>
      <c r="F297" s="8" t="s">
        <v>323</v>
      </c>
      <c r="G297" s="26" t="s">
        <v>10</v>
      </c>
      <c r="H297" s="6">
        <f>ROUNDDOWN(AI297*1.05,0)+INDEX(Sheet2!$B$2:'Sheet2'!$B$5,MATCH(G297,Sheet2!$A$2:'Sheet2'!$A$5,0),0)+34*AR297-ROUNDUP(IF($BA$1=TRUE,AT297,AU297)/10,0)</f>
        <v>140</v>
      </c>
      <c r="I297" s="6">
        <f>ROUNDDOWN(AJ297*1.05,0)+INDEX(Sheet2!$B$2:'Sheet2'!$B$5,MATCH(G297,Sheet2!$A$2:'Sheet2'!$A$5,0),0)+34*AR297-ROUNDUP(IF($BA$1=TRUE,AT297,AU297)/10,0)</f>
        <v>140</v>
      </c>
      <c r="J297" s="45">
        <f>H297+I297</f>
        <v>280</v>
      </c>
      <c r="K297" s="41">
        <f>AU297-ROUNDDOWN(AP297/2,0)-ROUNDDOWN(MAX(AO297*1.2,AN297*0.5),0)+INDEX(Sheet2!$C$2:'Sheet2'!$C$5,MATCH(G297,Sheet2!$A$2:'Sheet2'!$A$5,0),0)</f>
        <v>51</v>
      </c>
      <c r="L297" s="23">
        <f>AT297-ROUNDDOWN(AP297/2,0)-ROUNDDOWN(MAX(AO297*1.2,AN297*0.5),0)</f>
        <v>0</v>
      </c>
      <c r="M297" s="6"/>
      <c r="N297" s="27">
        <f>AV297+IF($F297="범선",IF($BE$1=TRUE,INDEX(Sheet2!$H$2:'Sheet2'!$H$45,MATCH(AV297,Sheet2!$G$2:'Sheet2'!$G$45,0),0)),IF($BF$1=TRUE,INDEX(Sheet2!$I$2:'Sheet2'!$I$45,MATCH(AV297,Sheet2!$G$2:'Sheet2'!$G$45,0)),IF($BG$1=TRUE,INDEX(Sheet2!$H$2:'Sheet2'!$H$45,MATCH(AV297,Sheet2!$G$2:'Sheet2'!$G$45,0)),0)))+IF($BC$1=TRUE,2,0)</f>
        <v>17</v>
      </c>
      <c r="O297" s="8">
        <f>N297+3</f>
        <v>20</v>
      </c>
      <c r="P297" s="8">
        <f>N297+6</f>
        <v>23</v>
      </c>
      <c r="Q297" s="26">
        <f>N297+9</f>
        <v>26</v>
      </c>
      <c r="R297" s="8">
        <f>AW297+IF($F297="범선",IF($BE$1=TRUE,INDEX(Sheet2!$H$2:'Sheet2'!$H$45,MATCH(AW297,Sheet2!$G$2:'Sheet2'!$G$45,0),0)),IF($BF$1=TRUE,INDEX(Sheet2!$I$2:'Sheet2'!$I$45,MATCH(AW297,Sheet2!$G$2:'Sheet2'!$G$45,0)),IF($BG$1=TRUE,INDEX(Sheet2!$H$2:'Sheet2'!$H$45,MATCH(AW297,Sheet2!$G$2:'Sheet2'!$G$45,0)),0)))+IF($BC$1=TRUE,2,0)</f>
        <v>18.5</v>
      </c>
      <c r="S297" s="8">
        <f>R297+3.5</f>
        <v>22</v>
      </c>
      <c r="T297" s="8">
        <f>R297+6.5</f>
        <v>25</v>
      </c>
      <c r="U297" s="26">
        <f>R297+9.5</f>
        <v>28</v>
      </c>
      <c r="V297" s="8">
        <f>AX297+IF($F297="범선",IF($BE$1=TRUE,INDEX(Sheet2!$H$2:'Sheet2'!$H$45,MATCH(AX297,Sheet2!$G$2:'Sheet2'!$G$45,0),0)),IF($BF$1=TRUE,INDEX(Sheet2!$I$2:'Sheet2'!$I$45,MATCH(AX297,Sheet2!$G$2:'Sheet2'!$G$45,0)),IF($BG$1=TRUE,INDEX(Sheet2!$H$2:'Sheet2'!$H$45,MATCH(AX297,Sheet2!$G$2:'Sheet2'!$G$45,0)),0)))+IF($BC$1=TRUE,2,0)</f>
        <v>22.5</v>
      </c>
      <c r="W297" s="8">
        <f>V297+3.5</f>
        <v>26</v>
      </c>
      <c r="X297" s="8">
        <f>V297+6.5</f>
        <v>29</v>
      </c>
      <c r="Y297" s="26">
        <f>V297+9.5</f>
        <v>32</v>
      </c>
      <c r="Z297" s="8">
        <f>AY297+IF($F297="범선",IF($BE$1=TRUE,INDEX(Sheet2!$H$2:'Sheet2'!$H$45,MATCH(AY297,Sheet2!$G$2:'Sheet2'!$G$45,0),0)),IF($BF$1=TRUE,INDEX(Sheet2!$I$2:'Sheet2'!$I$45,MATCH(AY297,Sheet2!$G$2:'Sheet2'!$G$45,0)),IF($BG$1=TRUE,INDEX(Sheet2!$H$2:'Sheet2'!$H$45,MATCH(AY297,Sheet2!$G$2:'Sheet2'!$G$45,0)),0)))+IF($BC$1=TRUE,2,0)</f>
        <v>28</v>
      </c>
      <c r="AA297" s="8">
        <f>Z297+3.5</f>
        <v>31.5</v>
      </c>
      <c r="AB297" s="8">
        <f>Z297+6.5</f>
        <v>34.5</v>
      </c>
      <c r="AC297" s="26">
        <f>Z297+9.5</f>
        <v>37.5</v>
      </c>
      <c r="AD297" s="8">
        <f>AZ297+IF($F297="범선",IF($BE$1=TRUE,INDEX(Sheet2!$H$2:'Sheet2'!$H$45,MATCH(AZ297,Sheet2!$G$2:'Sheet2'!$G$45,0),0)),IF($BF$1=TRUE,INDEX(Sheet2!$I$2:'Sheet2'!$I$45,MATCH(AZ297,Sheet2!$G$2:'Sheet2'!$G$45,0)),IF($BG$1=TRUE,INDEX(Sheet2!$H$2:'Sheet2'!$H$45,MATCH(AZ297,Sheet2!$G$2:'Sheet2'!$G$45,0)),0)))+IF($BC$1=TRUE,2,0)</f>
        <v>33</v>
      </c>
      <c r="AE297" s="8">
        <f>AD297+3.5</f>
        <v>36.5</v>
      </c>
      <c r="AF297" s="8">
        <f>AD297+6.5</f>
        <v>39.5</v>
      </c>
      <c r="AG297" s="26">
        <f>AD297+9.5</f>
        <v>42.5</v>
      </c>
      <c r="AS297" s="6">
        <f>AN297+AP297+AQ297</f>
        <v>0</v>
      </c>
      <c r="AT297" s="6">
        <f>ROUNDDOWN(AS297*0.75,0)</f>
        <v>0</v>
      </c>
      <c r="AU297" s="6">
        <f>ROUNDDOWN(AS297*1.25,0)</f>
        <v>0</v>
      </c>
      <c r="AV297" s="6">
        <f>ROUNDDOWN(($AM297-5)/5,0)-ROUNDDOWN(IF($BA$1=TRUE,$AT297,$AU297)/100,0)+IF($BB$1=TRUE,1,0)+IF($BD$1=TRUE,6,0)</f>
        <v>6</v>
      </c>
      <c r="AW297" s="6">
        <f>ROUNDDOWN(($AM297-5+3*$BA$5)/5,0)-ROUNDDOWN(IF($BA$1=TRUE,$AT297,$AU297)/100,0)+IF($BB$1=TRUE,1,0)+IF($BD$1=TRUE,6,0)</f>
        <v>7</v>
      </c>
      <c r="AX297" s="6">
        <f>ROUNDDOWN(($AM297-5+20*1+2*$BA$5)/5,0)-ROUNDDOWN(IF($BA$1=TRUE,$AT297,$AU297)/100,0)+IF($BB$1=TRUE,1,0)+IF($BD$1=TRUE,6,0)</f>
        <v>10</v>
      </c>
      <c r="AY297" s="6">
        <f>ROUNDDOWN(($AM297-5+20*2+1*$BA$5)/5,0)-ROUNDDOWN(IF($BA$1=TRUE,$AT297,$AU297)/100,0)+IF($BB$1=TRUE,1,0)+IF($BD$1=TRUE,6,0)</f>
        <v>14</v>
      </c>
      <c r="AZ297" s="6">
        <f>ROUNDDOWN(($AM297-5+60)/5,0)-ROUNDDOWN(IF($BA$1=TRUE,$AT297,$AU297)/100,0)+IF($BB$1=TRUE,1,0)+IF($BD$1=TRUE,6,0)</f>
        <v>18</v>
      </c>
    </row>
    <row r="298" spans="1:52" x14ac:dyDescent="0.3">
      <c r="A298" s="35">
        <v>294</v>
      </c>
      <c r="B298" s="7"/>
      <c r="D298" s="8" t="s">
        <v>1</v>
      </c>
      <c r="E298" s="3" t="s">
        <v>322</v>
      </c>
      <c r="F298" s="8" t="s">
        <v>323</v>
      </c>
      <c r="G298" s="26" t="s">
        <v>10</v>
      </c>
      <c r="H298" s="6">
        <f>ROUNDDOWN(AI298*1.05,0)+INDEX(Sheet2!$B$2:'Sheet2'!$B$5,MATCH(G298,Sheet2!$A$2:'Sheet2'!$A$5,0),0)+34*AR298-ROUNDUP(IF($BA$1=TRUE,AT298,AU298)/10,0)</f>
        <v>140</v>
      </c>
      <c r="I298" s="6">
        <f>ROUNDDOWN(AJ298*1.05,0)+INDEX(Sheet2!$B$2:'Sheet2'!$B$5,MATCH(G298,Sheet2!$A$2:'Sheet2'!$A$5,0),0)+34*AR298-ROUNDUP(IF($BA$1=TRUE,AT298,AU298)/10,0)</f>
        <v>140</v>
      </c>
      <c r="J298" s="45">
        <f>H298+I298</f>
        <v>280</v>
      </c>
      <c r="K298" s="41">
        <f>AU298-ROUNDDOWN(AP298/2,0)-ROUNDDOWN(MAX(AO298*1.2,AN298*0.5),0)+INDEX(Sheet2!$C$2:'Sheet2'!$C$5,MATCH(G298,Sheet2!$A$2:'Sheet2'!$A$5,0),0)</f>
        <v>51</v>
      </c>
      <c r="L298" s="23">
        <f>AT298-ROUNDDOWN(AP298/2,0)-ROUNDDOWN(MAX(AO298*1.2,AN298*0.5),0)</f>
        <v>0</v>
      </c>
      <c r="M298" s="6"/>
      <c r="N298" s="27">
        <f>AV298+IF($F298="범선",IF($BE$1=TRUE,INDEX(Sheet2!$H$2:'Sheet2'!$H$45,MATCH(AV298,Sheet2!$G$2:'Sheet2'!$G$45,0),0)),IF($BF$1=TRUE,INDEX(Sheet2!$I$2:'Sheet2'!$I$45,MATCH(AV298,Sheet2!$G$2:'Sheet2'!$G$45,0)),IF($BG$1=TRUE,INDEX(Sheet2!$H$2:'Sheet2'!$H$45,MATCH(AV298,Sheet2!$G$2:'Sheet2'!$G$45,0)),0)))+IF($BC$1=TRUE,2,0)</f>
        <v>17</v>
      </c>
      <c r="O298" s="8">
        <f>N298+3</f>
        <v>20</v>
      </c>
      <c r="P298" s="8">
        <f>N298+6</f>
        <v>23</v>
      </c>
      <c r="Q298" s="26">
        <f>N298+9</f>
        <v>26</v>
      </c>
      <c r="R298" s="8">
        <f>AW298+IF($F298="범선",IF($BE$1=TRUE,INDEX(Sheet2!$H$2:'Sheet2'!$H$45,MATCH(AW298,Sheet2!$G$2:'Sheet2'!$G$45,0),0)),IF($BF$1=TRUE,INDEX(Sheet2!$I$2:'Sheet2'!$I$45,MATCH(AW298,Sheet2!$G$2:'Sheet2'!$G$45,0)),IF($BG$1=TRUE,INDEX(Sheet2!$H$2:'Sheet2'!$H$45,MATCH(AW298,Sheet2!$G$2:'Sheet2'!$G$45,0)),0)))+IF($BC$1=TRUE,2,0)</f>
        <v>18.5</v>
      </c>
      <c r="S298" s="8">
        <f>R298+3.5</f>
        <v>22</v>
      </c>
      <c r="T298" s="8">
        <f>R298+6.5</f>
        <v>25</v>
      </c>
      <c r="U298" s="26">
        <f>R298+9.5</f>
        <v>28</v>
      </c>
      <c r="V298" s="8">
        <f>AX298+IF($F298="범선",IF($BE$1=TRUE,INDEX(Sheet2!$H$2:'Sheet2'!$H$45,MATCH(AX298,Sheet2!$G$2:'Sheet2'!$G$45,0),0)),IF($BF$1=TRUE,INDEX(Sheet2!$I$2:'Sheet2'!$I$45,MATCH(AX298,Sheet2!$G$2:'Sheet2'!$G$45,0)),IF($BG$1=TRUE,INDEX(Sheet2!$H$2:'Sheet2'!$H$45,MATCH(AX298,Sheet2!$G$2:'Sheet2'!$G$45,0)),0)))+IF($BC$1=TRUE,2,0)</f>
        <v>22.5</v>
      </c>
      <c r="W298" s="8">
        <f>V298+3.5</f>
        <v>26</v>
      </c>
      <c r="X298" s="8">
        <f>V298+6.5</f>
        <v>29</v>
      </c>
      <c r="Y298" s="26">
        <f>V298+9.5</f>
        <v>32</v>
      </c>
      <c r="Z298" s="8">
        <f>AY298+IF($F298="범선",IF($BE$1=TRUE,INDEX(Sheet2!$H$2:'Sheet2'!$H$45,MATCH(AY298,Sheet2!$G$2:'Sheet2'!$G$45,0),0)),IF($BF$1=TRUE,INDEX(Sheet2!$I$2:'Sheet2'!$I$45,MATCH(AY298,Sheet2!$G$2:'Sheet2'!$G$45,0)),IF($BG$1=TRUE,INDEX(Sheet2!$H$2:'Sheet2'!$H$45,MATCH(AY298,Sheet2!$G$2:'Sheet2'!$G$45,0)),0)))+IF($BC$1=TRUE,2,0)</f>
        <v>28</v>
      </c>
      <c r="AA298" s="8">
        <f>Z298+3.5</f>
        <v>31.5</v>
      </c>
      <c r="AB298" s="8">
        <f>Z298+6.5</f>
        <v>34.5</v>
      </c>
      <c r="AC298" s="26">
        <f>Z298+9.5</f>
        <v>37.5</v>
      </c>
      <c r="AD298" s="8">
        <f>AZ298+IF($F298="범선",IF($BE$1=TRUE,INDEX(Sheet2!$H$2:'Sheet2'!$H$45,MATCH(AZ298,Sheet2!$G$2:'Sheet2'!$G$45,0),0)),IF($BF$1=TRUE,INDEX(Sheet2!$I$2:'Sheet2'!$I$45,MATCH(AZ298,Sheet2!$G$2:'Sheet2'!$G$45,0)),IF($BG$1=TRUE,INDEX(Sheet2!$H$2:'Sheet2'!$H$45,MATCH(AZ298,Sheet2!$G$2:'Sheet2'!$G$45,0)),0)))+IF($BC$1=TRUE,2,0)</f>
        <v>33</v>
      </c>
      <c r="AE298" s="8">
        <f>AD298+3.5</f>
        <v>36.5</v>
      </c>
      <c r="AF298" s="8">
        <f>AD298+6.5</f>
        <v>39.5</v>
      </c>
      <c r="AG298" s="26">
        <f>AD298+9.5</f>
        <v>42.5</v>
      </c>
      <c r="AS298" s="40">
        <f>AN298+AP298+AQ298</f>
        <v>0</v>
      </c>
      <c r="AT298" s="40">
        <f>ROUNDDOWN(AS298*0.75,0)</f>
        <v>0</v>
      </c>
      <c r="AU298" s="40">
        <f>ROUNDDOWN(AS298*1.25,0)</f>
        <v>0</v>
      </c>
      <c r="AV298" s="6">
        <f>ROUNDDOWN(($AM298-5)/5,0)-ROUNDDOWN(IF($BA$1=TRUE,$AT298,$AU298)/100,0)+IF($BB$1=TRUE,1,0)+IF($BD$1=TRUE,6,0)</f>
        <v>6</v>
      </c>
      <c r="AW298" s="6">
        <f>ROUNDDOWN(($AM298-5+3*$BA$5)/5,0)-ROUNDDOWN(IF($BA$1=TRUE,$AT298,$AU298)/100,0)+IF($BB$1=TRUE,1,0)+IF($BD$1=TRUE,6,0)</f>
        <v>7</v>
      </c>
      <c r="AX298" s="6">
        <f>ROUNDDOWN(($AM298-5+20*1+2*$BA$5)/5,0)-ROUNDDOWN(IF($BA$1=TRUE,$AT298,$AU298)/100,0)+IF($BB$1=TRUE,1,0)+IF($BD$1=TRUE,6,0)</f>
        <v>10</v>
      </c>
      <c r="AY298" s="6">
        <f>ROUNDDOWN(($AM298-5+20*2+1*$BA$5)/5,0)-ROUNDDOWN(IF($BA$1=TRUE,$AT298,$AU298)/100,0)+IF($BB$1=TRUE,1,0)+IF($BD$1=TRUE,6,0)</f>
        <v>14</v>
      </c>
      <c r="AZ298" s="6">
        <f>ROUNDDOWN(($AM298-5+60)/5,0)-ROUNDDOWN(IF($BA$1=TRUE,$AT298,$AU298)/100,0)+IF($BB$1=TRUE,1,0)+IF($BD$1=TRUE,6,0)</f>
        <v>18</v>
      </c>
    </row>
    <row r="299" spans="1:52" x14ac:dyDescent="0.3">
      <c r="A299" s="35">
        <v>295</v>
      </c>
      <c r="B299" s="7"/>
      <c r="D299" s="8" t="s">
        <v>1</v>
      </c>
      <c r="E299" s="3" t="s">
        <v>322</v>
      </c>
      <c r="F299" s="8" t="s">
        <v>323</v>
      </c>
      <c r="G299" s="26" t="s">
        <v>10</v>
      </c>
      <c r="H299" s="6">
        <f>ROUNDDOWN(AI299*1.05,0)+INDEX(Sheet2!$B$2:'Sheet2'!$B$5,MATCH(G299,Sheet2!$A$2:'Sheet2'!$A$5,0),0)+34*AR299-ROUNDUP(IF($BA$1=TRUE,AT299,AU299)/10,0)</f>
        <v>140</v>
      </c>
      <c r="I299" s="6">
        <f>ROUNDDOWN(AJ299*1.05,0)+INDEX(Sheet2!$B$2:'Sheet2'!$B$5,MATCH(G299,Sheet2!$A$2:'Sheet2'!$A$5,0),0)+34*AR299-ROUNDUP(IF($BA$1=TRUE,AT299,AU299)/10,0)</f>
        <v>140</v>
      </c>
      <c r="J299" s="45">
        <f>H299+I299</f>
        <v>280</v>
      </c>
      <c r="K299" s="41">
        <f>AU299-ROUNDDOWN(AP299/2,0)-ROUNDDOWN(MAX(AO299*1.2,AN299*0.5),0)+INDEX(Sheet2!$C$2:'Sheet2'!$C$5,MATCH(G299,Sheet2!$A$2:'Sheet2'!$A$5,0),0)</f>
        <v>51</v>
      </c>
      <c r="L299" s="23">
        <f>AT299-ROUNDDOWN(AP299/2,0)-ROUNDDOWN(MAX(AO299*1.2,AN299*0.5),0)</f>
        <v>0</v>
      </c>
      <c r="M299" s="6"/>
      <c r="N299" s="27">
        <f>AV299+IF($F299="범선",IF($BE$1=TRUE,INDEX(Sheet2!$H$2:'Sheet2'!$H$45,MATCH(AV299,Sheet2!$G$2:'Sheet2'!$G$45,0),0)),IF($BF$1=TRUE,INDEX(Sheet2!$I$2:'Sheet2'!$I$45,MATCH(AV299,Sheet2!$G$2:'Sheet2'!$G$45,0)),IF($BG$1=TRUE,INDEX(Sheet2!$H$2:'Sheet2'!$H$45,MATCH(AV299,Sheet2!$G$2:'Sheet2'!$G$45,0)),0)))+IF($BC$1=TRUE,2,0)</f>
        <v>17</v>
      </c>
      <c r="O299" s="8">
        <f>N299+3</f>
        <v>20</v>
      </c>
      <c r="P299" s="8">
        <f>N299+6</f>
        <v>23</v>
      </c>
      <c r="Q299" s="26">
        <f>N299+9</f>
        <v>26</v>
      </c>
      <c r="R299" s="8">
        <f>AW299+IF($F299="범선",IF($BE$1=TRUE,INDEX(Sheet2!$H$2:'Sheet2'!$H$45,MATCH(AW299,Sheet2!$G$2:'Sheet2'!$G$45,0),0)),IF($BF$1=TRUE,INDEX(Sheet2!$I$2:'Sheet2'!$I$45,MATCH(AW299,Sheet2!$G$2:'Sheet2'!$G$45,0)),IF($BG$1=TRUE,INDEX(Sheet2!$H$2:'Sheet2'!$H$45,MATCH(AW299,Sheet2!$G$2:'Sheet2'!$G$45,0)),0)))+IF($BC$1=TRUE,2,0)</f>
        <v>18.5</v>
      </c>
      <c r="S299" s="8">
        <f>R299+3.5</f>
        <v>22</v>
      </c>
      <c r="T299" s="8">
        <f>R299+6.5</f>
        <v>25</v>
      </c>
      <c r="U299" s="26">
        <f>R299+9.5</f>
        <v>28</v>
      </c>
      <c r="V299" s="8">
        <f>AX299+IF($F299="범선",IF($BE$1=TRUE,INDEX(Sheet2!$H$2:'Sheet2'!$H$45,MATCH(AX299,Sheet2!$G$2:'Sheet2'!$G$45,0),0)),IF($BF$1=TRUE,INDEX(Sheet2!$I$2:'Sheet2'!$I$45,MATCH(AX299,Sheet2!$G$2:'Sheet2'!$G$45,0)),IF($BG$1=TRUE,INDEX(Sheet2!$H$2:'Sheet2'!$H$45,MATCH(AX299,Sheet2!$G$2:'Sheet2'!$G$45,0)),0)))+IF($BC$1=TRUE,2,0)</f>
        <v>22.5</v>
      </c>
      <c r="W299" s="8">
        <f>V299+3.5</f>
        <v>26</v>
      </c>
      <c r="X299" s="8">
        <f>V299+6.5</f>
        <v>29</v>
      </c>
      <c r="Y299" s="26">
        <f>V299+9.5</f>
        <v>32</v>
      </c>
      <c r="Z299" s="8">
        <f>AY299+IF($F299="범선",IF($BE$1=TRUE,INDEX(Sheet2!$H$2:'Sheet2'!$H$45,MATCH(AY299,Sheet2!$G$2:'Sheet2'!$G$45,0),0)),IF($BF$1=TRUE,INDEX(Sheet2!$I$2:'Sheet2'!$I$45,MATCH(AY299,Sheet2!$G$2:'Sheet2'!$G$45,0)),IF($BG$1=TRUE,INDEX(Sheet2!$H$2:'Sheet2'!$H$45,MATCH(AY299,Sheet2!$G$2:'Sheet2'!$G$45,0)),0)))+IF($BC$1=TRUE,2,0)</f>
        <v>28</v>
      </c>
      <c r="AA299" s="8">
        <f>Z299+3.5</f>
        <v>31.5</v>
      </c>
      <c r="AB299" s="8">
        <f>Z299+6.5</f>
        <v>34.5</v>
      </c>
      <c r="AC299" s="26">
        <f>Z299+9.5</f>
        <v>37.5</v>
      </c>
      <c r="AD299" s="8">
        <f>AZ299+IF($F299="범선",IF($BE$1=TRUE,INDEX(Sheet2!$H$2:'Sheet2'!$H$45,MATCH(AZ299,Sheet2!$G$2:'Sheet2'!$G$45,0),0)),IF($BF$1=TRUE,INDEX(Sheet2!$I$2:'Sheet2'!$I$45,MATCH(AZ299,Sheet2!$G$2:'Sheet2'!$G$45,0)),IF($BG$1=TRUE,INDEX(Sheet2!$H$2:'Sheet2'!$H$45,MATCH(AZ299,Sheet2!$G$2:'Sheet2'!$G$45,0)),0)))+IF($BC$1=TRUE,2,0)</f>
        <v>33</v>
      </c>
      <c r="AE299" s="8">
        <f>AD299+3.5</f>
        <v>36.5</v>
      </c>
      <c r="AF299" s="8">
        <f>AD299+6.5</f>
        <v>39.5</v>
      </c>
      <c r="AG299" s="26">
        <f>AD299+9.5</f>
        <v>42.5</v>
      </c>
      <c r="AS299" s="6">
        <f>AN299+AP299+AQ299</f>
        <v>0</v>
      </c>
      <c r="AT299" s="6">
        <f>ROUNDDOWN(AS299*0.75,0)</f>
        <v>0</v>
      </c>
      <c r="AU299" s="6">
        <f>ROUNDDOWN(AS299*1.25,0)</f>
        <v>0</v>
      </c>
      <c r="AV299" s="6">
        <f>ROUNDDOWN(($AM299-5)/5,0)-ROUNDDOWN(IF($BA$1=TRUE,$AT299,$AU299)/100,0)+IF($BB$1=TRUE,1,0)+IF($BD$1=TRUE,6,0)</f>
        <v>6</v>
      </c>
      <c r="AW299" s="6">
        <f>ROUNDDOWN(($AM299-5+3*$BA$5)/5,0)-ROUNDDOWN(IF($BA$1=TRUE,$AT299,$AU299)/100,0)+IF($BB$1=TRUE,1,0)+IF($BD$1=TRUE,6,0)</f>
        <v>7</v>
      </c>
      <c r="AX299" s="6">
        <f>ROUNDDOWN(($AM299-5+20*1+2*$BA$5)/5,0)-ROUNDDOWN(IF($BA$1=TRUE,$AT299,$AU299)/100,0)+IF($BB$1=TRUE,1,0)+IF($BD$1=TRUE,6,0)</f>
        <v>10</v>
      </c>
      <c r="AY299" s="6">
        <f>ROUNDDOWN(($AM299-5+20*2+1*$BA$5)/5,0)-ROUNDDOWN(IF($BA$1=TRUE,$AT299,$AU299)/100,0)+IF($BB$1=TRUE,1,0)+IF($BD$1=TRUE,6,0)</f>
        <v>14</v>
      </c>
      <c r="AZ299" s="6">
        <f>ROUNDDOWN(($AM299-5+60)/5,0)-ROUNDDOWN(IF($BA$1=TRUE,$AT299,$AU299)/100,0)+IF($BB$1=TRUE,1,0)+IF($BD$1=TRUE,6,0)</f>
        <v>18</v>
      </c>
    </row>
    <row r="300" spans="1:52" x14ac:dyDescent="0.3">
      <c r="A300" s="35">
        <v>296</v>
      </c>
      <c r="D300" s="8" t="s">
        <v>1</v>
      </c>
      <c r="E300" s="3" t="s">
        <v>322</v>
      </c>
      <c r="F300" s="8" t="s">
        <v>323</v>
      </c>
      <c r="G300" s="26" t="s">
        <v>10</v>
      </c>
      <c r="H300" s="6">
        <f>ROUNDDOWN(AI300*1.05,0)+INDEX(Sheet2!$B$2:'Sheet2'!$B$5,MATCH(G300,Sheet2!$A$2:'Sheet2'!$A$5,0),0)+34*AR300-ROUNDUP(IF($BA$1=TRUE,AT300,AU300)/10,0)</f>
        <v>140</v>
      </c>
      <c r="I300" s="6">
        <f>ROUNDDOWN(AJ300*1.05,0)+INDEX(Sheet2!$B$2:'Sheet2'!$B$5,MATCH(G300,Sheet2!$A$2:'Sheet2'!$A$5,0),0)+34*AR300-ROUNDUP(IF($BA$1=TRUE,AT300,AU300)/10,0)</f>
        <v>140</v>
      </c>
      <c r="J300" s="45">
        <f>H300+I300</f>
        <v>280</v>
      </c>
      <c r="K300" s="41">
        <f>AU300-ROUNDDOWN(AP300/2,0)-ROUNDDOWN(MAX(AO300*1.2,AN300*0.5),0)+INDEX(Sheet2!$C$2:'Sheet2'!$C$5,MATCH(G300,Sheet2!$A$2:'Sheet2'!$A$5,0),0)</f>
        <v>51</v>
      </c>
      <c r="L300" s="23">
        <f>AT300-ROUNDDOWN(AP300/2,0)-ROUNDDOWN(MAX(AO300*1.2,AN300*0.5),0)</f>
        <v>0</v>
      </c>
      <c r="M300" s="6"/>
      <c r="N300" s="27">
        <f>AV300+IF($F300="범선",IF($BE$1=TRUE,INDEX(Sheet2!$H$2:'Sheet2'!$H$45,MATCH(AV300,Sheet2!$G$2:'Sheet2'!$G$45,0),0)),IF($BF$1=TRUE,INDEX(Sheet2!$I$2:'Sheet2'!$I$45,MATCH(AV300,Sheet2!$G$2:'Sheet2'!$G$45,0)),IF($BG$1=TRUE,INDEX(Sheet2!$H$2:'Sheet2'!$H$45,MATCH(AV300,Sheet2!$G$2:'Sheet2'!$G$45,0)),0)))+IF($BC$1=TRUE,2,0)</f>
        <v>17</v>
      </c>
      <c r="O300" s="8">
        <f>N300+3</f>
        <v>20</v>
      </c>
      <c r="P300" s="8">
        <f>N300+6</f>
        <v>23</v>
      </c>
      <c r="Q300" s="26">
        <f>N300+9</f>
        <v>26</v>
      </c>
      <c r="R300" s="8">
        <f>AW300+IF($F300="범선",IF($BE$1=TRUE,INDEX(Sheet2!$H$2:'Sheet2'!$H$45,MATCH(AW300,Sheet2!$G$2:'Sheet2'!$G$45,0),0)),IF($BF$1=TRUE,INDEX(Sheet2!$I$2:'Sheet2'!$I$45,MATCH(AW300,Sheet2!$G$2:'Sheet2'!$G$45,0)),IF($BG$1=TRUE,INDEX(Sheet2!$H$2:'Sheet2'!$H$45,MATCH(AW300,Sheet2!$G$2:'Sheet2'!$G$45,0)),0)))+IF($BC$1=TRUE,2,0)</f>
        <v>18.5</v>
      </c>
      <c r="S300" s="8">
        <f>R300+3.5</f>
        <v>22</v>
      </c>
      <c r="T300" s="8">
        <f>R300+6.5</f>
        <v>25</v>
      </c>
      <c r="U300" s="26">
        <f>R300+9.5</f>
        <v>28</v>
      </c>
      <c r="V300" s="8">
        <f>AX300+IF($F300="범선",IF($BE$1=TRUE,INDEX(Sheet2!$H$2:'Sheet2'!$H$45,MATCH(AX300,Sheet2!$G$2:'Sheet2'!$G$45,0),0)),IF($BF$1=TRUE,INDEX(Sheet2!$I$2:'Sheet2'!$I$45,MATCH(AX300,Sheet2!$G$2:'Sheet2'!$G$45,0)),IF($BG$1=TRUE,INDEX(Sheet2!$H$2:'Sheet2'!$H$45,MATCH(AX300,Sheet2!$G$2:'Sheet2'!$G$45,0)),0)))+IF($BC$1=TRUE,2,0)</f>
        <v>22.5</v>
      </c>
      <c r="W300" s="8">
        <f>V300+3.5</f>
        <v>26</v>
      </c>
      <c r="X300" s="8">
        <f>V300+6.5</f>
        <v>29</v>
      </c>
      <c r="Y300" s="26">
        <f>V300+9.5</f>
        <v>32</v>
      </c>
      <c r="Z300" s="8">
        <f>AY300+IF($F300="범선",IF($BE$1=TRUE,INDEX(Sheet2!$H$2:'Sheet2'!$H$45,MATCH(AY300,Sheet2!$G$2:'Sheet2'!$G$45,0),0)),IF($BF$1=TRUE,INDEX(Sheet2!$I$2:'Sheet2'!$I$45,MATCH(AY300,Sheet2!$G$2:'Sheet2'!$G$45,0)),IF($BG$1=TRUE,INDEX(Sheet2!$H$2:'Sheet2'!$H$45,MATCH(AY300,Sheet2!$G$2:'Sheet2'!$G$45,0)),0)))+IF($BC$1=TRUE,2,0)</f>
        <v>28</v>
      </c>
      <c r="AA300" s="8">
        <f>Z300+3.5</f>
        <v>31.5</v>
      </c>
      <c r="AB300" s="8">
        <f>Z300+6.5</f>
        <v>34.5</v>
      </c>
      <c r="AC300" s="26">
        <f>Z300+9.5</f>
        <v>37.5</v>
      </c>
      <c r="AD300" s="8">
        <f>AZ300+IF($F300="범선",IF($BE$1=TRUE,INDEX(Sheet2!$H$2:'Sheet2'!$H$45,MATCH(AZ300,Sheet2!$G$2:'Sheet2'!$G$45,0),0)),IF($BF$1=TRUE,INDEX(Sheet2!$I$2:'Sheet2'!$I$45,MATCH(AZ300,Sheet2!$G$2:'Sheet2'!$G$45,0)),IF($BG$1=TRUE,INDEX(Sheet2!$H$2:'Sheet2'!$H$45,MATCH(AZ300,Sheet2!$G$2:'Sheet2'!$G$45,0)),0)))+IF($BC$1=TRUE,2,0)</f>
        <v>33</v>
      </c>
      <c r="AE300" s="8">
        <f>AD300+3.5</f>
        <v>36.5</v>
      </c>
      <c r="AF300" s="8">
        <f>AD300+6.5</f>
        <v>39.5</v>
      </c>
      <c r="AG300" s="26">
        <f>AD300+9.5</f>
        <v>42.5</v>
      </c>
      <c r="AS300" s="6">
        <f>AN300+AP300+AQ300</f>
        <v>0</v>
      </c>
      <c r="AT300" s="6">
        <f>ROUNDDOWN(AS300*0.75,0)</f>
        <v>0</v>
      </c>
      <c r="AU300" s="6">
        <f>ROUNDDOWN(AS300*1.25,0)</f>
        <v>0</v>
      </c>
      <c r="AV300" s="6">
        <f>ROUNDDOWN(($AM300-5)/5,0)-ROUNDDOWN(IF($BA$1=TRUE,$AT300,$AU300)/100,0)+IF($BB$1=TRUE,1,0)+IF($BD$1=TRUE,6,0)</f>
        <v>6</v>
      </c>
      <c r="AW300" s="6">
        <f>ROUNDDOWN(($AM300-5+3*$BA$5)/5,0)-ROUNDDOWN(IF($BA$1=TRUE,$AT300,$AU300)/100,0)+IF($BB$1=TRUE,1,0)+IF($BD$1=TRUE,6,0)</f>
        <v>7</v>
      </c>
      <c r="AX300" s="6">
        <f>ROUNDDOWN(($AM300-5+20*1+2*$BA$5)/5,0)-ROUNDDOWN(IF($BA$1=TRUE,$AT300,$AU300)/100,0)+IF($BB$1=TRUE,1,0)+IF($BD$1=TRUE,6,0)</f>
        <v>10</v>
      </c>
      <c r="AY300" s="6">
        <f>ROUNDDOWN(($AM300-5+20*2+1*$BA$5)/5,0)-ROUNDDOWN(IF($BA$1=TRUE,$AT300,$AU300)/100,0)+IF($BB$1=TRUE,1,0)+IF($BD$1=TRUE,6,0)</f>
        <v>14</v>
      </c>
      <c r="AZ300" s="6">
        <f>ROUNDDOWN(($AM300-5+60)/5,0)-ROUNDDOWN(IF($BA$1=TRUE,$AT300,$AU300)/100,0)+IF($BB$1=TRUE,1,0)+IF($BD$1=TRUE,6,0)</f>
        <v>18</v>
      </c>
    </row>
  </sheetData>
  <autoFilter ref="B4:AZ300">
    <filterColumn colId="4">
      <filters>
        <filter val="범선"/>
      </filters>
    </filterColumn>
    <sortState ref="B46:AZ300">
      <sortCondition ref="C4:C300"/>
    </sortState>
  </autoFilter>
  <mergeCells count="9">
    <mergeCell ref="A1:AG1"/>
    <mergeCell ref="BB4:BE4"/>
    <mergeCell ref="O2:Y2"/>
    <mergeCell ref="Z2:AG2"/>
    <mergeCell ref="D3:L3"/>
    <mergeCell ref="B2:L2"/>
    <mergeCell ref="N3:AG3"/>
    <mergeCell ref="AV3:AZ3"/>
    <mergeCell ref="AI3:AU3"/>
  </mergeCells>
  <phoneticPr fontId="2" type="noConversion"/>
  <conditionalFormatting sqref="N5:AG300">
    <cfRule type="colorScale" priority="2">
      <colorScale>
        <cfvo type="num" val="40"/>
        <cfvo type="num" val="46"/>
        <color theme="7" tint="0.79998168889431442"/>
        <color theme="5"/>
      </colorScale>
    </cfRule>
  </conditionalFormatting>
  <conditionalFormatting sqref="E5:E230">
    <cfRule type="containsText" dxfId="0" priority="1" operator="containsText" text="X">
      <formula>NOT(ISERROR(SEARCH("X",E5)))</formula>
    </cfRule>
  </conditionalFormatting>
  <dataValidations count="1">
    <dataValidation type="list" allowBlank="1" showInputMessage="1" showErrorMessage="1" sqref="G5:G300">
      <formula1>선박분류</formula1>
    </dataValidation>
  </dataValidations>
  <hyperlinks>
    <hyperlink ref="B2:L2" r:id="rId1" display="참고자료: 곽훈필 님의 대항해시대 인벤 팁글 &quot;가속도의 비밀&quot; (클릭 시 글 링크)"/>
  </hyperlinks>
  <pageMargins left="0.7" right="0.7" top="0.75" bottom="0.75" header="0.3" footer="0.3"/>
  <pageSetup paperSize="9" orientation="portrait" horizontalDpi="4294967292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>
                  <from>
                    <xdr:col>13</xdr:col>
                    <xdr:colOff>47625</xdr:colOff>
                    <xdr:row>1</xdr:row>
                    <xdr:rowOff>428625</xdr:rowOff>
                  </from>
                  <to>
                    <xdr:col>13</xdr:col>
                    <xdr:colOff>257175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defaultSize="0" autoFill="0" autoLine="0" autoPict="0">
                <anchor>
                  <from>
                    <xdr:col>13</xdr:col>
                    <xdr:colOff>47625</xdr:colOff>
                    <xdr:row>2</xdr:row>
                    <xdr:rowOff>190500</xdr:rowOff>
                  </from>
                  <to>
                    <xdr:col>13</xdr:col>
                    <xdr:colOff>285750</xdr:colOff>
                    <xdr:row>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Check Box 38">
              <controlPr defaultSize="0" autoFill="0" autoLine="0" autoPict="0">
                <anchor>
                  <from>
                    <xdr:col>13</xdr:col>
                    <xdr:colOff>47625</xdr:colOff>
                    <xdr:row>2</xdr:row>
                    <xdr:rowOff>390525</xdr:rowOff>
                  </from>
                  <to>
                    <xdr:col>13</xdr:col>
                    <xdr:colOff>295275</xdr:colOff>
                    <xdr:row>2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>
                  <from>
                    <xdr:col>21</xdr:col>
                    <xdr:colOff>133350</xdr:colOff>
                    <xdr:row>1</xdr:row>
                    <xdr:rowOff>428625</xdr:rowOff>
                  </from>
                  <to>
                    <xdr:col>22</xdr:col>
                    <xdr:colOff>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>
                  <from>
                    <xdr:col>21</xdr:col>
                    <xdr:colOff>133350</xdr:colOff>
                    <xdr:row>2</xdr:row>
                    <xdr:rowOff>190500</xdr:rowOff>
                  </from>
                  <to>
                    <xdr:col>22</xdr:col>
                    <xdr:colOff>0</xdr:colOff>
                    <xdr:row>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13</xdr:col>
                    <xdr:colOff>47625</xdr:colOff>
                    <xdr:row>2</xdr:row>
                    <xdr:rowOff>819150</xdr:rowOff>
                  </from>
                  <to>
                    <xdr:col>14</xdr:col>
                    <xdr:colOff>0</xdr:colOff>
                    <xdr:row>2</xdr:row>
                    <xdr:rowOff>1066800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16</xdr:col>
                    <xdr:colOff>257175</xdr:colOff>
                    <xdr:row>2</xdr:row>
                    <xdr:rowOff>819150</xdr:rowOff>
                  </from>
                  <to>
                    <xdr:col>17</xdr:col>
                    <xdr:colOff>209550</xdr:colOff>
                    <xdr:row>2</xdr:row>
                    <xdr:rowOff>1066800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13</xdr:col>
                    <xdr:colOff>57150</xdr:colOff>
                    <xdr:row>2</xdr:row>
                    <xdr:rowOff>1247775</xdr:rowOff>
                  </from>
                  <to>
                    <xdr:col>15</xdr:col>
                    <xdr:colOff>85725</xdr:colOff>
                    <xdr:row>2</xdr:row>
                    <xdr:rowOff>1485900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18</xdr:col>
                    <xdr:colOff>19050</xdr:colOff>
                    <xdr:row>2</xdr:row>
                    <xdr:rowOff>1247775</xdr:rowOff>
                  </from>
                  <to>
                    <xdr:col>18</xdr:col>
                    <xdr:colOff>323850</xdr:colOff>
                    <xdr:row>2</xdr:row>
                    <xdr:rowOff>1495425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Sheet2!$A$11:$A$12</xm:f>
          </x14:formula1>
          <xm:sqref>D5:D300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I15" sqref="I15"/>
    </sheetView>
  </sheetViews>
  <sheetFormatPr defaultRowHeight="16.5" x14ac:dyDescent="0.3"/>
  <cols>
    <col min="7" max="7" width="23.875" bestFit="1" customWidth="1"/>
    <col min="8" max="8" width="9" customWidth="1"/>
    <col min="9" max="9" width="12.875" customWidth="1"/>
  </cols>
  <sheetData>
    <row r="1" spans="1:9" x14ac:dyDescent="0.3">
      <c r="A1" t="s">
        <v>14</v>
      </c>
      <c r="B1" t="s">
        <v>5</v>
      </c>
      <c r="C1" t="s">
        <v>6</v>
      </c>
      <c r="D1" t="s">
        <v>7</v>
      </c>
      <c r="G1" t="s">
        <v>20</v>
      </c>
      <c r="H1" t="s">
        <v>15</v>
      </c>
      <c r="I1" t="s">
        <v>16</v>
      </c>
    </row>
    <row r="2" spans="1:9" x14ac:dyDescent="0.3">
      <c r="A2" t="s">
        <v>4</v>
      </c>
      <c r="B2">
        <v>140</v>
      </c>
      <c r="C2">
        <v>49</v>
      </c>
      <c r="D2">
        <v>27</v>
      </c>
      <c r="G2">
        <v>-13</v>
      </c>
      <c r="H2">
        <v>3</v>
      </c>
      <c r="I2">
        <v>8</v>
      </c>
    </row>
    <row r="3" spans="1:9" x14ac:dyDescent="0.3">
      <c r="A3" t="s">
        <v>9</v>
      </c>
      <c r="B3">
        <v>160</v>
      </c>
      <c r="C3">
        <v>49</v>
      </c>
      <c r="D3">
        <v>28</v>
      </c>
      <c r="G3">
        <v>-12</v>
      </c>
      <c r="H3">
        <v>3</v>
      </c>
      <c r="I3">
        <v>9</v>
      </c>
    </row>
    <row r="4" spans="1:9" x14ac:dyDescent="0.3">
      <c r="A4" t="s">
        <v>11</v>
      </c>
      <c r="B4">
        <v>140</v>
      </c>
      <c r="C4">
        <v>51</v>
      </c>
      <c r="D4">
        <v>26</v>
      </c>
      <c r="G4">
        <v>-11</v>
      </c>
      <c r="H4">
        <v>3.5</v>
      </c>
      <c r="I4">
        <v>10</v>
      </c>
    </row>
    <row r="5" spans="1:9" x14ac:dyDescent="0.3">
      <c r="A5" t="s">
        <v>13</v>
      </c>
      <c r="B5">
        <v>140</v>
      </c>
      <c r="C5">
        <v>49</v>
      </c>
      <c r="D5">
        <v>26</v>
      </c>
      <c r="G5">
        <v>-10</v>
      </c>
      <c r="H5">
        <v>4</v>
      </c>
      <c r="I5">
        <v>11</v>
      </c>
    </row>
    <row r="6" spans="1:9" x14ac:dyDescent="0.3">
      <c r="G6">
        <v>-9</v>
      </c>
      <c r="H6">
        <v>4</v>
      </c>
      <c r="I6">
        <v>12</v>
      </c>
    </row>
    <row r="7" spans="1:9" x14ac:dyDescent="0.3">
      <c r="A7" t="s">
        <v>17</v>
      </c>
      <c r="G7">
        <v>-8</v>
      </c>
      <c r="H7">
        <v>4.5</v>
      </c>
      <c r="I7">
        <v>13</v>
      </c>
    </row>
    <row r="8" spans="1:9" x14ac:dyDescent="0.3">
      <c r="A8" t="s">
        <v>18</v>
      </c>
      <c r="G8">
        <v>-7</v>
      </c>
      <c r="H8">
        <v>5</v>
      </c>
      <c r="I8">
        <v>14</v>
      </c>
    </row>
    <row r="9" spans="1:9" x14ac:dyDescent="0.3">
      <c r="A9" t="s">
        <v>19</v>
      </c>
      <c r="G9">
        <v>-6</v>
      </c>
      <c r="H9">
        <v>5</v>
      </c>
      <c r="I9">
        <v>15</v>
      </c>
    </row>
    <row r="10" spans="1:9" x14ac:dyDescent="0.3">
      <c r="G10">
        <v>-5</v>
      </c>
      <c r="H10">
        <v>5.5</v>
      </c>
      <c r="I10">
        <v>16</v>
      </c>
    </row>
    <row r="11" spans="1:9" x14ac:dyDescent="0.3">
      <c r="A11" t="s">
        <v>2</v>
      </c>
      <c r="G11">
        <v>-4</v>
      </c>
      <c r="H11">
        <v>6</v>
      </c>
      <c r="I11">
        <v>17</v>
      </c>
    </row>
    <row r="12" spans="1:9" x14ac:dyDescent="0.3">
      <c r="A12" t="s">
        <v>44</v>
      </c>
      <c r="G12">
        <v>-3</v>
      </c>
      <c r="H12">
        <v>6</v>
      </c>
      <c r="I12">
        <v>18</v>
      </c>
    </row>
    <row r="13" spans="1:9" x14ac:dyDescent="0.3">
      <c r="G13">
        <v>-2</v>
      </c>
      <c r="H13">
        <v>6.5</v>
      </c>
      <c r="I13">
        <v>19</v>
      </c>
    </row>
    <row r="14" spans="1:9" x14ac:dyDescent="0.3">
      <c r="G14">
        <v>-1</v>
      </c>
      <c r="H14">
        <v>7</v>
      </c>
      <c r="I14">
        <v>20</v>
      </c>
    </row>
    <row r="15" spans="1:9" x14ac:dyDescent="0.3">
      <c r="G15">
        <v>0</v>
      </c>
      <c r="H15">
        <v>7</v>
      </c>
      <c r="I15">
        <v>21</v>
      </c>
    </row>
    <row r="16" spans="1:9" x14ac:dyDescent="0.3">
      <c r="G16">
        <v>1</v>
      </c>
      <c r="H16">
        <v>7.5</v>
      </c>
      <c r="I16">
        <v>22</v>
      </c>
    </row>
    <row r="17" spans="7:9" x14ac:dyDescent="0.3">
      <c r="G17">
        <v>2</v>
      </c>
      <c r="H17">
        <v>8</v>
      </c>
      <c r="I17">
        <v>23</v>
      </c>
    </row>
    <row r="18" spans="7:9" x14ac:dyDescent="0.3">
      <c r="G18">
        <v>3</v>
      </c>
      <c r="H18">
        <v>8</v>
      </c>
      <c r="I18">
        <v>24</v>
      </c>
    </row>
    <row r="19" spans="7:9" x14ac:dyDescent="0.3">
      <c r="G19">
        <v>4</v>
      </c>
      <c r="H19">
        <v>8.5</v>
      </c>
      <c r="I19">
        <v>25</v>
      </c>
    </row>
    <row r="20" spans="7:9" x14ac:dyDescent="0.3">
      <c r="G20">
        <v>5</v>
      </c>
      <c r="H20">
        <v>9</v>
      </c>
      <c r="I20">
        <v>26</v>
      </c>
    </row>
    <row r="21" spans="7:9" x14ac:dyDescent="0.3">
      <c r="G21">
        <v>6</v>
      </c>
      <c r="H21">
        <v>9</v>
      </c>
      <c r="I21">
        <v>27</v>
      </c>
    </row>
    <row r="22" spans="7:9" x14ac:dyDescent="0.3">
      <c r="G22">
        <v>7</v>
      </c>
      <c r="H22">
        <v>9.5</v>
      </c>
      <c r="I22">
        <v>28</v>
      </c>
    </row>
    <row r="23" spans="7:9" x14ac:dyDescent="0.3">
      <c r="G23">
        <v>8</v>
      </c>
      <c r="H23">
        <v>10</v>
      </c>
      <c r="I23">
        <v>29</v>
      </c>
    </row>
    <row r="24" spans="7:9" x14ac:dyDescent="0.3">
      <c r="G24">
        <v>9</v>
      </c>
      <c r="H24">
        <v>10</v>
      </c>
      <c r="I24">
        <v>30</v>
      </c>
    </row>
    <row r="25" spans="7:9" x14ac:dyDescent="0.3">
      <c r="G25">
        <v>10</v>
      </c>
      <c r="H25">
        <v>10.5</v>
      </c>
      <c r="I25">
        <v>31</v>
      </c>
    </row>
    <row r="26" spans="7:9" x14ac:dyDescent="0.3">
      <c r="G26">
        <v>11</v>
      </c>
      <c r="H26">
        <v>11</v>
      </c>
      <c r="I26">
        <v>32</v>
      </c>
    </row>
    <row r="27" spans="7:9" x14ac:dyDescent="0.3">
      <c r="G27">
        <v>12</v>
      </c>
      <c r="H27">
        <v>11</v>
      </c>
      <c r="I27">
        <v>33</v>
      </c>
    </row>
    <row r="28" spans="7:9" x14ac:dyDescent="0.3">
      <c r="G28">
        <v>13</v>
      </c>
      <c r="H28">
        <v>11.5</v>
      </c>
      <c r="I28">
        <v>34</v>
      </c>
    </row>
    <row r="29" spans="7:9" x14ac:dyDescent="0.3">
      <c r="G29">
        <v>14</v>
      </c>
      <c r="H29">
        <v>12</v>
      </c>
      <c r="I29">
        <v>35</v>
      </c>
    </row>
    <row r="30" spans="7:9" x14ac:dyDescent="0.3">
      <c r="G30">
        <v>15</v>
      </c>
      <c r="H30">
        <v>12</v>
      </c>
      <c r="I30">
        <v>36</v>
      </c>
    </row>
    <row r="31" spans="7:9" x14ac:dyDescent="0.3">
      <c r="G31">
        <v>16</v>
      </c>
      <c r="H31">
        <v>12.5</v>
      </c>
      <c r="I31">
        <v>37</v>
      </c>
    </row>
    <row r="32" spans="7:9" x14ac:dyDescent="0.3">
      <c r="G32">
        <v>17</v>
      </c>
      <c r="H32">
        <v>13</v>
      </c>
      <c r="I32">
        <v>38</v>
      </c>
    </row>
    <row r="33" spans="7:9" x14ac:dyDescent="0.3">
      <c r="G33">
        <v>18</v>
      </c>
      <c r="H33">
        <v>13</v>
      </c>
      <c r="I33">
        <v>39</v>
      </c>
    </row>
    <row r="34" spans="7:9" x14ac:dyDescent="0.3">
      <c r="G34">
        <v>19</v>
      </c>
      <c r="H34">
        <v>13.5</v>
      </c>
      <c r="I34">
        <v>40</v>
      </c>
    </row>
    <row r="35" spans="7:9" x14ac:dyDescent="0.3">
      <c r="G35">
        <v>20</v>
      </c>
      <c r="H35">
        <v>14</v>
      </c>
      <c r="I35">
        <v>41</v>
      </c>
    </row>
    <row r="36" spans="7:9" x14ac:dyDescent="0.3">
      <c r="G36">
        <v>21</v>
      </c>
      <c r="H36">
        <v>14</v>
      </c>
      <c r="I36">
        <v>42</v>
      </c>
    </row>
    <row r="37" spans="7:9" x14ac:dyDescent="0.3">
      <c r="G37">
        <v>22</v>
      </c>
      <c r="H37">
        <v>14.5</v>
      </c>
      <c r="I37">
        <v>43</v>
      </c>
    </row>
    <row r="38" spans="7:9" x14ac:dyDescent="0.3">
      <c r="G38">
        <v>23</v>
      </c>
      <c r="H38">
        <v>15</v>
      </c>
      <c r="I38">
        <v>44</v>
      </c>
    </row>
    <row r="39" spans="7:9" x14ac:dyDescent="0.3">
      <c r="G39">
        <v>24</v>
      </c>
      <c r="H39">
        <v>15</v>
      </c>
      <c r="I39">
        <v>45</v>
      </c>
    </row>
    <row r="40" spans="7:9" x14ac:dyDescent="0.3">
      <c r="G40">
        <v>25</v>
      </c>
      <c r="H40">
        <v>15.5</v>
      </c>
      <c r="I40">
        <v>46</v>
      </c>
    </row>
    <row r="41" spans="7:9" x14ac:dyDescent="0.3">
      <c r="G41">
        <v>26</v>
      </c>
      <c r="H41">
        <v>16</v>
      </c>
      <c r="I41">
        <v>47</v>
      </c>
    </row>
    <row r="42" spans="7:9" x14ac:dyDescent="0.3">
      <c r="G42">
        <v>27</v>
      </c>
      <c r="H42">
        <v>16</v>
      </c>
      <c r="I42">
        <v>48</v>
      </c>
    </row>
    <row r="43" spans="7:9" x14ac:dyDescent="0.3">
      <c r="G43">
        <v>28</v>
      </c>
      <c r="H43">
        <v>16.5</v>
      </c>
      <c r="I43">
        <v>49</v>
      </c>
    </row>
    <row r="44" spans="7:9" x14ac:dyDescent="0.3">
      <c r="G44">
        <v>29</v>
      </c>
      <c r="H44">
        <v>17</v>
      </c>
      <c r="I44">
        <v>50</v>
      </c>
    </row>
    <row r="45" spans="7:9" x14ac:dyDescent="0.3">
      <c r="G45">
        <v>30</v>
      </c>
      <c r="H45">
        <v>17</v>
      </c>
      <c r="I45">
        <v>51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Sheet1</vt:lpstr>
      <vt:lpstr>Sheet2</vt:lpstr>
      <vt:lpstr>선박분류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Kim</dc:creator>
  <cp:lastModifiedBy>B Kim</cp:lastModifiedBy>
  <dcterms:created xsi:type="dcterms:W3CDTF">2020-04-28T00:13:15Z</dcterms:created>
  <dcterms:modified xsi:type="dcterms:W3CDTF">2021-01-26T15:49:32Z</dcterms:modified>
</cp:coreProperties>
</file>