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ne0\Desktop\계산용자료\"/>
    </mc:Choice>
  </mc:AlternateContent>
  <xr:revisionPtr revIDLastSave="0" documentId="13_ncr:1_{373F2DA4-7BC5-42CB-BB70-9FCF3871889D}" xr6:coauthVersionLast="46" xr6:coauthVersionMax="46" xr10:uidLastSave="{00000000-0000-0000-0000-000000000000}"/>
  <bookViews>
    <workbookView xWindow="15870" yWindow="165" windowWidth="16035" windowHeight="14910" xr2:uid="{7D5AFDD2-5405-4582-8746-112F4C473F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J11" i="1" s="1"/>
  <c r="J13" i="1"/>
  <c r="J12" i="1"/>
  <c r="J10" i="1"/>
  <c r="J9" i="1"/>
  <c r="J8" i="1"/>
  <c r="J7" i="1"/>
  <c r="J6" i="1"/>
  <c r="J5" i="1"/>
  <c r="J4" i="1"/>
  <c r="H13" i="1"/>
  <c r="H12" i="1"/>
  <c r="H11" i="1"/>
  <c r="H10" i="1"/>
  <c r="H9" i="1"/>
  <c r="H8" i="1"/>
  <c r="H7" i="1"/>
  <c r="H6" i="1"/>
  <c r="H5" i="1"/>
  <c r="H4" i="1"/>
  <c r="E24" i="1"/>
  <c r="F23" i="1"/>
  <c r="E23" i="1"/>
  <c r="E17" i="1"/>
  <c r="E18" i="1"/>
  <c r="E19" i="1"/>
  <c r="E20" i="1"/>
  <c r="G21" i="1"/>
  <c r="E16" i="1"/>
  <c r="E15" i="1"/>
  <c r="K5" i="1" l="1"/>
  <c r="L5" i="1" s="1"/>
  <c r="K4" i="1"/>
  <c r="L4" i="1" s="1"/>
  <c r="K12" i="1"/>
  <c r="L12" i="1" s="1"/>
  <c r="K13" i="1"/>
  <c r="L13" i="1" s="1"/>
  <c r="K6" i="1"/>
  <c r="L6" i="1" s="1"/>
  <c r="K7" i="1"/>
  <c r="L7" i="1" s="1"/>
  <c r="K9" i="1"/>
  <c r="L9" i="1" s="1"/>
  <c r="K10" i="1"/>
  <c r="L10" i="1" s="1"/>
  <c r="K8" i="1"/>
  <c r="L8" i="1" s="1"/>
  <c r="K11" i="1"/>
  <c r="L11" i="1" s="1"/>
</calcChain>
</file>

<file path=xl/sharedStrings.xml><?xml version="1.0" encoding="utf-8"?>
<sst xmlns="http://schemas.openxmlformats.org/spreadsheetml/2006/main" count="45" uniqueCount="24">
  <si>
    <t>번개의속삭임</t>
    <phoneticPr fontId="1" type="noConversion"/>
  </si>
  <si>
    <t>방천격</t>
    <phoneticPr fontId="1" type="noConversion"/>
  </si>
  <si>
    <t>광폭진</t>
    <phoneticPr fontId="1" type="noConversion"/>
  </si>
  <si>
    <t>운룡각</t>
    <phoneticPr fontId="1" type="noConversion"/>
  </si>
  <si>
    <t>월섬각</t>
    <phoneticPr fontId="1" type="noConversion"/>
  </si>
  <si>
    <t>삼연권</t>
    <phoneticPr fontId="1" type="noConversion"/>
  </si>
  <si>
    <t>초풍각</t>
    <phoneticPr fontId="1" type="noConversion"/>
  </si>
  <si>
    <t>붕천퇴</t>
    <phoneticPr fontId="1" type="noConversion"/>
  </si>
  <si>
    <t>격호각</t>
    <phoneticPr fontId="1" type="noConversion"/>
  </si>
  <si>
    <t>뇌명각</t>
    <phoneticPr fontId="1" type="noConversion"/>
  </si>
  <si>
    <t>기본쿨타임</t>
    <phoneticPr fontId="1" type="noConversion"/>
  </si>
  <si>
    <t>기본수급량</t>
    <phoneticPr fontId="1" type="noConversion"/>
  </si>
  <si>
    <t>1트포</t>
    <phoneticPr fontId="1" type="noConversion"/>
  </si>
  <si>
    <t>2트포</t>
    <phoneticPr fontId="1" type="noConversion"/>
  </si>
  <si>
    <t>3트포</t>
    <phoneticPr fontId="1" type="noConversion"/>
  </si>
  <si>
    <t>합</t>
    <phoneticPr fontId="1" type="noConversion"/>
  </si>
  <si>
    <t>곱</t>
    <phoneticPr fontId="1" type="noConversion"/>
  </si>
  <si>
    <t>변경쿨타임</t>
    <phoneticPr fontId="1" type="noConversion"/>
  </si>
  <si>
    <t>초당 수급량</t>
    <phoneticPr fontId="1" type="noConversion"/>
  </si>
  <si>
    <t>풍요룬</t>
    <phoneticPr fontId="1" type="noConversion"/>
  </si>
  <si>
    <t>특화=&gt;</t>
    <phoneticPr fontId="1" type="noConversion"/>
  </si>
  <si>
    <t>신속=&gt;</t>
    <phoneticPr fontId="1" type="noConversion"/>
  </si>
  <si>
    <t>변경수급량</t>
    <phoneticPr fontId="1" type="noConversion"/>
  </si>
  <si>
    <t>분당 수급량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</si>
</sst>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1" formatCode="0.00_ "/>
    <numFmt numFmtId="182" formatCode="General\%"/>
    <numFmt numFmtId="185" formatCode="0.00&quot;%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4" borderId="4" xfId="0" applyFill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1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5" borderId="14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9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181" fontId="0" fillId="3" borderId="17" xfId="0" applyNumberFormat="1" applyFill="1" applyBorder="1">
      <alignment vertical="center"/>
    </xf>
    <xf numFmtId="181" fontId="0" fillId="3" borderId="18" xfId="0" applyNumberFormat="1" applyFill="1" applyBorder="1">
      <alignment vertical="center"/>
    </xf>
    <xf numFmtId="181" fontId="0" fillId="3" borderId="19" xfId="0" applyNumberFormat="1" applyFill="1" applyBorder="1">
      <alignment vertical="center"/>
    </xf>
    <xf numFmtId="181" fontId="0" fillId="2" borderId="17" xfId="0" applyNumberFormat="1" applyFill="1" applyBorder="1" applyProtection="1">
      <alignment vertical="center"/>
      <protection locked="0"/>
    </xf>
    <xf numFmtId="181" fontId="0" fillId="2" borderId="18" xfId="0" applyNumberFormat="1" applyFill="1" applyBorder="1" applyProtection="1">
      <alignment vertical="center"/>
      <protection locked="0"/>
    </xf>
    <xf numFmtId="181" fontId="0" fillId="2" borderId="19" xfId="0" applyNumberFormat="1" applyFill="1" applyBorder="1" applyProtection="1">
      <alignment vertical="center"/>
      <protection locked="0"/>
    </xf>
    <xf numFmtId="182" fontId="0" fillId="2" borderId="17" xfId="0" applyNumberFormat="1" applyFill="1" applyBorder="1">
      <alignment vertical="center"/>
    </xf>
    <xf numFmtId="182" fontId="0" fillId="2" borderId="18" xfId="0" applyNumberFormat="1" applyFill="1" applyBorder="1">
      <alignment vertical="center"/>
    </xf>
    <xf numFmtId="182" fontId="0" fillId="2" borderId="19" xfId="0" applyNumberFormat="1" applyFill="1" applyBorder="1">
      <alignment vertical="center"/>
    </xf>
    <xf numFmtId="185" fontId="0" fillId="2" borderId="17" xfId="0" applyNumberFormat="1" applyFill="1" applyBorder="1">
      <alignment vertical="center"/>
    </xf>
    <xf numFmtId="185" fontId="0" fillId="0" borderId="17" xfId="0" applyNumberFormat="1" applyBorder="1">
      <alignment vertical="center"/>
    </xf>
    <xf numFmtId="185" fontId="0" fillId="2" borderId="18" xfId="0" applyNumberFormat="1" applyFill="1" applyBorder="1">
      <alignment vertical="center"/>
    </xf>
    <xf numFmtId="185" fontId="0" fillId="0" borderId="18" xfId="0" applyNumberFormat="1" applyBorder="1">
      <alignment vertical="center"/>
    </xf>
    <xf numFmtId="185" fontId="0" fillId="2" borderId="19" xfId="0" applyNumberFormat="1" applyFill="1" applyBorder="1">
      <alignment vertical="center"/>
    </xf>
    <xf numFmtId="185" fontId="0" fillId="0" borderId="19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CA88-EE98-42A5-BDB9-9CCE731EA769}">
  <dimension ref="B1:L24"/>
  <sheetViews>
    <sheetView tabSelected="1" workbookViewId="0">
      <selection activeCell="F1" sqref="F1"/>
    </sheetView>
  </sheetViews>
  <sheetFormatPr defaultRowHeight="16.5" x14ac:dyDescent="0.3"/>
  <cols>
    <col min="1" max="1" width="2.375" customWidth="1"/>
    <col min="2" max="2" width="13" bestFit="1" customWidth="1"/>
    <col min="3" max="4" width="11" bestFit="1" customWidth="1"/>
    <col min="8" max="8" width="12.75" bestFit="1" customWidth="1"/>
    <col min="9" max="9" width="7.125" bestFit="1" customWidth="1"/>
    <col min="10" max="10" width="11" bestFit="1" customWidth="1"/>
    <col min="11" max="11" width="12.75" bestFit="1" customWidth="1"/>
    <col min="12" max="12" width="11.625" bestFit="1" customWidth="1"/>
  </cols>
  <sheetData>
    <row r="1" spans="2:12" ht="17.25" thickBot="1" x14ac:dyDescent="0.35">
      <c r="E1" s="1" t="s">
        <v>20</v>
      </c>
      <c r="F1" s="3">
        <v>100</v>
      </c>
      <c r="G1" s="2" t="s">
        <v>21</v>
      </c>
      <c r="H1" s="3">
        <v>100</v>
      </c>
    </row>
    <row r="2" spans="2:12" ht="17.25" thickBot="1" x14ac:dyDescent="0.35"/>
    <row r="3" spans="2:12" ht="17.25" thickBot="1" x14ac:dyDescent="0.35">
      <c r="B3" s="7"/>
      <c r="C3" s="14" t="s">
        <v>10</v>
      </c>
      <c r="D3" s="14" t="s">
        <v>11</v>
      </c>
      <c r="E3" s="15" t="s">
        <v>12</v>
      </c>
      <c r="F3" s="16" t="s">
        <v>13</v>
      </c>
      <c r="G3" s="17" t="s">
        <v>14</v>
      </c>
      <c r="H3" s="14" t="s">
        <v>17</v>
      </c>
      <c r="I3" s="14" t="s">
        <v>19</v>
      </c>
      <c r="J3" s="14" t="s">
        <v>22</v>
      </c>
      <c r="K3" s="14" t="s">
        <v>18</v>
      </c>
      <c r="L3" s="14" t="s">
        <v>23</v>
      </c>
    </row>
    <row r="4" spans="2:12" x14ac:dyDescent="0.3">
      <c r="B4" s="18" t="s">
        <v>0</v>
      </c>
      <c r="C4" s="21">
        <v>25</v>
      </c>
      <c r="D4" s="30">
        <v>50</v>
      </c>
      <c r="E4" s="8"/>
      <c r="F4" s="6"/>
      <c r="G4" s="9"/>
      <c r="H4" s="24">
        <f>IF(F4=1,20,C4)-(IF(F4=1,20,C4)*(($H$1*0.021458)/100))</f>
        <v>24.463550000000001</v>
      </c>
      <c r="I4" s="27"/>
      <c r="J4" s="33">
        <f>(D4+E15+F15+G15)*(1+((F1*0.13)/100))*IF(I4=0,1,I4)</f>
        <v>56.499999999999993</v>
      </c>
      <c r="K4" s="34">
        <f>J4/H4</f>
        <v>2.3095585064309958</v>
      </c>
      <c r="L4" s="34">
        <f>K4*60</f>
        <v>138.57351038585975</v>
      </c>
    </row>
    <row r="5" spans="2:12" x14ac:dyDescent="0.3">
      <c r="B5" s="19" t="s">
        <v>1</v>
      </c>
      <c r="C5" s="22">
        <v>25</v>
      </c>
      <c r="D5" s="31">
        <v>50</v>
      </c>
      <c r="E5" s="10"/>
      <c r="F5" s="4"/>
      <c r="G5" s="11"/>
      <c r="H5" s="25">
        <f>C5-(C5*(($H$1*0.021458)/100))</f>
        <v>24.463550000000001</v>
      </c>
      <c r="I5" s="28"/>
      <c r="J5" s="35">
        <f>(D5+E16+F16+G16)*(1+((F1*0.13)/100))*IF(I5=0,1,I5)</f>
        <v>56.499999999999993</v>
      </c>
      <c r="K5" s="36">
        <f t="shared" ref="K5:K13" si="0">J5/H5</f>
        <v>2.3095585064309958</v>
      </c>
      <c r="L5" s="36">
        <f t="shared" ref="L5:L24" si="1">K5*60</f>
        <v>138.57351038585975</v>
      </c>
    </row>
    <row r="6" spans="2:12" x14ac:dyDescent="0.3">
      <c r="B6" s="19" t="s">
        <v>2</v>
      </c>
      <c r="C6" s="22">
        <v>18</v>
      </c>
      <c r="D6" s="31">
        <v>20</v>
      </c>
      <c r="E6" s="10"/>
      <c r="F6" s="4"/>
      <c r="G6" s="11"/>
      <c r="H6" s="25">
        <f>IF(G6=1,24,C6)-(IF(G6=1,24,C6)*(($H$1*0.021458)/100))</f>
        <v>17.613755999999999</v>
      </c>
      <c r="I6" s="28"/>
      <c r="J6" s="35">
        <f>(D6*E17*F17*G17)*IF(I6=0,1,I6)*(1+((F1*0.13)/100))</f>
        <v>22.599999999999998</v>
      </c>
      <c r="K6" s="36">
        <f t="shared" si="0"/>
        <v>1.2830880591283313</v>
      </c>
      <c r="L6" s="36">
        <f t="shared" si="1"/>
        <v>76.985283547699879</v>
      </c>
    </row>
    <row r="7" spans="2:12" x14ac:dyDescent="0.3">
      <c r="B7" s="19" t="s">
        <v>3</v>
      </c>
      <c r="C7" s="22">
        <v>12</v>
      </c>
      <c r="D7" s="31">
        <v>23</v>
      </c>
      <c r="E7" s="10"/>
      <c r="F7" s="4"/>
      <c r="G7" s="11"/>
      <c r="H7" s="25">
        <f>C7-(C7*(($H$1*0.021458)/100))</f>
        <v>11.742504</v>
      </c>
      <c r="I7" s="28"/>
      <c r="J7" s="35">
        <f>(D7*E18*F18*G18)*IF(I7=0,1,I7)*(1+((F1*0.13)/100))</f>
        <v>25.99</v>
      </c>
      <c r="K7" s="36">
        <f t="shared" si="0"/>
        <v>2.2133269019963713</v>
      </c>
      <c r="L7" s="36">
        <f t="shared" si="1"/>
        <v>132.79961411978229</v>
      </c>
    </row>
    <row r="8" spans="2:12" x14ac:dyDescent="0.3">
      <c r="B8" s="19" t="s">
        <v>4</v>
      </c>
      <c r="C8" s="22">
        <v>22</v>
      </c>
      <c r="D8" s="31">
        <v>40</v>
      </c>
      <c r="E8" s="10"/>
      <c r="F8" s="4"/>
      <c r="G8" s="11"/>
      <c r="H8" s="25">
        <f>IF(F8=2,18,C8)-(IF(F8=2,18,C8)*((H1*0.021458)/100))</f>
        <v>21.527923999999999</v>
      </c>
      <c r="I8" s="28"/>
      <c r="J8" s="35">
        <f>(D8*E19*F19*G19)*IF(I8=0,1,I8)*(1+((F1*0.13)/100))</f>
        <v>45.199999999999996</v>
      </c>
      <c r="K8" s="36">
        <f t="shared" si="0"/>
        <v>2.0995986422099966</v>
      </c>
      <c r="L8" s="36">
        <f t="shared" si="1"/>
        <v>125.97591853259979</v>
      </c>
    </row>
    <row r="9" spans="2:12" x14ac:dyDescent="0.3">
      <c r="B9" s="19" t="s">
        <v>5</v>
      </c>
      <c r="C9" s="22">
        <v>3</v>
      </c>
      <c r="D9" s="31">
        <v>10</v>
      </c>
      <c r="E9" s="10"/>
      <c r="F9" s="4"/>
      <c r="G9" s="11"/>
      <c r="H9" s="25">
        <f>C9-(C9*((H1*0.021458)/100))</f>
        <v>2.9356260000000001</v>
      </c>
      <c r="I9" s="28"/>
      <c r="J9" s="35">
        <f>(D9*E20*F20*G20)*IF(I9=0,1,I9)*(1+((F1*0.13)/100))</f>
        <v>11.299999999999999</v>
      </c>
      <c r="K9" s="36">
        <f t="shared" si="0"/>
        <v>3.8492641773849936</v>
      </c>
      <c r="L9" s="36">
        <f t="shared" si="1"/>
        <v>230.95585064309961</v>
      </c>
    </row>
    <row r="10" spans="2:12" x14ac:dyDescent="0.3">
      <c r="B10" s="19" t="s">
        <v>6</v>
      </c>
      <c r="C10" s="22">
        <v>20</v>
      </c>
      <c r="D10" s="31">
        <v>33</v>
      </c>
      <c r="E10" s="10"/>
      <c r="F10" s="4"/>
      <c r="G10" s="11"/>
      <c r="H10" s="25">
        <f>IF(F10=2,14,C10)-(IF(F10=2,14,C10)*((H1*0.021458)/100))</f>
        <v>19.57084</v>
      </c>
      <c r="I10" s="28"/>
      <c r="J10" s="35">
        <f>(D10+E21+F21+G21)*IF(I10=0,1,I10)*(1+((F1*0.13)/100))</f>
        <v>37.29</v>
      </c>
      <c r="K10" s="36">
        <f t="shared" si="0"/>
        <v>1.9053857678055719</v>
      </c>
      <c r="L10" s="36">
        <f t="shared" si="1"/>
        <v>114.32314606833431</v>
      </c>
    </row>
    <row r="11" spans="2:12" x14ac:dyDescent="0.3">
      <c r="B11" s="19" t="s">
        <v>7</v>
      </c>
      <c r="C11" s="22">
        <v>8</v>
      </c>
      <c r="D11" s="31">
        <v>8.5</v>
      </c>
      <c r="E11" s="10"/>
      <c r="F11" s="4"/>
      <c r="G11" s="11"/>
      <c r="H11" s="25">
        <f>IF(F11=1,14,C11)-(IF(F11=1,14,C11)*((H1*0.021458)/100))</f>
        <v>7.8283360000000002</v>
      </c>
      <c r="I11" s="28"/>
      <c r="J11" s="35">
        <f>(D11*E22*F22*G22)*IF(I11=0,1,I11)*(1+((F1*0.13)/100))</f>
        <v>9.6049999999999986</v>
      </c>
      <c r="K11" s="36">
        <f t="shared" si="0"/>
        <v>1.2269529565414665</v>
      </c>
      <c r="L11" s="36">
        <f t="shared" si="1"/>
        <v>73.617177392487989</v>
      </c>
    </row>
    <row r="12" spans="2:12" x14ac:dyDescent="0.3">
      <c r="B12" s="19" t="s">
        <v>8</v>
      </c>
      <c r="C12" s="22">
        <v>16</v>
      </c>
      <c r="D12" s="31">
        <v>30</v>
      </c>
      <c r="E12" s="10"/>
      <c r="F12" s="4"/>
      <c r="G12" s="11"/>
      <c r="H12" s="25">
        <f>IF(G12=1,10,C12)-(IF(G12=1,10,C12)*((H1*0.021458)/100))</f>
        <v>15.656672</v>
      </c>
      <c r="I12" s="28"/>
      <c r="J12" s="35">
        <f>(D12*E23*F23*G23)*IF(I12=0,1,I12)*(1+((F1*0.13)/100))</f>
        <v>33.9</v>
      </c>
      <c r="K12" s="36">
        <f t="shared" si="0"/>
        <v>2.165211099779059</v>
      </c>
      <c r="L12" s="36">
        <f t="shared" si="1"/>
        <v>129.91266598674355</v>
      </c>
    </row>
    <row r="13" spans="2:12" ht="17.25" thickBot="1" x14ac:dyDescent="0.35">
      <c r="B13" s="20" t="s">
        <v>9</v>
      </c>
      <c r="C13" s="23">
        <v>9</v>
      </c>
      <c r="D13" s="32">
        <v>14</v>
      </c>
      <c r="E13" s="12"/>
      <c r="F13" s="5"/>
      <c r="G13" s="13"/>
      <c r="H13" s="26">
        <f>C13-(C13*((H1*0.021458)/100))</f>
        <v>8.8068779999999993</v>
      </c>
      <c r="I13" s="29"/>
      <c r="J13" s="37">
        <f>(D13*E24*F24*G24)*IF(I13=0,1,I13)*(1+((F1*0.13)/100))</f>
        <v>15.819999999999999</v>
      </c>
      <c r="K13" s="38">
        <f t="shared" si="0"/>
        <v>1.7963232827796638</v>
      </c>
      <c r="L13" s="38">
        <f t="shared" si="1"/>
        <v>107.77939696677983</v>
      </c>
    </row>
    <row r="14" spans="2:12" hidden="1" x14ac:dyDescent="0.3">
      <c r="E14" t="s">
        <v>12</v>
      </c>
      <c r="F14" t="s">
        <v>13</v>
      </c>
      <c r="G14" t="s">
        <v>14</v>
      </c>
    </row>
    <row r="15" spans="2:12" hidden="1" x14ac:dyDescent="0.3">
      <c r="B15" t="s">
        <v>0</v>
      </c>
      <c r="E15">
        <f>IF(E4=3,25,0)</f>
        <v>0</v>
      </c>
      <c r="F15">
        <v>0</v>
      </c>
      <c r="G15">
        <v>0</v>
      </c>
      <c r="H15" t="s">
        <v>15</v>
      </c>
    </row>
    <row r="16" spans="2:12" hidden="1" x14ac:dyDescent="0.3">
      <c r="B16" t="s">
        <v>1</v>
      </c>
      <c r="E16">
        <f>IF(E5=1,25,0)</f>
        <v>0</v>
      </c>
      <c r="F16">
        <v>0</v>
      </c>
      <c r="G16">
        <v>0</v>
      </c>
      <c r="H16" t="s">
        <v>15</v>
      </c>
    </row>
    <row r="17" spans="2:8" hidden="1" x14ac:dyDescent="0.3">
      <c r="B17" t="s">
        <v>2</v>
      </c>
      <c r="E17">
        <f>IF(E6=1,0.5,1)</f>
        <v>1</v>
      </c>
      <c r="F17">
        <v>1</v>
      </c>
      <c r="G17">
        <v>1</v>
      </c>
      <c r="H17" t="s">
        <v>16</v>
      </c>
    </row>
    <row r="18" spans="2:8" hidden="1" x14ac:dyDescent="0.3">
      <c r="B18" t="s">
        <v>3</v>
      </c>
      <c r="E18">
        <f>IF(E7=3,1.25,1)</f>
        <v>1</v>
      </c>
      <c r="F18">
        <v>1</v>
      </c>
      <c r="G18">
        <v>1</v>
      </c>
      <c r="H18" t="s">
        <v>16</v>
      </c>
    </row>
    <row r="19" spans="2:8" hidden="1" x14ac:dyDescent="0.3">
      <c r="B19" t="s">
        <v>4</v>
      </c>
      <c r="E19">
        <f>IF(E8=3,1.5,1)</f>
        <v>1</v>
      </c>
      <c r="F19">
        <v>1</v>
      </c>
      <c r="G19">
        <v>1</v>
      </c>
      <c r="H19" t="s">
        <v>16</v>
      </c>
    </row>
    <row r="20" spans="2:8" hidden="1" x14ac:dyDescent="0.3">
      <c r="B20" t="s">
        <v>5</v>
      </c>
      <c r="E20">
        <f>IF(E9=2,2,1)</f>
        <v>1</v>
      </c>
      <c r="F20">
        <v>1</v>
      </c>
      <c r="G20">
        <v>1</v>
      </c>
      <c r="H20" t="s">
        <v>16</v>
      </c>
    </row>
    <row r="21" spans="2:8" hidden="1" x14ac:dyDescent="0.3">
      <c r="B21" t="s">
        <v>6</v>
      </c>
      <c r="E21">
        <v>0</v>
      </c>
      <c r="F21">
        <v>0</v>
      </c>
      <c r="G21">
        <f>IF(G10=1,12,IF(G10=2,13.2,0))</f>
        <v>0</v>
      </c>
      <c r="H21" t="s">
        <v>15</v>
      </c>
    </row>
    <row r="22" spans="2:8" hidden="1" x14ac:dyDescent="0.3">
      <c r="B22" t="s">
        <v>7</v>
      </c>
      <c r="E22">
        <v>1</v>
      </c>
      <c r="F22">
        <v>1</v>
      </c>
      <c r="G22">
        <f>IF(G11=2,1+2,IF(G11=1,2.5,1))</f>
        <v>1</v>
      </c>
      <c r="H22" t="s">
        <v>16</v>
      </c>
    </row>
    <row r="23" spans="2:8" hidden="1" x14ac:dyDescent="0.3">
      <c r="B23" t="s">
        <v>8</v>
      </c>
      <c r="E23">
        <f>IF(E12=1,0.5,1)</f>
        <v>1</v>
      </c>
      <c r="F23">
        <f>IF(F12=1,1.2,1)</f>
        <v>1</v>
      </c>
      <c r="G23">
        <v>1</v>
      </c>
      <c r="H23" t="s">
        <v>16</v>
      </c>
    </row>
    <row r="24" spans="2:8" hidden="1" x14ac:dyDescent="0.3">
      <c r="B24" t="s">
        <v>9</v>
      </c>
      <c r="E24">
        <f>IF(E13=2,1.3,1)</f>
        <v>1</v>
      </c>
      <c r="F24">
        <v>1</v>
      </c>
      <c r="G24">
        <v>1</v>
      </c>
      <c r="H24" t="s">
        <v>16</v>
      </c>
    </row>
  </sheetData>
  <sheetProtection sheet="1" objects="1" scenarios="1" selectLockedCell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최석민</dc:creator>
  <cp:lastModifiedBy>최석민</cp:lastModifiedBy>
  <dcterms:created xsi:type="dcterms:W3CDTF">2021-03-20T18:34:54Z</dcterms:created>
  <dcterms:modified xsi:type="dcterms:W3CDTF">2021-03-20T20:45:17Z</dcterms:modified>
</cp:coreProperties>
</file>