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유병선\Desktop\"/>
    </mc:Choice>
  </mc:AlternateContent>
  <bookViews>
    <workbookView xWindow="0" yWindow="0" windowWidth="2370" windowHeight="0"/>
  </bookViews>
  <sheets>
    <sheet name="직변" sheetId="1" r:id="rId1"/>
    <sheet name="직업자료" sheetId="7" r:id="rId2"/>
  </sheets>
  <calcPr calcId="152511"/>
</workbook>
</file>

<file path=xl/calcChain.xml><?xml version="1.0" encoding="utf-8"?>
<calcChain xmlns="http://schemas.openxmlformats.org/spreadsheetml/2006/main">
  <c r="G7" i="1" l="1"/>
  <c r="G11" i="1"/>
  <c r="V11" i="1" l="1"/>
  <c r="H29" i="7" l="1"/>
  <c r="H27" i="7"/>
  <c r="H28" i="7" l="1"/>
  <c r="H26" i="7" l="1"/>
  <c r="H25" i="7"/>
  <c r="H19" i="7" l="1"/>
  <c r="C28" i="1" l="1"/>
  <c r="F30" i="1"/>
  <c r="C30" i="1"/>
  <c r="F28" i="1"/>
  <c r="D24" i="1"/>
  <c r="G24" i="1"/>
  <c r="F24" i="1"/>
  <c r="C24" i="1"/>
  <c r="AB9" i="7"/>
  <c r="H30" i="7" l="1"/>
  <c r="M9" i="1"/>
  <c r="G6" i="1"/>
  <c r="U8" i="1" l="1"/>
  <c r="H48" i="7" l="1"/>
  <c r="H47" i="7"/>
  <c r="H46" i="7"/>
  <c r="H45" i="7"/>
  <c r="H44" i="7"/>
  <c r="H35" i="7"/>
  <c r="G44" i="7"/>
  <c r="G36" i="7"/>
  <c r="G35" i="7"/>
  <c r="E44" i="7"/>
  <c r="E35" i="7"/>
  <c r="H42" i="7" l="1"/>
  <c r="H43" i="7"/>
  <c r="E42" i="7"/>
  <c r="H41" i="7"/>
  <c r="E41" i="7"/>
  <c r="H40" i="7"/>
  <c r="E40" i="7"/>
  <c r="H39" i="7"/>
  <c r="E39" i="7"/>
  <c r="E38" i="7"/>
  <c r="H32" i="7"/>
  <c r="H33" i="7"/>
  <c r="H34" i="7"/>
  <c r="H37" i="7"/>
  <c r="H36" i="7"/>
  <c r="G21" i="7"/>
  <c r="E21" i="7"/>
  <c r="H21" i="7"/>
  <c r="H11" i="7" l="1"/>
  <c r="H31" i="7" l="1"/>
  <c r="H14" i="7" l="1"/>
  <c r="H24" i="7" l="1"/>
  <c r="H23" i="7" l="1"/>
  <c r="H22" i="7"/>
  <c r="H20" i="7"/>
  <c r="G8" i="1"/>
  <c r="AJ19" i="1" s="1"/>
  <c r="D8" i="1"/>
  <c r="Y19" i="1" s="1"/>
  <c r="B19" i="7" l="1"/>
  <c r="B17" i="7" l="1"/>
  <c r="H17" i="7" s="1"/>
  <c r="G17" i="7"/>
  <c r="H16" i="7"/>
  <c r="E17" i="7"/>
  <c r="D7" i="1" l="1"/>
  <c r="D15" i="1"/>
  <c r="H15" i="7" l="1"/>
  <c r="H13" i="7" l="1"/>
  <c r="H10" i="7"/>
  <c r="H9" i="7"/>
  <c r="K9" i="1"/>
  <c r="X8" i="7" l="1"/>
  <c r="U12" i="1"/>
  <c r="V12" i="1" s="1"/>
  <c r="U11" i="1"/>
  <c r="U14" i="1"/>
  <c r="V14" i="1" s="1"/>
  <c r="U15" i="1"/>
  <c r="V15" i="1" s="1"/>
  <c r="Y15" i="1" l="1"/>
  <c r="V16" i="1"/>
  <c r="U16" i="1"/>
  <c r="U13" i="1"/>
  <c r="V13" i="1" s="1"/>
  <c r="G15" i="1"/>
  <c r="AF13" i="1" s="1"/>
  <c r="AG13" i="1" s="1"/>
  <c r="M19" i="1"/>
  <c r="M18" i="1"/>
  <c r="M17" i="1"/>
  <c r="M16" i="1"/>
  <c r="M14" i="1"/>
  <c r="M13" i="1"/>
  <c r="M10" i="1"/>
  <c r="AJ18" i="1"/>
  <c r="Y17" i="1"/>
  <c r="K18" i="1"/>
  <c r="U10" i="1" s="1"/>
  <c r="K17" i="1"/>
  <c r="AB2" i="1"/>
  <c r="AJ20" i="1" s="1"/>
  <c r="Q2" i="1"/>
  <c r="O20" i="1"/>
  <c r="AJ17" i="1"/>
  <c r="G20" i="1"/>
  <c r="R10" i="1"/>
  <c r="R9" i="1"/>
  <c r="AC12" i="1"/>
  <c r="AC14" i="1" s="1"/>
  <c r="K19" i="1"/>
  <c r="G19" i="1"/>
  <c r="G21" i="1"/>
  <c r="G22" i="1"/>
  <c r="G18" i="1"/>
  <c r="K16" i="1"/>
  <c r="U9" i="1" l="1"/>
  <c r="V9" i="1" s="1"/>
  <c r="V10" i="1"/>
  <c r="G16" i="1"/>
  <c r="AF14" i="1" s="1"/>
  <c r="AG14" i="1" s="1"/>
  <c r="O18" i="1"/>
  <c r="AF10" i="1" s="1"/>
  <c r="AG10" i="1" s="1"/>
  <c r="O17" i="1"/>
  <c r="O19" i="1" l="1"/>
  <c r="G17" i="1"/>
  <c r="AF15" i="1" s="1"/>
  <c r="AG15" i="1" s="1"/>
  <c r="D23" i="1"/>
  <c r="AI10" i="1"/>
  <c r="AJ14" i="1"/>
  <c r="K14" i="1"/>
  <c r="AI13" i="1"/>
  <c r="K13" i="1"/>
  <c r="AF8" i="1"/>
  <c r="AG8" i="1" s="1"/>
  <c r="K10" i="1"/>
  <c r="Y18" i="1"/>
  <c r="R12" i="1"/>
  <c r="R14" i="1" s="1"/>
  <c r="X10" i="1"/>
  <c r="V8" i="1"/>
  <c r="AF9" i="1" l="1"/>
  <c r="AJ15" i="1"/>
  <c r="AG16" i="1"/>
  <c r="AF16" i="1"/>
  <c r="O9" i="1"/>
  <c r="O13" i="1"/>
  <c r="G13" i="1" s="1"/>
  <c r="AF11" i="1" s="1"/>
  <c r="AG11" i="1" s="1"/>
  <c r="O14" i="1"/>
  <c r="G14" i="1" s="1"/>
  <c r="AF12" i="1" s="1"/>
  <c r="AG12" i="1" s="1"/>
  <c r="O10" i="1"/>
  <c r="R13" i="1"/>
  <c r="R16" i="1" s="1"/>
  <c r="Y14" i="1"/>
  <c r="X12" i="1"/>
  <c r="G10" i="1" l="1"/>
  <c r="G12" i="1" s="1"/>
  <c r="G23" i="1" s="1"/>
  <c r="AI12" i="1"/>
  <c r="G9" i="1"/>
  <c r="AC9" i="1" s="1"/>
  <c r="U7" i="1"/>
  <c r="V7" i="1" s="1"/>
  <c r="R15" i="1"/>
  <c r="U6" i="1" s="1"/>
  <c r="V6" i="1" s="1"/>
  <c r="X7" i="1" l="1"/>
  <c r="AC10" i="1"/>
  <c r="AC13" i="1" s="1"/>
  <c r="AC16" i="1" s="1"/>
  <c r="AF7" i="1" s="1"/>
  <c r="AG7" i="1" s="1"/>
  <c r="AI7" i="1" s="1"/>
  <c r="AC15" i="1" l="1"/>
  <c r="AF6" i="1" l="1"/>
  <c r="AG6" i="1" s="1"/>
  <c r="X13" i="1"/>
  <c r="X9" i="1" l="1"/>
  <c r="AG9" i="1"/>
  <c r="Y25" i="1" l="1"/>
  <c r="D26" i="1" s="1"/>
  <c r="Y23" i="1"/>
  <c r="D25" i="1" s="1"/>
  <c r="Y24" i="1"/>
  <c r="D27" i="1" s="1"/>
  <c r="AI9" i="1"/>
  <c r="AJ23" i="1" l="1"/>
  <c r="G25" i="1" s="1"/>
  <c r="AJ24" i="1"/>
  <c r="G27" i="1" s="1"/>
  <c r="AJ25" i="1"/>
  <c r="G26" i="1" s="1"/>
</calcChain>
</file>

<file path=xl/sharedStrings.xml><?xml version="1.0" encoding="utf-8"?>
<sst xmlns="http://schemas.openxmlformats.org/spreadsheetml/2006/main" count="392" uniqueCount="259">
  <si>
    <t>최종</t>
  </si>
  <si>
    <t>레벨</t>
  </si>
  <si>
    <t>순스탯</t>
  </si>
  <si>
    <t>무기상수</t>
  </si>
  <si>
    <t>스탯퍼</t>
  </si>
  <si>
    <t>주스탯</t>
  </si>
  <si>
    <t>숙련도</t>
  </si>
  <si>
    <t>부스탯</t>
  </si>
  <si>
    <t>노메용스탯</t>
  </si>
  <si>
    <t>공격력</t>
  </si>
  <si>
    <t>메용스탯</t>
  </si>
  <si>
    <t>공퍼</t>
  </si>
  <si>
    <t>메용퍼</t>
  </si>
  <si>
    <t>뎀지</t>
  </si>
  <si>
    <t>ap</t>
  </si>
  <si>
    <t>보공</t>
  </si>
  <si>
    <t>실메용증가량</t>
  </si>
  <si>
    <t>최종뎀</t>
  </si>
  <si>
    <t>순수메용증가량</t>
  </si>
  <si>
    <t>방무</t>
  </si>
  <si>
    <t>방무상수</t>
  </si>
  <si>
    <t>실제순스탯</t>
  </si>
  <si>
    <t>크뎀</t>
  </si>
  <si>
    <t>크뎀상수</t>
  </si>
  <si>
    <t>실제스탯퍼</t>
  </si>
  <si>
    <t>렙차보정</t>
  </si>
  <si>
    <t>쓸샾 후 크뎀</t>
  </si>
  <si>
    <t>템공퍼</t>
  </si>
  <si>
    <t>포스스탯</t>
  </si>
  <si>
    <t>노블
(포인트)</t>
  </si>
  <si>
    <t>뎀퍼</t>
  </si>
  <si>
    <t>몹방</t>
  </si>
  <si>
    <t>순스탯</t>
    <phoneticPr fontId="8" type="noConversion"/>
  </si>
  <si>
    <t>스탯퍼</t>
    <phoneticPr fontId="8" type="noConversion"/>
  </si>
  <si>
    <t>부스탯</t>
    <phoneticPr fontId="8" type="noConversion"/>
  </si>
  <si>
    <t>공격력</t>
    <phoneticPr fontId="8" type="noConversion"/>
  </si>
  <si>
    <t>공퍼</t>
    <phoneticPr fontId="8" type="noConversion"/>
  </si>
  <si>
    <t>뎀지</t>
    <phoneticPr fontId="8" type="noConversion"/>
  </si>
  <si>
    <t>보공</t>
    <phoneticPr fontId="8" type="noConversion"/>
  </si>
  <si>
    <t>최종뎀</t>
    <phoneticPr fontId="8" type="noConversion"/>
  </si>
  <si>
    <t>방무</t>
    <phoneticPr fontId="8" type="noConversion"/>
  </si>
  <si>
    <t>크뎀</t>
    <phoneticPr fontId="8" type="noConversion"/>
  </si>
  <si>
    <t>아델</t>
    <phoneticPr fontId="8" type="noConversion"/>
  </si>
  <si>
    <t>히어로</t>
    <phoneticPr fontId="8" type="noConversion"/>
  </si>
  <si>
    <r>
      <rPr>
        <sz val="11"/>
        <color theme="1"/>
        <rFont val="Arial"/>
        <family val="2"/>
      </rPr>
      <t>1</t>
    </r>
    <r>
      <rPr>
        <sz val="11"/>
        <color theme="1"/>
        <rFont val="돋움"/>
        <family val="3"/>
        <charset val="129"/>
      </rPr>
      <t>직업</t>
    </r>
    <phoneticPr fontId="8" type="noConversion"/>
  </si>
  <si>
    <r>
      <t>2</t>
    </r>
    <r>
      <rPr>
        <sz val="11"/>
        <color theme="1"/>
        <rFont val="돋움"/>
        <family val="3"/>
        <charset val="129"/>
      </rPr>
      <t>직업</t>
    </r>
    <phoneticPr fontId="8" type="noConversion"/>
  </si>
  <si>
    <r>
      <t>1</t>
    </r>
    <r>
      <rPr>
        <sz val="11"/>
        <color theme="1"/>
        <rFont val="돋움"/>
        <family val="3"/>
        <charset val="129"/>
      </rPr>
      <t>직업</t>
    </r>
    <phoneticPr fontId="8" type="noConversion"/>
  </si>
  <si>
    <r>
      <t>2</t>
    </r>
    <r>
      <rPr>
        <sz val="11"/>
        <color theme="1"/>
        <rFont val="돋움"/>
        <family val="3"/>
        <charset val="129"/>
      </rPr>
      <t>직업</t>
    </r>
    <phoneticPr fontId="8" type="noConversion"/>
  </si>
  <si>
    <t>순스탯차</t>
    <phoneticPr fontId="8" type="noConversion"/>
  </si>
  <si>
    <t>스탯퍼차</t>
    <phoneticPr fontId="8" type="noConversion"/>
  </si>
  <si>
    <t>뎀지</t>
    <phoneticPr fontId="8" type="noConversion"/>
  </si>
  <si>
    <t>뎀퍼차이</t>
    <phoneticPr fontId="8" type="noConversion"/>
  </si>
  <si>
    <t>보공</t>
    <phoneticPr fontId="8" type="noConversion"/>
  </si>
  <si>
    <t>방무</t>
    <phoneticPr fontId="8" type="noConversion"/>
  </si>
  <si>
    <r>
      <t>1</t>
    </r>
    <r>
      <rPr>
        <sz val="11"/>
        <color theme="1"/>
        <rFont val="돋움"/>
        <family val="3"/>
        <charset val="129"/>
      </rPr>
      <t>직업</t>
    </r>
    <phoneticPr fontId="8" type="noConversion"/>
  </si>
  <si>
    <t>크뎀</t>
    <phoneticPr fontId="8" type="noConversion"/>
  </si>
  <si>
    <r>
      <t>2</t>
    </r>
    <r>
      <rPr>
        <sz val="11"/>
        <color theme="1"/>
        <rFont val="돋움"/>
        <family val="3"/>
        <charset val="129"/>
      </rPr>
      <t>직업</t>
    </r>
    <phoneticPr fontId="8" type="noConversion"/>
  </si>
  <si>
    <t>크뎀차이</t>
    <phoneticPr fontId="8" type="noConversion"/>
  </si>
  <si>
    <t>공퍼</t>
    <phoneticPr fontId="8" type="noConversion"/>
  </si>
  <si>
    <t>최종공퍼</t>
    <phoneticPr fontId="8" type="noConversion"/>
  </si>
  <si>
    <t>공격력</t>
    <phoneticPr fontId="8" type="noConversion"/>
  </si>
  <si>
    <t>최종공격</t>
    <phoneticPr fontId="8" type="noConversion"/>
  </si>
  <si>
    <t>직업상수</t>
    <phoneticPr fontId="8" type="noConversion"/>
  </si>
  <si>
    <r>
      <t>1</t>
    </r>
    <r>
      <rPr>
        <sz val="11"/>
        <color theme="1"/>
        <rFont val="돋움"/>
        <family val="3"/>
        <charset val="129"/>
      </rPr>
      <t>직업</t>
    </r>
    <phoneticPr fontId="8" type="noConversion"/>
  </si>
  <si>
    <t>무기상수</t>
    <phoneticPr fontId="8" type="noConversion"/>
  </si>
  <si>
    <t>스탯퍼</t>
    <phoneticPr fontId="8" type="noConversion"/>
  </si>
  <si>
    <t>직업</t>
    <phoneticPr fontId="8" type="noConversion"/>
  </si>
  <si>
    <t>직업</t>
    <phoneticPr fontId="8" type="noConversion"/>
  </si>
  <si>
    <t>패시브</t>
    <phoneticPr fontId="8" type="noConversion"/>
  </si>
  <si>
    <t>버프류</t>
    <phoneticPr fontId="8" type="noConversion"/>
  </si>
  <si>
    <t>데미지</t>
    <phoneticPr fontId="8" type="noConversion"/>
  </si>
  <si>
    <t>퍼뎀</t>
    <phoneticPr fontId="8" type="noConversion"/>
  </si>
  <si>
    <t>퍼뎀</t>
    <phoneticPr fontId="8" type="noConversion"/>
  </si>
  <si>
    <t>최종스공</t>
    <phoneticPr fontId="8" type="noConversion"/>
  </si>
  <si>
    <t>카데나</t>
    <phoneticPr fontId="8" type="noConversion"/>
  </si>
  <si>
    <t>메르</t>
    <phoneticPr fontId="8" type="noConversion"/>
  </si>
  <si>
    <t>아크</t>
    <phoneticPr fontId="8" type="noConversion"/>
  </si>
  <si>
    <t>카이저</t>
    <phoneticPr fontId="8" type="noConversion"/>
  </si>
  <si>
    <t>나로</t>
    <phoneticPr fontId="8" type="noConversion"/>
  </si>
  <si>
    <t>엔버</t>
    <phoneticPr fontId="8" type="noConversion"/>
  </si>
  <si>
    <t>팬텀</t>
    <phoneticPr fontId="8" type="noConversion"/>
  </si>
  <si>
    <t>보조강화직업</t>
    <phoneticPr fontId="8" type="noConversion"/>
  </si>
  <si>
    <t>주스탯</t>
    <phoneticPr fontId="8" type="noConversion"/>
  </si>
  <si>
    <t>부스탯</t>
    <phoneticPr fontId="8" type="noConversion"/>
  </si>
  <si>
    <r>
      <rPr>
        <sz val="11"/>
        <color theme="1"/>
        <rFont val="돋움"/>
        <family val="3"/>
        <charset val="129"/>
      </rPr>
      <t>공</t>
    </r>
    <r>
      <rPr>
        <sz val="11"/>
        <color theme="1"/>
        <rFont val="Arial"/>
        <family val="2"/>
      </rPr>
      <t>/</t>
    </r>
    <r>
      <rPr>
        <sz val="11"/>
        <color theme="1"/>
        <rFont val="돋움"/>
        <family val="3"/>
        <charset val="129"/>
      </rPr>
      <t>마</t>
    </r>
    <phoneticPr fontId="8" type="noConversion"/>
  </si>
  <si>
    <t>듀블</t>
    <phoneticPr fontId="8" type="noConversion"/>
  </si>
  <si>
    <t>팔라딘</t>
    <phoneticPr fontId="8" type="noConversion"/>
  </si>
  <si>
    <t>포스스탯</t>
    <phoneticPr fontId="8" type="noConversion"/>
  </si>
  <si>
    <t>제로</t>
    <phoneticPr fontId="8" type="noConversion"/>
  </si>
  <si>
    <t>숙련도</t>
    <phoneticPr fontId="8" type="noConversion"/>
  </si>
  <si>
    <t>메카닉</t>
    <phoneticPr fontId="8" type="noConversion"/>
  </si>
  <si>
    <t>불독</t>
    <phoneticPr fontId="8" type="noConversion"/>
  </si>
  <si>
    <t>섀도어</t>
    <phoneticPr fontId="8" type="noConversion"/>
  </si>
  <si>
    <t>에반</t>
    <phoneticPr fontId="8" type="noConversion"/>
  </si>
  <si>
    <t>패파</t>
    <phoneticPr fontId="8" type="noConversion"/>
  </si>
  <si>
    <t>보공차이</t>
    <phoneticPr fontId="8" type="noConversion"/>
  </si>
  <si>
    <t>은월</t>
    <phoneticPr fontId="8" type="noConversion"/>
  </si>
  <si>
    <r>
      <rPr>
        <sz val="11"/>
        <color theme="1"/>
        <rFont val="돋움"/>
        <family val="3"/>
        <charset val="129"/>
      </rPr>
      <t>무기공</t>
    </r>
    <r>
      <rPr>
        <sz val="11"/>
        <color theme="1"/>
        <rFont val="Arial"/>
        <family val="2"/>
      </rPr>
      <t>(22</t>
    </r>
    <r>
      <rPr>
        <sz val="11"/>
        <color theme="1"/>
        <rFont val="돋움"/>
        <family val="3"/>
        <charset val="129"/>
      </rPr>
      <t>성</t>
    </r>
    <r>
      <rPr>
        <sz val="11"/>
        <color theme="1"/>
        <rFont val="Arial"/>
        <family val="2"/>
      </rPr>
      <t>,2</t>
    </r>
    <r>
      <rPr>
        <sz val="11"/>
        <color theme="1"/>
        <rFont val="돋움"/>
        <family val="3"/>
        <charset val="129"/>
      </rPr>
      <t>추</t>
    </r>
    <r>
      <rPr>
        <sz val="11"/>
        <color theme="1"/>
        <rFont val="Arial"/>
        <family val="2"/>
      </rPr>
      <t>)</t>
    </r>
    <phoneticPr fontId="8" type="noConversion"/>
  </si>
  <si>
    <t>아란</t>
    <phoneticPr fontId="8" type="noConversion"/>
  </si>
  <si>
    <t>루미</t>
    <phoneticPr fontId="8" type="noConversion"/>
  </si>
  <si>
    <t>닼나</t>
    <phoneticPr fontId="8" type="noConversion"/>
  </si>
  <si>
    <t>신궁</t>
    <phoneticPr fontId="8" type="noConversion"/>
  </si>
  <si>
    <t>캐슈</t>
    <phoneticPr fontId="8" type="noConversion"/>
  </si>
  <si>
    <t>캡틴</t>
    <phoneticPr fontId="8" type="noConversion"/>
  </si>
  <si>
    <t>보마</t>
    <phoneticPr fontId="8" type="noConversion"/>
  </si>
  <si>
    <t>블래</t>
    <phoneticPr fontId="8" type="noConversion"/>
  </si>
  <si>
    <t>키네</t>
    <phoneticPr fontId="8" type="noConversion"/>
  </si>
  <si>
    <t>썬콜</t>
    <phoneticPr fontId="8" type="noConversion"/>
  </si>
  <si>
    <t>비숍</t>
    <phoneticPr fontId="8" type="noConversion"/>
  </si>
  <si>
    <t>바이퍼</t>
    <phoneticPr fontId="8" type="noConversion"/>
  </si>
  <si>
    <t>소마</t>
    <phoneticPr fontId="8" type="noConversion"/>
  </si>
  <si>
    <t>플위</t>
    <phoneticPr fontId="8" type="noConversion"/>
  </si>
  <si>
    <t>윈브</t>
    <phoneticPr fontId="8" type="noConversion"/>
  </si>
  <si>
    <t>나워</t>
    <phoneticPr fontId="8" type="noConversion"/>
  </si>
  <si>
    <t>스커</t>
    <phoneticPr fontId="8" type="noConversion"/>
  </si>
  <si>
    <t>미하일</t>
    <phoneticPr fontId="8" type="noConversion"/>
  </si>
  <si>
    <t>배메</t>
    <phoneticPr fontId="8" type="noConversion"/>
  </si>
  <si>
    <t>와헌</t>
    <phoneticPr fontId="8" type="noConversion"/>
  </si>
  <si>
    <t>데슬</t>
    <phoneticPr fontId="8" type="noConversion"/>
  </si>
  <si>
    <t>일리움</t>
    <phoneticPr fontId="8" type="noConversion"/>
  </si>
  <si>
    <t>카인</t>
    <phoneticPr fontId="8" type="noConversion"/>
  </si>
  <si>
    <t>평균데미지</t>
    <phoneticPr fontId="8" type="noConversion"/>
  </si>
  <si>
    <t>최대데미지</t>
    <phoneticPr fontId="8" type="noConversion"/>
  </si>
  <si>
    <t>최소데미지</t>
    <phoneticPr fontId="8" type="noConversion"/>
  </si>
  <si>
    <t>크뎀최소최대</t>
    <phoneticPr fontId="8" type="noConversion"/>
  </si>
  <si>
    <t>평뎀</t>
    <phoneticPr fontId="8" type="noConversion"/>
  </si>
  <si>
    <t>최소뎀</t>
    <phoneticPr fontId="8" type="noConversion"/>
  </si>
  <si>
    <t>최대뎀</t>
    <phoneticPr fontId="8" type="noConversion"/>
  </si>
  <si>
    <t>최소뎀</t>
    <phoneticPr fontId="8" type="noConversion"/>
  </si>
  <si>
    <t>최대뎀</t>
    <phoneticPr fontId="8" type="noConversion"/>
  </si>
  <si>
    <t>최소데미지</t>
    <phoneticPr fontId="8" type="noConversion"/>
  </si>
  <si>
    <t>최대데미지</t>
    <phoneticPr fontId="8" type="noConversion"/>
  </si>
  <si>
    <t>메용스공</t>
    <phoneticPr fontId="8" type="noConversion"/>
  </si>
  <si>
    <t>평균데미지</t>
    <phoneticPr fontId="8" type="noConversion"/>
  </si>
  <si>
    <t>호영</t>
    <phoneticPr fontId="8" type="noConversion"/>
  </si>
  <si>
    <t>레조스택x, 메용사용</t>
    <phoneticPr fontId="8" type="noConversion"/>
  </si>
  <si>
    <r>
      <rPr>
        <sz val="11"/>
        <color theme="1"/>
        <rFont val="돋움"/>
        <family val="3"/>
        <charset val="129"/>
      </rPr>
      <t>콤보</t>
    </r>
    <r>
      <rPr>
        <sz val="11"/>
        <color theme="1"/>
        <rFont val="Arial"/>
        <family val="2"/>
      </rPr>
      <t xml:space="preserve">x, </t>
    </r>
    <r>
      <rPr>
        <sz val="11"/>
        <color theme="1"/>
        <rFont val="돋움"/>
        <family val="3"/>
        <charset val="129"/>
      </rPr>
      <t>인레이지</t>
    </r>
    <r>
      <rPr>
        <sz val="11"/>
        <color theme="1"/>
        <rFont val="Arial"/>
        <family val="2"/>
      </rPr>
      <t>x</t>
    </r>
    <phoneticPr fontId="8" type="noConversion"/>
  </si>
  <si>
    <t>비교스킬</t>
    <phoneticPr fontId="8" type="noConversion"/>
  </si>
  <si>
    <t>퍼뎀</t>
    <phoneticPr fontId="8" type="noConversion"/>
  </si>
  <si>
    <t>샤드</t>
    <phoneticPr fontId="8" type="noConversion"/>
  </si>
  <si>
    <t>레블</t>
    <phoneticPr fontId="8" type="noConversion"/>
  </si>
  <si>
    <t>메일스트롬</t>
    <phoneticPr fontId="8" type="noConversion"/>
  </si>
  <si>
    <r>
      <rPr>
        <sz val="11"/>
        <color theme="1"/>
        <rFont val="돋움"/>
        <family val="3"/>
        <charset val="129"/>
      </rPr>
      <t>이슈타르의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링</t>
    </r>
    <phoneticPr fontId="8" type="noConversion"/>
  </si>
  <si>
    <t>스탯창</t>
    <phoneticPr fontId="8" type="noConversion"/>
  </si>
  <si>
    <t>스탯창
조건</t>
    <phoneticPr fontId="8" type="noConversion"/>
  </si>
  <si>
    <t>데미지
조건</t>
    <phoneticPr fontId="8" type="noConversion"/>
  </si>
  <si>
    <t>스탯창 조건</t>
    <phoneticPr fontId="8" type="noConversion"/>
  </si>
  <si>
    <t>데미지조건</t>
    <phoneticPr fontId="8" type="noConversion"/>
  </si>
  <si>
    <r>
      <rPr>
        <sz val="11"/>
        <color theme="1"/>
        <rFont val="돋움"/>
        <family val="3"/>
        <charset val="129"/>
      </rPr>
      <t>레조</t>
    </r>
    <r>
      <rPr>
        <sz val="11"/>
        <color theme="1"/>
        <rFont val="Arial"/>
        <family val="2"/>
      </rPr>
      <t xml:space="preserve"> 2</t>
    </r>
    <r>
      <rPr>
        <sz val="11"/>
        <color theme="1"/>
        <rFont val="돋움"/>
        <family val="3"/>
        <charset val="129"/>
      </rPr>
      <t>스택</t>
    </r>
    <phoneticPr fontId="8" type="noConversion"/>
  </si>
  <si>
    <r>
      <t>1</t>
    </r>
    <r>
      <rPr>
        <sz val="11"/>
        <color theme="1"/>
        <rFont val="Arial"/>
        <family val="2"/>
      </rPr>
      <t>0</t>
    </r>
    <r>
      <rPr>
        <sz val="11"/>
        <color theme="1"/>
        <rFont val="돋움"/>
        <family val="3"/>
        <charset val="129"/>
      </rPr>
      <t>콤보</t>
    </r>
    <r>
      <rPr>
        <sz val="11"/>
        <color theme="1"/>
        <rFont val="Arial"/>
        <family val="2"/>
      </rPr>
      <t xml:space="preserve">, </t>
    </r>
    <r>
      <rPr>
        <sz val="11"/>
        <color theme="1"/>
        <rFont val="돋움"/>
        <family val="3"/>
        <charset val="129"/>
      </rPr>
      <t>인레이지</t>
    </r>
    <r>
      <rPr>
        <sz val="11"/>
        <color theme="1"/>
        <rFont val="Arial"/>
        <family val="2"/>
      </rPr>
      <t>O</t>
    </r>
    <phoneticPr fontId="8" type="noConversion"/>
  </si>
  <si>
    <r>
      <rPr>
        <sz val="11"/>
        <color theme="1"/>
        <rFont val="돋움"/>
        <family val="3"/>
        <charset val="129"/>
      </rPr>
      <t>스택</t>
    </r>
    <r>
      <rPr>
        <sz val="11"/>
        <color theme="1"/>
        <rFont val="Arial"/>
        <family val="2"/>
      </rPr>
      <t xml:space="preserve">X, </t>
    </r>
    <r>
      <rPr>
        <sz val="11"/>
        <color theme="1"/>
        <rFont val="돋움"/>
        <family val="3"/>
        <charset val="129"/>
      </rPr>
      <t>체인아츠</t>
    </r>
    <r>
      <rPr>
        <sz val="11"/>
        <color theme="1"/>
        <rFont val="Arial"/>
        <family val="2"/>
      </rPr>
      <t xml:space="preserve"> 1</t>
    </r>
    <r>
      <rPr>
        <sz val="11"/>
        <color theme="1"/>
        <rFont val="돋움"/>
        <family val="3"/>
        <charset val="129"/>
      </rPr>
      <t>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이후</t>
    </r>
    <phoneticPr fontId="8" type="noConversion"/>
  </si>
  <si>
    <r>
      <rPr>
        <sz val="11"/>
        <color theme="1"/>
        <rFont val="돋움"/>
        <family val="3"/>
        <charset val="129"/>
      </rPr>
      <t>스택</t>
    </r>
    <r>
      <rPr>
        <sz val="11"/>
        <color theme="1"/>
        <rFont val="Arial"/>
        <family val="2"/>
      </rPr>
      <t>x, 100%</t>
    </r>
    <r>
      <rPr>
        <sz val="11"/>
        <color theme="1"/>
        <rFont val="돋움"/>
        <family val="3"/>
        <charset val="129"/>
      </rPr>
      <t>유지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버프사용</t>
    </r>
    <phoneticPr fontId="8" type="noConversion"/>
  </si>
  <si>
    <r>
      <rPr>
        <sz val="11"/>
        <color theme="1"/>
        <rFont val="돋움"/>
        <family val="3"/>
        <charset val="129"/>
      </rPr>
      <t>스택</t>
    </r>
    <r>
      <rPr>
        <sz val="11"/>
        <color theme="1"/>
        <rFont val="Arial"/>
        <family val="2"/>
      </rPr>
      <t>X</t>
    </r>
    <phoneticPr fontId="8" type="noConversion"/>
  </si>
  <si>
    <r>
      <rPr>
        <sz val="11"/>
        <color theme="1"/>
        <rFont val="돋움"/>
        <family val="3"/>
        <charset val="129"/>
      </rPr>
      <t>끝나지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않는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흉몽</t>
    </r>
    <phoneticPr fontId="8" type="noConversion"/>
  </si>
  <si>
    <t>레프폼</t>
    <phoneticPr fontId="8" type="noConversion"/>
  </si>
  <si>
    <t>인간폼, 공격모드, 모프3</t>
    <phoneticPr fontId="8" type="noConversion"/>
  </si>
  <si>
    <t>기가 슬래셔</t>
    <phoneticPr fontId="8" type="noConversion"/>
  </si>
  <si>
    <t>토파류</t>
    <phoneticPr fontId="8" type="noConversion"/>
  </si>
  <si>
    <t>메용사용</t>
    <phoneticPr fontId="8" type="noConversion"/>
  </si>
  <si>
    <r>
      <rPr>
        <sz val="11"/>
        <color theme="1"/>
        <rFont val="돋움"/>
        <family val="3"/>
        <charset val="129"/>
      </rPr>
      <t>권술</t>
    </r>
    <r>
      <rPr>
        <sz val="11"/>
        <color theme="1"/>
        <rFont val="Arial"/>
        <family val="2"/>
      </rPr>
      <t>:</t>
    </r>
    <r>
      <rPr>
        <sz val="11"/>
        <color theme="1"/>
        <rFont val="돋움"/>
        <family val="3"/>
        <charset val="129"/>
      </rPr>
      <t>호접지몽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사용</t>
    </r>
    <phoneticPr fontId="8" type="noConversion"/>
  </si>
  <si>
    <r>
      <rPr>
        <sz val="11"/>
        <color theme="1"/>
        <rFont val="돋움"/>
        <family val="3"/>
        <charset val="129"/>
      </rPr>
      <t>쿼드러플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스로우</t>
    </r>
    <phoneticPr fontId="8" type="noConversion"/>
  </si>
  <si>
    <r>
      <t>1</t>
    </r>
    <r>
      <rPr>
        <sz val="11"/>
        <color theme="1"/>
        <rFont val="Arial"/>
        <family val="2"/>
      </rPr>
      <t>00%</t>
    </r>
    <r>
      <rPr>
        <sz val="11"/>
        <color theme="1"/>
        <rFont val="돋움"/>
        <family val="3"/>
        <charset val="129"/>
      </rPr>
      <t>유지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버프사용</t>
    </r>
    <phoneticPr fontId="8" type="noConversion"/>
  </si>
  <si>
    <r>
      <rPr>
        <sz val="11"/>
        <color theme="1"/>
        <rFont val="돋움"/>
        <family val="3"/>
        <charset val="129"/>
      </rPr>
      <t>플레임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표창</t>
    </r>
    <phoneticPr fontId="8" type="noConversion"/>
  </si>
  <si>
    <t>스펙터, 로디드, 어비스, 스칼렛 버프X</t>
    <phoneticPr fontId="8" type="noConversion"/>
  </si>
  <si>
    <t>트리니티</t>
    <phoneticPr fontId="8" type="noConversion"/>
  </si>
  <si>
    <t>동일</t>
    <phoneticPr fontId="8" type="noConversion"/>
  </si>
  <si>
    <r>
      <rPr>
        <sz val="11"/>
        <color theme="1"/>
        <rFont val="돋움"/>
        <family val="3"/>
        <charset val="129"/>
      </rPr>
      <t>얼티밋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드라이브</t>
    </r>
    <phoneticPr fontId="8" type="noConversion"/>
  </si>
  <si>
    <r>
      <rPr>
        <sz val="11"/>
        <color theme="1"/>
        <rFont val="돋움"/>
        <family val="3"/>
        <charset val="129"/>
      </rPr>
      <t>크오체</t>
    </r>
    <r>
      <rPr>
        <sz val="11"/>
        <color theme="1"/>
        <rFont val="Arial"/>
        <family val="2"/>
      </rPr>
      <t xml:space="preserve">, </t>
    </r>
    <r>
      <rPr>
        <sz val="11"/>
        <color theme="1"/>
        <rFont val="돋움"/>
        <family val="3"/>
        <charset val="129"/>
      </rPr>
      <t>파이널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컷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사용</t>
    </r>
    <phoneticPr fontId="8" type="noConversion"/>
  </si>
  <si>
    <r>
      <rPr>
        <sz val="11"/>
        <color theme="1"/>
        <rFont val="돋움"/>
        <family val="3"/>
        <charset val="129"/>
      </rPr>
      <t>팬텀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블로우</t>
    </r>
    <phoneticPr fontId="8" type="noConversion"/>
  </si>
  <si>
    <r>
      <rPr>
        <sz val="11"/>
        <color theme="1"/>
        <rFont val="돋움"/>
        <family val="3"/>
        <charset val="129"/>
      </rPr>
      <t>메용</t>
    </r>
    <r>
      <rPr>
        <sz val="11"/>
        <color theme="1"/>
        <rFont val="Arial"/>
        <family val="2"/>
      </rPr>
      <t xml:space="preserve">, </t>
    </r>
    <r>
      <rPr>
        <sz val="11"/>
        <color theme="1"/>
        <rFont val="돋움"/>
        <family val="3"/>
        <charset val="129"/>
      </rPr>
      <t>프레이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오브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아리아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사용</t>
    </r>
    <phoneticPr fontId="8" type="noConversion"/>
  </si>
  <si>
    <r>
      <rPr>
        <sz val="11"/>
        <color theme="1"/>
        <rFont val="돋움"/>
        <family val="3"/>
        <charset val="129"/>
      </rPr>
      <t>메용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사용</t>
    </r>
    <phoneticPr fontId="8" type="noConversion"/>
  </si>
  <si>
    <r>
      <rPr>
        <sz val="11"/>
        <color theme="1"/>
        <rFont val="돋움"/>
        <family val="3"/>
        <charset val="129"/>
      </rPr>
      <t>파이널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컷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사용</t>
    </r>
    <phoneticPr fontId="8" type="noConversion"/>
  </si>
  <si>
    <t>블래스트</t>
    <phoneticPr fontId="8" type="noConversion"/>
  </si>
  <si>
    <r>
      <rPr>
        <sz val="11"/>
        <color theme="1"/>
        <rFont val="돋움"/>
        <family val="3"/>
        <charset val="129"/>
      </rPr>
      <t>메용</t>
    </r>
    <r>
      <rPr>
        <sz val="11"/>
        <color theme="1"/>
        <rFont val="Arial"/>
        <family val="2"/>
      </rPr>
      <t xml:space="preserve">, </t>
    </r>
    <r>
      <rPr>
        <sz val="11"/>
        <color theme="1"/>
        <rFont val="돋움"/>
        <family val="3"/>
        <charset val="129"/>
      </rPr>
      <t>컴뱃</t>
    </r>
    <r>
      <rPr>
        <sz val="11"/>
        <color theme="1"/>
        <rFont val="Arial"/>
        <family val="2"/>
      </rPr>
      <t xml:space="preserve">, </t>
    </r>
    <r>
      <rPr>
        <sz val="11"/>
        <color theme="1"/>
        <rFont val="돋움"/>
        <family val="3"/>
        <charset val="129"/>
      </rPr>
      <t>엘포</t>
    </r>
    <r>
      <rPr>
        <sz val="11"/>
        <color theme="1"/>
        <rFont val="Arial"/>
        <family val="2"/>
      </rPr>
      <t xml:space="preserve">, </t>
    </r>
    <r>
      <rPr>
        <sz val="11"/>
        <color theme="1"/>
        <rFont val="돋움"/>
        <family val="3"/>
        <charset val="129"/>
      </rPr>
      <t>가드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사용</t>
    </r>
    <phoneticPr fontId="8" type="noConversion"/>
  </si>
  <si>
    <t>동일</t>
    <phoneticPr fontId="8" type="noConversion"/>
  </si>
  <si>
    <r>
      <rPr>
        <sz val="11"/>
        <color theme="1"/>
        <rFont val="돋움"/>
        <family val="3"/>
        <charset val="129"/>
      </rPr>
      <t>어드밴스드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스로잉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웨폰</t>
    </r>
    <phoneticPr fontId="8" type="noConversion"/>
  </si>
  <si>
    <r>
      <rPr>
        <sz val="11"/>
        <color theme="1"/>
        <rFont val="돋움"/>
        <family val="3"/>
        <charset val="129"/>
      </rPr>
      <t>스트랭스</t>
    </r>
    <r>
      <rPr>
        <sz val="11"/>
        <color theme="1"/>
        <rFont val="Arial"/>
        <family val="2"/>
      </rPr>
      <t xml:space="preserve"> 10</t>
    </r>
    <r>
      <rPr>
        <sz val="11"/>
        <color theme="1"/>
        <rFont val="돋움"/>
        <family val="3"/>
        <charset val="129"/>
      </rPr>
      <t>중첩</t>
    </r>
    <phoneticPr fontId="8" type="noConversion"/>
  </si>
  <si>
    <t>RM7</t>
    <phoneticPr fontId="8" type="noConversion"/>
  </si>
  <si>
    <r>
      <rPr>
        <sz val="11"/>
        <color theme="1"/>
        <rFont val="돋움"/>
        <family val="3"/>
        <charset val="129"/>
      </rPr>
      <t>제로</t>
    </r>
    <r>
      <rPr>
        <sz val="11"/>
        <color theme="1"/>
        <rFont val="Arial"/>
        <family val="2"/>
      </rPr>
      <t>-</t>
    </r>
    <r>
      <rPr>
        <sz val="11"/>
        <color theme="1"/>
        <rFont val="돋움"/>
        <family val="3"/>
        <charset val="129"/>
      </rPr>
      <t>베타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디바인포스</t>
    </r>
    <r>
      <rPr>
        <sz val="11"/>
        <color theme="1"/>
        <rFont val="Arial"/>
        <family val="2"/>
      </rPr>
      <t xml:space="preserve">, </t>
    </r>
    <r>
      <rPr>
        <sz val="11"/>
        <color theme="1"/>
        <rFont val="돋움"/>
        <family val="3"/>
        <charset val="129"/>
      </rPr>
      <t>메용</t>
    </r>
    <phoneticPr fontId="8" type="noConversion"/>
  </si>
  <si>
    <t>로디드</t>
    <phoneticPr fontId="8" type="noConversion"/>
  </si>
  <si>
    <t>탱크상태, 메용</t>
    <phoneticPr fontId="8" type="noConversion"/>
  </si>
  <si>
    <t>이프리트</t>
    <phoneticPr fontId="8" type="noConversion"/>
  </si>
  <si>
    <t>동일</t>
    <phoneticPr fontId="8" type="noConversion"/>
  </si>
  <si>
    <t>엘퀴네스</t>
    <phoneticPr fontId="8" type="noConversion"/>
  </si>
  <si>
    <t>동일</t>
    <phoneticPr fontId="8" type="noConversion"/>
  </si>
  <si>
    <t>바하뮤트</t>
    <phoneticPr fontId="8" type="noConversion"/>
  </si>
  <si>
    <r>
      <t>100%</t>
    </r>
    <r>
      <rPr>
        <sz val="11"/>
        <color theme="1"/>
        <rFont val="돋움"/>
        <family val="3"/>
        <charset val="129"/>
      </rPr>
      <t>유지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버프사용</t>
    </r>
    <r>
      <rPr>
        <sz val="11"/>
        <color theme="1"/>
        <rFont val="Arial"/>
        <family val="2"/>
      </rPr>
      <t xml:space="preserve">, </t>
    </r>
    <r>
      <rPr>
        <sz val="11"/>
        <color theme="1"/>
        <rFont val="돋움"/>
        <family val="3"/>
        <charset val="129"/>
      </rPr>
      <t>벤전스</t>
    </r>
    <r>
      <rPr>
        <sz val="11"/>
        <color theme="1"/>
        <rFont val="Arial"/>
        <family val="2"/>
      </rPr>
      <t xml:space="preserve"> on</t>
    </r>
    <phoneticPr fontId="8" type="noConversion"/>
  </si>
  <si>
    <t>동일</t>
    <phoneticPr fontId="8" type="noConversion"/>
  </si>
  <si>
    <r>
      <rPr>
        <sz val="11"/>
        <color theme="1"/>
        <rFont val="돋움"/>
        <family val="3"/>
        <charset val="129"/>
      </rPr>
      <t>다이브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오브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썬더</t>
    </r>
    <phoneticPr fontId="8" type="noConversion"/>
  </si>
  <si>
    <t>진귀참</t>
    <phoneticPr fontId="8" type="noConversion"/>
  </si>
  <si>
    <t>펜릴</t>
    <phoneticPr fontId="8" type="noConversion"/>
  </si>
  <si>
    <r>
      <rPr>
        <sz val="11"/>
        <color theme="1"/>
        <rFont val="돋움"/>
        <family val="3"/>
        <charset val="129"/>
      </rPr>
      <t>스윙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후</t>
    </r>
    <phoneticPr fontId="8" type="noConversion"/>
  </si>
  <si>
    <t>방패일시</t>
    <phoneticPr fontId="8" type="noConversion"/>
  </si>
  <si>
    <r>
      <rPr>
        <sz val="11"/>
        <color theme="1"/>
        <rFont val="돋움"/>
        <family val="3"/>
        <charset val="129"/>
      </rPr>
      <t>궁그닐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디센트</t>
    </r>
    <phoneticPr fontId="8" type="noConversion"/>
  </si>
  <si>
    <t>새크리파이스</t>
    <phoneticPr fontId="8" type="noConversion"/>
  </si>
  <si>
    <t>캐논버스터</t>
    <phoneticPr fontId="8" type="noConversion"/>
  </si>
  <si>
    <t>로디드, 오크통 크뎀</t>
    <phoneticPr fontId="8" type="noConversion"/>
  </si>
  <si>
    <t>로디드</t>
    <phoneticPr fontId="8" type="noConversion"/>
  </si>
  <si>
    <r>
      <rPr>
        <sz val="11"/>
        <color theme="1"/>
        <rFont val="돋움"/>
        <family val="3"/>
        <charset val="129"/>
      </rPr>
      <t>래피드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파이어</t>
    </r>
    <phoneticPr fontId="8" type="noConversion"/>
  </si>
  <si>
    <r>
      <rPr>
        <sz val="11"/>
        <color theme="1"/>
        <rFont val="돋움"/>
        <family val="3"/>
        <charset val="129"/>
      </rPr>
      <t>애로우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플래터</t>
    </r>
    <r>
      <rPr>
        <sz val="11"/>
        <color theme="1"/>
        <rFont val="Arial"/>
        <family val="2"/>
      </rPr>
      <t>(</t>
    </r>
    <r>
      <rPr>
        <sz val="11"/>
        <color theme="1"/>
        <rFont val="돋움"/>
        <family val="3"/>
        <charset val="129"/>
      </rPr>
      <t>캐릭</t>
    </r>
    <r>
      <rPr>
        <sz val="11"/>
        <color theme="1"/>
        <rFont val="Arial"/>
        <family val="2"/>
      </rPr>
      <t>)</t>
    </r>
    <phoneticPr fontId="8" type="noConversion"/>
  </si>
  <si>
    <r>
      <rPr>
        <sz val="11"/>
        <color theme="1"/>
        <rFont val="돋움"/>
        <family val="3"/>
        <charset val="129"/>
      </rPr>
      <t>아머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피어싱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발동</t>
    </r>
    <phoneticPr fontId="8" type="noConversion"/>
  </si>
  <si>
    <r>
      <rPr>
        <sz val="11"/>
        <color theme="1"/>
        <rFont val="돋움"/>
        <family val="3"/>
        <charset val="129"/>
      </rPr>
      <t>서펜트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스크류</t>
    </r>
    <phoneticPr fontId="8" type="noConversion"/>
  </si>
  <si>
    <t>로디드, 완충</t>
    <phoneticPr fontId="8" type="noConversion"/>
  </si>
  <si>
    <r>
      <rPr>
        <sz val="11"/>
        <color theme="1"/>
        <rFont val="돋움"/>
        <family val="3"/>
        <charset val="129"/>
      </rPr>
      <t>미완충</t>
    </r>
    <r>
      <rPr>
        <sz val="11"/>
        <color theme="1"/>
        <rFont val="Arial"/>
        <family val="2"/>
      </rPr>
      <t>, 100%</t>
    </r>
    <r>
      <rPr>
        <sz val="11"/>
        <color theme="1"/>
        <rFont val="돋움"/>
        <family val="3"/>
        <charset val="129"/>
      </rPr>
      <t>유지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버프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사용</t>
    </r>
    <phoneticPr fontId="8" type="noConversion"/>
  </si>
  <si>
    <r>
      <t>3</t>
    </r>
    <r>
      <rPr>
        <sz val="11"/>
        <color theme="1"/>
        <rFont val="돋움"/>
        <family val="3"/>
        <charset val="129"/>
      </rPr>
      <t>킬링포인트</t>
    </r>
    <r>
      <rPr>
        <sz val="11"/>
        <color theme="1"/>
        <rFont val="Arial"/>
        <family val="2"/>
      </rPr>
      <t/>
    </r>
    <phoneticPr fontId="8" type="noConversion"/>
  </si>
  <si>
    <t>암살2타</t>
    <phoneticPr fontId="8" type="noConversion"/>
  </si>
  <si>
    <r>
      <t>1</t>
    </r>
    <r>
      <rPr>
        <sz val="11"/>
        <color theme="1"/>
        <rFont val="Arial"/>
        <family val="2"/>
      </rPr>
      <t>00%</t>
    </r>
    <r>
      <rPr>
        <sz val="11"/>
        <color theme="1"/>
        <rFont val="돋움"/>
        <family val="3"/>
        <charset val="129"/>
      </rPr>
      <t>유지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버프사용</t>
    </r>
    <phoneticPr fontId="8" type="noConversion"/>
  </si>
  <si>
    <t>레이븐(노코강)</t>
    <phoneticPr fontId="8" type="noConversion"/>
  </si>
  <si>
    <t>동일</t>
    <phoneticPr fontId="8" type="noConversion"/>
  </si>
  <si>
    <r>
      <rPr>
        <sz val="11"/>
        <color theme="1"/>
        <rFont val="돋움"/>
        <family val="3"/>
        <charset val="129"/>
      </rPr>
      <t>앱솔루트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킬</t>
    </r>
    <phoneticPr fontId="8" type="noConversion"/>
  </si>
  <si>
    <r>
      <rPr>
        <sz val="11"/>
        <color theme="1"/>
        <rFont val="돋움"/>
        <family val="3"/>
        <charset val="129"/>
      </rPr>
      <t>다크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크레센도</t>
    </r>
    <r>
      <rPr>
        <sz val="11"/>
        <color theme="1"/>
        <rFont val="Arial"/>
        <family val="2"/>
      </rPr>
      <t xml:space="preserve"> 0</t>
    </r>
    <r>
      <rPr>
        <sz val="11"/>
        <color theme="1"/>
        <rFont val="돋움"/>
        <family val="3"/>
        <charset val="129"/>
      </rPr>
      <t>중첩</t>
    </r>
    <phoneticPr fontId="8" type="noConversion"/>
  </si>
  <si>
    <t>스나이핑</t>
    <phoneticPr fontId="8" type="noConversion"/>
  </si>
  <si>
    <t>최대거리</t>
    <phoneticPr fontId="8" type="noConversion"/>
  </si>
  <si>
    <r>
      <t>1</t>
    </r>
    <r>
      <rPr>
        <sz val="11"/>
        <color theme="1"/>
        <rFont val="Arial"/>
        <family val="2"/>
      </rPr>
      <t>0</t>
    </r>
    <r>
      <rPr>
        <sz val="11"/>
        <color theme="1"/>
        <rFont val="돋움"/>
        <family val="3"/>
        <charset val="129"/>
      </rPr>
      <t>스택</t>
    </r>
    <phoneticPr fontId="8" type="noConversion"/>
  </si>
  <si>
    <r>
      <rPr>
        <sz val="11"/>
        <color theme="1"/>
        <rFont val="돋움"/>
        <family val="3"/>
        <charset val="129"/>
      </rPr>
      <t>매그넘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펀치</t>
    </r>
    <phoneticPr fontId="8" type="noConversion"/>
  </si>
  <si>
    <r>
      <rPr>
        <sz val="11"/>
        <color theme="1"/>
        <rFont val="돋움"/>
        <family val="3"/>
        <charset val="129"/>
      </rPr>
      <t>얼티메이트</t>
    </r>
    <r>
      <rPr>
        <sz val="11"/>
        <color theme="1"/>
        <rFont val="Arial"/>
        <family val="2"/>
      </rPr>
      <t>-B.P.M</t>
    </r>
    <phoneticPr fontId="8" type="noConversion"/>
  </si>
  <si>
    <t>동일</t>
    <phoneticPr fontId="8" type="noConversion"/>
  </si>
  <si>
    <r>
      <rPr>
        <sz val="11"/>
        <color theme="1"/>
        <rFont val="돋움"/>
        <family val="3"/>
        <charset val="129"/>
      </rPr>
      <t>크로스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더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스틱스</t>
    </r>
    <r>
      <rPr>
        <sz val="11"/>
        <color theme="1"/>
        <rFont val="Arial"/>
        <family val="2"/>
      </rPr>
      <t>(</t>
    </r>
    <r>
      <rPr>
        <sz val="11"/>
        <color theme="1"/>
        <rFont val="돋움"/>
        <family val="3"/>
        <charset val="129"/>
      </rPr>
      <t>풀차지</t>
    </r>
    <r>
      <rPr>
        <sz val="11"/>
        <color theme="1"/>
        <rFont val="Arial"/>
        <family val="2"/>
      </rPr>
      <t>)</t>
    </r>
    <phoneticPr fontId="8" type="noConversion"/>
  </si>
  <si>
    <r>
      <t>100%</t>
    </r>
    <r>
      <rPr>
        <sz val="11"/>
        <color theme="1"/>
        <rFont val="돋움"/>
        <family val="3"/>
        <charset val="129"/>
      </rPr>
      <t>유지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버프사용</t>
    </r>
    <r>
      <rPr>
        <sz val="11"/>
        <color theme="1"/>
        <rFont val="Arial"/>
        <family val="2"/>
      </rPr>
      <t xml:space="preserve">, </t>
    </r>
    <r>
      <rPr>
        <sz val="11"/>
        <color theme="1"/>
        <rFont val="돋움"/>
        <family val="3"/>
        <charset val="129"/>
      </rPr>
      <t>솔루나타임</t>
    </r>
    <phoneticPr fontId="8" type="noConversion"/>
  </si>
  <si>
    <t>동일</t>
    <phoneticPr fontId="8" type="noConversion"/>
  </si>
  <si>
    <r>
      <rPr>
        <sz val="11"/>
        <color theme="1"/>
        <rFont val="돋움"/>
        <family val="3"/>
        <charset val="129"/>
      </rPr>
      <t>블레이징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오비탈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플레임</t>
    </r>
    <phoneticPr fontId="8" type="noConversion"/>
  </si>
  <si>
    <t>동일</t>
    <phoneticPr fontId="8" type="noConversion"/>
  </si>
  <si>
    <r>
      <rPr>
        <sz val="11"/>
        <color theme="1"/>
        <rFont val="돋움"/>
        <family val="3"/>
        <charset val="129"/>
      </rPr>
      <t>아이들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윔</t>
    </r>
    <phoneticPr fontId="8" type="noConversion"/>
  </si>
  <si>
    <r>
      <rPr>
        <sz val="11"/>
        <color theme="1"/>
        <rFont val="돋움"/>
        <family val="3"/>
        <charset val="129"/>
      </rPr>
      <t>첫번째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정령의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기운</t>
    </r>
    <phoneticPr fontId="8" type="noConversion"/>
  </si>
  <si>
    <r>
      <rPr>
        <sz val="11"/>
        <color theme="1"/>
        <rFont val="돋움"/>
        <family val="3"/>
        <charset val="129"/>
      </rPr>
      <t>다크니스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오멘</t>
    </r>
    <phoneticPr fontId="8" type="noConversion"/>
  </si>
  <si>
    <t>교아탄</t>
    <phoneticPr fontId="8" type="noConversion"/>
  </si>
  <si>
    <r>
      <rPr>
        <sz val="11"/>
        <color theme="1"/>
        <rFont val="돋움"/>
        <family val="3"/>
        <charset val="129"/>
      </rPr>
      <t>뇌전버프</t>
    </r>
    <r>
      <rPr>
        <sz val="11"/>
        <color theme="1"/>
        <rFont val="Arial"/>
        <family val="2"/>
      </rPr>
      <t xml:space="preserve"> x, </t>
    </r>
    <r>
      <rPr>
        <sz val="11"/>
        <color theme="1"/>
        <rFont val="돋움"/>
        <family val="3"/>
        <charset val="129"/>
      </rPr>
      <t>로디드</t>
    </r>
    <phoneticPr fontId="8" type="noConversion"/>
  </si>
  <si>
    <r>
      <rPr>
        <sz val="11"/>
        <color theme="1"/>
        <rFont val="돋움"/>
        <family val="3"/>
        <charset val="129"/>
      </rPr>
      <t>데들리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차지</t>
    </r>
    <r>
      <rPr>
        <sz val="11"/>
        <color theme="1"/>
        <rFont val="Arial"/>
        <family val="2"/>
      </rPr>
      <t>(</t>
    </r>
    <r>
      <rPr>
        <sz val="11"/>
        <color theme="1"/>
        <rFont val="돋움"/>
        <family val="3"/>
        <charset val="129"/>
      </rPr>
      <t>노코강</t>
    </r>
    <r>
      <rPr>
        <sz val="11"/>
        <color theme="1"/>
        <rFont val="Arial"/>
        <family val="2"/>
      </rPr>
      <t>)</t>
    </r>
    <phoneticPr fontId="8" type="noConversion"/>
  </si>
  <si>
    <t>동일</t>
    <phoneticPr fontId="8" type="noConversion"/>
  </si>
  <si>
    <r>
      <rPr>
        <sz val="11"/>
        <color theme="1"/>
        <rFont val="돋움"/>
        <family val="3"/>
        <charset val="129"/>
      </rPr>
      <t>그림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리퍼</t>
    </r>
    <phoneticPr fontId="8" type="noConversion"/>
  </si>
  <si>
    <r>
      <rPr>
        <sz val="11"/>
        <color theme="1"/>
        <rFont val="돋움"/>
        <family val="3"/>
        <charset val="129"/>
      </rPr>
      <t>디버프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오라</t>
    </r>
    <r>
      <rPr>
        <sz val="11"/>
        <color theme="1"/>
        <rFont val="Arial"/>
        <family val="2"/>
      </rPr>
      <t>x</t>
    </r>
    <phoneticPr fontId="8" type="noConversion"/>
  </si>
  <si>
    <r>
      <rPr>
        <sz val="11"/>
        <color theme="1"/>
        <rFont val="돋움"/>
        <family val="3"/>
        <charset val="129"/>
      </rPr>
      <t>메용</t>
    </r>
    <r>
      <rPr>
        <sz val="11"/>
        <color theme="1"/>
        <rFont val="Arial"/>
        <family val="2"/>
      </rPr>
      <t xml:space="preserve">, </t>
    </r>
    <r>
      <rPr>
        <sz val="11"/>
        <color theme="1"/>
        <rFont val="돋움"/>
        <family val="3"/>
        <charset val="129"/>
      </rPr>
      <t>배틀레이지</t>
    </r>
    <r>
      <rPr>
        <sz val="11"/>
        <color theme="1"/>
        <rFont val="Arial"/>
        <family val="2"/>
      </rPr>
      <t xml:space="preserve">, </t>
    </r>
    <r>
      <rPr>
        <sz val="11"/>
        <color theme="1"/>
        <rFont val="돋움"/>
        <family val="3"/>
        <charset val="129"/>
      </rPr>
      <t>다크오라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사용</t>
    </r>
    <phoneticPr fontId="8" type="noConversion"/>
  </si>
  <si>
    <r>
      <rPr>
        <sz val="11"/>
        <color theme="1"/>
        <rFont val="돋움"/>
        <family val="3"/>
        <charset val="129"/>
      </rPr>
      <t>와일드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발칸</t>
    </r>
    <phoneticPr fontId="8" type="noConversion"/>
  </si>
  <si>
    <r>
      <t>100%</t>
    </r>
    <r>
      <rPr>
        <sz val="11"/>
        <color theme="1"/>
        <rFont val="돋움"/>
        <family val="3"/>
        <charset val="129"/>
      </rPr>
      <t>유지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버프사용</t>
    </r>
    <r>
      <rPr>
        <sz val="11"/>
        <color theme="1"/>
        <rFont val="Arial"/>
        <family val="2"/>
      </rPr>
      <t xml:space="preserve">, </t>
    </r>
    <r>
      <rPr>
        <sz val="11"/>
        <color theme="1"/>
        <rFont val="돋움"/>
        <family val="3"/>
        <charset val="129"/>
      </rPr>
      <t>비스트폼</t>
    </r>
    <phoneticPr fontId="8" type="noConversion"/>
  </si>
  <si>
    <t>동일</t>
    <phoneticPr fontId="8" type="noConversion"/>
  </si>
  <si>
    <r>
      <rPr>
        <sz val="11"/>
        <color theme="1"/>
        <rFont val="돋움"/>
        <family val="3"/>
        <charset val="129"/>
      </rPr>
      <t>이블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토쳐</t>
    </r>
    <r>
      <rPr>
        <sz val="11"/>
        <color theme="1"/>
        <rFont val="Arial"/>
        <family val="2"/>
      </rPr>
      <t>x(=</t>
    </r>
    <r>
      <rPr>
        <sz val="11"/>
        <color theme="1"/>
        <rFont val="돋움"/>
        <family val="3"/>
        <charset val="129"/>
      </rPr>
      <t>상태이상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몹</t>
    </r>
    <r>
      <rPr>
        <sz val="11"/>
        <color theme="1"/>
        <rFont val="Arial"/>
        <family val="2"/>
      </rPr>
      <t>x)</t>
    </r>
    <phoneticPr fontId="8" type="noConversion"/>
  </si>
  <si>
    <r>
      <rPr>
        <sz val="11"/>
        <color theme="1"/>
        <rFont val="돋움"/>
        <family val="3"/>
        <charset val="129"/>
      </rPr>
      <t>데몬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익스플로젼</t>
    </r>
    <r>
      <rPr>
        <sz val="11"/>
        <color theme="1"/>
        <rFont val="Arial"/>
        <family val="2"/>
      </rPr>
      <t>(</t>
    </r>
    <r>
      <rPr>
        <sz val="11"/>
        <color theme="1"/>
        <rFont val="돋움"/>
        <family val="3"/>
        <charset val="129"/>
      </rPr>
      <t>첫타</t>
    </r>
    <r>
      <rPr>
        <sz val="11"/>
        <color theme="1"/>
        <rFont val="Arial"/>
        <family val="2"/>
      </rPr>
      <t>)</t>
    </r>
    <phoneticPr fontId="8" type="noConversion"/>
  </si>
  <si>
    <r>
      <rPr>
        <sz val="11"/>
        <color theme="1"/>
        <rFont val="돋움"/>
        <family val="3"/>
        <charset val="129"/>
      </rPr>
      <t>클래프트</t>
    </r>
    <r>
      <rPr>
        <sz val="11"/>
        <color theme="1"/>
        <rFont val="Arial"/>
        <family val="2"/>
      </rPr>
      <t>:</t>
    </r>
    <r>
      <rPr>
        <sz val="11"/>
        <color theme="1"/>
        <rFont val="돋움"/>
        <family val="3"/>
        <charset val="129"/>
      </rPr>
      <t>오브</t>
    </r>
    <phoneticPr fontId="8" type="noConversion"/>
  </si>
  <si>
    <r>
      <rPr>
        <sz val="11"/>
        <color theme="1"/>
        <rFont val="돋움"/>
        <family val="3"/>
        <charset val="129"/>
      </rPr>
      <t>블레스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마크</t>
    </r>
    <r>
      <rPr>
        <sz val="11"/>
        <color theme="1"/>
        <rFont val="Arial"/>
        <family val="2"/>
      </rPr>
      <t xml:space="preserve"> 10</t>
    </r>
    <r>
      <rPr>
        <sz val="11"/>
        <color theme="1"/>
        <rFont val="돋움"/>
        <family val="3"/>
        <charset val="129"/>
      </rPr>
      <t>중첩</t>
    </r>
    <phoneticPr fontId="8" type="noConversion"/>
  </si>
  <si>
    <r>
      <rPr>
        <sz val="11"/>
        <color theme="1"/>
        <rFont val="돋움"/>
        <family val="3"/>
        <charset val="129"/>
      </rPr>
      <t>스트라이크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애로우</t>
    </r>
    <phoneticPr fontId="8" type="noConversion"/>
  </si>
  <si>
    <t>동일</t>
    <phoneticPr fontId="8" type="noConversion"/>
  </si>
  <si>
    <t>로디드, 점령 결속 극대화</t>
    <phoneticPr fontId="8" type="noConversion"/>
  </si>
  <si>
    <r>
      <rPr>
        <sz val="11"/>
        <color theme="1"/>
        <rFont val="돋움"/>
        <family val="3"/>
        <charset val="129"/>
      </rPr>
      <t>변환전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돋움"/>
        <family val="3"/>
        <charset val="129"/>
      </rPr>
      <t>직업</t>
    </r>
    <phoneticPr fontId="8" type="noConversion"/>
  </si>
  <si>
    <t>변환후 직업</t>
    <phoneticPr fontId="8" type="noConversion"/>
  </si>
  <si>
    <t>비홀더, 메용, 크오체사용</t>
    <phoneticPr fontId="8" type="noConversion"/>
  </si>
  <si>
    <r>
      <rPr>
        <sz val="11"/>
        <color theme="1"/>
        <rFont val="돋움"/>
        <family val="3"/>
        <charset val="129"/>
      </rPr>
      <t>메용</t>
    </r>
    <r>
      <rPr>
        <sz val="11"/>
        <color theme="1"/>
        <rFont val="Calibri"/>
        <family val="2"/>
      </rPr>
      <t xml:space="preserve">O </t>
    </r>
    <r>
      <rPr>
        <sz val="11"/>
        <color theme="1"/>
        <rFont val="돋움"/>
        <family val="3"/>
        <charset val="129"/>
      </rPr>
      <t>스탯</t>
    </r>
    <phoneticPr fontId="8" type="noConversion"/>
  </si>
  <si>
    <r>
      <rPr>
        <sz val="11"/>
        <color theme="1"/>
        <rFont val="돋움"/>
        <family val="3"/>
        <charset val="129"/>
      </rPr>
      <t>메용</t>
    </r>
    <r>
      <rPr>
        <sz val="11"/>
        <color theme="1"/>
        <rFont val="Calibri"/>
        <family val="2"/>
      </rPr>
      <t xml:space="preserve">X </t>
    </r>
    <r>
      <rPr>
        <sz val="11"/>
        <color theme="1"/>
        <rFont val="돋움"/>
        <family val="3"/>
        <charset val="129"/>
      </rPr>
      <t>스탯</t>
    </r>
    <phoneticPr fontId="8" type="noConversion"/>
  </si>
  <si>
    <r>
      <rPr>
        <sz val="11"/>
        <color theme="1"/>
        <rFont val="돋움"/>
        <family val="3"/>
        <charset val="129"/>
      </rPr>
      <t>메용</t>
    </r>
    <r>
      <rPr>
        <sz val="11"/>
        <color theme="1"/>
        <rFont val="Calibri"/>
        <family val="2"/>
      </rPr>
      <t xml:space="preserve">X </t>
    </r>
    <r>
      <rPr>
        <sz val="11"/>
        <color theme="1"/>
        <rFont val="돋움"/>
        <family val="3"/>
        <charset val="129"/>
      </rPr>
      <t>스탯</t>
    </r>
    <phoneticPr fontId="8" type="noConversion"/>
  </si>
  <si>
    <r>
      <rPr>
        <sz val="11"/>
        <color theme="1"/>
        <rFont val="돋움"/>
        <family val="3"/>
        <charset val="129"/>
      </rPr>
      <t>메용</t>
    </r>
    <r>
      <rPr>
        <sz val="11"/>
        <color theme="1"/>
        <rFont val="Calibri"/>
        <family val="2"/>
      </rPr>
      <t xml:space="preserve">O </t>
    </r>
    <r>
      <rPr>
        <sz val="11"/>
        <color theme="1"/>
        <rFont val="돋움"/>
        <family val="3"/>
        <charset val="129"/>
      </rPr>
      <t>스탯</t>
    </r>
    <phoneticPr fontId="8" type="noConversion"/>
  </si>
  <si>
    <r>
      <rPr>
        <sz val="11"/>
        <color theme="1"/>
        <rFont val="돋움"/>
        <family val="3"/>
        <charset val="129"/>
      </rPr>
      <t>스공</t>
    </r>
    <r>
      <rPr>
        <sz val="11"/>
        <color theme="1"/>
        <rFont val="Calibri"/>
        <family val="2"/>
      </rPr>
      <t>(</t>
    </r>
    <r>
      <rPr>
        <sz val="11"/>
        <color theme="1"/>
        <rFont val="돋움"/>
        <family val="3"/>
        <charset val="129"/>
      </rPr>
      <t>뒷스공</t>
    </r>
    <r>
      <rPr>
        <sz val="11"/>
        <color theme="1"/>
        <rFont val="Calibri"/>
        <family val="2"/>
      </rPr>
      <t>)</t>
    </r>
    <phoneticPr fontId="8" type="noConversion"/>
  </si>
  <si>
    <t>데미지</t>
    <phoneticPr fontId="8" type="noConversion"/>
  </si>
  <si>
    <t>데미지</t>
    <phoneticPr fontId="8" type="noConversion"/>
  </si>
  <si>
    <t>방무</t>
    <phoneticPr fontId="8" type="noConversion"/>
  </si>
  <si>
    <r>
      <rPr>
        <sz val="11"/>
        <color theme="1"/>
        <rFont val="돋움"/>
        <family val="3"/>
        <charset val="129"/>
      </rPr>
      <t>보스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돋움"/>
        <family val="3"/>
        <charset val="129"/>
      </rPr>
      <t>데미지</t>
    </r>
    <phoneticPr fontId="8" type="noConversion"/>
  </si>
  <si>
    <r>
      <rPr>
        <sz val="11"/>
        <color theme="1"/>
        <rFont val="돋움"/>
        <family val="3"/>
        <charset val="129"/>
      </rPr>
      <t>최종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돋움"/>
        <family val="3"/>
        <charset val="129"/>
      </rPr>
      <t>데미지</t>
    </r>
    <phoneticPr fontId="8" type="noConversion"/>
  </si>
  <si>
    <t>최종 데미지</t>
    <phoneticPr fontId="8" type="noConversion"/>
  </si>
  <si>
    <t>모법X
모도X
무아 0스택
쓸스킬X</t>
    <phoneticPr fontId="8" type="noConversion"/>
  </si>
  <si>
    <t>아델</t>
    <phoneticPr fontId="8" type="noConversion"/>
  </si>
  <si>
    <t>카이저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</si>
</sst>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Arial"/>
    </font>
    <font>
      <sz val="11"/>
      <color rgb="FF1155CC"/>
      <name val="Inconsolata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A61D4C"/>
      <name val="Inconsolata"/>
    </font>
    <font>
      <sz val="11"/>
      <color rgb="FF000000"/>
      <name val="Inconsolata"/>
    </font>
    <font>
      <sz val="11"/>
      <name val="Arial"/>
      <family val="2"/>
    </font>
    <font>
      <sz val="11"/>
      <color theme="1"/>
      <name val="Arial"/>
      <family val="2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rgb="FFFFFF00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>
      <alignment vertical="center"/>
    </xf>
  </cellStyleXfs>
  <cellXfs count="101">
    <xf numFmtId="0" fontId="0" fillId="0" borderId="0" xfId="0" applyFont="1" applyAlignment="1">
      <alignment vertical="center"/>
    </xf>
    <xf numFmtId="9" fontId="3" fillId="2" borderId="1" xfId="0" applyNumberFormat="1" applyFont="1" applyFill="1" applyBorder="1" applyAlignment="1">
      <alignment vertical="center"/>
    </xf>
    <xf numFmtId="1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9" fontId="9" fillId="0" borderId="0" xfId="0" applyNumberFormat="1" applyFont="1" applyAlignment="1">
      <alignment vertical="center"/>
    </xf>
    <xf numFmtId="9" fontId="0" fillId="0" borderId="0" xfId="0" applyNumberFormat="1" applyFont="1" applyAlignment="1">
      <alignment vertical="center"/>
    </xf>
    <xf numFmtId="0" fontId="9" fillId="2" borderId="1" xfId="0" applyFont="1" applyFill="1" applyBorder="1" applyAlignment="1">
      <alignment vertical="center"/>
    </xf>
    <xf numFmtId="0" fontId="0" fillId="3" borderId="0" xfId="0" applyFont="1" applyFill="1" applyAlignment="1">
      <alignment vertical="center"/>
    </xf>
    <xf numFmtId="9" fontId="0" fillId="3" borderId="0" xfId="1" applyFont="1" applyFill="1" applyAlignment="1">
      <alignment vertical="center"/>
    </xf>
    <xf numFmtId="1" fontId="0" fillId="3" borderId="0" xfId="0" applyNumberFormat="1" applyFont="1" applyFill="1" applyAlignment="1">
      <alignment vertical="center"/>
    </xf>
    <xf numFmtId="9" fontId="0" fillId="3" borderId="0" xfId="0" applyNumberFormat="1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9" fontId="0" fillId="0" borderId="0" xfId="1" applyFont="1" applyAlignment="1">
      <alignment vertical="center"/>
    </xf>
    <xf numFmtId="0" fontId="0" fillId="0" borderId="0" xfId="0" applyFont="1" applyFill="1" applyAlignment="1">
      <alignment vertical="center"/>
    </xf>
    <xf numFmtId="1" fontId="0" fillId="0" borderId="0" xfId="0" applyNumberFormat="1" applyFont="1" applyAlignment="1">
      <alignment vertical="center"/>
    </xf>
    <xf numFmtId="0" fontId="0" fillId="0" borderId="0" xfId="0" applyFont="1" applyAlignment="1">
      <alignment horizontal="center" vertical="center"/>
    </xf>
    <xf numFmtId="9" fontId="0" fillId="0" borderId="0" xfId="1" applyFont="1" applyAlignment="1">
      <alignment horizontal="center" vertical="center"/>
    </xf>
    <xf numFmtId="9" fontId="9" fillId="0" borderId="0" xfId="1" applyFont="1" applyAlignment="1">
      <alignment vertical="center"/>
    </xf>
    <xf numFmtId="0" fontId="9" fillId="0" borderId="0" xfId="0" applyFont="1" applyFill="1" applyAlignment="1">
      <alignment vertical="center"/>
    </xf>
    <xf numFmtId="9" fontId="0" fillId="0" borderId="0" xfId="0" applyNumberFormat="1" applyFont="1" applyFill="1" applyAlignment="1">
      <alignment vertical="center"/>
    </xf>
    <xf numFmtId="9" fontId="0" fillId="0" borderId="0" xfId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9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3" fillId="5" borderId="15" xfId="0" applyFont="1" applyFill="1" applyBorder="1" applyAlignment="1">
      <alignment vertical="center"/>
    </xf>
    <xf numFmtId="0" fontId="7" fillId="5" borderId="16" xfId="0" applyFont="1" applyFill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7" fillId="2" borderId="16" xfId="0" applyFont="1" applyFill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1" fontId="7" fillId="0" borderId="14" xfId="1" applyNumberFormat="1" applyFont="1" applyBorder="1" applyAlignment="1">
      <alignment vertical="center"/>
    </xf>
    <xf numFmtId="9" fontId="7" fillId="0" borderId="16" xfId="1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0" fontId="7" fillId="0" borderId="16" xfId="0" applyNumberFormat="1" applyFont="1" applyBorder="1" applyAlignment="1">
      <alignment vertical="center"/>
    </xf>
    <xf numFmtId="0" fontId="7" fillId="0" borderId="18" xfId="0" applyNumberFormat="1" applyFont="1" applyBorder="1" applyAlignment="1">
      <alignment vertical="center"/>
    </xf>
    <xf numFmtId="0" fontId="9" fillId="3" borderId="21" xfId="0" applyFont="1" applyFill="1" applyBorder="1" applyAlignment="1">
      <alignment vertical="center"/>
    </xf>
    <xf numFmtId="1" fontId="7" fillId="3" borderId="22" xfId="1" applyNumberFormat="1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7" fillId="0" borderId="14" xfId="0" applyNumberFormat="1" applyFont="1" applyBorder="1" applyAlignment="1">
      <alignment vertical="center"/>
    </xf>
    <xf numFmtId="0" fontId="7" fillId="5" borderId="16" xfId="0" applyNumberFormat="1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7" fillId="0" borderId="16" xfId="0" applyNumberFormat="1" applyFont="1" applyFill="1" applyBorder="1" applyAlignment="1">
      <alignment vertical="center"/>
    </xf>
    <xf numFmtId="0" fontId="2" fillId="3" borderId="15" xfId="0" applyFont="1" applyFill="1" applyBorder="1" applyAlignment="1">
      <alignment vertical="center"/>
    </xf>
    <xf numFmtId="0" fontId="7" fillId="3" borderId="16" xfId="0" applyNumberFormat="1" applyFont="1" applyFill="1" applyBorder="1" applyAlignment="1">
      <alignment vertical="center"/>
    </xf>
    <xf numFmtId="1" fontId="7" fillId="3" borderId="16" xfId="0" applyNumberFormat="1" applyFont="1" applyFill="1" applyBorder="1" applyAlignment="1">
      <alignment vertical="center"/>
    </xf>
    <xf numFmtId="0" fontId="9" fillId="3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9" fillId="6" borderId="19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0" fillId="3" borderId="14" xfId="0" applyFont="1" applyFill="1" applyBorder="1" applyAlignment="1">
      <alignment vertical="center"/>
    </xf>
    <xf numFmtId="0" fontId="0" fillId="3" borderId="16" xfId="0" applyFont="1" applyFill="1" applyBorder="1" applyAlignment="1">
      <alignment vertical="center"/>
    </xf>
    <xf numFmtId="0" fontId="7" fillId="3" borderId="17" xfId="0" applyFont="1" applyFill="1" applyBorder="1" applyAlignment="1">
      <alignment vertical="center"/>
    </xf>
    <xf numFmtId="0" fontId="0" fillId="3" borderId="18" xfId="0" applyFont="1" applyFill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20" xfId="0" applyNumberFormat="1" applyFont="1" applyBorder="1" applyAlignment="1">
      <alignment vertical="center"/>
    </xf>
  </cellXfs>
  <cellStyles count="2">
    <cellStyle name="백분율" xfId="1" builtinId="5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965"/>
  <sheetViews>
    <sheetView tabSelected="1" workbookViewId="0">
      <selection activeCell="B3" sqref="B3:B19"/>
    </sheetView>
  </sheetViews>
  <sheetFormatPr defaultColWidth="12.625" defaultRowHeight="15" customHeight="1"/>
  <cols>
    <col min="1" max="1" width="7.625" customWidth="1"/>
    <col min="2" max="2" width="12.375" bestFit="1" customWidth="1"/>
    <col min="3" max="3" width="23" bestFit="1" customWidth="1"/>
    <col min="4" max="4" width="17.625" customWidth="1"/>
    <col min="5" max="5" width="7.625" customWidth="1"/>
    <col min="6" max="6" width="23" bestFit="1" customWidth="1"/>
    <col min="7" max="7" width="17.625" style="6" customWidth="1"/>
    <col min="8" max="8" width="7.625" customWidth="1"/>
    <col min="9" max="16" width="7.625" hidden="1" customWidth="1"/>
    <col min="17" max="17" width="13.25" hidden="1" customWidth="1"/>
    <col min="18" max="18" width="10.125" hidden="1" customWidth="1"/>
    <col min="19" max="19" width="7.75" hidden="1" customWidth="1"/>
    <col min="20" max="20" width="12.625" hidden="1" customWidth="1"/>
    <col min="21" max="21" width="7.75" hidden="1" customWidth="1"/>
    <col min="22" max="22" width="9.625" hidden="1" customWidth="1"/>
    <col min="23" max="23" width="11.125" hidden="1" customWidth="1"/>
    <col min="24" max="25" width="7.75" hidden="1" customWidth="1"/>
    <col min="26" max="27" width="7.625" hidden="1" customWidth="1"/>
    <col min="28" max="28" width="22.375" hidden="1" customWidth="1"/>
    <col min="29" max="36" width="12.625" hidden="1" customWidth="1"/>
  </cols>
  <sheetData>
    <row r="1" spans="2:40" ht="18" customHeight="1" thickBot="1">
      <c r="G1" s="5"/>
    </row>
    <row r="2" spans="2:40" ht="17.25" customHeight="1" thickBot="1">
      <c r="C2" s="50" t="s">
        <v>242</v>
      </c>
      <c r="D2" s="32"/>
      <c r="F2" s="42" t="s">
        <v>243</v>
      </c>
      <c r="G2" s="41"/>
      <c r="Q2" s="3" t="str">
        <f>C4</f>
        <v>아델</v>
      </c>
      <c r="R2" s="3"/>
      <c r="S2" s="3"/>
      <c r="T2" s="3"/>
      <c r="U2" s="3"/>
      <c r="V2" s="3"/>
      <c r="W2" s="3"/>
      <c r="X2" s="3"/>
      <c r="Y2" s="3"/>
      <c r="AB2" s="11" t="str">
        <f>F4</f>
        <v>카이저</v>
      </c>
      <c r="AC2" s="11"/>
      <c r="AD2" s="11"/>
      <c r="AE2" s="11"/>
      <c r="AF2" s="11"/>
      <c r="AG2" s="11"/>
      <c r="AH2" s="11"/>
      <c r="AI2" s="11"/>
      <c r="AJ2" s="11"/>
      <c r="AM2" s="4" t="s">
        <v>81</v>
      </c>
      <c r="AN2" s="4" t="s">
        <v>192</v>
      </c>
    </row>
    <row r="3" spans="2:40" ht="17.25" customHeight="1">
      <c r="B3" s="47" t="s">
        <v>143</v>
      </c>
      <c r="C3" s="51" t="s">
        <v>66</v>
      </c>
      <c r="D3" s="52"/>
      <c r="F3" s="45" t="s">
        <v>67</v>
      </c>
      <c r="G3" s="46"/>
      <c r="Q3" s="3"/>
      <c r="R3" s="3"/>
      <c r="S3" s="3"/>
      <c r="T3" s="3"/>
      <c r="U3" s="3"/>
      <c r="V3" s="16"/>
      <c r="W3" s="3"/>
      <c r="X3" s="3"/>
      <c r="Y3" s="3"/>
      <c r="AB3" s="11"/>
      <c r="AC3" s="11"/>
      <c r="AD3" s="11"/>
      <c r="AE3" s="11"/>
      <c r="AF3" s="11"/>
      <c r="AG3" s="11"/>
      <c r="AH3" s="11"/>
      <c r="AI3" s="11"/>
      <c r="AJ3" s="11"/>
      <c r="AM3" s="71" t="s">
        <v>82</v>
      </c>
      <c r="AN3" s="94"/>
    </row>
    <row r="4" spans="2:40" ht="17.25" customHeight="1" thickBot="1">
      <c r="B4" s="48"/>
      <c r="C4" s="87" t="s">
        <v>257</v>
      </c>
      <c r="D4" s="88"/>
      <c r="F4" s="43" t="s">
        <v>258</v>
      </c>
      <c r="G4" s="44"/>
      <c r="Q4" s="3"/>
      <c r="R4" s="3"/>
      <c r="S4" s="3"/>
      <c r="T4" s="3"/>
      <c r="U4" s="3"/>
      <c r="V4" s="3"/>
      <c r="W4" s="3"/>
      <c r="X4" s="3"/>
      <c r="Y4" s="3"/>
      <c r="AB4" s="11"/>
      <c r="AC4" s="11"/>
      <c r="AD4" s="11"/>
      <c r="AE4" s="11"/>
      <c r="AF4" s="11"/>
      <c r="AG4" s="11"/>
      <c r="AH4" s="11"/>
      <c r="AI4" s="11"/>
      <c r="AJ4" s="11"/>
      <c r="AM4" s="84" t="s">
        <v>83</v>
      </c>
      <c r="AN4" s="95"/>
    </row>
    <row r="5" spans="2:40" ht="17.25" customHeight="1" thickBot="1">
      <c r="B5" s="48"/>
      <c r="C5" s="91"/>
      <c r="D5" s="92"/>
      <c r="F5" s="42"/>
      <c r="G5" s="93"/>
      <c r="Q5" s="11"/>
      <c r="R5" s="3"/>
      <c r="S5" s="3"/>
      <c r="T5" s="3"/>
      <c r="U5" s="3"/>
      <c r="V5" s="3" t="s">
        <v>0</v>
      </c>
      <c r="W5" s="3"/>
      <c r="X5" s="17"/>
      <c r="Y5" s="3"/>
      <c r="AB5" s="11"/>
      <c r="AC5" s="11"/>
      <c r="AD5" s="11"/>
      <c r="AE5" s="11"/>
      <c r="AF5" s="11"/>
      <c r="AG5" s="11" t="s">
        <v>0</v>
      </c>
      <c r="AH5" s="11"/>
      <c r="AI5" s="11"/>
      <c r="AJ5" s="11"/>
      <c r="AM5" s="96" t="s">
        <v>84</v>
      </c>
      <c r="AN5" s="97"/>
    </row>
    <row r="6" spans="2:40" ht="17.25" customHeight="1">
      <c r="B6" s="48"/>
      <c r="C6" s="89" t="s">
        <v>1</v>
      </c>
      <c r="D6" s="90">
        <v>251</v>
      </c>
      <c r="F6" s="76" t="s">
        <v>1</v>
      </c>
      <c r="G6" s="77">
        <f>D6</f>
        <v>251</v>
      </c>
      <c r="Q6" s="3"/>
      <c r="R6" s="3"/>
      <c r="S6" s="3"/>
      <c r="T6" s="3" t="s">
        <v>2</v>
      </c>
      <c r="U6" s="3">
        <f t="shared" ref="U6:U7" si="0">R15</f>
        <v>3995</v>
      </c>
      <c r="V6" s="3">
        <f>U6</f>
        <v>3995</v>
      </c>
      <c r="W6" s="3"/>
      <c r="X6" s="3"/>
      <c r="Y6" s="3"/>
      <c r="AB6" s="11"/>
      <c r="AC6" s="11"/>
      <c r="AD6" s="11"/>
      <c r="AE6" s="11" t="s">
        <v>2</v>
      </c>
      <c r="AF6" s="11">
        <f t="shared" ref="AF6:AF7" si="1">AC15</f>
        <v>3986</v>
      </c>
      <c r="AG6" s="11">
        <f>AF6</f>
        <v>3986</v>
      </c>
      <c r="AH6" s="11"/>
      <c r="AI6" s="11"/>
      <c r="AJ6" s="11"/>
      <c r="AM6" s="11"/>
      <c r="AN6" s="11"/>
    </row>
    <row r="7" spans="2:40" ht="17.25" hidden="1" customHeight="1">
      <c r="B7" s="48"/>
      <c r="C7" s="55" t="s">
        <v>3</v>
      </c>
      <c r="D7" s="56">
        <f>VLOOKUP(C4,직업자료!D:O,12,0)</f>
        <v>1.3</v>
      </c>
      <c r="E7" s="20"/>
      <c r="F7" s="55" t="s">
        <v>3</v>
      </c>
      <c r="G7" s="78">
        <f>VLOOKUP(F4,직업자료!D:O,12,0)</f>
        <v>1.34</v>
      </c>
      <c r="Q7" s="3"/>
      <c r="R7" s="3"/>
      <c r="S7" s="3"/>
      <c r="T7" s="3" t="s">
        <v>4</v>
      </c>
      <c r="U7" s="1">
        <f t="shared" si="0"/>
        <v>7.4105263157894736</v>
      </c>
      <c r="V7" s="2">
        <f>ROUNDDOWN(D10+30*U7,)</f>
        <v>49820</v>
      </c>
      <c r="W7" s="3" t="s">
        <v>5</v>
      </c>
      <c r="X7" s="3">
        <f>(V7*4+V8)/100</f>
        <v>2061.3000000000002</v>
      </c>
      <c r="Y7" s="3"/>
      <c r="AB7" s="11"/>
      <c r="AC7" s="11"/>
      <c r="AD7" s="11"/>
      <c r="AE7" s="11" t="s">
        <v>4</v>
      </c>
      <c r="AF7" s="12">
        <f t="shared" si="1"/>
        <v>7.4105263157894736</v>
      </c>
      <c r="AG7" s="11">
        <f>ROUNDDOWN(G10+30*AF7,)</f>
        <v>49736</v>
      </c>
      <c r="AH7" s="11" t="s">
        <v>5</v>
      </c>
      <c r="AI7" s="11">
        <f>(AG7*4+AG8)/100</f>
        <v>2057.94</v>
      </c>
      <c r="AJ7" s="11"/>
    </row>
    <row r="8" spans="2:40" ht="17.25" hidden="1" customHeight="1">
      <c r="B8" s="48"/>
      <c r="C8" s="55" t="s">
        <v>6</v>
      </c>
      <c r="D8" s="56">
        <f>VLOOKUP(C4,직업자료!D:P,13,0)</f>
        <v>0.9</v>
      </c>
      <c r="E8" s="20"/>
      <c r="F8" s="55" t="s">
        <v>6</v>
      </c>
      <c r="G8" s="78">
        <f>VLOOKUP(F4,직업자료!D:P,13,0)</f>
        <v>0.9</v>
      </c>
      <c r="Q8" s="3"/>
      <c r="R8" s="3"/>
      <c r="S8" s="3"/>
      <c r="T8" s="3" t="s">
        <v>7</v>
      </c>
      <c r="U8" s="3">
        <f>D11</f>
        <v>6850</v>
      </c>
      <c r="V8" s="3">
        <f>U8</f>
        <v>6850</v>
      </c>
      <c r="W8" s="3"/>
      <c r="X8" s="3"/>
      <c r="Y8" s="3"/>
      <c r="AB8" s="11"/>
      <c r="AC8" s="11"/>
      <c r="AD8" s="11"/>
      <c r="AE8" s="11" t="s">
        <v>7</v>
      </c>
      <c r="AF8" s="11">
        <f>G11</f>
        <v>6850</v>
      </c>
      <c r="AG8" s="11">
        <f>AF8</f>
        <v>6850</v>
      </c>
      <c r="AH8" s="11"/>
      <c r="AI8" s="11"/>
      <c r="AJ8" s="11"/>
    </row>
    <row r="9" spans="2:40" ht="17.25" customHeight="1">
      <c r="B9" s="48"/>
      <c r="C9" s="57" t="s">
        <v>246</v>
      </c>
      <c r="D9" s="54">
        <v>48000</v>
      </c>
      <c r="F9" s="79" t="s">
        <v>247</v>
      </c>
      <c r="G9" s="80">
        <f>ROUNDUP(D9+O9*(1+R16),)</f>
        <v>47916</v>
      </c>
      <c r="I9" s="4" t="s">
        <v>32</v>
      </c>
      <c r="J9" s="7" t="s">
        <v>44</v>
      </c>
      <c r="K9">
        <f>VLOOKUP(C4,직업자료!D:N,2,0)</f>
        <v>60</v>
      </c>
      <c r="L9" s="7" t="s">
        <v>45</v>
      </c>
      <c r="M9">
        <f>VLOOKUP(F4,직업자료!D:N,2,0)</f>
        <v>50</v>
      </c>
      <c r="N9" s="4" t="s">
        <v>48</v>
      </c>
      <c r="O9">
        <f>M9-K9</f>
        <v>-10</v>
      </c>
      <c r="Q9" s="3" t="s">
        <v>8</v>
      </c>
      <c r="R9" s="3">
        <f>D9-D19</f>
        <v>33900</v>
      </c>
      <c r="S9" s="3"/>
      <c r="T9" s="3" t="s">
        <v>9</v>
      </c>
      <c r="U9" s="2">
        <f>ROUNDUP(D12/((D10*4+D11)*0.01*D7*(1+U10/100)*(1+U11/100)*(1+U13/100)),)</f>
        <v>2636</v>
      </c>
      <c r="V9" s="2">
        <f>ROUNDUP(U9+180,)+VLOOKUP(C4,직업자료!D:Z,17,0)</f>
        <v>2816</v>
      </c>
      <c r="W9" s="3"/>
      <c r="X9" s="3">
        <f>V9</f>
        <v>2816</v>
      </c>
      <c r="Y9" s="3"/>
      <c r="AB9" s="11" t="s">
        <v>8</v>
      </c>
      <c r="AC9" s="11">
        <f>G9-G19</f>
        <v>33816</v>
      </c>
      <c r="AD9" s="11"/>
      <c r="AE9" s="11" t="s">
        <v>9</v>
      </c>
      <c r="AF9" s="11">
        <f>O19</f>
        <v>2557</v>
      </c>
      <c r="AG9" s="11">
        <f>ROUNDUP(AF9+180,)+VLOOKUP(F4,직업자료!D:Z,17,0)</f>
        <v>2737</v>
      </c>
      <c r="AH9" s="11"/>
      <c r="AI9" s="11">
        <f>AG9</f>
        <v>2737</v>
      </c>
      <c r="AJ9" s="11"/>
    </row>
    <row r="10" spans="2:40" ht="17.25" customHeight="1">
      <c r="B10" s="48"/>
      <c r="C10" s="57" t="s">
        <v>245</v>
      </c>
      <c r="D10" s="54">
        <v>49598</v>
      </c>
      <c r="F10" s="81" t="s">
        <v>248</v>
      </c>
      <c r="G10" s="82">
        <f>ROUNDUP(D10+O9*(1+R16),)</f>
        <v>49514</v>
      </c>
      <c r="I10" s="4" t="s">
        <v>65</v>
      </c>
      <c r="J10" s="7" t="s">
        <v>46</v>
      </c>
      <c r="K10">
        <f>VLOOKUP(C4,직업자료!D:N,3,0)</f>
        <v>0</v>
      </c>
      <c r="L10" s="7" t="s">
        <v>47</v>
      </c>
      <c r="M10">
        <f>VLOOKUP(F4,직업자료!D:N,3,0)</f>
        <v>0</v>
      </c>
      <c r="N10" s="4" t="s">
        <v>49</v>
      </c>
      <c r="O10">
        <f>M10-K10</f>
        <v>0</v>
      </c>
      <c r="Q10" s="3" t="s">
        <v>10</v>
      </c>
      <c r="R10" s="3">
        <f>D10-D19</f>
        <v>35498</v>
      </c>
      <c r="S10" s="3"/>
      <c r="T10" s="3" t="s">
        <v>11</v>
      </c>
      <c r="U10" s="3">
        <f>D18+K18</f>
        <v>112</v>
      </c>
      <c r="V10" s="3">
        <f>U10+4+VLOOKUP(C4,직업자료!D:Z,18,0)</f>
        <v>116</v>
      </c>
      <c r="W10" s="3"/>
      <c r="X10" s="3">
        <f>(1+V10/100)</f>
        <v>2.16</v>
      </c>
      <c r="Y10" s="3"/>
      <c r="AB10" s="11" t="s">
        <v>10</v>
      </c>
      <c r="AC10" s="11">
        <f>G10-G19</f>
        <v>35414</v>
      </c>
      <c r="AD10" s="11"/>
      <c r="AE10" s="11" t="s">
        <v>11</v>
      </c>
      <c r="AF10" s="11">
        <f>O18</f>
        <v>132</v>
      </c>
      <c r="AG10" s="11">
        <f>AF10+4+VLOOKUP(F4,직업자료!D:Z,18,0)</f>
        <v>136</v>
      </c>
      <c r="AH10" s="11"/>
      <c r="AI10" s="11">
        <f>(1+AG10/100)</f>
        <v>2.3600000000000003</v>
      </c>
      <c r="AJ10" s="11"/>
    </row>
    <row r="11" spans="2:40" ht="17.25" customHeight="1">
      <c r="B11" s="48"/>
      <c r="C11" s="53" t="s">
        <v>7</v>
      </c>
      <c r="D11" s="54">
        <v>6850</v>
      </c>
      <c r="F11" s="53" t="s">
        <v>7</v>
      </c>
      <c r="G11" s="72">
        <f>ROUNDUP(IF(OR(F4="듀블",F4="섀도어"),D11*1.7,IF(OR(C4="듀블",C4="섀도어"),D11/1.7,D11)),0)</f>
        <v>6850</v>
      </c>
      <c r="I11" s="4"/>
      <c r="Q11" s="3" t="s">
        <v>12</v>
      </c>
      <c r="R11" s="3">
        <v>15</v>
      </c>
      <c r="S11" s="3"/>
      <c r="T11" s="3" t="s">
        <v>13</v>
      </c>
      <c r="U11" s="3">
        <f>D13</f>
        <v>60</v>
      </c>
      <c r="V11" s="3">
        <f>U11+D21*2+6+10+VLOOKUP(C4,직업자료!D:Z,19,0)</f>
        <v>102</v>
      </c>
      <c r="W11" s="3"/>
      <c r="X11" s="3"/>
      <c r="Y11" s="3"/>
      <c r="AB11" s="11" t="s">
        <v>12</v>
      </c>
      <c r="AC11" s="11">
        <v>15</v>
      </c>
      <c r="AD11" s="11"/>
      <c r="AE11" s="11" t="s">
        <v>13</v>
      </c>
      <c r="AF11" s="11">
        <f>G13</f>
        <v>60</v>
      </c>
      <c r="AG11" s="11">
        <f>AF11+G21*2+6+10+VLOOKUP(F4,직업자료!D:Z,19,0)</f>
        <v>102</v>
      </c>
      <c r="AH11" s="11"/>
      <c r="AI11" s="11"/>
      <c r="AJ11" s="11"/>
    </row>
    <row r="12" spans="2:40" ht="17.25" customHeight="1">
      <c r="B12" s="48"/>
      <c r="C12" s="57" t="s">
        <v>249</v>
      </c>
      <c r="D12" s="54">
        <v>35661531</v>
      </c>
      <c r="F12" s="81" t="s">
        <v>249</v>
      </c>
      <c r="G12" s="83">
        <f>(G10*4+G11)*0.01*O19*G7*O20*(1+O18/100)*(1+G13/100)*(1+G15/100)</f>
        <v>31273710.778552327</v>
      </c>
      <c r="Q12" s="3" t="s">
        <v>14</v>
      </c>
      <c r="R12" s="3">
        <f>18+5*D6+IF(D6&lt;100,-5,0)+IF(D6&lt;60,-5,0)</f>
        <v>1273</v>
      </c>
      <c r="S12" s="3"/>
      <c r="T12" s="3" t="s">
        <v>15</v>
      </c>
      <c r="U12" s="3">
        <f>D14</f>
        <v>293</v>
      </c>
      <c r="V12" s="3">
        <f>U12+D20*2+20+VLOOKUP(C4,직업자료!D:Z,20,0)</f>
        <v>337</v>
      </c>
      <c r="W12" s="3"/>
      <c r="X12" s="3">
        <f>(1+(V11+V12)/100)</f>
        <v>5.39</v>
      </c>
      <c r="Y12" s="3"/>
      <c r="AB12" s="11" t="s">
        <v>14</v>
      </c>
      <c r="AC12" s="11">
        <f>18+5*D6+IF(D6&lt;100,-5,0)+IF(D6&lt;60,-5,0)</f>
        <v>1273</v>
      </c>
      <c r="AD12" s="11"/>
      <c r="AE12" s="11" t="s">
        <v>15</v>
      </c>
      <c r="AF12" s="11">
        <f>G14</f>
        <v>283</v>
      </c>
      <c r="AG12" s="13">
        <f>AF12+G20*2+20+VLOOKUP(F4,직업자료!D:Z,20,0)</f>
        <v>347</v>
      </c>
      <c r="AH12" s="11"/>
      <c r="AI12" s="11">
        <f>(1+(AG11+AG12)/100)</f>
        <v>5.49</v>
      </c>
      <c r="AJ12" s="11"/>
    </row>
    <row r="13" spans="2:40" ht="17.25" customHeight="1">
      <c r="B13" s="48"/>
      <c r="C13" s="58" t="s">
        <v>250</v>
      </c>
      <c r="D13" s="54">
        <v>60</v>
      </c>
      <c r="F13" s="84" t="s">
        <v>251</v>
      </c>
      <c r="G13" s="82">
        <f>D13+O13</f>
        <v>60</v>
      </c>
      <c r="I13" s="4" t="s">
        <v>50</v>
      </c>
      <c r="J13" s="7" t="s">
        <v>44</v>
      </c>
      <c r="K13">
        <f>VLOOKUP(C4,직업자료!D:N,7,0)</f>
        <v>0</v>
      </c>
      <c r="L13" s="7" t="s">
        <v>45</v>
      </c>
      <c r="M13">
        <f>VLOOKUP(F4,직업자료!D:N,7,0)</f>
        <v>0</v>
      </c>
      <c r="N13" s="4" t="s">
        <v>51</v>
      </c>
      <c r="O13">
        <f>M13-K13</f>
        <v>0</v>
      </c>
      <c r="Q13" s="3" t="s">
        <v>16</v>
      </c>
      <c r="R13" s="3">
        <f>R10-R9</f>
        <v>1598</v>
      </c>
      <c r="S13" s="3"/>
      <c r="T13" s="3" t="s">
        <v>17</v>
      </c>
      <c r="U13" s="3">
        <f>D15</f>
        <v>49.5</v>
      </c>
      <c r="V13" s="3">
        <f>((1+U13/100)*VLOOKUP(C4,직업자료!D:Z,21,0))*100-100</f>
        <v>64.450000000000017</v>
      </c>
      <c r="W13" s="3"/>
      <c r="X13" s="3">
        <f>(1+V13/100)</f>
        <v>1.6445000000000003</v>
      </c>
      <c r="Y13" s="3"/>
      <c r="AB13" s="11" t="s">
        <v>16</v>
      </c>
      <c r="AC13" s="11">
        <f>AC10-AC9</f>
        <v>1598</v>
      </c>
      <c r="AD13" s="11"/>
      <c r="AE13" s="11" t="s">
        <v>17</v>
      </c>
      <c r="AF13" s="11">
        <f>G15</f>
        <v>20</v>
      </c>
      <c r="AG13" s="11">
        <f>((1+AF13/100)*VLOOKUP(F4,직업자료!D:Z,21,0))*100-100</f>
        <v>20</v>
      </c>
      <c r="AH13" s="11"/>
      <c r="AI13" s="11">
        <f>(1+AG13/100)</f>
        <v>1.2</v>
      </c>
      <c r="AJ13" s="11"/>
    </row>
    <row r="14" spans="2:40" ht="17.25" customHeight="1">
      <c r="B14" s="48"/>
      <c r="C14" s="57" t="s">
        <v>253</v>
      </c>
      <c r="D14" s="54">
        <v>293</v>
      </c>
      <c r="F14" s="81" t="s">
        <v>253</v>
      </c>
      <c r="G14" s="82">
        <f>D14+O14</f>
        <v>283</v>
      </c>
      <c r="I14" s="4" t="s">
        <v>52</v>
      </c>
      <c r="J14" s="7" t="s">
        <v>44</v>
      </c>
      <c r="K14">
        <f>VLOOKUP(C4,직업자료!D:N,8,0)</f>
        <v>10</v>
      </c>
      <c r="L14" s="7" t="s">
        <v>45</v>
      </c>
      <c r="M14">
        <f>VLOOKUP(F4,직업자료!D:N,8,0)</f>
        <v>0</v>
      </c>
      <c r="N14" s="4" t="s">
        <v>95</v>
      </c>
      <c r="O14">
        <f>M14-K14</f>
        <v>-10</v>
      </c>
      <c r="Q14" s="3" t="s">
        <v>18</v>
      </c>
      <c r="R14" s="3">
        <f>ROUNDDOWN(R12*R11/100,)</f>
        <v>190</v>
      </c>
      <c r="S14" s="3"/>
      <c r="T14" s="3" t="s">
        <v>19</v>
      </c>
      <c r="U14" s="3">
        <f>D16</f>
        <v>92</v>
      </c>
      <c r="V14" s="3">
        <f>U14+(100-U14)*0.2+(100-(U14+(100-U14)*0.2))*VLOOKUP(C4,직업자료!D:Z,22,0)/100</f>
        <v>94.24</v>
      </c>
      <c r="W14" s="3"/>
      <c r="X14" s="3" t="s">
        <v>20</v>
      </c>
      <c r="Y14" s="3">
        <f>(100-(Y21-Y21*V14/100))/100</f>
        <v>0.97120000000000006</v>
      </c>
      <c r="AB14" s="11" t="s">
        <v>18</v>
      </c>
      <c r="AC14" s="11">
        <f>ROUNDDOWN(AC12*AC11/100,)</f>
        <v>190</v>
      </c>
      <c r="AD14" s="11"/>
      <c r="AE14" s="11" t="s">
        <v>19</v>
      </c>
      <c r="AF14" s="11">
        <f>G16</f>
        <v>94</v>
      </c>
      <c r="AG14" s="11">
        <f>AF14+(100-AF14)*0.2+(100-(AF14+(100-AF14)*0.2))*VLOOKUP(F4,직업자료!D:Z,22,0)/100</f>
        <v>97.12</v>
      </c>
      <c r="AH14" s="11"/>
      <c r="AI14" s="11" t="s">
        <v>20</v>
      </c>
      <c r="AJ14" s="11">
        <f>(100-(AJ21-AJ21*AG14/100))/100</f>
        <v>0.98560000000000003</v>
      </c>
    </row>
    <row r="15" spans="2:40" ht="17.25" customHeight="1">
      <c r="B15" s="48"/>
      <c r="C15" s="59" t="s">
        <v>255</v>
      </c>
      <c r="D15" s="60">
        <f>VLOOKUP(C4,직업자료!D:N,9,0)</f>
        <v>49.5</v>
      </c>
      <c r="F15" s="85" t="s">
        <v>254</v>
      </c>
      <c r="G15" s="82">
        <f>VLOOKUP(F4,직업자료!D:N,9,0)</f>
        <v>20</v>
      </c>
      <c r="Q15" s="3" t="s">
        <v>21</v>
      </c>
      <c r="R15" s="3">
        <f>ROUNDUP((R9-300)/(R16+1),)</f>
        <v>3995</v>
      </c>
      <c r="S15" s="3"/>
      <c r="T15" s="3" t="s">
        <v>22</v>
      </c>
      <c r="U15" s="3">
        <f>D17</f>
        <v>102</v>
      </c>
      <c r="V15" s="3">
        <f>U15+D22*2+VLOOKUP(C4,직업자료!D:Z,23,0)</f>
        <v>132</v>
      </c>
      <c r="W15" s="3"/>
      <c r="X15" s="3" t="s">
        <v>23</v>
      </c>
      <c r="Y15" s="3">
        <f>(135+V15)/100</f>
        <v>2.67</v>
      </c>
      <c r="AB15" s="11" t="s">
        <v>21</v>
      </c>
      <c r="AC15" s="11">
        <f>ROUNDUP((AC9-300)/(AC16+1),)</f>
        <v>3986</v>
      </c>
      <c r="AD15" s="11"/>
      <c r="AE15" s="11" t="s">
        <v>22</v>
      </c>
      <c r="AF15" s="11">
        <f>G17</f>
        <v>107</v>
      </c>
      <c r="AG15" s="11">
        <f>AF15+G22*2+VLOOKUP(F4,직업자료!D:Z,23,0)</f>
        <v>137</v>
      </c>
      <c r="AH15" s="11"/>
      <c r="AI15" s="11" t="s">
        <v>23</v>
      </c>
      <c r="AJ15" s="11">
        <f>(135+AG15)/100</f>
        <v>2.72</v>
      </c>
    </row>
    <row r="16" spans="2:40" ht="17.25" customHeight="1">
      <c r="B16" s="48"/>
      <c r="C16" s="58" t="s">
        <v>252</v>
      </c>
      <c r="D16" s="54">
        <v>92</v>
      </c>
      <c r="F16" s="86" t="s">
        <v>19</v>
      </c>
      <c r="G16" s="83">
        <f>((D16-K16)/(100-K16)+(100%-(D16-K16)/(100-K16))*M16/100)*100</f>
        <v>94</v>
      </c>
      <c r="I16" s="4" t="s">
        <v>53</v>
      </c>
      <c r="J16" s="7" t="s">
        <v>54</v>
      </c>
      <c r="K16">
        <f>VLOOKUP(C4,직업자료!D:N,10,0)</f>
        <v>20</v>
      </c>
      <c r="L16" s="7" t="s">
        <v>45</v>
      </c>
      <c r="M16">
        <f>VLOOKUP(F4,직업자료!D:N,10,0)</f>
        <v>40</v>
      </c>
      <c r="Q16" s="3" t="s">
        <v>24</v>
      </c>
      <c r="R16" s="1">
        <f>R13/R14-1</f>
        <v>7.4105263157894736</v>
      </c>
      <c r="S16" s="3"/>
      <c r="T16" s="10" t="s">
        <v>124</v>
      </c>
      <c r="U16" s="3">
        <f>(120+V15)/100</f>
        <v>2.52</v>
      </c>
      <c r="V16" s="3">
        <f>(150+V15)/100</f>
        <v>2.82</v>
      </c>
      <c r="W16" s="3"/>
      <c r="X16" s="3" t="s">
        <v>25</v>
      </c>
      <c r="Y16" s="3">
        <v>1.2</v>
      </c>
      <c r="AB16" s="11" t="s">
        <v>24</v>
      </c>
      <c r="AC16" s="12">
        <f>AC13/AC14-1</f>
        <v>7.4105263157894736</v>
      </c>
      <c r="AD16" s="11"/>
      <c r="AE16" s="10" t="s">
        <v>124</v>
      </c>
      <c r="AF16" s="3">
        <f>(120+AG15)/100</f>
        <v>2.57</v>
      </c>
      <c r="AG16" s="3">
        <f>(150+AG15)/100</f>
        <v>2.87</v>
      </c>
      <c r="AH16" s="11"/>
      <c r="AI16" s="11" t="s">
        <v>25</v>
      </c>
      <c r="AJ16" s="11">
        <v>1.2</v>
      </c>
    </row>
    <row r="17" spans="2:36" ht="17.25" customHeight="1">
      <c r="B17" s="48"/>
      <c r="C17" s="53" t="s">
        <v>26</v>
      </c>
      <c r="D17" s="54">
        <v>102</v>
      </c>
      <c r="F17" s="86" t="s">
        <v>26</v>
      </c>
      <c r="G17" s="82">
        <f>D17+O17</f>
        <v>107</v>
      </c>
      <c r="I17" s="4" t="s">
        <v>55</v>
      </c>
      <c r="J17" s="7" t="s">
        <v>54</v>
      </c>
      <c r="K17">
        <f>VLOOKUP(C4,직업자료!D:N,11,0)</f>
        <v>10</v>
      </c>
      <c r="L17" s="7" t="s">
        <v>56</v>
      </c>
      <c r="M17">
        <f>VLOOKUP(F4,직업자료!D:N,11,0)</f>
        <v>15</v>
      </c>
      <c r="N17" s="4" t="s">
        <v>57</v>
      </c>
      <c r="O17">
        <f>M17-K17</f>
        <v>5</v>
      </c>
      <c r="Q17" s="3"/>
      <c r="R17" s="3"/>
      <c r="S17" s="3"/>
      <c r="T17" s="3"/>
      <c r="U17" s="18"/>
      <c r="V17" s="3"/>
      <c r="W17" s="3"/>
      <c r="X17" s="10" t="s">
        <v>71</v>
      </c>
      <c r="Y17" s="1">
        <f>D24</f>
        <v>4.5</v>
      </c>
      <c r="AB17" s="11"/>
      <c r="AC17" s="11"/>
      <c r="AD17" s="11"/>
      <c r="AE17" s="11"/>
      <c r="AF17" s="11"/>
      <c r="AG17" s="11"/>
      <c r="AH17" s="11"/>
      <c r="AI17" s="15" t="s">
        <v>72</v>
      </c>
      <c r="AJ17" s="14">
        <f>G24</f>
        <v>3.3</v>
      </c>
    </row>
    <row r="18" spans="2:36" ht="17.25" customHeight="1">
      <c r="B18" s="48"/>
      <c r="C18" s="53" t="s">
        <v>27</v>
      </c>
      <c r="D18" s="54">
        <v>102</v>
      </c>
      <c r="F18" s="86" t="s">
        <v>27</v>
      </c>
      <c r="G18" s="82">
        <f>D18</f>
        <v>102</v>
      </c>
      <c r="I18" s="4" t="s">
        <v>58</v>
      </c>
      <c r="J18" s="7" t="s">
        <v>63</v>
      </c>
      <c r="K18">
        <f>VLOOKUP(C4,직업자료!D:N,6,0)</f>
        <v>10</v>
      </c>
      <c r="L18" s="7" t="s">
        <v>56</v>
      </c>
      <c r="M18">
        <f>VLOOKUP(F4,직업자료!D:N,6,0)</f>
        <v>30</v>
      </c>
      <c r="N18" s="4" t="s">
        <v>59</v>
      </c>
      <c r="O18">
        <f>G18+M18</f>
        <v>132</v>
      </c>
      <c r="Q18" s="3"/>
      <c r="R18" s="3"/>
      <c r="S18" s="3"/>
      <c r="T18" s="3"/>
      <c r="U18" s="3"/>
      <c r="V18" s="3"/>
      <c r="W18" s="3"/>
      <c r="X18" s="3" t="s">
        <v>3</v>
      </c>
      <c r="Y18" s="3">
        <f>D7</f>
        <v>1.3</v>
      </c>
      <c r="AB18" s="11"/>
      <c r="AC18" s="11"/>
      <c r="AD18" s="11"/>
      <c r="AE18" s="11"/>
      <c r="AF18" s="11"/>
      <c r="AG18" s="11"/>
      <c r="AH18" s="11"/>
      <c r="AI18" s="11" t="s">
        <v>3</v>
      </c>
      <c r="AJ18" s="11">
        <f>G7</f>
        <v>1.34</v>
      </c>
    </row>
    <row r="19" spans="2:36" ht="17.25" customHeight="1" thickBot="1">
      <c r="B19" s="49"/>
      <c r="C19" s="98" t="s">
        <v>87</v>
      </c>
      <c r="D19" s="64">
        <v>14100</v>
      </c>
      <c r="F19" s="63" t="s">
        <v>28</v>
      </c>
      <c r="G19" s="100">
        <f t="shared" ref="G19:G22" si="2">D19</f>
        <v>14100</v>
      </c>
      <c r="I19" s="4" t="s">
        <v>60</v>
      </c>
      <c r="J19" s="7" t="s">
        <v>54</v>
      </c>
      <c r="K19">
        <f>VLOOKUP(C4,직업자료!D:N,5,0)</f>
        <v>194</v>
      </c>
      <c r="L19" s="7" t="s">
        <v>56</v>
      </c>
      <c r="M19">
        <f>VLOOKUP(F4,직업자료!D:N,5,0)</f>
        <v>115</v>
      </c>
      <c r="N19" s="4" t="s">
        <v>61</v>
      </c>
      <c r="O19" s="21">
        <f>U9-K19+M19</f>
        <v>2557</v>
      </c>
      <c r="Q19" s="3"/>
      <c r="R19" s="17"/>
      <c r="S19" s="3"/>
      <c r="T19" s="3"/>
      <c r="U19" s="18"/>
      <c r="V19" s="3"/>
      <c r="W19" s="17"/>
      <c r="X19" s="3" t="s">
        <v>6</v>
      </c>
      <c r="Y19" s="3">
        <f>(1+D8)/2</f>
        <v>0.95</v>
      </c>
      <c r="AB19" s="11"/>
      <c r="AC19" s="11"/>
      <c r="AD19" s="11"/>
      <c r="AE19" s="11"/>
      <c r="AF19" s="11"/>
      <c r="AG19" s="11"/>
      <c r="AH19" s="11"/>
      <c r="AI19" s="11" t="s">
        <v>6</v>
      </c>
      <c r="AJ19" s="11">
        <f>(1+G8)/2</f>
        <v>0.95</v>
      </c>
    </row>
    <row r="20" spans="2:36" ht="17.25" customHeight="1">
      <c r="B20" s="37" t="s">
        <v>29</v>
      </c>
      <c r="C20" s="76" t="s">
        <v>15</v>
      </c>
      <c r="D20" s="99">
        <v>12</v>
      </c>
      <c r="F20" s="76" t="s">
        <v>15</v>
      </c>
      <c r="G20" s="77">
        <f>D20</f>
        <v>12</v>
      </c>
      <c r="O20">
        <f>IF(F4="히어로",1.0746,1)</f>
        <v>1</v>
      </c>
      <c r="Q20" s="3"/>
      <c r="R20" s="17"/>
      <c r="S20" s="3"/>
      <c r="T20" s="3"/>
      <c r="U20" s="3"/>
      <c r="V20" s="3"/>
      <c r="W20" s="3"/>
      <c r="X20" s="10" t="s">
        <v>62</v>
      </c>
      <c r="Y20" s="3">
        <v>1</v>
      </c>
      <c r="AB20" s="11"/>
      <c r="AC20" s="11"/>
      <c r="AD20" s="11"/>
      <c r="AE20" s="11"/>
      <c r="AF20" s="11"/>
      <c r="AG20" s="11"/>
      <c r="AH20" s="11"/>
      <c r="AI20" s="10" t="s">
        <v>62</v>
      </c>
      <c r="AJ20" s="3">
        <f>IF(AB2="히어로",1.0746,1)</f>
        <v>1</v>
      </c>
    </row>
    <row r="21" spans="2:36" ht="17.25" customHeight="1">
      <c r="B21" s="38"/>
      <c r="C21" s="53" t="s">
        <v>30</v>
      </c>
      <c r="D21" s="54">
        <v>13</v>
      </c>
      <c r="F21" s="53" t="s">
        <v>30</v>
      </c>
      <c r="G21" s="72">
        <f t="shared" si="2"/>
        <v>13</v>
      </c>
      <c r="Q21" s="3"/>
      <c r="R21" s="3"/>
      <c r="S21" s="3"/>
      <c r="T21" s="3"/>
      <c r="U21" s="18"/>
      <c r="V21" s="3"/>
      <c r="W21" s="3"/>
      <c r="X21" s="3" t="s">
        <v>31</v>
      </c>
      <c r="Y21" s="3">
        <v>50</v>
      </c>
      <c r="AB21" s="11"/>
      <c r="AC21" s="11"/>
      <c r="AD21" s="11"/>
      <c r="AE21" s="11"/>
      <c r="AF21" s="11"/>
      <c r="AG21" s="11"/>
      <c r="AH21" s="11"/>
      <c r="AI21" s="11" t="s">
        <v>31</v>
      </c>
      <c r="AJ21" s="11">
        <v>50</v>
      </c>
    </row>
    <row r="22" spans="2:36" ht="17.25" customHeight="1" thickBot="1">
      <c r="B22" s="38"/>
      <c r="C22" s="61" t="s">
        <v>22</v>
      </c>
      <c r="D22" s="62">
        <v>15</v>
      </c>
      <c r="F22" s="61" t="s">
        <v>22</v>
      </c>
      <c r="G22" s="73">
        <f t="shared" si="2"/>
        <v>15</v>
      </c>
      <c r="Q22" s="3"/>
      <c r="R22" s="3"/>
      <c r="S22" s="3"/>
      <c r="T22" s="3"/>
      <c r="U22" s="3"/>
      <c r="V22" s="3"/>
      <c r="W22" s="3"/>
      <c r="X22" s="3"/>
      <c r="Y22" s="3"/>
      <c r="AB22" s="11"/>
      <c r="AC22" s="11"/>
      <c r="AD22" s="11"/>
      <c r="AE22" s="11"/>
      <c r="AF22" s="11"/>
      <c r="AG22" s="11"/>
      <c r="AH22" s="11"/>
      <c r="AI22" s="11"/>
      <c r="AJ22" s="11"/>
    </row>
    <row r="23" spans="2:36" ht="17.25" customHeight="1">
      <c r="B23" s="47" t="s">
        <v>256</v>
      </c>
      <c r="C23" s="65" t="s">
        <v>73</v>
      </c>
      <c r="D23" s="66">
        <f>(D10*4+D11)*0.01*(V9-180)*D7*Y20*(1+V10/100-0.04)*(1+(V11-(D21*2+6+10))/100)*(1+V13/100)</f>
        <v>39232385.656299278</v>
      </c>
      <c r="F23" s="74" t="s">
        <v>132</v>
      </c>
      <c r="G23" s="75" t="str">
        <f>TEXT(ROUNDDOWN(G12,),"[&gt;=100000000]#억####만####;[&gt;=10000]#만####;#")</f>
        <v>3127만3710</v>
      </c>
      <c r="Q23" s="3"/>
      <c r="R23" s="17"/>
      <c r="S23" s="3"/>
      <c r="T23" s="3"/>
      <c r="U23" s="3"/>
      <c r="V23" s="3"/>
      <c r="W23" s="3"/>
      <c r="X23" s="10" t="s">
        <v>125</v>
      </c>
      <c r="Y23" s="17">
        <f>X7*X9*Y18*Y17*Y15*X10*X12*Y14*Y16*Y19*X13*2.2*Y20/10</f>
        <v>422818110.62096536</v>
      </c>
      <c r="AB23" s="11"/>
      <c r="AC23" s="11"/>
      <c r="AD23" s="11"/>
      <c r="AE23" s="11"/>
      <c r="AF23" s="11"/>
      <c r="AG23" s="11"/>
      <c r="AH23" s="11"/>
      <c r="AI23" s="15" t="s">
        <v>70</v>
      </c>
      <c r="AJ23" s="13">
        <f>AI7*AI9*AJ18*AJ17*AJ15*AI10*AI12*AJ14*AJ16*AJ19*AI13*2.2*AJ20/10</f>
        <v>260368816.3273446</v>
      </c>
    </row>
    <row r="24" spans="2:36" ht="17.25" customHeight="1">
      <c r="B24" s="48"/>
      <c r="C24" s="58" t="str">
        <f>VLOOKUP(C4,직업자료!D:AC,24,0)</f>
        <v>샤드</v>
      </c>
      <c r="D24" s="67">
        <f>VLOOKUP(C4,직업자료!D:AC,25,0)</f>
        <v>4.5</v>
      </c>
      <c r="F24" s="58" t="str">
        <f>VLOOKUP(F4,직업자료!D:AC,24,0)</f>
        <v>기가 슬래셔</v>
      </c>
      <c r="G24" s="67">
        <f>VLOOKUP(F4,직업자료!D:AC,25,0)</f>
        <v>3.3</v>
      </c>
      <c r="X24" s="4" t="s">
        <v>126</v>
      </c>
      <c r="Y24">
        <f>X7*X9*Y18*Y17*U16*X10*X12*Y14*Y16*D8*X13*2.2*Y20/10</f>
        <v>378060900.80360723</v>
      </c>
      <c r="AI24" s="4" t="s">
        <v>128</v>
      </c>
      <c r="AJ24">
        <f>AI7*AI9*AJ18*AJ17*AF16*AI10*AI12*AJ14*AJ16*G8*AI13*2.2*AJ20/10</f>
        <v>233062334.42923683</v>
      </c>
    </row>
    <row r="25" spans="2:36" ht="17.25" customHeight="1">
      <c r="B25" s="48"/>
      <c r="C25" s="58" t="s">
        <v>121</v>
      </c>
      <c r="D25" s="54" t="str">
        <f>TEXT(ROUNDDOWN(Y23,),"[&gt;=100000000]#억####만####;[&gt;=10000]#만####;#")</f>
        <v>4억2281만8110</v>
      </c>
      <c r="F25" s="58" t="s">
        <v>133</v>
      </c>
      <c r="G25" s="72" t="str">
        <f>TEXT(ROUNDDOWN(AJ23,),"[&gt;=100000000]#억####만####;[&gt;=10000]#만####;#")</f>
        <v>2억6036만8816</v>
      </c>
      <c r="X25" s="4" t="s">
        <v>127</v>
      </c>
      <c r="Y25">
        <f>X7*X9*Y18*Y17*V16*X10*X12*Y14*Y16*X13*2.2*Y20/10</f>
        <v>470075723.22141618</v>
      </c>
      <c r="AI25" s="4" t="s">
        <v>129</v>
      </c>
      <c r="AJ25">
        <f>AI7*AI9*AJ18*AJ17*AG16*AI10*AI12*AJ14*AJ16*AI13*2.2*AJ20/10</f>
        <v>289186727.11280149</v>
      </c>
    </row>
    <row r="26" spans="2:36" ht="17.25" customHeight="1">
      <c r="B26" s="48"/>
      <c r="C26" s="58" t="s">
        <v>122</v>
      </c>
      <c r="D26" s="68" t="str">
        <f>TEXT(ROUNDDOWN(Y25,),"[&gt;=100000000]#억####만####;[&gt;=10000]#만####;#")</f>
        <v>4억7007만5723</v>
      </c>
      <c r="F26" s="58" t="s">
        <v>131</v>
      </c>
      <c r="G26" s="72" t="str">
        <f>TEXT(ROUNDDOWN(AJ25,),"[&gt;=100000000]#억####만####;[&gt;=10000]#만####;#")</f>
        <v>2억8918만6727</v>
      </c>
    </row>
    <row r="27" spans="2:36" ht="17.25" customHeight="1" thickBot="1">
      <c r="B27" s="49"/>
      <c r="C27" s="69" t="s">
        <v>123</v>
      </c>
      <c r="D27" s="70" t="str">
        <f>TEXT(ROUNDDOWN(Y24,),"[&gt;=100000000]#억####만####;[&gt;=10000]#만####;#")</f>
        <v>3억7806만0900</v>
      </c>
      <c r="F27" s="69" t="s">
        <v>130</v>
      </c>
      <c r="G27" s="73" t="str">
        <f>TEXT(ROUNDDOWN(AJ24,),"[&gt;=100000000]#억####만####;[&gt;=10000]#만####;#")</f>
        <v>2억3306만2334</v>
      </c>
    </row>
    <row r="28" spans="2:36" ht="17.25" customHeight="1">
      <c r="B28" s="29" t="s">
        <v>144</v>
      </c>
      <c r="C28" s="35" t="str">
        <f>VLOOKUP(C4,직업자료!D:AC,26,0)</f>
        <v>레조스택x, 메용사용</v>
      </c>
      <c r="D28" s="36"/>
      <c r="F28" s="35" t="str">
        <f>VLOOKUP(F4,직업자료!D:AC,26,0)</f>
        <v>인간폼, 공격모드, 모프3</v>
      </c>
      <c r="G28" s="36"/>
    </row>
    <row r="29" spans="2:36" ht="17.25" customHeight="1" thickBot="1">
      <c r="B29" s="30"/>
      <c r="C29" s="33"/>
      <c r="D29" s="34"/>
      <c r="F29" s="33"/>
      <c r="G29" s="34"/>
    </row>
    <row r="30" spans="2:36" ht="17.25" customHeight="1">
      <c r="B30" s="29" t="s">
        <v>145</v>
      </c>
      <c r="C30" s="31" t="str">
        <f>VLOOKUP(C4,직업자료!D:AD,27,0)</f>
        <v>레조 2스택</v>
      </c>
      <c r="D30" s="32"/>
      <c r="F30" s="35" t="str">
        <f>VLOOKUP(F4,직업자료!D:AD,27,0)</f>
        <v>인간폼, 공격모드, 모프3</v>
      </c>
      <c r="G30" s="36"/>
    </row>
    <row r="31" spans="2:36" ht="17.25" customHeight="1" thickBot="1">
      <c r="B31" s="30"/>
      <c r="C31" s="33"/>
      <c r="D31" s="34"/>
      <c r="F31" s="33"/>
      <c r="G31" s="34"/>
    </row>
    <row r="32" spans="2:36" ht="17.25" customHeight="1">
      <c r="G32" s="5"/>
    </row>
    <row r="33" spans="7:7" ht="17.25" customHeight="1">
      <c r="G33" s="5"/>
    </row>
    <row r="34" spans="7:7" ht="17.25" customHeight="1">
      <c r="G34" s="5"/>
    </row>
    <row r="35" spans="7:7" ht="17.25" customHeight="1">
      <c r="G35" s="5"/>
    </row>
    <row r="36" spans="7:7" ht="17.25" customHeight="1">
      <c r="G36" s="5"/>
    </row>
    <row r="37" spans="7:7" ht="17.25" customHeight="1">
      <c r="G37" s="5"/>
    </row>
    <row r="38" spans="7:7" ht="17.25" customHeight="1">
      <c r="G38" s="5"/>
    </row>
    <row r="39" spans="7:7" ht="17.25" customHeight="1">
      <c r="G39" s="5"/>
    </row>
    <row r="40" spans="7:7" ht="17.25" customHeight="1">
      <c r="G40" s="5"/>
    </row>
    <row r="41" spans="7:7" ht="17.25" customHeight="1">
      <c r="G41" s="5"/>
    </row>
    <row r="42" spans="7:7" ht="17.25" customHeight="1">
      <c r="G42" s="5"/>
    </row>
    <row r="43" spans="7:7" ht="17.25" customHeight="1">
      <c r="G43" s="5"/>
    </row>
    <row r="44" spans="7:7" ht="17.25" customHeight="1">
      <c r="G44" s="5"/>
    </row>
    <row r="45" spans="7:7" ht="17.25" customHeight="1">
      <c r="G45" s="5"/>
    </row>
    <row r="46" spans="7:7" ht="17.25" customHeight="1">
      <c r="G46" s="5"/>
    </row>
    <row r="47" spans="7:7" ht="17.25" customHeight="1">
      <c r="G47" s="5"/>
    </row>
    <row r="48" spans="7:7" ht="17.25" customHeight="1">
      <c r="G48" s="5"/>
    </row>
    <row r="49" spans="7:7" ht="17.25" customHeight="1">
      <c r="G49" s="5"/>
    </row>
    <row r="50" spans="7:7" ht="17.25" customHeight="1">
      <c r="G50" s="5"/>
    </row>
    <row r="51" spans="7:7" ht="17.25" customHeight="1">
      <c r="G51" s="5"/>
    </row>
    <row r="52" spans="7:7" ht="17.25" customHeight="1">
      <c r="G52" s="5"/>
    </row>
    <row r="53" spans="7:7" ht="17.25" customHeight="1">
      <c r="G53" s="5"/>
    </row>
    <row r="54" spans="7:7" ht="17.25" customHeight="1">
      <c r="G54" s="5"/>
    </row>
    <row r="55" spans="7:7" ht="17.25" customHeight="1">
      <c r="G55" s="5"/>
    </row>
    <row r="56" spans="7:7" ht="17.25" customHeight="1">
      <c r="G56" s="5"/>
    </row>
    <row r="57" spans="7:7" ht="17.25" customHeight="1">
      <c r="G57" s="5"/>
    </row>
    <row r="58" spans="7:7" ht="17.25" customHeight="1">
      <c r="G58" s="5"/>
    </row>
    <row r="59" spans="7:7" ht="17.25" customHeight="1">
      <c r="G59" s="5"/>
    </row>
    <row r="60" spans="7:7" ht="17.25" customHeight="1">
      <c r="G60" s="5"/>
    </row>
    <row r="61" spans="7:7" ht="17.25" customHeight="1">
      <c r="G61" s="5"/>
    </row>
    <row r="62" spans="7:7" ht="17.25" customHeight="1">
      <c r="G62" s="5"/>
    </row>
    <row r="63" spans="7:7" ht="17.25" customHeight="1">
      <c r="G63" s="5"/>
    </row>
    <row r="64" spans="7:7" ht="17.25" customHeight="1">
      <c r="G64" s="5"/>
    </row>
    <row r="65" spans="7:7" ht="17.25" customHeight="1">
      <c r="G65" s="5"/>
    </row>
    <row r="66" spans="7:7" ht="17.25" customHeight="1">
      <c r="G66" s="5"/>
    </row>
    <row r="67" spans="7:7" ht="17.25" customHeight="1">
      <c r="G67" s="5"/>
    </row>
    <row r="68" spans="7:7" ht="17.25" customHeight="1">
      <c r="G68" s="5"/>
    </row>
    <row r="69" spans="7:7" ht="17.25" customHeight="1">
      <c r="G69" s="5"/>
    </row>
    <row r="70" spans="7:7" ht="17.25" customHeight="1">
      <c r="G70" s="5"/>
    </row>
    <row r="71" spans="7:7" ht="17.25" customHeight="1">
      <c r="G71" s="5"/>
    </row>
    <row r="72" spans="7:7" ht="17.25" customHeight="1">
      <c r="G72" s="5"/>
    </row>
    <row r="73" spans="7:7" ht="17.25" customHeight="1">
      <c r="G73" s="5"/>
    </row>
    <row r="74" spans="7:7" ht="17.25" customHeight="1">
      <c r="G74" s="5"/>
    </row>
    <row r="75" spans="7:7" ht="17.25" customHeight="1">
      <c r="G75" s="5"/>
    </row>
    <row r="76" spans="7:7" ht="17.25" customHeight="1">
      <c r="G76" s="5"/>
    </row>
    <row r="77" spans="7:7" ht="17.25" customHeight="1">
      <c r="G77" s="5"/>
    </row>
    <row r="78" spans="7:7" ht="17.25" customHeight="1">
      <c r="G78" s="5"/>
    </row>
    <row r="79" spans="7:7" ht="17.25" customHeight="1">
      <c r="G79" s="5"/>
    </row>
    <row r="80" spans="7:7" ht="17.25" customHeight="1">
      <c r="G80" s="5"/>
    </row>
    <row r="81" spans="7:7" ht="17.25" customHeight="1">
      <c r="G81" s="5"/>
    </row>
    <row r="82" spans="7:7" ht="17.25" customHeight="1">
      <c r="G82" s="5"/>
    </row>
    <row r="83" spans="7:7" ht="17.25" customHeight="1">
      <c r="G83" s="5"/>
    </row>
    <row r="84" spans="7:7" ht="17.25" customHeight="1">
      <c r="G84" s="5"/>
    </row>
    <row r="85" spans="7:7" ht="17.25" customHeight="1">
      <c r="G85" s="5"/>
    </row>
    <row r="86" spans="7:7" ht="17.25" customHeight="1">
      <c r="G86" s="5"/>
    </row>
    <row r="87" spans="7:7" ht="17.25" customHeight="1">
      <c r="G87" s="5"/>
    </row>
    <row r="88" spans="7:7" ht="17.25" customHeight="1">
      <c r="G88" s="5"/>
    </row>
    <row r="89" spans="7:7" ht="17.25" customHeight="1">
      <c r="G89" s="5"/>
    </row>
    <row r="90" spans="7:7" ht="17.25" customHeight="1">
      <c r="G90" s="5"/>
    </row>
    <row r="91" spans="7:7" ht="17.25" customHeight="1">
      <c r="G91" s="5"/>
    </row>
    <row r="92" spans="7:7" ht="17.25" customHeight="1">
      <c r="G92" s="5"/>
    </row>
    <row r="93" spans="7:7" ht="17.25" customHeight="1">
      <c r="G93" s="5"/>
    </row>
    <row r="94" spans="7:7" ht="17.25" customHeight="1">
      <c r="G94" s="5"/>
    </row>
    <row r="95" spans="7:7" ht="17.25" customHeight="1">
      <c r="G95" s="5"/>
    </row>
    <row r="96" spans="7:7" ht="17.25" customHeight="1">
      <c r="G96" s="5"/>
    </row>
    <row r="97" spans="7:7" ht="17.25" customHeight="1">
      <c r="G97" s="5"/>
    </row>
    <row r="98" spans="7:7" ht="17.25" customHeight="1">
      <c r="G98" s="5"/>
    </row>
    <row r="99" spans="7:7" ht="17.25" customHeight="1">
      <c r="G99" s="5"/>
    </row>
    <row r="100" spans="7:7" ht="17.25" customHeight="1">
      <c r="G100" s="5"/>
    </row>
    <row r="101" spans="7:7" ht="17.25" customHeight="1">
      <c r="G101" s="5"/>
    </row>
    <row r="102" spans="7:7" ht="17.25" customHeight="1">
      <c r="G102" s="5"/>
    </row>
    <row r="103" spans="7:7" ht="17.25" customHeight="1">
      <c r="G103" s="5"/>
    </row>
    <row r="104" spans="7:7" ht="17.25" customHeight="1">
      <c r="G104" s="5"/>
    </row>
    <row r="105" spans="7:7" ht="17.25" customHeight="1">
      <c r="G105" s="5"/>
    </row>
    <row r="106" spans="7:7" ht="17.25" customHeight="1">
      <c r="G106" s="5"/>
    </row>
    <row r="107" spans="7:7" ht="17.25" customHeight="1">
      <c r="G107" s="5"/>
    </row>
    <row r="108" spans="7:7" ht="17.25" customHeight="1">
      <c r="G108" s="5"/>
    </row>
    <row r="109" spans="7:7" ht="17.25" customHeight="1">
      <c r="G109" s="5"/>
    </row>
    <row r="110" spans="7:7" ht="17.25" customHeight="1">
      <c r="G110" s="5"/>
    </row>
    <row r="111" spans="7:7" ht="17.25" customHeight="1">
      <c r="G111" s="5"/>
    </row>
    <row r="112" spans="7:7" ht="17.25" customHeight="1">
      <c r="G112" s="5"/>
    </row>
    <row r="113" spans="7:7" ht="17.25" customHeight="1">
      <c r="G113" s="5"/>
    </row>
    <row r="114" spans="7:7" ht="17.25" customHeight="1">
      <c r="G114" s="5"/>
    </row>
    <row r="115" spans="7:7" ht="17.25" customHeight="1">
      <c r="G115" s="5"/>
    </row>
    <row r="116" spans="7:7" ht="17.25" customHeight="1">
      <c r="G116" s="5"/>
    </row>
    <row r="117" spans="7:7" ht="17.25" customHeight="1">
      <c r="G117" s="5"/>
    </row>
    <row r="118" spans="7:7" ht="17.25" customHeight="1">
      <c r="G118" s="5"/>
    </row>
    <row r="119" spans="7:7" ht="17.25" customHeight="1">
      <c r="G119" s="5"/>
    </row>
    <row r="120" spans="7:7" ht="17.25" customHeight="1">
      <c r="G120" s="5"/>
    </row>
    <row r="121" spans="7:7" ht="17.25" customHeight="1">
      <c r="G121" s="5"/>
    </row>
    <row r="122" spans="7:7" ht="17.25" customHeight="1">
      <c r="G122" s="5"/>
    </row>
    <row r="123" spans="7:7" ht="17.25" customHeight="1">
      <c r="G123" s="5"/>
    </row>
    <row r="124" spans="7:7" ht="17.25" customHeight="1">
      <c r="G124" s="5"/>
    </row>
    <row r="125" spans="7:7" ht="17.25" customHeight="1">
      <c r="G125" s="5"/>
    </row>
    <row r="126" spans="7:7" ht="17.25" customHeight="1">
      <c r="G126" s="5"/>
    </row>
    <row r="127" spans="7:7" ht="17.25" customHeight="1">
      <c r="G127" s="5"/>
    </row>
    <row r="128" spans="7:7" ht="17.25" customHeight="1">
      <c r="G128" s="5"/>
    </row>
    <row r="129" spans="7:7" ht="17.25" customHeight="1">
      <c r="G129" s="5"/>
    </row>
    <row r="130" spans="7:7" ht="17.25" customHeight="1">
      <c r="G130" s="5"/>
    </row>
    <row r="131" spans="7:7" ht="17.25" customHeight="1">
      <c r="G131" s="5"/>
    </row>
    <row r="132" spans="7:7" ht="17.25" customHeight="1">
      <c r="G132" s="5"/>
    </row>
    <row r="133" spans="7:7" ht="17.25" customHeight="1">
      <c r="G133" s="5"/>
    </row>
    <row r="134" spans="7:7" ht="17.25" customHeight="1">
      <c r="G134" s="5"/>
    </row>
    <row r="135" spans="7:7" ht="17.25" customHeight="1">
      <c r="G135" s="5"/>
    </row>
    <row r="136" spans="7:7" ht="17.25" customHeight="1">
      <c r="G136" s="5"/>
    </row>
    <row r="137" spans="7:7" ht="17.25" customHeight="1">
      <c r="G137" s="5"/>
    </row>
    <row r="138" spans="7:7" ht="17.25" customHeight="1">
      <c r="G138" s="5"/>
    </row>
    <row r="139" spans="7:7" ht="17.25" customHeight="1">
      <c r="G139" s="5"/>
    </row>
    <row r="140" spans="7:7" ht="17.25" customHeight="1">
      <c r="G140" s="5"/>
    </row>
    <row r="141" spans="7:7" ht="17.25" customHeight="1">
      <c r="G141" s="5"/>
    </row>
    <row r="142" spans="7:7" ht="17.25" customHeight="1">
      <c r="G142" s="5"/>
    </row>
    <row r="143" spans="7:7" ht="17.25" customHeight="1">
      <c r="G143" s="5"/>
    </row>
    <row r="144" spans="7:7" ht="17.25" customHeight="1">
      <c r="G144" s="5"/>
    </row>
    <row r="145" spans="7:7" ht="17.25" customHeight="1">
      <c r="G145" s="5"/>
    </row>
    <row r="146" spans="7:7" ht="17.25" customHeight="1">
      <c r="G146" s="5"/>
    </row>
    <row r="147" spans="7:7" ht="17.25" customHeight="1">
      <c r="G147" s="5"/>
    </row>
    <row r="148" spans="7:7" ht="17.25" customHeight="1">
      <c r="G148" s="5"/>
    </row>
    <row r="149" spans="7:7" ht="17.25" customHeight="1">
      <c r="G149" s="5"/>
    </row>
    <row r="150" spans="7:7" ht="17.25" customHeight="1">
      <c r="G150" s="5"/>
    </row>
    <row r="151" spans="7:7" ht="17.25" customHeight="1">
      <c r="G151" s="5"/>
    </row>
    <row r="152" spans="7:7" ht="17.25" customHeight="1">
      <c r="G152" s="5"/>
    </row>
    <row r="153" spans="7:7" ht="17.25" customHeight="1">
      <c r="G153" s="5"/>
    </row>
    <row r="154" spans="7:7" ht="17.25" customHeight="1">
      <c r="G154" s="5"/>
    </row>
    <row r="155" spans="7:7" ht="17.25" customHeight="1">
      <c r="G155" s="5"/>
    </row>
    <row r="156" spans="7:7" ht="17.25" customHeight="1">
      <c r="G156" s="5"/>
    </row>
    <row r="157" spans="7:7" ht="17.25" customHeight="1">
      <c r="G157" s="5"/>
    </row>
    <row r="158" spans="7:7" ht="17.25" customHeight="1">
      <c r="G158" s="5"/>
    </row>
    <row r="159" spans="7:7" ht="17.25" customHeight="1">
      <c r="G159" s="5"/>
    </row>
    <row r="160" spans="7:7" ht="17.25" customHeight="1">
      <c r="G160" s="5"/>
    </row>
    <row r="161" spans="7:7" ht="17.25" customHeight="1">
      <c r="G161" s="5"/>
    </row>
    <row r="162" spans="7:7" ht="17.25" customHeight="1">
      <c r="G162" s="5"/>
    </row>
    <row r="163" spans="7:7" ht="17.25" customHeight="1">
      <c r="G163" s="5"/>
    </row>
    <row r="164" spans="7:7" ht="17.25" customHeight="1">
      <c r="G164" s="5"/>
    </row>
    <row r="165" spans="7:7" ht="17.25" customHeight="1">
      <c r="G165" s="5"/>
    </row>
    <row r="166" spans="7:7" ht="17.25" customHeight="1">
      <c r="G166" s="5"/>
    </row>
    <row r="167" spans="7:7" ht="17.25" customHeight="1">
      <c r="G167" s="5"/>
    </row>
    <row r="168" spans="7:7" ht="17.25" customHeight="1">
      <c r="G168" s="5"/>
    </row>
    <row r="169" spans="7:7" ht="17.25" customHeight="1">
      <c r="G169" s="5"/>
    </row>
    <row r="170" spans="7:7" ht="17.25" customHeight="1">
      <c r="G170" s="5"/>
    </row>
    <row r="171" spans="7:7" ht="17.25" customHeight="1">
      <c r="G171" s="5"/>
    </row>
    <row r="172" spans="7:7" ht="17.25" customHeight="1">
      <c r="G172" s="5"/>
    </row>
    <row r="173" spans="7:7" ht="17.25" customHeight="1">
      <c r="G173" s="5"/>
    </row>
    <row r="174" spans="7:7" ht="17.25" customHeight="1">
      <c r="G174" s="5"/>
    </row>
    <row r="175" spans="7:7" ht="17.25" customHeight="1">
      <c r="G175" s="5"/>
    </row>
    <row r="176" spans="7:7" ht="17.25" customHeight="1">
      <c r="G176" s="5"/>
    </row>
    <row r="177" spans="7:7" ht="17.25" customHeight="1">
      <c r="G177" s="5"/>
    </row>
    <row r="178" spans="7:7" ht="17.25" customHeight="1">
      <c r="G178" s="5"/>
    </row>
    <row r="179" spans="7:7" ht="17.25" customHeight="1">
      <c r="G179" s="5"/>
    </row>
    <row r="180" spans="7:7" ht="17.25" customHeight="1">
      <c r="G180" s="5"/>
    </row>
    <row r="181" spans="7:7" ht="17.25" customHeight="1">
      <c r="G181" s="5"/>
    </row>
    <row r="182" spans="7:7" ht="17.25" customHeight="1">
      <c r="G182" s="5"/>
    </row>
    <row r="183" spans="7:7" ht="17.25" customHeight="1">
      <c r="G183" s="5"/>
    </row>
    <row r="184" spans="7:7" ht="17.25" customHeight="1">
      <c r="G184" s="5"/>
    </row>
    <row r="185" spans="7:7" ht="17.25" customHeight="1">
      <c r="G185" s="5"/>
    </row>
    <row r="186" spans="7:7" ht="17.25" customHeight="1">
      <c r="G186" s="5"/>
    </row>
    <row r="187" spans="7:7" ht="17.25" customHeight="1">
      <c r="G187" s="5"/>
    </row>
    <row r="188" spans="7:7" ht="17.25" customHeight="1">
      <c r="G188" s="5"/>
    </row>
    <row r="189" spans="7:7" ht="17.25" customHeight="1">
      <c r="G189" s="5"/>
    </row>
    <row r="190" spans="7:7" ht="17.25" customHeight="1">
      <c r="G190" s="5"/>
    </row>
    <row r="191" spans="7:7" ht="17.25" customHeight="1">
      <c r="G191" s="5"/>
    </row>
    <row r="192" spans="7:7" ht="17.25" customHeight="1">
      <c r="G192" s="5"/>
    </row>
    <row r="193" spans="7:7" ht="17.25" customHeight="1">
      <c r="G193" s="5"/>
    </row>
    <row r="194" spans="7:7" ht="17.25" customHeight="1">
      <c r="G194" s="5"/>
    </row>
    <row r="195" spans="7:7" ht="17.25" customHeight="1">
      <c r="G195" s="5"/>
    </row>
    <row r="196" spans="7:7" ht="17.25" customHeight="1">
      <c r="G196" s="5"/>
    </row>
    <row r="197" spans="7:7" ht="17.25" customHeight="1">
      <c r="G197" s="5"/>
    </row>
    <row r="198" spans="7:7" ht="17.25" customHeight="1">
      <c r="G198" s="5"/>
    </row>
    <row r="199" spans="7:7" ht="17.25" customHeight="1">
      <c r="G199" s="5"/>
    </row>
    <row r="200" spans="7:7" ht="17.25" customHeight="1">
      <c r="G200" s="5"/>
    </row>
    <row r="201" spans="7:7" ht="17.25" customHeight="1">
      <c r="G201" s="5"/>
    </row>
    <row r="202" spans="7:7" ht="17.25" customHeight="1">
      <c r="G202" s="5"/>
    </row>
    <row r="203" spans="7:7" ht="17.25" customHeight="1">
      <c r="G203" s="5"/>
    </row>
    <row r="204" spans="7:7" ht="17.25" customHeight="1">
      <c r="G204" s="5"/>
    </row>
    <row r="205" spans="7:7" ht="17.25" customHeight="1">
      <c r="G205" s="5"/>
    </row>
    <row r="206" spans="7:7" ht="17.25" customHeight="1">
      <c r="G206" s="5"/>
    </row>
    <row r="207" spans="7:7" ht="17.25" customHeight="1">
      <c r="G207" s="5"/>
    </row>
    <row r="208" spans="7:7" ht="17.25" customHeight="1">
      <c r="G208" s="5"/>
    </row>
    <row r="209" spans="7:7" ht="17.25" customHeight="1">
      <c r="G209" s="5"/>
    </row>
    <row r="210" spans="7:7" ht="17.25" customHeight="1">
      <c r="G210" s="5"/>
    </row>
    <row r="211" spans="7:7" ht="17.25" customHeight="1">
      <c r="G211" s="5"/>
    </row>
    <row r="212" spans="7:7" ht="17.25" customHeight="1">
      <c r="G212" s="5"/>
    </row>
    <row r="213" spans="7:7" ht="17.25" customHeight="1">
      <c r="G213" s="5"/>
    </row>
    <row r="214" spans="7:7" ht="17.25" customHeight="1">
      <c r="G214" s="5"/>
    </row>
    <row r="215" spans="7:7" ht="17.25" customHeight="1">
      <c r="G215" s="5"/>
    </row>
    <row r="216" spans="7:7" ht="17.25" customHeight="1">
      <c r="G216" s="5"/>
    </row>
    <row r="217" spans="7:7" ht="17.25" customHeight="1">
      <c r="G217" s="5"/>
    </row>
    <row r="218" spans="7:7" ht="17.25" customHeight="1">
      <c r="G218" s="5"/>
    </row>
    <row r="219" spans="7:7" ht="17.25" customHeight="1">
      <c r="G219" s="5"/>
    </row>
    <row r="220" spans="7:7" ht="17.25" customHeight="1">
      <c r="G220" s="5"/>
    </row>
    <row r="221" spans="7:7" ht="17.25" customHeight="1">
      <c r="G221" s="5"/>
    </row>
    <row r="222" spans="7:7" ht="17.25" customHeight="1">
      <c r="G222" s="5"/>
    </row>
    <row r="223" spans="7:7" ht="17.25" customHeight="1">
      <c r="G223" s="5"/>
    </row>
    <row r="224" spans="7:7" ht="17.25" customHeight="1">
      <c r="G224" s="5"/>
    </row>
    <row r="225" spans="7:7" ht="17.25" customHeight="1">
      <c r="G225" s="5"/>
    </row>
    <row r="226" spans="7:7" ht="17.25" customHeight="1">
      <c r="G226" s="5"/>
    </row>
    <row r="227" spans="7:7" ht="17.25" customHeight="1">
      <c r="G227" s="5"/>
    </row>
    <row r="228" spans="7:7" ht="17.25" customHeight="1">
      <c r="G228" s="5"/>
    </row>
    <row r="229" spans="7:7" ht="17.25" customHeight="1">
      <c r="G229" s="5"/>
    </row>
    <row r="230" spans="7:7" ht="17.25" customHeight="1">
      <c r="G230" s="5"/>
    </row>
    <row r="231" spans="7:7" ht="17.25" customHeight="1">
      <c r="G231" s="5"/>
    </row>
    <row r="232" spans="7:7" ht="17.25" customHeight="1">
      <c r="G232" s="5"/>
    </row>
    <row r="233" spans="7:7" ht="17.25" customHeight="1">
      <c r="G233" s="5"/>
    </row>
    <row r="234" spans="7:7" ht="17.25" customHeight="1">
      <c r="G234" s="5"/>
    </row>
    <row r="235" spans="7:7" ht="17.25" customHeight="1">
      <c r="G235" s="5"/>
    </row>
    <row r="236" spans="7:7" ht="17.25" customHeight="1">
      <c r="G236" s="5"/>
    </row>
    <row r="237" spans="7:7" ht="17.25" customHeight="1">
      <c r="G237" s="5"/>
    </row>
    <row r="238" spans="7:7" ht="17.25" customHeight="1">
      <c r="G238" s="5"/>
    </row>
    <row r="239" spans="7:7" ht="17.25" customHeight="1">
      <c r="G239" s="5"/>
    </row>
    <row r="240" spans="7:7" ht="17.25" customHeight="1">
      <c r="G240" s="5"/>
    </row>
    <row r="241" spans="7:7" ht="17.25" customHeight="1">
      <c r="G241" s="5"/>
    </row>
    <row r="242" spans="7:7" ht="17.25" customHeight="1">
      <c r="G242" s="5"/>
    </row>
    <row r="243" spans="7:7" ht="17.25" customHeight="1">
      <c r="G243" s="5"/>
    </row>
    <row r="244" spans="7:7" ht="17.25" customHeight="1">
      <c r="G244" s="5"/>
    </row>
    <row r="245" spans="7:7" ht="17.25" customHeight="1">
      <c r="G245" s="5"/>
    </row>
    <row r="246" spans="7:7" ht="17.25" customHeight="1">
      <c r="G246" s="5"/>
    </row>
    <row r="247" spans="7:7" ht="17.25" customHeight="1">
      <c r="G247" s="5"/>
    </row>
    <row r="248" spans="7:7" ht="17.25" customHeight="1">
      <c r="G248" s="5"/>
    </row>
    <row r="249" spans="7:7" ht="17.25" customHeight="1">
      <c r="G249" s="5"/>
    </row>
    <row r="250" spans="7:7" ht="17.25" customHeight="1">
      <c r="G250" s="5"/>
    </row>
    <row r="251" spans="7:7" ht="17.25" customHeight="1">
      <c r="G251" s="5"/>
    </row>
    <row r="252" spans="7:7" ht="17.25" customHeight="1">
      <c r="G252" s="5"/>
    </row>
    <row r="253" spans="7:7" ht="17.25" customHeight="1">
      <c r="G253" s="5"/>
    </row>
    <row r="254" spans="7:7" ht="17.25" customHeight="1">
      <c r="G254" s="5"/>
    </row>
    <row r="255" spans="7:7" ht="17.25" customHeight="1">
      <c r="G255" s="5"/>
    </row>
    <row r="256" spans="7:7" ht="17.25" customHeight="1">
      <c r="G256" s="5"/>
    </row>
    <row r="257" spans="7:7" ht="17.25" customHeight="1">
      <c r="G257" s="5"/>
    </row>
    <row r="258" spans="7:7" ht="17.25" customHeight="1">
      <c r="G258" s="5"/>
    </row>
    <row r="259" spans="7:7" ht="17.25" customHeight="1">
      <c r="G259" s="5"/>
    </row>
    <row r="260" spans="7:7" ht="17.25" customHeight="1">
      <c r="G260" s="5"/>
    </row>
    <row r="261" spans="7:7" ht="17.25" customHeight="1">
      <c r="G261" s="5"/>
    </row>
    <row r="262" spans="7:7" ht="17.25" customHeight="1">
      <c r="G262" s="5"/>
    </row>
    <row r="263" spans="7:7" ht="17.25" customHeight="1">
      <c r="G263" s="5"/>
    </row>
    <row r="264" spans="7:7" ht="17.25" customHeight="1">
      <c r="G264" s="5"/>
    </row>
    <row r="265" spans="7:7" ht="17.25" customHeight="1">
      <c r="G265" s="5"/>
    </row>
    <row r="266" spans="7:7" ht="17.25" customHeight="1">
      <c r="G266" s="5"/>
    </row>
    <row r="267" spans="7:7" ht="17.25" customHeight="1">
      <c r="G267" s="5"/>
    </row>
    <row r="268" spans="7:7" ht="17.25" customHeight="1">
      <c r="G268" s="5"/>
    </row>
    <row r="269" spans="7:7" ht="17.25" customHeight="1">
      <c r="G269" s="5"/>
    </row>
    <row r="270" spans="7:7" ht="17.25" customHeight="1">
      <c r="G270" s="5"/>
    </row>
    <row r="271" spans="7:7" ht="17.25" customHeight="1">
      <c r="G271" s="5"/>
    </row>
    <row r="272" spans="7:7" ht="17.25" customHeight="1">
      <c r="G272" s="5"/>
    </row>
    <row r="273" spans="7:7" ht="17.25" customHeight="1">
      <c r="G273" s="5"/>
    </row>
    <row r="274" spans="7:7" ht="17.25" customHeight="1">
      <c r="G274" s="5"/>
    </row>
    <row r="275" spans="7:7" ht="17.25" customHeight="1">
      <c r="G275" s="5"/>
    </row>
    <row r="276" spans="7:7" ht="17.25" customHeight="1">
      <c r="G276" s="5"/>
    </row>
    <row r="277" spans="7:7" ht="17.25" customHeight="1">
      <c r="G277" s="5"/>
    </row>
    <row r="278" spans="7:7" ht="17.25" customHeight="1">
      <c r="G278" s="5"/>
    </row>
    <row r="279" spans="7:7" ht="17.25" customHeight="1">
      <c r="G279" s="5"/>
    </row>
    <row r="280" spans="7:7" ht="17.25" customHeight="1">
      <c r="G280" s="5"/>
    </row>
    <row r="281" spans="7:7" ht="17.25" customHeight="1">
      <c r="G281" s="5"/>
    </row>
    <row r="282" spans="7:7" ht="17.25" customHeight="1">
      <c r="G282" s="5"/>
    </row>
    <row r="283" spans="7:7" ht="17.25" customHeight="1">
      <c r="G283" s="5"/>
    </row>
    <row r="284" spans="7:7" ht="17.25" customHeight="1">
      <c r="G284" s="5"/>
    </row>
    <row r="285" spans="7:7" ht="17.25" customHeight="1">
      <c r="G285" s="5"/>
    </row>
    <row r="286" spans="7:7" ht="17.25" customHeight="1">
      <c r="G286" s="5"/>
    </row>
    <row r="287" spans="7:7" ht="17.25" customHeight="1">
      <c r="G287" s="5"/>
    </row>
    <row r="288" spans="7:7" ht="17.25" customHeight="1">
      <c r="G288" s="5"/>
    </row>
    <row r="289" spans="7:7" ht="17.25" customHeight="1">
      <c r="G289" s="5"/>
    </row>
    <row r="290" spans="7:7" ht="17.25" customHeight="1">
      <c r="G290" s="5"/>
    </row>
    <row r="291" spans="7:7" ht="17.25" customHeight="1">
      <c r="G291" s="5"/>
    </row>
    <row r="292" spans="7:7" ht="17.25" customHeight="1">
      <c r="G292" s="5"/>
    </row>
    <row r="293" spans="7:7" ht="17.25" customHeight="1">
      <c r="G293" s="5"/>
    </row>
    <row r="294" spans="7:7" ht="17.25" customHeight="1">
      <c r="G294" s="5"/>
    </row>
    <row r="295" spans="7:7" ht="17.25" customHeight="1">
      <c r="G295" s="5"/>
    </row>
    <row r="296" spans="7:7" ht="17.25" customHeight="1">
      <c r="G296" s="5"/>
    </row>
    <row r="297" spans="7:7" ht="17.25" customHeight="1">
      <c r="G297" s="5"/>
    </row>
    <row r="298" spans="7:7" ht="17.25" customHeight="1">
      <c r="G298" s="5"/>
    </row>
    <row r="299" spans="7:7" ht="17.25" customHeight="1">
      <c r="G299" s="5"/>
    </row>
    <row r="300" spans="7:7" ht="17.25" customHeight="1">
      <c r="G300" s="5"/>
    </row>
    <row r="301" spans="7:7" ht="17.25" customHeight="1">
      <c r="G301" s="5"/>
    </row>
    <row r="302" spans="7:7" ht="17.25" customHeight="1">
      <c r="G302" s="5"/>
    </row>
    <row r="303" spans="7:7" ht="17.25" customHeight="1">
      <c r="G303" s="5"/>
    </row>
    <row r="304" spans="7:7" ht="17.25" customHeight="1">
      <c r="G304" s="5"/>
    </row>
    <row r="305" spans="7:7" ht="17.25" customHeight="1">
      <c r="G305" s="5"/>
    </row>
    <row r="306" spans="7:7" ht="17.25" customHeight="1">
      <c r="G306" s="5"/>
    </row>
    <row r="307" spans="7:7" ht="17.25" customHeight="1">
      <c r="G307" s="5"/>
    </row>
    <row r="308" spans="7:7" ht="17.25" customHeight="1">
      <c r="G308" s="5"/>
    </row>
    <row r="309" spans="7:7" ht="17.25" customHeight="1">
      <c r="G309" s="5"/>
    </row>
    <row r="310" spans="7:7" ht="17.25" customHeight="1">
      <c r="G310" s="5"/>
    </row>
    <row r="311" spans="7:7" ht="17.25" customHeight="1">
      <c r="G311" s="5"/>
    </row>
    <row r="312" spans="7:7" ht="17.25" customHeight="1">
      <c r="G312" s="5"/>
    </row>
    <row r="313" spans="7:7" ht="17.25" customHeight="1">
      <c r="G313" s="5"/>
    </row>
    <row r="314" spans="7:7" ht="17.25" customHeight="1">
      <c r="G314" s="5"/>
    </row>
    <row r="315" spans="7:7" ht="17.25" customHeight="1">
      <c r="G315" s="5"/>
    </row>
    <row r="316" spans="7:7" ht="17.25" customHeight="1">
      <c r="G316" s="5"/>
    </row>
    <row r="317" spans="7:7" ht="17.25" customHeight="1">
      <c r="G317" s="5"/>
    </row>
    <row r="318" spans="7:7" ht="17.25" customHeight="1">
      <c r="G318" s="5"/>
    </row>
    <row r="319" spans="7:7" ht="17.25" customHeight="1">
      <c r="G319" s="5"/>
    </row>
    <row r="320" spans="7:7" ht="17.25" customHeight="1">
      <c r="G320" s="5"/>
    </row>
    <row r="321" spans="7:7" ht="17.25" customHeight="1">
      <c r="G321" s="5"/>
    </row>
    <row r="322" spans="7:7" ht="17.25" customHeight="1">
      <c r="G322" s="5"/>
    </row>
    <row r="323" spans="7:7" ht="17.25" customHeight="1">
      <c r="G323" s="5"/>
    </row>
    <row r="324" spans="7:7" ht="17.25" customHeight="1">
      <c r="G324" s="5"/>
    </row>
    <row r="325" spans="7:7" ht="17.25" customHeight="1">
      <c r="G325" s="5"/>
    </row>
    <row r="326" spans="7:7" ht="17.25" customHeight="1">
      <c r="G326" s="5"/>
    </row>
    <row r="327" spans="7:7" ht="17.25" customHeight="1">
      <c r="G327" s="5"/>
    </row>
    <row r="328" spans="7:7" ht="17.25" customHeight="1">
      <c r="G328" s="5"/>
    </row>
    <row r="329" spans="7:7" ht="17.25" customHeight="1">
      <c r="G329" s="5"/>
    </row>
    <row r="330" spans="7:7" ht="17.25" customHeight="1">
      <c r="G330" s="5"/>
    </row>
    <row r="331" spans="7:7" ht="17.25" customHeight="1">
      <c r="G331" s="5"/>
    </row>
    <row r="332" spans="7:7" ht="17.25" customHeight="1">
      <c r="G332" s="5"/>
    </row>
    <row r="333" spans="7:7" ht="17.25" customHeight="1">
      <c r="G333" s="5"/>
    </row>
    <row r="334" spans="7:7" ht="17.25" customHeight="1">
      <c r="G334" s="5"/>
    </row>
    <row r="335" spans="7:7" ht="17.25" customHeight="1">
      <c r="G335" s="5"/>
    </row>
    <row r="336" spans="7:7" ht="17.25" customHeight="1">
      <c r="G336" s="5"/>
    </row>
    <row r="337" spans="7:7" ht="17.25" customHeight="1">
      <c r="G337" s="5"/>
    </row>
    <row r="338" spans="7:7" ht="17.25" customHeight="1">
      <c r="G338" s="5"/>
    </row>
    <row r="339" spans="7:7" ht="17.25" customHeight="1">
      <c r="G339" s="5"/>
    </row>
    <row r="340" spans="7:7" ht="17.25" customHeight="1">
      <c r="G340" s="5"/>
    </row>
    <row r="341" spans="7:7" ht="17.25" customHeight="1">
      <c r="G341" s="5"/>
    </row>
    <row r="342" spans="7:7" ht="17.25" customHeight="1">
      <c r="G342" s="5"/>
    </row>
    <row r="343" spans="7:7" ht="17.25" customHeight="1">
      <c r="G343" s="5"/>
    </row>
    <row r="344" spans="7:7" ht="17.25" customHeight="1">
      <c r="G344" s="5"/>
    </row>
    <row r="345" spans="7:7" ht="17.25" customHeight="1">
      <c r="G345" s="5"/>
    </row>
    <row r="346" spans="7:7" ht="17.25" customHeight="1">
      <c r="G346" s="5"/>
    </row>
    <row r="347" spans="7:7" ht="17.25" customHeight="1">
      <c r="G347" s="5"/>
    </row>
    <row r="348" spans="7:7" ht="17.25" customHeight="1">
      <c r="G348" s="5"/>
    </row>
    <row r="349" spans="7:7" ht="17.25" customHeight="1">
      <c r="G349" s="5"/>
    </row>
    <row r="350" spans="7:7" ht="17.25" customHeight="1">
      <c r="G350" s="5"/>
    </row>
    <row r="351" spans="7:7" ht="17.25" customHeight="1">
      <c r="G351" s="5"/>
    </row>
    <row r="352" spans="7:7" ht="17.25" customHeight="1">
      <c r="G352" s="5"/>
    </row>
    <row r="353" spans="7:7" ht="17.25" customHeight="1">
      <c r="G353" s="5"/>
    </row>
    <row r="354" spans="7:7" ht="17.25" customHeight="1">
      <c r="G354" s="5"/>
    </row>
    <row r="355" spans="7:7" ht="17.25" customHeight="1">
      <c r="G355" s="5"/>
    </row>
    <row r="356" spans="7:7" ht="17.25" customHeight="1">
      <c r="G356" s="5"/>
    </row>
    <row r="357" spans="7:7" ht="17.25" customHeight="1">
      <c r="G357" s="5"/>
    </row>
    <row r="358" spans="7:7" ht="17.25" customHeight="1">
      <c r="G358" s="5"/>
    </row>
    <row r="359" spans="7:7" ht="17.25" customHeight="1">
      <c r="G359" s="5"/>
    </row>
    <row r="360" spans="7:7" ht="17.25" customHeight="1">
      <c r="G360" s="5"/>
    </row>
    <row r="361" spans="7:7" ht="17.25" customHeight="1">
      <c r="G361" s="5"/>
    </row>
    <row r="362" spans="7:7" ht="17.25" customHeight="1">
      <c r="G362" s="5"/>
    </row>
    <row r="363" spans="7:7" ht="17.25" customHeight="1">
      <c r="G363" s="5"/>
    </row>
    <row r="364" spans="7:7" ht="17.25" customHeight="1">
      <c r="G364" s="5"/>
    </row>
    <row r="365" spans="7:7" ht="17.25" customHeight="1">
      <c r="G365" s="5"/>
    </row>
    <row r="366" spans="7:7" ht="17.25" customHeight="1">
      <c r="G366" s="5"/>
    </row>
    <row r="367" spans="7:7" ht="17.25" customHeight="1">
      <c r="G367" s="5"/>
    </row>
    <row r="368" spans="7:7" ht="17.25" customHeight="1">
      <c r="G368" s="5"/>
    </row>
    <row r="369" spans="7:7" ht="17.25" customHeight="1">
      <c r="G369" s="5"/>
    </row>
    <row r="370" spans="7:7" ht="17.25" customHeight="1">
      <c r="G370" s="5"/>
    </row>
    <row r="371" spans="7:7" ht="17.25" customHeight="1">
      <c r="G371" s="5"/>
    </row>
    <row r="372" spans="7:7" ht="17.25" customHeight="1">
      <c r="G372" s="5"/>
    </row>
    <row r="373" spans="7:7" ht="17.25" customHeight="1">
      <c r="G373" s="5"/>
    </row>
    <row r="374" spans="7:7" ht="17.25" customHeight="1">
      <c r="G374" s="5"/>
    </row>
    <row r="375" spans="7:7" ht="17.25" customHeight="1">
      <c r="G375" s="5"/>
    </row>
    <row r="376" spans="7:7" ht="17.25" customHeight="1">
      <c r="G376" s="5"/>
    </row>
    <row r="377" spans="7:7" ht="17.25" customHeight="1">
      <c r="G377" s="5"/>
    </row>
    <row r="378" spans="7:7" ht="17.25" customHeight="1">
      <c r="G378" s="5"/>
    </row>
    <row r="379" spans="7:7" ht="17.25" customHeight="1">
      <c r="G379" s="5"/>
    </row>
    <row r="380" spans="7:7" ht="17.25" customHeight="1">
      <c r="G380" s="5"/>
    </row>
    <row r="381" spans="7:7" ht="17.25" customHeight="1">
      <c r="G381" s="5"/>
    </row>
    <row r="382" spans="7:7" ht="17.25" customHeight="1">
      <c r="G382" s="5"/>
    </row>
    <row r="383" spans="7:7" ht="17.25" customHeight="1">
      <c r="G383" s="5"/>
    </row>
    <row r="384" spans="7:7" ht="17.25" customHeight="1">
      <c r="G384" s="5"/>
    </row>
    <row r="385" spans="7:7" ht="17.25" customHeight="1">
      <c r="G385" s="5"/>
    </row>
    <row r="386" spans="7:7" ht="17.25" customHeight="1">
      <c r="G386" s="5"/>
    </row>
    <row r="387" spans="7:7" ht="17.25" customHeight="1">
      <c r="G387" s="5"/>
    </row>
    <row r="388" spans="7:7" ht="17.25" customHeight="1">
      <c r="G388" s="5"/>
    </row>
    <row r="389" spans="7:7" ht="17.25" customHeight="1">
      <c r="G389" s="5"/>
    </row>
    <row r="390" spans="7:7" ht="17.25" customHeight="1">
      <c r="G390" s="5"/>
    </row>
    <row r="391" spans="7:7" ht="17.25" customHeight="1">
      <c r="G391" s="5"/>
    </row>
    <row r="392" spans="7:7" ht="17.25" customHeight="1">
      <c r="G392" s="5"/>
    </row>
    <row r="393" spans="7:7" ht="17.25" customHeight="1">
      <c r="G393" s="5"/>
    </row>
    <row r="394" spans="7:7" ht="17.25" customHeight="1">
      <c r="G394" s="5"/>
    </row>
    <row r="395" spans="7:7" ht="17.25" customHeight="1">
      <c r="G395" s="5"/>
    </row>
    <row r="396" spans="7:7" ht="17.25" customHeight="1">
      <c r="G396" s="5"/>
    </row>
    <row r="397" spans="7:7" ht="17.25" customHeight="1">
      <c r="G397" s="5"/>
    </row>
    <row r="398" spans="7:7" ht="17.25" customHeight="1">
      <c r="G398" s="5"/>
    </row>
    <row r="399" spans="7:7" ht="17.25" customHeight="1">
      <c r="G399" s="5"/>
    </row>
    <row r="400" spans="7:7" ht="17.25" customHeight="1">
      <c r="G400" s="5"/>
    </row>
    <row r="401" spans="7:7" ht="17.25" customHeight="1">
      <c r="G401" s="5"/>
    </row>
    <row r="402" spans="7:7" ht="17.25" customHeight="1">
      <c r="G402" s="5"/>
    </row>
    <row r="403" spans="7:7" ht="17.25" customHeight="1">
      <c r="G403" s="5"/>
    </row>
    <row r="404" spans="7:7" ht="17.25" customHeight="1">
      <c r="G404" s="5"/>
    </row>
    <row r="405" spans="7:7" ht="17.25" customHeight="1">
      <c r="G405" s="5"/>
    </row>
    <row r="406" spans="7:7" ht="17.25" customHeight="1">
      <c r="G406" s="5"/>
    </row>
    <row r="407" spans="7:7" ht="17.25" customHeight="1">
      <c r="G407" s="5"/>
    </row>
    <row r="408" spans="7:7" ht="17.25" customHeight="1">
      <c r="G408" s="5"/>
    </row>
    <row r="409" spans="7:7" ht="17.25" customHeight="1">
      <c r="G409" s="5"/>
    </row>
    <row r="410" spans="7:7" ht="17.25" customHeight="1">
      <c r="G410" s="5"/>
    </row>
    <row r="411" spans="7:7" ht="17.25" customHeight="1">
      <c r="G411" s="5"/>
    </row>
    <row r="412" spans="7:7" ht="17.25" customHeight="1">
      <c r="G412" s="5"/>
    </row>
    <row r="413" spans="7:7" ht="17.25" customHeight="1">
      <c r="G413" s="5"/>
    </row>
    <row r="414" spans="7:7" ht="17.25" customHeight="1">
      <c r="G414" s="5"/>
    </row>
    <row r="415" spans="7:7" ht="17.25" customHeight="1">
      <c r="G415" s="5"/>
    </row>
    <row r="416" spans="7:7" ht="17.25" customHeight="1">
      <c r="G416" s="5"/>
    </row>
    <row r="417" spans="7:7" ht="17.25" customHeight="1">
      <c r="G417" s="5"/>
    </row>
    <row r="418" spans="7:7" ht="17.25" customHeight="1">
      <c r="G418" s="5"/>
    </row>
    <row r="419" spans="7:7" ht="17.25" customHeight="1">
      <c r="G419" s="5"/>
    </row>
    <row r="420" spans="7:7" ht="17.25" customHeight="1">
      <c r="G420" s="5"/>
    </row>
    <row r="421" spans="7:7" ht="17.25" customHeight="1">
      <c r="G421" s="5"/>
    </row>
    <row r="422" spans="7:7" ht="17.25" customHeight="1">
      <c r="G422" s="5"/>
    </row>
    <row r="423" spans="7:7" ht="17.25" customHeight="1">
      <c r="G423" s="5"/>
    </row>
    <row r="424" spans="7:7" ht="17.25" customHeight="1">
      <c r="G424" s="5"/>
    </row>
    <row r="425" spans="7:7" ht="17.25" customHeight="1">
      <c r="G425" s="5"/>
    </row>
    <row r="426" spans="7:7" ht="17.25" customHeight="1">
      <c r="G426" s="5"/>
    </row>
    <row r="427" spans="7:7" ht="17.25" customHeight="1">
      <c r="G427" s="5"/>
    </row>
    <row r="428" spans="7:7" ht="17.25" customHeight="1">
      <c r="G428" s="5"/>
    </row>
    <row r="429" spans="7:7" ht="17.25" customHeight="1">
      <c r="G429" s="5"/>
    </row>
    <row r="430" spans="7:7" ht="17.25" customHeight="1">
      <c r="G430" s="5"/>
    </row>
    <row r="431" spans="7:7" ht="17.25" customHeight="1">
      <c r="G431" s="5"/>
    </row>
    <row r="432" spans="7:7" ht="17.25" customHeight="1">
      <c r="G432" s="5"/>
    </row>
    <row r="433" spans="7:7" ht="17.25" customHeight="1">
      <c r="G433" s="5"/>
    </row>
    <row r="434" spans="7:7" ht="17.25" customHeight="1">
      <c r="G434" s="5"/>
    </row>
    <row r="435" spans="7:7" ht="17.25" customHeight="1">
      <c r="G435" s="5"/>
    </row>
    <row r="436" spans="7:7" ht="17.25" customHeight="1">
      <c r="G436" s="5"/>
    </row>
    <row r="437" spans="7:7" ht="17.25" customHeight="1">
      <c r="G437" s="5"/>
    </row>
    <row r="438" spans="7:7" ht="17.25" customHeight="1">
      <c r="G438" s="5"/>
    </row>
    <row r="439" spans="7:7" ht="17.25" customHeight="1">
      <c r="G439" s="5"/>
    </row>
    <row r="440" spans="7:7" ht="17.25" customHeight="1">
      <c r="G440" s="5"/>
    </row>
    <row r="441" spans="7:7" ht="17.25" customHeight="1">
      <c r="G441" s="5"/>
    </row>
    <row r="442" spans="7:7" ht="17.25" customHeight="1">
      <c r="G442" s="5"/>
    </row>
    <row r="443" spans="7:7" ht="17.25" customHeight="1">
      <c r="G443" s="5"/>
    </row>
    <row r="444" spans="7:7" ht="17.25" customHeight="1">
      <c r="G444" s="5"/>
    </row>
    <row r="445" spans="7:7" ht="17.25" customHeight="1">
      <c r="G445" s="5"/>
    </row>
    <row r="446" spans="7:7" ht="17.25" customHeight="1">
      <c r="G446" s="5"/>
    </row>
    <row r="447" spans="7:7" ht="17.25" customHeight="1">
      <c r="G447" s="5"/>
    </row>
    <row r="448" spans="7:7" ht="17.25" customHeight="1">
      <c r="G448" s="5"/>
    </row>
    <row r="449" spans="7:7" ht="17.25" customHeight="1">
      <c r="G449" s="5"/>
    </row>
    <row r="450" spans="7:7" ht="17.25" customHeight="1">
      <c r="G450" s="5"/>
    </row>
    <row r="451" spans="7:7" ht="17.25" customHeight="1">
      <c r="G451" s="5"/>
    </row>
    <row r="452" spans="7:7" ht="17.25" customHeight="1">
      <c r="G452" s="5"/>
    </row>
    <row r="453" spans="7:7" ht="17.25" customHeight="1">
      <c r="G453" s="5"/>
    </row>
    <row r="454" spans="7:7" ht="17.25" customHeight="1">
      <c r="G454" s="5"/>
    </row>
    <row r="455" spans="7:7" ht="17.25" customHeight="1">
      <c r="G455" s="5"/>
    </row>
    <row r="456" spans="7:7" ht="17.25" customHeight="1">
      <c r="G456" s="5"/>
    </row>
    <row r="457" spans="7:7" ht="17.25" customHeight="1">
      <c r="G457" s="5"/>
    </row>
    <row r="458" spans="7:7" ht="17.25" customHeight="1">
      <c r="G458" s="5"/>
    </row>
    <row r="459" spans="7:7" ht="17.25" customHeight="1">
      <c r="G459" s="5"/>
    </row>
    <row r="460" spans="7:7" ht="17.25" customHeight="1">
      <c r="G460" s="5"/>
    </row>
    <row r="461" spans="7:7" ht="17.25" customHeight="1">
      <c r="G461" s="5"/>
    </row>
    <row r="462" spans="7:7" ht="17.25" customHeight="1">
      <c r="G462" s="5"/>
    </row>
    <row r="463" spans="7:7" ht="17.25" customHeight="1">
      <c r="G463" s="5"/>
    </row>
    <row r="464" spans="7:7" ht="17.25" customHeight="1">
      <c r="G464" s="5"/>
    </row>
    <row r="465" spans="7:7" ht="17.25" customHeight="1">
      <c r="G465" s="5"/>
    </row>
    <row r="466" spans="7:7" ht="17.25" customHeight="1">
      <c r="G466" s="5"/>
    </row>
    <row r="467" spans="7:7" ht="17.25" customHeight="1">
      <c r="G467" s="5"/>
    </row>
    <row r="468" spans="7:7" ht="17.25" customHeight="1">
      <c r="G468" s="5"/>
    </row>
    <row r="469" spans="7:7" ht="17.25" customHeight="1">
      <c r="G469" s="5"/>
    </row>
    <row r="470" spans="7:7" ht="17.25" customHeight="1">
      <c r="G470" s="5"/>
    </row>
    <row r="471" spans="7:7" ht="17.25" customHeight="1">
      <c r="G471" s="5"/>
    </row>
    <row r="472" spans="7:7" ht="17.25" customHeight="1">
      <c r="G472" s="5"/>
    </row>
    <row r="473" spans="7:7" ht="17.25" customHeight="1">
      <c r="G473" s="5"/>
    </row>
    <row r="474" spans="7:7" ht="17.25" customHeight="1">
      <c r="G474" s="5"/>
    </row>
    <row r="475" spans="7:7" ht="17.25" customHeight="1">
      <c r="G475" s="5"/>
    </row>
    <row r="476" spans="7:7" ht="17.25" customHeight="1">
      <c r="G476" s="5"/>
    </row>
    <row r="477" spans="7:7" ht="17.25" customHeight="1">
      <c r="G477" s="5"/>
    </row>
    <row r="478" spans="7:7" ht="17.25" customHeight="1">
      <c r="G478" s="5"/>
    </row>
    <row r="479" spans="7:7" ht="17.25" customHeight="1">
      <c r="G479" s="5"/>
    </row>
    <row r="480" spans="7:7" ht="17.25" customHeight="1">
      <c r="G480" s="5"/>
    </row>
    <row r="481" spans="7:7" ht="17.25" customHeight="1">
      <c r="G481" s="5"/>
    </row>
    <row r="482" spans="7:7" ht="17.25" customHeight="1">
      <c r="G482" s="5"/>
    </row>
    <row r="483" spans="7:7" ht="17.25" customHeight="1">
      <c r="G483" s="5"/>
    </row>
    <row r="484" spans="7:7" ht="17.25" customHeight="1">
      <c r="G484" s="5"/>
    </row>
    <row r="485" spans="7:7" ht="17.25" customHeight="1">
      <c r="G485" s="5"/>
    </row>
    <row r="486" spans="7:7" ht="17.25" customHeight="1">
      <c r="G486" s="5"/>
    </row>
    <row r="487" spans="7:7" ht="17.25" customHeight="1">
      <c r="G487" s="5"/>
    </row>
    <row r="488" spans="7:7" ht="17.25" customHeight="1">
      <c r="G488" s="5"/>
    </row>
    <row r="489" spans="7:7" ht="17.25" customHeight="1">
      <c r="G489" s="5"/>
    </row>
    <row r="490" spans="7:7" ht="17.25" customHeight="1">
      <c r="G490" s="5"/>
    </row>
    <row r="491" spans="7:7" ht="17.25" customHeight="1">
      <c r="G491" s="5"/>
    </row>
    <row r="492" spans="7:7" ht="17.25" customHeight="1">
      <c r="G492" s="5"/>
    </row>
    <row r="493" spans="7:7" ht="17.25" customHeight="1">
      <c r="G493" s="5"/>
    </row>
    <row r="494" spans="7:7" ht="17.25" customHeight="1">
      <c r="G494" s="5"/>
    </row>
    <row r="495" spans="7:7" ht="17.25" customHeight="1">
      <c r="G495" s="5"/>
    </row>
    <row r="496" spans="7:7" ht="17.25" customHeight="1">
      <c r="G496" s="5"/>
    </row>
    <row r="497" spans="7:7" ht="17.25" customHeight="1">
      <c r="G497" s="5"/>
    </row>
    <row r="498" spans="7:7" ht="17.25" customHeight="1">
      <c r="G498" s="5"/>
    </row>
    <row r="499" spans="7:7" ht="17.25" customHeight="1">
      <c r="G499" s="5"/>
    </row>
    <row r="500" spans="7:7" ht="17.25" customHeight="1">
      <c r="G500" s="5"/>
    </row>
    <row r="501" spans="7:7" ht="17.25" customHeight="1">
      <c r="G501" s="5"/>
    </row>
    <row r="502" spans="7:7" ht="17.25" customHeight="1">
      <c r="G502" s="5"/>
    </row>
    <row r="503" spans="7:7" ht="17.25" customHeight="1">
      <c r="G503" s="5"/>
    </row>
    <row r="504" spans="7:7" ht="17.25" customHeight="1">
      <c r="G504" s="5"/>
    </row>
    <row r="505" spans="7:7" ht="17.25" customHeight="1">
      <c r="G505" s="5"/>
    </row>
    <row r="506" spans="7:7" ht="17.25" customHeight="1">
      <c r="G506" s="5"/>
    </row>
    <row r="507" spans="7:7" ht="17.25" customHeight="1">
      <c r="G507" s="5"/>
    </row>
    <row r="508" spans="7:7" ht="17.25" customHeight="1">
      <c r="G508" s="5"/>
    </row>
    <row r="509" spans="7:7" ht="17.25" customHeight="1">
      <c r="G509" s="5"/>
    </row>
    <row r="510" spans="7:7" ht="17.25" customHeight="1">
      <c r="G510" s="5"/>
    </row>
    <row r="511" spans="7:7" ht="17.25" customHeight="1">
      <c r="G511" s="5"/>
    </row>
    <row r="512" spans="7:7" ht="17.25" customHeight="1">
      <c r="G512" s="5"/>
    </row>
    <row r="513" spans="7:7" ht="17.25" customHeight="1">
      <c r="G513" s="5"/>
    </row>
    <row r="514" spans="7:7" ht="17.25" customHeight="1">
      <c r="G514" s="5"/>
    </row>
    <row r="515" spans="7:7" ht="17.25" customHeight="1">
      <c r="G515" s="5"/>
    </row>
    <row r="516" spans="7:7" ht="17.25" customHeight="1">
      <c r="G516" s="5"/>
    </row>
    <row r="517" spans="7:7" ht="17.25" customHeight="1">
      <c r="G517" s="5"/>
    </row>
    <row r="518" spans="7:7" ht="17.25" customHeight="1">
      <c r="G518" s="5"/>
    </row>
    <row r="519" spans="7:7" ht="17.25" customHeight="1">
      <c r="G519" s="5"/>
    </row>
    <row r="520" spans="7:7" ht="17.25" customHeight="1">
      <c r="G520" s="5"/>
    </row>
    <row r="521" spans="7:7" ht="17.25" customHeight="1">
      <c r="G521" s="5"/>
    </row>
    <row r="522" spans="7:7" ht="17.25" customHeight="1">
      <c r="G522" s="5"/>
    </row>
    <row r="523" spans="7:7" ht="17.25" customHeight="1">
      <c r="G523" s="5"/>
    </row>
    <row r="524" spans="7:7" ht="17.25" customHeight="1">
      <c r="G524" s="5"/>
    </row>
    <row r="525" spans="7:7" ht="17.25" customHeight="1">
      <c r="G525" s="5"/>
    </row>
    <row r="526" spans="7:7" ht="17.25" customHeight="1">
      <c r="G526" s="5"/>
    </row>
    <row r="527" spans="7:7" ht="17.25" customHeight="1">
      <c r="G527" s="5"/>
    </row>
    <row r="528" spans="7:7" ht="17.25" customHeight="1">
      <c r="G528" s="5"/>
    </row>
    <row r="529" spans="7:7" ht="17.25" customHeight="1">
      <c r="G529" s="5"/>
    </row>
    <row r="530" spans="7:7" ht="17.25" customHeight="1">
      <c r="G530" s="5"/>
    </row>
    <row r="531" spans="7:7" ht="17.25" customHeight="1">
      <c r="G531" s="5"/>
    </row>
    <row r="532" spans="7:7" ht="17.25" customHeight="1">
      <c r="G532" s="5"/>
    </row>
    <row r="533" spans="7:7" ht="17.25" customHeight="1">
      <c r="G533" s="5"/>
    </row>
    <row r="534" spans="7:7" ht="17.25" customHeight="1">
      <c r="G534" s="5"/>
    </row>
    <row r="535" spans="7:7" ht="17.25" customHeight="1">
      <c r="G535" s="5"/>
    </row>
    <row r="536" spans="7:7" ht="17.25" customHeight="1">
      <c r="G536" s="5"/>
    </row>
    <row r="537" spans="7:7" ht="17.25" customHeight="1">
      <c r="G537" s="5"/>
    </row>
    <row r="538" spans="7:7" ht="17.25" customHeight="1">
      <c r="G538" s="5"/>
    </row>
    <row r="539" spans="7:7" ht="17.25" customHeight="1">
      <c r="G539" s="5"/>
    </row>
    <row r="540" spans="7:7" ht="17.25" customHeight="1">
      <c r="G540" s="5"/>
    </row>
    <row r="541" spans="7:7" ht="17.25" customHeight="1">
      <c r="G541" s="5"/>
    </row>
    <row r="542" spans="7:7" ht="17.25" customHeight="1">
      <c r="G542" s="5"/>
    </row>
    <row r="543" spans="7:7" ht="17.25" customHeight="1">
      <c r="G543" s="5"/>
    </row>
    <row r="544" spans="7:7" ht="17.25" customHeight="1">
      <c r="G544" s="5"/>
    </row>
    <row r="545" spans="7:7" ht="17.25" customHeight="1">
      <c r="G545" s="5"/>
    </row>
    <row r="546" spans="7:7" ht="17.25" customHeight="1">
      <c r="G546" s="5"/>
    </row>
    <row r="547" spans="7:7" ht="17.25" customHeight="1">
      <c r="G547" s="5"/>
    </row>
    <row r="548" spans="7:7" ht="17.25" customHeight="1">
      <c r="G548" s="5"/>
    </row>
    <row r="549" spans="7:7" ht="17.25" customHeight="1">
      <c r="G549" s="5"/>
    </row>
    <row r="550" spans="7:7" ht="17.25" customHeight="1">
      <c r="G550" s="5"/>
    </row>
    <row r="551" spans="7:7" ht="17.25" customHeight="1">
      <c r="G551" s="5"/>
    </row>
    <row r="552" spans="7:7" ht="17.25" customHeight="1">
      <c r="G552" s="5"/>
    </row>
    <row r="553" spans="7:7" ht="17.25" customHeight="1">
      <c r="G553" s="5"/>
    </row>
    <row r="554" spans="7:7" ht="17.25" customHeight="1">
      <c r="G554" s="5"/>
    </row>
    <row r="555" spans="7:7" ht="17.25" customHeight="1">
      <c r="G555" s="5"/>
    </row>
    <row r="556" spans="7:7" ht="17.25" customHeight="1">
      <c r="G556" s="5"/>
    </row>
    <row r="557" spans="7:7" ht="17.25" customHeight="1">
      <c r="G557" s="5"/>
    </row>
    <row r="558" spans="7:7" ht="17.25" customHeight="1">
      <c r="G558" s="5"/>
    </row>
    <row r="559" spans="7:7" ht="17.25" customHeight="1">
      <c r="G559" s="5"/>
    </row>
    <row r="560" spans="7:7" ht="17.25" customHeight="1">
      <c r="G560" s="5"/>
    </row>
    <row r="561" spans="7:7" ht="17.25" customHeight="1">
      <c r="G561" s="5"/>
    </row>
    <row r="562" spans="7:7" ht="17.25" customHeight="1">
      <c r="G562" s="5"/>
    </row>
    <row r="563" spans="7:7" ht="17.25" customHeight="1">
      <c r="G563" s="5"/>
    </row>
    <row r="564" spans="7:7" ht="17.25" customHeight="1">
      <c r="G564" s="5"/>
    </row>
    <row r="565" spans="7:7" ht="17.25" customHeight="1">
      <c r="G565" s="5"/>
    </row>
    <row r="566" spans="7:7" ht="17.25" customHeight="1">
      <c r="G566" s="5"/>
    </row>
    <row r="567" spans="7:7" ht="17.25" customHeight="1">
      <c r="G567" s="5"/>
    </row>
    <row r="568" spans="7:7" ht="17.25" customHeight="1">
      <c r="G568" s="5"/>
    </row>
    <row r="569" spans="7:7" ht="17.25" customHeight="1">
      <c r="G569" s="5"/>
    </row>
    <row r="570" spans="7:7" ht="17.25" customHeight="1">
      <c r="G570" s="5"/>
    </row>
    <row r="571" spans="7:7" ht="17.25" customHeight="1">
      <c r="G571" s="5"/>
    </row>
    <row r="572" spans="7:7" ht="17.25" customHeight="1">
      <c r="G572" s="5"/>
    </row>
    <row r="573" spans="7:7" ht="17.25" customHeight="1">
      <c r="G573" s="5"/>
    </row>
    <row r="574" spans="7:7" ht="17.25" customHeight="1">
      <c r="G574" s="5"/>
    </row>
    <row r="575" spans="7:7" ht="17.25" customHeight="1">
      <c r="G575" s="5"/>
    </row>
    <row r="576" spans="7:7" ht="17.25" customHeight="1">
      <c r="G576" s="5"/>
    </row>
    <row r="577" spans="7:7" ht="17.25" customHeight="1">
      <c r="G577" s="5"/>
    </row>
    <row r="578" spans="7:7" ht="17.25" customHeight="1">
      <c r="G578" s="5"/>
    </row>
    <row r="579" spans="7:7" ht="17.25" customHeight="1">
      <c r="G579" s="5"/>
    </row>
    <row r="580" spans="7:7" ht="17.25" customHeight="1">
      <c r="G580" s="5"/>
    </row>
    <row r="581" spans="7:7" ht="17.25" customHeight="1">
      <c r="G581" s="5"/>
    </row>
    <row r="582" spans="7:7" ht="17.25" customHeight="1">
      <c r="G582" s="5"/>
    </row>
    <row r="583" spans="7:7" ht="17.25" customHeight="1">
      <c r="G583" s="5"/>
    </row>
    <row r="584" spans="7:7" ht="17.25" customHeight="1">
      <c r="G584" s="5"/>
    </row>
    <row r="585" spans="7:7" ht="17.25" customHeight="1">
      <c r="G585" s="5"/>
    </row>
    <row r="586" spans="7:7" ht="17.25" customHeight="1">
      <c r="G586" s="5"/>
    </row>
    <row r="587" spans="7:7" ht="17.25" customHeight="1">
      <c r="G587" s="5"/>
    </row>
    <row r="588" spans="7:7" ht="17.25" customHeight="1">
      <c r="G588" s="5"/>
    </row>
    <row r="589" spans="7:7" ht="17.25" customHeight="1">
      <c r="G589" s="5"/>
    </row>
    <row r="590" spans="7:7" ht="17.25" customHeight="1">
      <c r="G590" s="5"/>
    </row>
    <row r="591" spans="7:7" ht="17.25" customHeight="1">
      <c r="G591" s="5"/>
    </row>
    <row r="592" spans="7:7" ht="17.25" customHeight="1">
      <c r="G592" s="5"/>
    </row>
    <row r="593" spans="7:7" ht="17.25" customHeight="1">
      <c r="G593" s="5"/>
    </row>
    <row r="594" spans="7:7" ht="17.25" customHeight="1">
      <c r="G594" s="5"/>
    </row>
    <row r="595" spans="7:7" ht="17.25" customHeight="1">
      <c r="G595" s="5"/>
    </row>
    <row r="596" spans="7:7" ht="17.25" customHeight="1">
      <c r="G596" s="5"/>
    </row>
    <row r="597" spans="7:7" ht="17.25" customHeight="1">
      <c r="G597" s="5"/>
    </row>
    <row r="598" spans="7:7" ht="17.25" customHeight="1">
      <c r="G598" s="5"/>
    </row>
    <row r="599" spans="7:7" ht="17.25" customHeight="1">
      <c r="G599" s="5"/>
    </row>
    <row r="600" spans="7:7" ht="17.25" customHeight="1">
      <c r="G600" s="5"/>
    </row>
    <row r="601" spans="7:7" ht="17.25" customHeight="1">
      <c r="G601" s="5"/>
    </row>
    <row r="602" spans="7:7" ht="17.25" customHeight="1">
      <c r="G602" s="5"/>
    </row>
    <row r="603" spans="7:7" ht="17.25" customHeight="1">
      <c r="G603" s="5"/>
    </row>
    <row r="604" spans="7:7" ht="17.25" customHeight="1">
      <c r="G604" s="5"/>
    </row>
    <row r="605" spans="7:7" ht="17.25" customHeight="1">
      <c r="G605" s="5"/>
    </row>
    <row r="606" spans="7:7" ht="17.25" customHeight="1">
      <c r="G606" s="5"/>
    </row>
    <row r="607" spans="7:7" ht="17.25" customHeight="1">
      <c r="G607" s="5"/>
    </row>
    <row r="608" spans="7:7" ht="17.25" customHeight="1">
      <c r="G608" s="5"/>
    </row>
    <row r="609" spans="7:7" ht="17.25" customHeight="1">
      <c r="G609" s="5"/>
    </row>
    <row r="610" spans="7:7" ht="17.25" customHeight="1">
      <c r="G610" s="5"/>
    </row>
    <row r="611" spans="7:7" ht="17.25" customHeight="1">
      <c r="G611" s="5"/>
    </row>
    <row r="612" spans="7:7" ht="17.25" customHeight="1">
      <c r="G612" s="5"/>
    </row>
    <row r="613" spans="7:7" ht="17.25" customHeight="1">
      <c r="G613" s="5"/>
    </row>
    <row r="614" spans="7:7" ht="17.25" customHeight="1">
      <c r="G614" s="5"/>
    </row>
    <row r="615" spans="7:7" ht="17.25" customHeight="1">
      <c r="G615" s="5"/>
    </row>
    <row r="616" spans="7:7" ht="17.25" customHeight="1">
      <c r="G616" s="5"/>
    </row>
    <row r="617" spans="7:7" ht="17.25" customHeight="1">
      <c r="G617" s="5"/>
    </row>
    <row r="618" spans="7:7" ht="17.25" customHeight="1">
      <c r="G618" s="5"/>
    </row>
    <row r="619" spans="7:7" ht="17.25" customHeight="1">
      <c r="G619" s="5"/>
    </row>
    <row r="620" spans="7:7" ht="17.25" customHeight="1">
      <c r="G620" s="5"/>
    </row>
    <row r="621" spans="7:7" ht="17.25" customHeight="1">
      <c r="G621" s="5"/>
    </row>
    <row r="622" spans="7:7" ht="17.25" customHeight="1">
      <c r="G622" s="5"/>
    </row>
    <row r="623" spans="7:7" ht="17.25" customHeight="1">
      <c r="G623" s="5"/>
    </row>
    <row r="624" spans="7:7" ht="17.25" customHeight="1">
      <c r="G624" s="5"/>
    </row>
    <row r="625" spans="7:7" ht="17.25" customHeight="1">
      <c r="G625" s="5"/>
    </row>
    <row r="626" spans="7:7" ht="17.25" customHeight="1">
      <c r="G626" s="5"/>
    </row>
    <row r="627" spans="7:7" ht="17.25" customHeight="1">
      <c r="G627" s="5"/>
    </row>
    <row r="628" spans="7:7" ht="17.25" customHeight="1">
      <c r="G628" s="5"/>
    </row>
    <row r="629" spans="7:7" ht="17.25" customHeight="1">
      <c r="G629" s="5"/>
    </row>
    <row r="630" spans="7:7" ht="17.25" customHeight="1">
      <c r="G630" s="5"/>
    </row>
    <row r="631" spans="7:7" ht="17.25" customHeight="1">
      <c r="G631" s="5"/>
    </row>
    <row r="632" spans="7:7" ht="17.25" customHeight="1">
      <c r="G632" s="5"/>
    </row>
    <row r="633" spans="7:7" ht="17.25" customHeight="1">
      <c r="G633" s="5"/>
    </row>
    <row r="634" spans="7:7" ht="17.25" customHeight="1">
      <c r="G634" s="5"/>
    </row>
    <row r="635" spans="7:7" ht="17.25" customHeight="1">
      <c r="G635" s="5"/>
    </row>
    <row r="636" spans="7:7" ht="17.25" customHeight="1">
      <c r="G636" s="5"/>
    </row>
    <row r="637" spans="7:7" ht="17.25" customHeight="1">
      <c r="G637" s="5"/>
    </row>
    <row r="638" spans="7:7" ht="17.25" customHeight="1">
      <c r="G638" s="5"/>
    </row>
    <row r="639" spans="7:7" ht="17.25" customHeight="1">
      <c r="G639" s="5"/>
    </row>
    <row r="640" spans="7:7" ht="17.25" customHeight="1">
      <c r="G640" s="5"/>
    </row>
    <row r="641" spans="7:7" ht="17.25" customHeight="1">
      <c r="G641" s="5"/>
    </row>
    <row r="642" spans="7:7" ht="17.25" customHeight="1">
      <c r="G642" s="5"/>
    </row>
    <row r="643" spans="7:7" ht="17.25" customHeight="1">
      <c r="G643" s="5"/>
    </row>
    <row r="644" spans="7:7" ht="17.25" customHeight="1">
      <c r="G644" s="5"/>
    </row>
    <row r="645" spans="7:7" ht="17.25" customHeight="1">
      <c r="G645" s="5"/>
    </row>
    <row r="646" spans="7:7" ht="17.25" customHeight="1">
      <c r="G646" s="5"/>
    </row>
    <row r="647" spans="7:7" ht="17.25" customHeight="1">
      <c r="G647" s="5"/>
    </row>
    <row r="648" spans="7:7" ht="17.25" customHeight="1">
      <c r="G648" s="5"/>
    </row>
    <row r="649" spans="7:7" ht="17.25" customHeight="1">
      <c r="G649" s="5"/>
    </row>
    <row r="650" spans="7:7" ht="17.25" customHeight="1">
      <c r="G650" s="5"/>
    </row>
    <row r="651" spans="7:7" ht="17.25" customHeight="1">
      <c r="G651" s="5"/>
    </row>
    <row r="652" spans="7:7" ht="17.25" customHeight="1">
      <c r="G652" s="5"/>
    </row>
    <row r="653" spans="7:7" ht="17.25" customHeight="1">
      <c r="G653" s="5"/>
    </row>
    <row r="654" spans="7:7" ht="17.25" customHeight="1">
      <c r="G654" s="5"/>
    </row>
    <row r="655" spans="7:7" ht="17.25" customHeight="1">
      <c r="G655" s="5"/>
    </row>
    <row r="656" spans="7:7" ht="17.25" customHeight="1">
      <c r="G656" s="5"/>
    </row>
    <row r="657" spans="7:7" ht="17.25" customHeight="1">
      <c r="G657" s="5"/>
    </row>
    <row r="658" spans="7:7" ht="17.25" customHeight="1">
      <c r="G658" s="5"/>
    </row>
    <row r="659" spans="7:7" ht="17.25" customHeight="1">
      <c r="G659" s="5"/>
    </row>
    <row r="660" spans="7:7" ht="17.25" customHeight="1">
      <c r="G660" s="5"/>
    </row>
    <row r="661" spans="7:7" ht="17.25" customHeight="1">
      <c r="G661" s="5"/>
    </row>
    <row r="662" spans="7:7" ht="17.25" customHeight="1">
      <c r="G662" s="5"/>
    </row>
    <row r="663" spans="7:7" ht="17.25" customHeight="1">
      <c r="G663" s="5"/>
    </row>
    <row r="664" spans="7:7" ht="17.25" customHeight="1">
      <c r="G664" s="5"/>
    </row>
    <row r="665" spans="7:7" ht="17.25" customHeight="1">
      <c r="G665" s="5"/>
    </row>
    <row r="666" spans="7:7" ht="17.25" customHeight="1">
      <c r="G666" s="5"/>
    </row>
    <row r="667" spans="7:7" ht="17.25" customHeight="1">
      <c r="G667" s="5"/>
    </row>
    <row r="668" spans="7:7" ht="17.25" customHeight="1">
      <c r="G668" s="5"/>
    </row>
    <row r="669" spans="7:7" ht="17.25" customHeight="1">
      <c r="G669" s="5"/>
    </row>
    <row r="670" spans="7:7" ht="17.25" customHeight="1">
      <c r="G670" s="5"/>
    </row>
    <row r="671" spans="7:7" ht="17.25" customHeight="1">
      <c r="G671" s="5"/>
    </row>
    <row r="672" spans="7:7" ht="17.25" customHeight="1">
      <c r="G672" s="5"/>
    </row>
    <row r="673" spans="7:7" ht="17.25" customHeight="1">
      <c r="G673" s="5"/>
    </row>
    <row r="674" spans="7:7" ht="17.25" customHeight="1">
      <c r="G674" s="5"/>
    </row>
    <row r="675" spans="7:7" ht="17.25" customHeight="1">
      <c r="G675" s="5"/>
    </row>
    <row r="676" spans="7:7" ht="17.25" customHeight="1">
      <c r="G676" s="5"/>
    </row>
    <row r="677" spans="7:7" ht="17.25" customHeight="1">
      <c r="G677" s="5"/>
    </row>
    <row r="678" spans="7:7" ht="17.25" customHeight="1">
      <c r="G678" s="5"/>
    </row>
    <row r="679" spans="7:7" ht="17.25" customHeight="1">
      <c r="G679" s="5"/>
    </row>
    <row r="680" spans="7:7" ht="17.25" customHeight="1">
      <c r="G680" s="5"/>
    </row>
    <row r="681" spans="7:7" ht="17.25" customHeight="1">
      <c r="G681" s="5"/>
    </row>
    <row r="682" spans="7:7" ht="17.25" customHeight="1">
      <c r="G682" s="5"/>
    </row>
    <row r="683" spans="7:7" ht="17.25" customHeight="1">
      <c r="G683" s="5"/>
    </row>
    <row r="684" spans="7:7" ht="17.25" customHeight="1">
      <c r="G684" s="5"/>
    </row>
    <row r="685" spans="7:7" ht="17.25" customHeight="1">
      <c r="G685" s="5"/>
    </row>
    <row r="686" spans="7:7" ht="17.25" customHeight="1">
      <c r="G686" s="5"/>
    </row>
    <row r="687" spans="7:7" ht="17.25" customHeight="1">
      <c r="G687" s="5"/>
    </row>
    <row r="688" spans="7:7" ht="17.25" customHeight="1">
      <c r="G688" s="5"/>
    </row>
    <row r="689" spans="7:7" ht="17.25" customHeight="1">
      <c r="G689" s="5"/>
    </row>
    <row r="690" spans="7:7" ht="17.25" customHeight="1">
      <c r="G690" s="5"/>
    </row>
    <row r="691" spans="7:7" ht="17.25" customHeight="1">
      <c r="G691" s="5"/>
    </row>
    <row r="692" spans="7:7" ht="17.25" customHeight="1">
      <c r="G692" s="5"/>
    </row>
    <row r="693" spans="7:7" ht="17.25" customHeight="1">
      <c r="G693" s="5"/>
    </row>
    <row r="694" spans="7:7" ht="17.25" customHeight="1">
      <c r="G694" s="5"/>
    </row>
    <row r="695" spans="7:7" ht="17.25" customHeight="1">
      <c r="G695" s="5"/>
    </row>
    <row r="696" spans="7:7" ht="17.25" customHeight="1">
      <c r="G696" s="5"/>
    </row>
    <row r="697" spans="7:7" ht="17.25" customHeight="1">
      <c r="G697" s="5"/>
    </row>
    <row r="698" spans="7:7" ht="17.25" customHeight="1">
      <c r="G698" s="5"/>
    </row>
    <row r="699" spans="7:7" ht="17.25" customHeight="1">
      <c r="G699" s="5"/>
    </row>
    <row r="700" spans="7:7" ht="17.25" customHeight="1">
      <c r="G700" s="5"/>
    </row>
    <row r="701" spans="7:7" ht="17.25" customHeight="1">
      <c r="G701" s="5"/>
    </row>
    <row r="702" spans="7:7" ht="17.25" customHeight="1">
      <c r="G702" s="5"/>
    </row>
    <row r="703" spans="7:7" ht="17.25" customHeight="1">
      <c r="G703" s="5"/>
    </row>
    <row r="704" spans="7:7" ht="17.25" customHeight="1">
      <c r="G704" s="5"/>
    </row>
    <row r="705" spans="7:7" ht="17.25" customHeight="1">
      <c r="G705" s="5"/>
    </row>
    <row r="706" spans="7:7" ht="17.25" customHeight="1">
      <c r="G706" s="5"/>
    </row>
    <row r="707" spans="7:7" ht="17.25" customHeight="1">
      <c r="G707" s="5"/>
    </row>
    <row r="708" spans="7:7" ht="17.25" customHeight="1">
      <c r="G708" s="5"/>
    </row>
    <row r="709" spans="7:7" ht="17.25" customHeight="1">
      <c r="G709" s="5"/>
    </row>
    <row r="710" spans="7:7" ht="17.25" customHeight="1">
      <c r="G710" s="5"/>
    </row>
    <row r="711" spans="7:7" ht="17.25" customHeight="1">
      <c r="G711" s="5"/>
    </row>
    <row r="712" spans="7:7" ht="17.25" customHeight="1">
      <c r="G712" s="5"/>
    </row>
    <row r="713" spans="7:7" ht="17.25" customHeight="1">
      <c r="G713" s="5"/>
    </row>
    <row r="714" spans="7:7" ht="17.25" customHeight="1">
      <c r="G714" s="5"/>
    </row>
    <row r="715" spans="7:7" ht="17.25" customHeight="1">
      <c r="G715" s="5"/>
    </row>
    <row r="716" spans="7:7" ht="17.25" customHeight="1">
      <c r="G716" s="5"/>
    </row>
    <row r="717" spans="7:7" ht="17.25" customHeight="1">
      <c r="G717" s="5"/>
    </row>
    <row r="718" spans="7:7" ht="17.25" customHeight="1">
      <c r="G718" s="5"/>
    </row>
    <row r="719" spans="7:7" ht="17.25" customHeight="1">
      <c r="G719" s="5"/>
    </row>
    <row r="720" spans="7:7" ht="17.25" customHeight="1">
      <c r="G720" s="5"/>
    </row>
    <row r="721" spans="7:7" ht="17.25" customHeight="1">
      <c r="G721" s="5"/>
    </row>
    <row r="722" spans="7:7" ht="17.25" customHeight="1">
      <c r="G722" s="5"/>
    </row>
    <row r="723" spans="7:7" ht="17.25" customHeight="1">
      <c r="G723" s="5"/>
    </row>
    <row r="724" spans="7:7" ht="17.25" customHeight="1">
      <c r="G724" s="5"/>
    </row>
    <row r="725" spans="7:7" ht="17.25" customHeight="1">
      <c r="G725" s="5"/>
    </row>
    <row r="726" spans="7:7" ht="17.25" customHeight="1">
      <c r="G726" s="5"/>
    </row>
    <row r="727" spans="7:7" ht="17.25" customHeight="1">
      <c r="G727" s="5"/>
    </row>
    <row r="728" spans="7:7" ht="17.25" customHeight="1">
      <c r="G728" s="5"/>
    </row>
    <row r="729" spans="7:7" ht="17.25" customHeight="1">
      <c r="G729" s="5"/>
    </row>
    <row r="730" spans="7:7" ht="17.25" customHeight="1">
      <c r="G730" s="5"/>
    </row>
    <row r="731" spans="7:7" ht="17.25" customHeight="1">
      <c r="G731" s="5"/>
    </row>
    <row r="732" spans="7:7" ht="17.25" customHeight="1">
      <c r="G732" s="5"/>
    </row>
    <row r="733" spans="7:7" ht="17.25" customHeight="1">
      <c r="G733" s="5"/>
    </row>
    <row r="734" spans="7:7" ht="17.25" customHeight="1">
      <c r="G734" s="5"/>
    </row>
    <row r="735" spans="7:7" ht="17.25" customHeight="1">
      <c r="G735" s="5"/>
    </row>
    <row r="736" spans="7:7" ht="17.25" customHeight="1">
      <c r="G736" s="5"/>
    </row>
    <row r="737" spans="7:7" ht="17.25" customHeight="1">
      <c r="G737" s="5"/>
    </row>
    <row r="738" spans="7:7" ht="17.25" customHeight="1">
      <c r="G738" s="5"/>
    </row>
    <row r="739" spans="7:7" ht="17.25" customHeight="1">
      <c r="G739" s="5"/>
    </row>
    <row r="740" spans="7:7" ht="17.25" customHeight="1">
      <c r="G740" s="5"/>
    </row>
    <row r="741" spans="7:7" ht="17.25" customHeight="1">
      <c r="G741" s="5"/>
    </row>
    <row r="742" spans="7:7" ht="17.25" customHeight="1">
      <c r="G742" s="5"/>
    </row>
    <row r="743" spans="7:7" ht="17.25" customHeight="1">
      <c r="G743" s="5"/>
    </row>
    <row r="744" spans="7:7" ht="17.25" customHeight="1">
      <c r="G744" s="5"/>
    </row>
    <row r="745" spans="7:7" ht="17.25" customHeight="1">
      <c r="G745" s="5"/>
    </row>
    <row r="746" spans="7:7" ht="17.25" customHeight="1">
      <c r="G746" s="5"/>
    </row>
    <row r="747" spans="7:7" ht="17.25" customHeight="1">
      <c r="G747" s="5"/>
    </row>
    <row r="748" spans="7:7" ht="17.25" customHeight="1">
      <c r="G748" s="5"/>
    </row>
    <row r="749" spans="7:7" ht="17.25" customHeight="1">
      <c r="G749" s="5"/>
    </row>
    <row r="750" spans="7:7" ht="17.25" customHeight="1">
      <c r="G750" s="5"/>
    </row>
    <row r="751" spans="7:7" ht="17.25" customHeight="1">
      <c r="G751" s="5"/>
    </row>
    <row r="752" spans="7:7" ht="17.25" customHeight="1">
      <c r="G752" s="5"/>
    </row>
    <row r="753" spans="7:7" ht="17.25" customHeight="1">
      <c r="G753" s="5"/>
    </row>
    <row r="754" spans="7:7" ht="17.25" customHeight="1">
      <c r="G754" s="5"/>
    </row>
    <row r="755" spans="7:7" ht="17.25" customHeight="1">
      <c r="G755" s="5"/>
    </row>
    <row r="756" spans="7:7" ht="17.25" customHeight="1">
      <c r="G756" s="5"/>
    </row>
    <row r="757" spans="7:7" ht="17.25" customHeight="1">
      <c r="G757" s="5"/>
    </row>
    <row r="758" spans="7:7" ht="17.25" customHeight="1">
      <c r="G758" s="5"/>
    </row>
    <row r="759" spans="7:7" ht="17.25" customHeight="1">
      <c r="G759" s="5"/>
    </row>
    <row r="760" spans="7:7" ht="17.25" customHeight="1">
      <c r="G760" s="5"/>
    </row>
    <row r="761" spans="7:7" ht="17.25" customHeight="1">
      <c r="G761" s="5"/>
    </row>
    <row r="762" spans="7:7" ht="17.25" customHeight="1">
      <c r="G762" s="5"/>
    </row>
    <row r="763" spans="7:7" ht="17.25" customHeight="1">
      <c r="G763" s="5"/>
    </row>
    <row r="764" spans="7:7" ht="17.25" customHeight="1">
      <c r="G764" s="5"/>
    </row>
    <row r="765" spans="7:7" ht="17.25" customHeight="1">
      <c r="G765" s="5"/>
    </row>
    <row r="766" spans="7:7" ht="17.25" customHeight="1">
      <c r="G766" s="5"/>
    </row>
    <row r="767" spans="7:7" ht="17.25" customHeight="1">
      <c r="G767" s="5"/>
    </row>
    <row r="768" spans="7:7" ht="17.25" customHeight="1">
      <c r="G768" s="5"/>
    </row>
    <row r="769" spans="7:7" ht="17.25" customHeight="1">
      <c r="G769" s="5"/>
    </row>
    <row r="770" spans="7:7" ht="17.25" customHeight="1">
      <c r="G770" s="5"/>
    </row>
    <row r="771" spans="7:7" ht="17.25" customHeight="1">
      <c r="G771" s="5"/>
    </row>
    <row r="772" spans="7:7" ht="17.25" customHeight="1">
      <c r="G772" s="5"/>
    </row>
    <row r="773" spans="7:7" ht="17.25" customHeight="1">
      <c r="G773" s="5"/>
    </row>
    <row r="774" spans="7:7" ht="17.25" customHeight="1">
      <c r="G774" s="5"/>
    </row>
    <row r="775" spans="7:7" ht="17.25" customHeight="1">
      <c r="G775" s="5"/>
    </row>
    <row r="776" spans="7:7" ht="17.25" customHeight="1">
      <c r="G776" s="5"/>
    </row>
    <row r="777" spans="7:7" ht="17.25" customHeight="1">
      <c r="G777" s="5"/>
    </row>
    <row r="778" spans="7:7" ht="17.25" customHeight="1">
      <c r="G778" s="5"/>
    </row>
    <row r="779" spans="7:7" ht="17.25" customHeight="1">
      <c r="G779" s="5"/>
    </row>
    <row r="780" spans="7:7" ht="17.25" customHeight="1">
      <c r="G780" s="5"/>
    </row>
    <row r="781" spans="7:7" ht="17.25" customHeight="1">
      <c r="G781" s="5"/>
    </row>
    <row r="782" spans="7:7" ht="17.25" customHeight="1">
      <c r="G782" s="5"/>
    </row>
    <row r="783" spans="7:7" ht="17.25" customHeight="1">
      <c r="G783" s="5"/>
    </row>
    <row r="784" spans="7:7" ht="17.25" customHeight="1">
      <c r="G784" s="5"/>
    </row>
    <row r="785" spans="7:7" ht="17.25" customHeight="1">
      <c r="G785" s="5"/>
    </row>
    <row r="786" spans="7:7" ht="17.25" customHeight="1">
      <c r="G786" s="5"/>
    </row>
    <row r="787" spans="7:7" ht="17.25" customHeight="1">
      <c r="G787" s="5"/>
    </row>
    <row r="788" spans="7:7" ht="17.25" customHeight="1">
      <c r="G788" s="5"/>
    </row>
    <row r="789" spans="7:7" ht="17.25" customHeight="1">
      <c r="G789" s="5"/>
    </row>
    <row r="790" spans="7:7" ht="17.25" customHeight="1">
      <c r="G790" s="5"/>
    </row>
    <row r="791" spans="7:7" ht="17.25" customHeight="1">
      <c r="G791" s="5"/>
    </row>
    <row r="792" spans="7:7" ht="17.25" customHeight="1">
      <c r="G792" s="5"/>
    </row>
    <row r="793" spans="7:7" ht="17.25" customHeight="1">
      <c r="G793" s="5"/>
    </row>
    <row r="794" spans="7:7" ht="17.25" customHeight="1">
      <c r="G794" s="5"/>
    </row>
    <row r="795" spans="7:7" ht="17.25" customHeight="1">
      <c r="G795" s="5"/>
    </row>
    <row r="796" spans="7:7" ht="17.25" customHeight="1">
      <c r="G796" s="5"/>
    </row>
    <row r="797" spans="7:7" ht="17.25" customHeight="1">
      <c r="G797" s="5"/>
    </row>
    <row r="798" spans="7:7" ht="17.25" customHeight="1">
      <c r="G798" s="5"/>
    </row>
    <row r="799" spans="7:7" ht="17.25" customHeight="1">
      <c r="G799" s="5"/>
    </row>
    <row r="800" spans="7:7" ht="17.25" customHeight="1">
      <c r="G800" s="5"/>
    </row>
    <row r="801" spans="7:7" ht="17.25" customHeight="1">
      <c r="G801" s="5"/>
    </row>
    <row r="802" spans="7:7" ht="17.25" customHeight="1">
      <c r="G802" s="5"/>
    </row>
    <row r="803" spans="7:7" ht="17.25" customHeight="1">
      <c r="G803" s="5"/>
    </row>
    <row r="804" spans="7:7" ht="17.25" customHeight="1">
      <c r="G804" s="5"/>
    </row>
    <row r="805" spans="7:7" ht="17.25" customHeight="1">
      <c r="G805" s="5"/>
    </row>
    <row r="806" spans="7:7" ht="17.25" customHeight="1">
      <c r="G806" s="5"/>
    </row>
    <row r="807" spans="7:7" ht="17.25" customHeight="1">
      <c r="G807" s="5"/>
    </row>
    <row r="808" spans="7:7" ht="17.25" customHeight="1">
      <c r="G808" s="5"/>
    </row>
    <row r="809" spans="7:7" ht="17.25" customHeight="1">
      <c r="G809" s="5"/>
    </row>
    <row r="810" spans="7:7" ht="17.25" customHeight="1">
      <c r="G810" s="5"/>
    </row>
    <row r="811" spans="7:7" ht="17.25" customHeight="1">
      <c r="G811" s="5"/>
    </row>
    <row r="812" spans="7:7" ht="17.25" customHeight="1">
      <c r="G812" s="5"/>
    </row>
    <row r="813" spans="7:7" ht="17.25" customHeight="1">
      <c r="G813" s="5"/>
    </row>
    <row r="814" spans="7:7" ht="17.25" customHeight="1">
      <c r="G814" s="5"/>
    </row>
    <row r="815" spans="7:7" ht="17.25" customHeight="1">
      <c r="G815" s="5"/>
    </row>
    <row r="816" spans="7:7" ht="17.25" customHeight="1">
      <c r="G816" s="5"/>
    </row>
    <row r="817" spans="7:7" ht="17.25" customHeight="1">
      <c r="G817" s="5"/>
    </row>
    <row r="818" spans="7:7" ht="17.25" customHeight="1">
      <c r="G818" s="5"/>
    </row>
    <row r="819" spans="7:7" ht="17.25" customHeight="1">
      <c r="G819" s="5"/>
    </row>
    <row r="820" spans="7:7" ht="17.25" customHeight="1">
      <c r="G820" s="5"/>
    </row>
    <row r="821" spans="7:7" ht="17.25" customHeight="1">
      <c r="G821" s="5"/>
    </row>
    <row r="822" spans="7:7" ht="17.25" customHeight="1">
      <c r="G822" s="5"/>
    </row>
    <row r="823" spans="7:7" ht="17.25" customHeight="1">
      <c r="G823" s="5"/>
    </row>
    <row r="824" spans="7:7" ht="17.25" customHeight="1">
      <c r="G824" s="5"/>
    </row>
    <row r="825" spans="7:7" ht="17.25" customHeight="1">
      <c r="G825" s="5"/>
    </row>
    <row r="826" spans="7:7" ht="17.25" customHeight="1">
      <c r="G826" s="5"/>
    </row>
    <row r="827" spans="7:7" ht="17.25" customHeight="1">
      <c r="G827" s="5"/>
    </row>
    <row r="828" spans="7:7" ht="17.25" customHeight="1">
      <c r="G828" s="5"/>
    </row>
    <row r="829" spans="7:7" ht="17.25" customHeight="1">
      <c r="G829" s="5"/>
    </row>
    <row r="830" spans="7:7" ht="17.25" customHeight="1">
      <c r="G830" s="5"/>
    </row>
    <row r="831" spans="7:7" ht="17.25" customHeight="1">
      <c r="G831" s="5"/>
    </row>
    <row r="832" spans="7:7" ht="17.25" customHeight="1">
      <c r="G832" s="5"/>
    </row>
    <row r="833" spans="7:7" ht="17.25" customHeight="1">
      <c r="G833" s="5"/>
    </row>
    <row r="834" spans="7:7" ht="17.25" customHeight="1">
      <c r="G834" s="5"/>
    </row>
    <row r="835" spans="7:7" ht="17.25" customHeight="1">
      <c r="G835" s="5"/>
    </row>
    <row r="836" spans="7:7" ht="17.25" customHeight="1">
      <c r="G836" s="5"/>
    </row>
    <row r="837" spans="7:7" ht="17.25" customHeight="1">
      <c r="G837" s="5"/>
    </row>
    <row r="838" spans="7:7" ht="17.25" customHeight="1">
      <c r="G838" s="5"/>
    </row>
    <row r="839" spans="7:7" ht="17.25" customHeight="1">
      <c r="G839" s="5"/>
    </row>
    <row r="840" spans="7:7" ht="17.25" customHeight="1">
      <c r="G840" s="5"/>
    </row>
    <row r="841" spans="7:7" ht="17.25" customHeight="1">
      <c r="G841" s="5"/>
    </row>
    <row r="842" spans="7:7" ht="17.25" customHeight="1">
      <c r="G842" s="5"/>
    </row>
    <row r="843" spans="7:7" ht="17.25" customHeight="1">
      <c r="G843" s="5"/>
    </row>
    <row r="844" spans="7:7" ht="17.25" customHeight="1">
      <c r="G844" s="5"/>
    </row>
    <row r="845" spans="7:7" ht="17.25" customHeight="1">
      <c r="G845" s="5"/>
    </row>
    <row r="846" spans="7:7" ht="17.25" customHeight="1">
      <c r="G846" s="5"/>
    </row>
    <row r="847" spans="7:7" ht="17.25" customHeight="1">
      <c r="G847" s="5"/>
    </row>
    <row r="848" spans="7:7" ht="17.25" customHeight="1">
      <c r="G848" s="5"/>
    </row>
    <row r="849" spans="7:7" ht="17.25" customHeight="1">
      <c r="G849" s="5"/>
    </row>
    <row r="850" spans="7:7" ht="17.25" customHeight="1">
      <c r="G850" s="5"/>
    </row>
    <row r="851" spans="7:7" ht="17.25" customHeight="1">
      <c r="G851" s="5"/>
    </row>
    <row r="852" spans="7:7" ht="17.25" customHeight="1">
      <c r="G852" s="5"/>
    </row>
    <row r="853" spans="7:7" ht="17.25" customHeight="1">
      <c r="G853" s="5"/>
    </row>
    <row r="854" spans="7:7" ht="17.25" customHeight="1">
      <c r="G854" s="5"/>
    </row>
    <row r="855" spans="7:7" ht="17.25" customHeight="1">
      <c r="G855" s="5"/>
    </row>
    <row r="856" spans="7:7" ht="17.25" customHeight="1">
      <c r="G856" s="5"/>
    </row>
    <row r="857" spans="7:7" ht="17.25" customHeight="1">
      <c r="G857" s="5"/>
    </row>
    <row r="858" spans="7:7" ht="17.25" customHeight="1">
      <c r="G858" s="5"/>
    </row>
    <row r="859" spans="7:7" ht="17.25" customHeight="1">
      <c r="G859" s="5"/>
    </row>
    <row r="860" spans="7:7" ht="17.25" customHeight="1">
      <c r="G860" s="5"/>
    </row>
    <row r="861" spans="7:7" ht="17.25" customHeight="1">
      <c r="G861" s="5"/>
    </row>
    <row r="862" spans="7:7" ht="17.25" customHeight="1">
      <c r="G862" s="5"/>
    </row>
    <row r="863" spans="7:7" ht="17.25" customHeight="1">
      <c r="G863" s="5"/>
    </row>
    <row r="864" spans="7:7" ht="17.25" customHeight="1">
      <c r="G864" s="5"/>
    </row>
    <row r="865" spans="7:7" ht="17.25" customHeight="1">
      <c r="G865" s="5"/>
    </row>
    <row r="866" spans="7:7" ht="17.25" customHeight="1">
      <c r="G866" s="5"/>
    </row>
    <row r="867" spans="7:7" ht="17.25" customHeight="1">
      <c r="G867" s="5"/>
    </row>
    <row r="868" spans="7:7" ht="17.25" customHeight="1">
      <c r="G868" s="5"/>
    </row>
    <row r="869" spans="7:7" ht="17.25" customHeight="1">
      <c r="G869" s="5"/>
    </row>
    <row r="870" spans="7:7" ht="17.25" customHeight="1">
      <c r="G870" s="5"/>
    </row>
    <row r="871" spans="7:7" ht="17.25" customHeight="1">
      <c r="G871" s="5"/>
    </row>
    <row r="872" spans="7:7" ht="17.25" customHeight="1">
      <c r="G872" s="5"/>
    </row>
    <row r="873" spans="7:7" ht="17.25" customHeight="1">
      <c r="G873" s="5"/>
    </row>
    <row r="874" spans="7:7" ht="17.25" customHeight="1">
      <c r="G874" s="5"/>
    </row>
    <row r="875" spans="7:7" ht="17.25" customHeight="1">
      <c r="G875" s="5"/>
    </row>
    <row r="876" spans="7:7" ht="17.25" customHeight="1">
      <c r="G876" s="5"/>
    </row>
    <row r="877" spans="7:7" ht="17.25" customHeight="1">
      <c r="G877" s="5"/>
    </row>
    <row r="878" spans="7:7" ht="17.25" customHeight="1">
      <c r="G878" s="5"/>
    </row>
    <row r="879" spans="7:7" ht="17.25" customHeight="1">
      <c r="G879" s="5"/>
    </row>
    <row r="880" spans="7:7" ht="17.25" customHeight="1">
      <c r="G880" s="5"/>
    </row>
    <row r="881" spans="7:7" ht="17.25" customHeight="1">
      <c r="G881" s="5"/>
    </row>
    <row r="882" spans="7:7" ht="17.25" customHeight="1">
      <c r="G882" s="5"/>
    </row>
    <row r="883" spans="7:7" ht="17.25" customHeight="1">
      <c r="G883" s="5"/>
    </row>
    <row r="884" spans="7:7" ht="17.25" customHeight="1">
      <c r="G884" s="5"/>
    </row>
    <row r="885" spans="7:7" ht="17.25" customHeight="1">
      <c r="G885" s="5"/>
    </row>
    <row r="886" spans="7:7" ht="17.25" customHeight="1">
      <c r="G886" s="5"/>
    </row>
    <row r="887" spans="7:7" ht="17.25" customHeight="1">
      <c r="G887" s="5"/>
    </row>
    <row r="888" spans="7:7" ht="17.25" customHeight="1">
      <c r="G888" s="5"/>
    </row>
    <row r="889" spans="7:7" ht="17.25" customHeight="1">
      <c r="G889" s="5"/>
    </row>
    <row r="890" spans="7:7" ht="17.25" customHeight="1">
      <c r="G890" s="5"/>
    </row>
    <row r="891" spans="7:7" ht="17.25" customHeight="1">
      <c r="G891" s="5"/>
    </row>
    <row r="892" spans="7:7" ht="17.25" customHeight="1">
      <c r="G892" s="5"/>
    </row>
    <row r="893" spans="7:7" ht="17.25" customHeight="1">
      <c r="G893" s="5"/>
    </row>
    <row r="894" spans="7:7" ht="17.25" customHeight="1">
      <c r="G894" s="5"/>
    </row>
    <row r="895" spans="7:7" ht="17.25" customHeight="1">
      <c r="G895" s="5"/>
    </row>
    <row r="896" spans="7:7" ht="17.25" customHeight="1">
      <c r="G896" s="5"/>
    </row>
    <row r="897" spans="7:7" ht="17.25" customHeight="1">
      <c r="G897" s="5"/>
    </row>
    <row r="898" spans="7:7" ht="17.25" customHeight="1">
      <c r="G898" s="5"/>
    </row>
    <row r="899" spans="7:7" ht="17.25" customHeight="1">
      <c r="G899" s="5"/>
    </row>
    <row r="900" spans="7:7" ht="17.25" customHeight="1">
      <c r="G900" s="5"/>
    </row>
    <row r="901" spans="7:7" ht="17.25" customHeight="1">
      <c r="G901" s="5"/>
    </row>
    <row r="902" spans="7:7" ht="17.25" customHeight="1">
      <c r="G902" s="5"/>
    </row>
    <row r="903" spans="7:7" ht="17.25" customHeight="1">
      <c r="G903" s="5"/>
    </row>
    <row r="904" spans="7:7" ht="17.25" customHeight="1">
      <c r="G904" s="5"/>
    </row>
    <row r="905" spans="7:7" ht="17.25" customHeight="1">
      <c r="G905" s="5"/>
    </row>
    <row r="906" spans="7:7" ht="17.25" customHeight="1">
      <c r="G906" s="5"/>
    </row>
    <row r="907" spans="7:7" ht="17.25" customHeight="1">
      <c r="G907" s="5"/>
    </row>
    <row r="908" spans="7:7" ht="17.25" customHeight="1">
      <c r="G908" s="5"/>
    </row>
    <row r="909" spans="7:7" ht="17.25" customHeight="1">
      <c r="G909" s="5"/>
    </row>
    <row r="910" spans="7:7" ht="17.25" customHeight="1">
      <c r="G910" s="5"/>
    </row>
    <row r="911" spans="7:7" ht="17.25" customHeight="1">
      <c r="G911" s="5"/>
    </row>
    <row r="912" spans="7:7" ht="17.25" customHeight="1">
      <c r="G912" s="5"/>
    </row>
    <row r="913" spans="7:7" ht="17.25" customHeight="1">
      <c r="G913" s="5"/>
    </row>
    <row r="914" spans="7:7" ht="17.25" customHeight="1">
      <c r="G914" s="5"/>
    </row>
    <row r="915" spans="7:7" ht="17.25" customHeight="1">
      <c r="G915" s="5"/>
    </row>
    <row r="916" spans="7:7" ht="17.25" customHeight="1">
      <c r="G916" s="5"/>
    </row>
    <row r="917" spans="7:7" ht="17.25" customHeight="1">
      <c r="G917" s="5"/>
    </row>
    <row r="918" spans="7:7" ht="17.25" customHeight="1">
      <c r="G918" s="5"/>
    </row>
    <row r="919" spans="7:7" ht="17.25" customHeight="1">
      <c r="G919" s="5"/>
    </row>
    <row r="920" spans="7:7" ht="17.25" customHeight="1">
      <c r="G920" s="5"/>
    </row>
    <row r="921" spans="7:7" ht="17.25" customHeight="1">
      <c r="G921" s="5"/>
    </row>
    <row r="922" spans="7:7" ht="17.25" customHeight="1">
      <c r="G922" s="5"/>
    </row>
    <row r="923" spans="7:7" ht="17.25" customHeight="1">
      <c r="G923" s="5"/>
    </row>
    <row r="924" spans="7:7" ht="17.25" customHeight="1">
      <c r="G924" s="5"/>
    </row>
    <row r="925" spans="7:7" ht="17.25" customHeight="1">
      <c r="G925" s="5"/>
    </row>
    <row r="926" spans="7:7" ht="17.25" customHeight="1">
      <c r="G926" s="5"/>
    </row>
    <row r="927" spans="7:7" ht="17.25" customHeight="1">
      <c r="G927" s="5"/>
    </row>
    <row r="928" spans="7:7" ht="17.25" customHeight="1">
      <c r="G928" s="5"/>
    </row>
    <row r="929" spans="7:7" ht="17.25" customHeight="1">
      <c r="G929" s="5"/>
    </row>
    <row r="930" spans="7:7" ht="17.25" customHeight="1">
      <c r="G930" s="5"/>
    </row>
    <row r="931" spans="7:7" ht="17.25" customHeight="1">
      <c r="G931" s="5"/>
    </row>
    <row r="932" spans="7:7" ht="17.25" customHeight="1">
      <c r="G932" s="5"/>
    </row>
    <row r="933" spans="7:7" ht="17.25" customHeight="1">
      <c r="G933" s="5"/>
    </row>
    <row r="934" spans="7:7" ht="17.25" customHeight="1">
      <c r="G934" s="5"/>
    </row>
    <row r="935" spans="7:7" ht="17.25" customHeight="1">
      <c r="G935" s="5"/>
    </row>
    <row r="936" spans="7:7" ht="17.25" customHeight="1">
      <c r="G936" s="5"/>
    </row>
    <row r="937" spans="7:7" ht="17.25" customHeight="1">
      <c r="G937" s="5"/>
    </row>
    <row r="938" spans="7:7" ht="17.25" customHeight="1">
      <c r="G938" s="5"/>
    </row>
    <row r="939" spans="7:7" ht="17.25" customHeight="1">
      <c r="G939" s="5"/>
    </row>
    <row r="940" spans="7:7" ht="17.25" customHeight="1">
      <c r="G940" s="5"/>
    </row>
    <row r="941" spans="7:7" ht="17.25" customHeight="1">
      <c r="G941" s="5"/>
    </row>
    <row r="942" spans="7:7" ht="17.25" customHeight="1">
      <c r="G942" s="5"/>
    </row>
    <row r="943" spans="7:7" ht="17.25" customHeight="1">
      <c r="G943" s="5"/>
    </row>
    <row r="944" spans="7:7" ht="17.25" customHeight="1">
      <c r="G944" s="5"/>
    </row>
    <row r="945" spans="7:7" ht="17.25" customHeight="1">
      <c r="G945" s="5"/>
    </row>
    <row r="946" spans="7:7" ht="17.25" customHeight="1">
      <c r="G946" s="5"/>
    </row>
    <row r="947" spans="7:7" ht="17.25" customHeight="1">
      <c r="G947" s="5"/>
    </row>
    <row r="948" spans="7:7" ht="17.25" customHeight="1">
      <c r="G948" s="5"/>
    </row>
    <row r="949" spans="7:7" ht="17.25" customHeight="1">
      <c r="G949" s="5"/>
    </row>
    <row r="950" spans="7:7" ht="17.25" customHeight="1">
      <c r="G950" s="5"/>
    </row>
    <row r="951" spans="7:7" ht="17.25" customHeight="1">
      <c r="G951" s="5"/>
    </row>
    <row r="952" spans="7:7" ht="17.25" customHeight="1">
      <c r="G952" s="5"/>
    </row>
    <row r="953" spans="7:7" ht="17.25" customHeight="1">
      <c r="G953" s="5"/>
    </row>
    <row r="954" spans="7:7" ht="17.25" customHeight="1">
      <c r="G954" s="5"/>
    </row>
    <row r="955" spans="7:7" ht="17.25" customHeight="1">
      <c r="G955" s="5"/>
    </row>
    <row r="956" spans="7:7" ht="17.25" customHeight="1">
      <c r="G956" s="5"/>
    </row>
    <row r="957" spans="7:7" ht="17.25" customHeight="1">
      <c r="G957" s="5"/>
    </row>
    <row r="958" spans="7:7" ht="17.25" customHeight="1">
      <c r="G958" s="5"/>
    </row>
    <row r="959" spans="7:7" ht="17.25" customHeight="1">
      <c r="G959" s="5"/>
    </row>
    <row r="960" spans="7:7" ht="17.25" customHeight="1">
      <c r="G960" s="5"/>
    </row>
    <row r="961" spans="7:7" ht="17.25" customHeight="1">
      <c r="G961" s="5"/>
    </row>
    <row r="962" spans="7:7" ht="17.25" customHeight="1">
      <c r="G962" s="5"/>
    </row>
    <row r="963" spans="7:7" ht="17.25" customHeight="1">
      <c r="G963" s="5"/>
    </row>
    <row r="964" spans="7:7" ht="17.25" customHeight="1">
      <c r="G964" s="5"/>
    </row>
    <row r="965" spans="7:7" ht="15" customHeight="1">
      <c r="G965" s="5"/>
    </row>
  </sheetData>
  <mergeCells count="17">
    <mergeCell ref="F5:G5"/>
    <mergeCell ref="F2:G2"/>
    <mergeCell ref="C4:D4"/>
    <mergeCell ref="F4:G4"/>
    <mergeCell ref="C3:D3"/>
    <mergeCell ref="F3:G3"/>
    <mergeCell ref="B30:B31"/>
    <mergeCell ref="C30:D31"/>
    <mergeCell ref="F28:G29"/>
    <mergeCell ref="F30:G31"/>
    <mergeCell ref="B20:B22"/>
    <mergeCell ref="C2:D2"/>
    <mergeCell ref="B23:B27"/>
    <mergeCell ref="B3:B19"/>
    <mergeCell ref="B28:B29"/>
    <mergeCell ref="C28:D29"/>
    <mergeCell ref="C5:D5"/>
  </mergeCells>
  <phoneticPr fontId="8" type="noConversion"/>
  <pageMargins left="0.7" right="0.7" top="0.75" bottom="0.75" header="0" footer="0"/>
  <pageSetup paperSize="9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직업자료!$D:$D</xm:f>
          </x14:formula1>
          <xm:sqref>C4 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E48"/>
  <sheetViews>
    <sheetView topLeftCell="N5" zoomScale="85" zoomScaleNormal="85" workbookViewId="0">
      <selection activeCell="AD12" sqref="AD12"/>
    </sheetView>
  </sheetViews>
  <sheetFormatPr defaultRowHeight="14.25"/>
  <cols>
    <col min="2" max="2" width="15.5" bestFit="1" customWidth="1"/>
    <col min="5" max="5" width="9" customWidth="1"/>
    <col min="6" max="6" width="9" style="9" customWidth="1"/>
    <col min="7" max="13" width="9" customWidth="1"/>
    <col min="15" max="15" width="11" customWidth="1"/>
    <col min="16" max="25" width="9" customWidth="1"/>
    <col min="27" max="27" width="22.5" bestFit="1" customWidth="1"/>
    <col min="28" max="28" width="9" style="19"/>
    <col min="29" max="29" width="33.375" bestFit="1" customWidth="1"/>
    <col min="30" max="30" width="37.375" bestFit="1" customWidth="1"/>
  </cols>
  <sheetData>
    <row r="5" spans="1:31">
      <c r="E5" s="39" t="s">
        <v>68</v>
      </c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 t="s">
        <v>69</v>
      </c>
      <c r="R5" s="40"/>
      <c r="S5" s="40"/>
      <c r="T5" s="40"/>
      <c r="U5" s="40"/>
      <c r="V5" s="40"/>
      <c r="W5" s="40"/>
      <c r="X5" s="40"/>
      <c r="Y5" s="40"/>
      <c r="Z5" s="40"/>
      <c r="AA5" s="22"/>
      <c r="AB5" s="23"/>
    </row>
    <row r="6" spans="1:31">
      <c r="B6" s="7" t="s">
        <v>97</v>
      </c>
      <c r="E6" s="4" t="s">
        <v>32</v>
      </c>
      <c r="F6" s="8" t="s">
        <v>33</v>
      </c>
      <c r="G6" s="4" t="s">
        <v>34</v>
      </c>
      <c r="H6" s="4" t="s">
        <v>35</v>
      </c>
      <c r="I6" s="4" t="s">
        <v>36</v>
      </c>
      <c r="J6" s="4" t="s">
        <v>37</v>
      </c>
      <c r="K6" s="4" t="s">
        <v>38</v>
      </c>
      <c r="L6" s="4" t="s">
        <v>39</v>
      </c>
      <c r="M6" s="4" t="s">
        <v>40</v>
      </c>
      <c r="N6" s="4" t="s">
        <v>41</v>
      </c>
      <c r="O6" s="4" t="s">
        <v>64</v>
      </c>
      <c r="P6" s="4" t="s">
        <v>89</v>
      </c>
      <c r="Q6" s="4" t="s">
        <v>32</v>
      </c>
      <c r="R6" s="8" t="s">
        <v>33</v>
      </c>
      <c r="S6" s="4" t="s">
        <v>34</v>
      </c>
      <c r="T6" s="4" t="s">
        <v>35</v>
      </c>
      <c r="U6" s="4" t="s">
        <v>36</v>
      </c>
      <c r="V6" s="4" t="s">
        <v>37</v>
      </c>
      <c r="W6" s="4" t="s">
        <v>38</v>
      </c>
      <c r="X6" s="4" t="s">
        <v>39</v>
      </c>
      <c r="Y6" s="4" t="s">
        <v>40</v>
      </c>
      <c r="Z6" s="4" t="s">
        <v>41</v>
      </c>
      <c r="AA6" s="4" t="s">
        <v>137</v>
      </c>
      <c r="AB6" s="24" t="s">
        <v>138</v>
      </c>
      <c r="AC6" s="4" t="s">
        <v>146</v>
      </c>
      <c r="AD6" s="4" t="s">
        <v>147</v>
      </c>
    </row>
    <row r="7" spans="1:31">
      <c r="A7">
        <v>1</v>
      </c>
      <c r="B7">
        <v>759</v>
      </c>
      <c r="D7" s="4" t="s">
        <v>42</v>
      </c>
      <c r="E7">
        <v>60</v>
      </c>
      <c r="F7" s="9">
        <v>0</v>
      </c>
      <c r="G7">
        <v>0</v>
      </c>
      <c r="H7">
        <v>194</v>
      </c>
      <c r="I7">
        <v>10</v>
      </c>
      <c r="J7">
        <v>0</v>
      </c>
      <c r="K7">
        <v>10</v>
      </c>
      <c r="L7">
        <v>49.5</v>
      </c>
      <c r="M7">
        <v>20</v>
      </c>
      <c r="N7">
        <v>10</v>
      </c>
      <c r="O7">
        <v>1.3</v>
      </c>
      <c r="P7">
        <v>0.9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1.1000000000000001</v>
      </c>
      <c r="Y7">
        <v>10</v>
      </c>
      <c r="Z7">
        <v>0</v>
      </c>
      <c r="AA7" s="4" t="s">
        <v>139</v>
      </c>
      <c r="AB7" s="19">
        <v>4.5</v>
      </c>
      <c r="AC7" s="4" t="s">
        <v>135</v>
      </c>
      <c r="AD7" s="7" t="s">
        <v>148</v>
      </c>
      <c r="AE7" s="4" t="s">
        <v>42</v>
      </c>
    </row>
    <row r="8" spans="1:31">
      <c r="A8">
        <v>2</v>
      </c>
      <c r="B8">
        <v>759</v>
      </c>
      <c r="D8" s="4" t="s">
        <v>43</v>
      </c>
      <c r="E8">
        <v>30</v>
      </c>
      <c r="F8" s="9">
        <v>0</v>
      </c>
      <c r="G8">
        <v>30</v>
      </c>
      <c r="H8">
        <v>60</v>
      </c>
      <c r="I8">
        <v>0</v>
      </c>
      <c r="J8">
        <v>0</v>
      </c>
      <c r="K8">
        <v>0</v>
      </c>
      <c r="L8">
        <v>10</v>
      </c>
      <c r="M8">
        <v>50</v>
      </c>
      <c r="N8">
        <v>0</v>
      </c>
      <c r="O8">
        <v>1.44</v>
      </c>
      <c r="P8">
        <v>0.9</v>
      </c>
      <c r="Q8">
        <v>0</v>
      </c>
      <c r="R8">
        <v>0</v>
      </c>
      <c r="S8">
        <v>0</v>
      </c>
      <c r="T8">
        <v>20</v>
      </c>
      <c r="U8" s="7">
        <v>0</v>
      </c>
      <c r="V8">
        <v>0</v>
      </c>
      <c r="W8">
        <v>40</v>
      </c>
      <c r="X8">
        <f>2.2*1.25</f>
        <v>2.75</v>
      </c>
      <c r="Y8">
        <v>0</v>
      </c>
      <c r="Z8">
        <v>20</v>
      </c>
      <c r="AA8" s="4" t="s">
        <v>140</v>
      </c>
      <c r="AB8" s="19">
        <v>2.15</v>
      </c>
      <c r="AC8" s="7" t="s">
        <v>136</v>
      </c>
      <c r="AD8" s="7" t="s">
        <v>149</v>
      </c>
      <c r="AE8" s="4" t="s">
        <v>43</v>
      </c>
    </row>
    <row r="9" spans="1:31">
      <c r="A9">
        <v>3</v>
      </c>
      <c r="B9">
        <v>725</v>
      </c>
      <c r="D9" s="4" t="s">
        <v>74</v>
      </c>
      <c r="E9">
        <v>80</v>
      </c>
      <c r="F9" s="9">
        <v>0</v>
      </c>
      <c r="G9">
        <v>30</v>
      </c>
      <c r="H9" s="7">
        <f>70-B8+B9</f>
        <v>36</v>
      </c>
      <c r="I9">
        <v>0</v>
      </c>
      <c r="J9">
        <v>0</v>
      </c>
      <c r="K9">
        <v>0</v>
      </c>
      <c r="L9">
        <v>0</v>
      </c>
      <c r="M9">
        <v>20</v>
      </c>
      <c r="N9">
        <v>25</v>
      </c>
      <c r="O9">
        <v>1.3</v>
      </c>
      <c r="P9">
        <v>0.9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1.05</v>
      </c>
      <c r="Y9">
        <v>0</v>
      </c>
      <c r="Z9">
        <v>0</v>
      </c>
      <c r="AA9" s="4" t="s">
        <v>141</v>
      </c>
      <c r="AB9" s="19">
        <f>660/2.2/100</f>
        <v>3</v>
      </c>
      <c r="AC9" s="7" t="s">
        <v>151</v>
      </c>
      <c r="AD9" s="7" t="s">
        <v>150</v>
      </c>
      <c r="AE9" s="4" t="s">
        <v>74</v>
      </c>
    </row>
    <row r="10" spans="1:31">
      <c r="A10">
        <v>4</v>
      </c>
      <c r="B10">
        <v>649</v>
      </c>
      <c r="D10" s="4" t="s">
        <v>75</v>
      </c>
      <c r="E10">
        <v>30</v>
      </c>
      <c r="F10" s="9">
        <v>0</v>
      </c>
      <c r="G10">
        <v>30</v>
      </c>
      <c r="H10">
        <f>90-B8+B10</f>
        <v>-20</v>
      </c>
      <c r="I10">
        <v>30</v>
      </c>
      <c r="J10">
        <v>50</v>
      </c>
      <c r="K10">
        <v>20</v>
      </c>
      <c r="L10">
        <v>38</v>
      </c>
      <c r="M10">
        <v>25</v>
      </c>
      <c r="N10">
        <v>30</v>
      </c>
      <c r="O10">
        <v>1.3</v>
      </c>
      <c r="P10">
        <v>0.85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40</v>
      </c>
      <c r="X10">
        <v>1</v>
      </c>
      <c r="Y10">
        <v>0</v>
      </c>
      <c r="Z10">
        <v>0</v>
      </c>
      <c r="AA10" s="7" t="s">
        <v>142</v>
      </c>
      <c r="AB10" s="19">
        <v>2.2000000000000002</v>
      </c>
      <c r="AC10" s="7" t="s">
        <v>151</v>
      </c>
      <c r="AD10" s="7" t="s">
        <v>152</v>
      </c>
      <c r="AE10" s="4" t="s">
        <v>75</v>
      </c>
    </row>
    <row r="11" spans="1:31">
      <c r="A11">
        <v>5</v>
      </c>
      <c r="B11">
        <v>624</v>
      </c>
      <c r="D11" s="4" t="s">
        <v>76</v>
      </c>
      <c r="E11">
        <v>60</v>
      </c>
      <c r="F11" s="9">
        <v>0</v>
      </c>
      <c r="G11">
        <v>0</v>
      </c>
      <c r="H11" s="7">
        <f>143-B8+B11</f>
        <v>8</v>
      </c>
      <c r="I11">
        <v>0</v>
      </c>
      <c r="J11">
        <v>0</v>
      </c>
      <c r="K11">
        <v>30</v>
      </c>
      <c r="L11">
        <v>32</v>
      </c>
      <c r="M11">
        <v>30</v>
      </c>
      <c r="N11">
        <v>30</v>
      </c>
      <c r="O11">
        <v>1.7</v>
      </c>
      <c r="P11">
        <v>0.9</v>
      </c>
      <c r="Q11">
        <v>0</v>
      </c>
      <c r="R11">
        <v>0</v>
      </c>
      <c r="S11">
        <v>0</v>
      </c>
      <c r="T11">
        <v>0</v>
      </c>
      <c r="U11">
        <v>0</v>
      </c>
      <c r="V11">
        <v>20</v>
      </c>
      <c r="W11">
        <v>0</v>
      </c>
      <c r="X11">
        <v>1</v>
      </c>
      <c r="Y11">
        <v>20</v>
      </c>
      <c r="Z11">
        <v>0</v>
      </c>
      <c r="AA11" s="7" t="s">
        <v>153</v>
      </c>
      <c r="AB11" s="19">
        <v>4.45</v>
      </c>
      <c r="AC11" s="4" t="s">
        <v>154</v>
      </c>
      <c r="AD11" s="4" t="s">
        <v>163</v>
      </c>
      <c r="AE11" s="4" t="s">
        <v>76</v>
      </c>
    </row>
    <row r="12" spans="1:31">
      <c r="A12">
        <v>6</v>
      </c>
      <c r="B12">
        <v>759</v>
      </c>
      <c r="D12" s="4" t="s">
        <v>77</v>
      </c>
      <c r="E12">
        <v>50</v>
      </c>
      <c r="F12" s="9">
        <v>0</v>
      </c>
      <c r="G12">
        <v>0</v>
      </c>
      <c r="H12">
        <v>115</v>
      </c>
      <c r="I12">
        <v>30</v>
      </c>
      <c r="J12">
        <v>0</v>
      </c>
      <c r="K12">
        <v>0</v>
      </c>
      <c r="L12">
        <v>20</v>
      </c>
      <c r="M12">
        <v>40</v>
      </c>
      <c r="N12">
        <v>15</v>
      </c>
      <c r="O12">
        <v>1.34</v>
      </c>
      <c r="P12">
        <v>0.9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20</v>
      </c>
      <c r="X12">
        <v>1</v>
      </c>
      <c r="Y12">
        <v>40</v>
      </c>
      <c r="Z12">
        <v>0</v>
      </c>
      <c r="AA12" s="4" t="s">
        <v>156</v>
      </c>
      <c r="AB12" s="19">
        <v>3.3</v>
      </c>
      <c r="AC12" s="4" t="s">
        <v>155</v>
      </c>
      <c r="AD12" s="4" t="s">
        <v>155</v>
      </c>
      <c r="AE12" s="4" t="s">
        <v>77</v>
      </c>
    </row>
    <row r="13" spans="1:31">
      <c r="A13">
        <v>7</v>
      </c>
      <c r="B13">
        <v>725</v>
      </c>
      <c r="D13" s="4" t="s">
        <v>134</v>
      </c>
      <c r="E13">
        <v>60</v>
      </c>
      <c r="F13" s="9">
        <v>0</v>
      </c>
      <c r="G13">
        <v>0</v>
      </c>
      <c r="H13" s="7">
        <f>110-B7+B13</f>
        <v>76</v>
      </c>
      <c r="I13">
        <v>10</v>
      </c>
      <c r="J13">
        <v>10</v>
      </c>
      <c r="K13">
        <v>20</v>
      </c>
      <c r="L13">
        <v>51.25</v>
      </c>
      <c r="M13">
        <v>27</v>
      </c>
      <c r="N13">
        <v>40</v>
      </c>
      <c r="O13">
        <v>1.3</v>
      </c>
      <c r="P13">
        <v>0.9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25</v>
      </c>
      <c r="X13">
        <v>1.1000000000000001</v>
      </c>
      <c r="Y13">
        <v>0</v>
      </c>
      <c r="Z13">
        <v>0</v>
      </c>
      <c r="AA13" s="4" t="s">
        <v>157</v>
      </c>
      <c r="AB13" s="19">
        <v>3.85</v>
      </c>
      <c r="AC13" s="4" t="s">
        <v>158</v>
      </c>
      <c r="AD13" s="7" t="s">
        <v>159</v>
      </c>
      <c r="AE13" s="4" t="s">
        <v>134</v>
      </c>
    </row>
    <row r="14" spans="1:31">
      <c r="A14">
        <v>8</v>
      </c>
      <c r="B14">
        <v>503</v>
      </c>
      <c r="D14" s="4" t="s">
        <v>78</v>
      </c>
      <c r="E14">
        <v>50</v>
      </c>
      <c r="F14" s="9">
        <v>0</v>
      </c>
      <c r="G14" s="7">
        <v>30</v>
      </c>
      <c r="H14">
        <f>70-B7+B14</f>
        <v>-186</v>
      </c>
      <c r="I14">
        <v>0</v>
      </c>
      <c r="J14">
        <v>0</v>
      </c>
      <c r="K14">
        <v>10</v>
      </c>
      <c r="L14">
        <v>25</v>
      </c>
      <c r="M14">
        <v>30</v>
      </c>
      <c r="N14">
        <v>30</v>
      </c>
      <c r="O14">
        <v>1.75</v>
      </c>
      <c r="P14">
        <v>0.9</v>
      </c>
      <c r="Q14">
        <v>0</v>
      </c>
      <c r="R14">
        <v>0</v>
      </c>
      <c r="S14">
        <v>0</v>
      </c>
      <c r="T14">
        <v>29</v>
      </c>
      <c r="U14">
        <v>0</v>
      </c>
      <c r="V14">
        <v>0</v>
      </c>
      <c r="W14">
        <v>40</v>
      </c>
      <c r="X14">
        <v>1</v>
      </c>
      <c r="Y14">
        <v>30</v>
      </c>
      <c r="Z14">
        <v>0</v>
      </c>
      <c r="AA14" s="7" t="s">
        <v>160</v>
      </c>
      <c r="AB14" s="19">
        <v>3.78</v>
      </c>
      <c r="AC14" s="7" t="s">
        <v>161</v>
      </c>
      <c r="AD14" s="7" t="s">
        <v>162</v>
      </c>
      <c r="AE14" s="4" t="s">
        <v>78</v>
      </c>
    </row>
    <row r="15" spans="1:31">
      <c r="A15">
        <v>9</v>
      </c>
      <c r="B15">
        <v>624</v>
      </c>
      <c r="D15" s="4" t="s">
        <v>79</v>
      </c>
      <c r="E15">
        <v>80</v>
      </c>
      <c r="F15" s="9">
        <v>0</v>
      </c>
      <c r="G15">
        <v>0</v>
      </c>
      <c r="H15">
        <f>90-B7+B15</f>
        <v>-45</v>
      </c>
      <c r="I15">
        <v>0</v>
      </c>
      <c r="J15">
        <v>20</v>
      </c>
      <c r="K15">
        <v>0</v>
      </c>
      <c r="L15">
        <v>10</v>
      </c>
      <c r="M15">
        <v>15</v>
      </c>
      <c r="N15">
        <v>60</v>
      </c>
      <c r="O15">
        <v>1.7</v>
      </c>
      <c r="P15">
        <v>0.95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20</v>
      </c>
      <c r="X15">
        <v>1</v>
      </c>
      <c r="Y15">
        <v>0</v>
      </c>
      <c r="Z15">
        <v>0</v>
      </c>
      <c r="AA15" s="4" t="s">
        <v>164</v>
      </c>
      <c r="AB15" s="19">
        <v>6.5</v>
      </c>
      <c r="AC15" s="7" t="s">
        <v>161</v>
      </c>
      <c r="AD15" s="4" t="s">
        <v>165</v>
      </c>
      <c r="AE15" s="4" t="s">
        <v>79</v>
      </c>
    </row>
    <row r="16" spans="1:31">
      <c r="A16">
        <v>10</v>
      </c>
      <c r="B16">
        <v>743</v>
      </c>
      <c r="D16" s="4" t="s">
        <v>80</v>
      </c>
      <c r="E16">
        <v>120</v>
      </c>
      <c r="F16" s="9">
        <v>0</v>
      </c>
      <c r="G16">
        <v>40</v>
      </c>
      <c r="H16">
        <f>80-B7+B16</f>
        <v>64</v>
      </c>
      <c r="I16">
        <v>0</v>
      </c>
      <c r="J16">
        <v>30</v>
      </c>
      <c r="K16">
        <v>0</v>
      </c>
      <c r="L16">
        <v>62.5</v>
      </c>
      <c r="M16">
        <v>30</v>
      </c>
      <c r="N16">
        <v>15</v>
      </c>
      <c r="O16">
        <v>1.3</v>
      </c>
      <c r="P16">
        <v>0.9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20</v>
      </c>
      <c r="X16">
        <v>1.68</v>
      </c>
      <c r="Y16">
        <v>20</v>
      </c>
      <c r="Z16">
        <v>0</v>
      </c>
      <c r="AA16" s="7" t="s">
        <v>166</v>
      </c>
      <c r="AB16" s="19">
        <v>1.4</v>
      </c>
      <c r="AC16" s="7" t="s">
        <v>169</v>
      </c>
      <c r="AD16" s="7" t="s">
        <v>167</v>
      </c>
      <c r="AE16" s="4" t="s">
        <v>80</v>
      </c>
    </row>
    <row r="17" spans="1:31">
      <c r="A17">
        <v>11</v>
      </c>
      <c r="B17">
        <f>725</f>
        <v>725</v>
      </c>
      <c r="D17" s="4" t="s">
        <v>85</v>
      </c>
      <c r="E17">
        <f>30+직변!AN3-10</f>
        <v>20</v>
      </c>
      <c r="F17" s="9">
        <v>0</v>
      </c>
      <c r="G17">
        <f>30+직변!AN4-10</f>
        <v>20</v>
      </c>
      <c r="H17">
        <f>90-B7+B17+직변!AN5</f>
        <v>56</v>
      </c>
      <c r="I17">
        <v>0</v>
      </c>
      <c r="J17">
        <v>0</v>
      </c>
      <c r="K17">
        <v>0</v>
      </c>
      <c r="L17">
        <v>20</v>
      </c>
      <c r="M17">
        <v>0</v>
      </c>
      <c r="N17">
        <v>13</v>
      </c>
      <c r="O17">
        <v>1.3</v>
      </c>
      <c r="P17">
        <v>0.9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20</v>
      </c>
      <c r="X17">
        <v>1.4</v>
      </c>
      <c r="Y17">
        <v>44</v>
      </c>
      <c r="Z17">
        <v>0</v>
      </c>
      <c r="AA17" s="7" t="s">
        <v>168</v>
      </c>
      <c r="AB17" s="19">
        <v>3.15</v>
      </c>
      <c r="AC17" s="7" t="s">
        <v>170</v>
      </c>
      <c r="AD17" s="7" t="s">
        <v>171</v>
      </c>
      <c r="AE17" s="4" t="s">
        <v>85</v>
      </c>
    </row>
    <row r="18" spans="1:31">
      <c r="A18">
        <v>12</v>
      </c>
      <c r="B18">
        <v>759</v>
      </c>
      <c r="D18" s="4" t="s">
        <v>86</v>
      </c>
      <c r="E18">
        <v>30</v>
      </c>
      <c r="F18" s="9">
        <v>0</v>
      </c>
      <c r="G18">
        <v>30</v>
      </c>
      <c r="H18">
        <v>30</v>
      </c>
      <c r="I18">
        <v>0</v>
      </c>
      <c r="J18" s="7">
        <v>0</v>
      </c>
      <c r="K18">
        <v>0</v>
      </c>
      <c r="L18">
        <v>71.819999999999993</v>
      </c>
      <c r="M18">
        <v>31</v>
      </c>
      <c r="N18">
        <v>20</v>
      </c>
      <c r="O18">
        <v>1.34</v>
      </c>
      <c r="P18">
        <v>0.9</v>
      </c>
      <c r="Q18">
        <v>0</v>
      </c>
      <c r="R18">
        <v>0</v>
      </c>
      <c r="S18">
        <v>0</v>
      </c>
      <c r="T18">
        <v>60</v>
      </c>
      <c r="U18">
        <v>0</v>
      </c>
      <c r="V18">
        <v>25</v>
      </c>
      <c r="W18">
        <v>20</v>
      </c>
      <c r="X18">
        <v>1</v>
      </c>
      <c r="Y18">
        <v>0</v>
      </c>
      <c r="Z18">
        <v>0</v>
      </c>
      <c r="AA18" s="4" t="s">
        <v>172</v>
      </c>
      <c r="AB18" s="19">
        <v>2.91</v>
      </c>
      <c r="AC18" s="7" t="s">
        <v>173</v>
      </c>
      <c r="AD18" s="4" t="s">
        <v>174</v>
      </c>
      <c r="AE18" s="4" t="s">
        <v>86</v>
      </c>
    </row>
    <row r="19" spans="1:31">
      <c r="A19">
        <v>13</v>
      </c>
      <c r="B19">
        <f>714+95</f>
        <v>809</v>
      </c>
      <c r="D19" s="4" t="s">
        <v>88</v>
      </c>
      <c r="E19">
        <v>50</v>
      </c>
      <c r="F19" s="9">
        <v>0</v>
      </c>
      <c r="G19">
        <v>0</v>
      </c>
      <c r="H19">
        <f>100-B7+B19</f>
        <v>150</v>
      </c>
      <c r="I19">
        <v>0</v>
      </c>
      <c r="J19">
        <v>0</v>
      </c>
      <c r="K19">
        <v>90</v>
      </c>
      <c r="L19">
        <v>31.25</v>
      </c>
      <c r="M19">
        <v>28</v>
      </c>
      <c r="N19">
        <v>0</v>
      </c>
      <c r="O19">
        <v>1.49</v>
      </c>
      <c r="P19">
        <v>0.9</v>
      </c>
      <c r="Q19">
        <v>0</v>
      </c>
      <c r="R19">
        <v>0</v>
      </c>
      <c r="S19">
        <v>0</v>
      </c>
      <c r="T19">
        <v>20</v>
      </c>
      <c r="U19">
        <v>0</v>
      </c>
      <c r="V19">
        <v>10</v>
      </c>
      <c r="W19">
        <v>40</v>
      </c>
      <c r="X19">
        <v>1</v>
      </c>
      <c r="Y19">
        <v>50</v>
      </c>
      <c r="Z19">
        <v>0</v>
      </c>
      <c r="AA19" s="7" t="s">
        <v>175</v>
      </c>
      <c r="AB19" s="19">
        <v>5.5</v>
      </c>
      <c r="AC19" s="7" t="s">
        <v>178</v>
      </c>
      <c r="AD19" s="7" t="s">
        <v>176</v>
      </c>
      <c r="AE19" s="4" t="s">
        <v>88</v>
      </c>
    </row>
    <row r="20" spans="1:31">
      <c r="A20">
        <v>14</v>
      </c>
      <c r="B20">
        <v>615</v>
      </c>
      <c r="D20" s="4" t="s">
        <v>90</v>
      </c>
      <c r="E20">
        <v>30</v>
      </c>
      <c r="F20" s="9">
        <v>0</v>
      </c>
      <c r="G20">
        <v>30</v>
      </c>
      <c r="H20">
        <f>75-B7+B20</f>
        <v>-69</v>
      </c>
      <c r="I20">
        <v>0</v>
      </c>
      <c r="J20">
        <v>10</v>
      </c>
      <c r="K20">
        <v>0</v>
      </c>
      <c r="L20">
        <v>20</v>
      </c>
      <c r="M20">
        <v>30</v>
      </c>
      <c r="N20">
        <v>5</v>
      </c>
      <c r="O20">
        <v>1.5</v>
      </c>
      <c r="P20">
        <v>0.85</v>
      </c>
      <c r="Q20">
        <v>0</v>
      </c>
      <c r="R20">
        <v>0</v>
      </c>
      <c r="S20">
        <v>0</v>
      </c>
      <c r="T20">
        <v>0</v>
      </c>
      <c r="U20">
        <v>0</v>
      </c>
      <c r="V20">
        <v>26</v>
      </c>
      <c r="W20">
        <v>0</v>
      </c>
      <c r="X20">
        <v>2.0499999999999998</v>
      </c>
      <c r="Y20">
        <v>0</v>
      </c>
      <c r="Z20">
        <v>0</v>
      </c>
      <c r="AA20" s="7" t="s">
        <v>177</v>
      </c>
      <c r="AB20" s="19">
        <v>3.85</v>
      </c>
      <c r="AC20" s="4" t="s">
        <v>180</v>
      </c>
      <c r="AD20" s="4" t="s">
        <v>179</v>
      </c>
      <c r="AE20" s="4" t="s">
        <v>90</v>
      </c>
    </row>
    <row r="21" spans="1:31">
      <c r="A21">
        <v>15</v>
      </c>
      <c r="B21">
        <v>865</v>
      </c>
      <c r="D21" s="4" t="s">
        <v>91</v>
      </c>
      <c r="E21">
        <f>40+직변!AN3-10</f>
        <v>30</v>
      </c>
      <c r="F21" s="9">
        <v>0</v>
      </c>
      <c r="G21">
        <f>+직변!AN4</f>
        <v>0</v>
      </c>
      <c r="H21">
        <f>70-B7+B21+직변!AN5</f>
        <v>176</v>
      </c>
      <c r="I21">
        <v>0</v>
      </c>
      <c r="J21">
        <v>50</v>
      </c>
      <c r="K21">
        <v>0</v>
      </c>
      <c r="L21">
        <v>40</v>
      </c>
      <c r="M21">
        <v>20</v>
      </c>
      <c r="N21">
        <v>13</v>
      </c>
      <c r="O21">
        <v>1.2</v>
      </c>
      <c r="P21">
        <v>0.95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1</v>
      </c>
      <c r="Y21">
        <v>0</v>
      </c>
      <c r="Z21">
        <v>0</v>
      </c>
      <c r="AA21" s="4" t="s">
        <v>181</v>
      </c>
      <c r="AB21" s="19">
        <v>1.5</v>
      </c>
      <c r="AC21" s="7" t="s">
        <v>161</v>
      </c>
      <c r="AD21" s="4" t="s">
        <v>182</v>
      </c>
      <c r="AE21" s="4" t="s">
        <v>91</v>
      </c>
    </row>
    <row r="22" spans="1:31">
      <c r="A22">
        <v>16</v>
      </c>
      <c r="B22">
        <v>725</v>
      </c>
      <c r="D22" s="4" t="s">
        <v>92</v>
      </c>
      <c r="E22">
        <v>60</v>
      </c>
      <c r="F22" s="9">
        <v>0</v>
      </c>
      <c r="G22">
        <v>30</v>
      </c>
      <c r="H22">
        <f>160-B7+B22</f>
        <v>126</v>
      </c>
      <c r="I22">
        <v>0</v>
      </c>
      <c r="J22">
        <v>25</v>
      </c>
      <c r="K22">
        <v>0</v>
      </c>
      <c r="L22">
        <v>25</v>
      </c>
      <c r="M22">
        <v>20</v>
      </c>
      <c r="N22">
        <v>35</v>
      </c>
      <c r="O22">
        <v>1.3</v>
      </c>
      <c r="P22">
        <v>0.9</v>
      </c>
      <c r="Q22">
        <v>0</v>
      </c>
      <c r="R22">
        <v>0</v>
      </c>
      <c r="S22">
        <v>0</v>
      </c>
      <c r="T22">
        <v>70</v>
      </c>
      <c r="U22">
        <v>0</v>
      </c>
      <c r="V22">
        <v>0</v>
      </c>
      <c r="W22">
        <v>40</v>
      </c>
      <c r="X22">
        <v>2</v>
      </c>
      <c r="Y22">
        <v>0</v>
      </c>
      <c r="Z22">
        <v>0</v>
      </c>
      <c r="AA22" s="4" t="s">
        <v>205</v>
      </c>
      <c r="AB22" s="19">
        <v>3.5</v>
      </c>
      <c r="AC22" s="7" t="s">
        <v>161</v>
      </c>
      <c r="AD22" s="7" t="s">
        <v>204</v>
      </c>
      <c r="AE22" s="4" t="s">
        <v>92</v>
      </c>
    </row>
    <row r="23" spans="1:31">
      <c r="A23">
        <v>17</v>
      </c>
      <c r="B23">
        <v>846</v>
      </c>
      <c r="D23" s="4" t="s">
        <v>93</v>
      </c>
      <c r="E23">
        <v>50</v>
      </c>
      <c r="F23" s="9">
        <v>0</v>
      </c>
      <c r="G23">
        <v>10</v>
      </c>
      <c r="H23">
        <f>185-B7+B23</f>
        <v>272</v>
      </c>
      <c r="I23">
        <v>35</v>
      </c>
      <c r="J23">
        <v>20</v>
      </c>
      <c r="K23">
        <v>20</v>
      </c>
      <c r="L23">
        <v>49.5</v>
      </c>
      <c r="M23">
        <v>20</v>
      </c>
      <c r="N23">
        <v>40</v>
      </c>
      <c r="O23">
        <v>1</v>
      </c>
      <c r="P23">
        <v>0.95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1</v>
      </c>
      <c r="Y23">
        <v>0</v>
      </c>
      <c r="Z23">
        <v>0</v>
      </c>
      <c r="AA23" s="7" t="s">
        <v>188</v>
      </c>
      <c r="AB23" s="19">
        <v>3.45</v>
      </c>
      <c r="AC23" s="7" t="s">
        <v>206</v>
      </c>
      <c r="AD23" s="4" t="s">
        <v>165</v>
      </c>
      <c r="AE23" s="4" t="s">
        <v>93</v>
      </c>
    </row>
    <row r="24" spans="1:31">
      <c r="A24">
        <v>18</v>
      </c>
      <c r="B24">
        <v>725</v>
      </c>
      <c r="D24" s="4" t="s">
        <v>94</v>
      </c>
      <c r="E24">
        <v>110</v>
      </c>
      <c r="F24" s="9">
        <v>0</v>
      </c>
      <c r="G24">
        <v>30</v>
      </c>
      <c r="H24">
        <f>80-B7+B24</f>
        <v>46</v>
      </c>
      <c r="I24">
        <v>20</v>
      </c>
      <c r="J24">
        <v>10</v>
      </c>
      <c r="K24">
        <v>0</v>
      </c>
      <c r="L24">
        <v>0</v>
      </c>
      <c r="M24">
        <v>30</v>
      </c>
      <c r="N24">
        <v>17</v>
      </c>
      <c r="O24">
        <v>1.3</v>
      </c>
      <c r="P24">
        <v>0.85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1</v>
      </c>
      <c r="Y24">
        <v>0</v>
      </c>
      <c r="Z24">
        <v>0</v>
      </c>
      <c r="AA24" s="4" t="s">
        <v>207</v>
      </c>
      <c r="AB24" s="19">
        <v>1.7727269999999999</v>
      </c>
      <c r="AC24" s="7" t="s">
        <v>206</v>
      </c>
      <c r="AD24" s="4" t="s">
        <v>208</v>
      </c>
      <c r="AE24" s="4" t="s">
        <v>94</v>
      </c>
    </row>
    <row r="25" spans="1:31">
      <c r="A25" s="20">
        <v>19</v>
      </c>
      <c r="B25" s="20">
        <v>624</v>
      </c>
      <c r="C25" s="20"/>
      <c r="D25" s="25" t="s">
        <v>96</v>
      </c>
      <c r="E25" s="20">
        <v>60</v>
      </c>
      <c r="F25" s="26">
        <v>0</v>
      </c>
      <c r="G25" s="20">
        <v>0</v>
      </c>
      <c r="H25" s="20">
        <f>20-B7+B25</f>
        <v>-115</v>
      </c>
      <c r="I25" s="20">
        <v>0</v>
      </c>
      <c r="J25" s="20">
        <v>20</v>
      </c>
      <c r="K25" s="20">
        <v>30</v>
      </c>
      <c r="L25" s="20">
        <v>26.5</v>
      </c>
      <c r="M25" s="20">
        <v>30</v>
      </c>
      <c r="N25" s="20">
        <v>20</v>
      </c>
      <c r="O25" s="20">
        <v>1.7</v>
      </c>
      <c r="P25" s="20">
        <v>0.9</v>
      </c>
      <c r="Q25" s="20">
        <v>0</v>
      </c>
      <c r="R25" s="20">
        <v>0</v>
      </c>
      <c r="S25" s="20">
        <v>0</v>
      </c>
      <c r="T25" s="20">
        <v>20</v>
      </c>
      <c r="U25" s="20">
        <v>0</v>
      </c>
      <c r="V25" s="20">
        <v>55</v>
      </c>
      <c r="W25" s="20">
        <v>60</v>
      </c>
      <c r="X25" s="20">
        <v>1</v>
      </c>
      <c r="Y25" s="20">
        <v>60</v>
      </c>
      <c r="Z25" s="20">
        <v>0</v>
      </c>
      <c r="AA25" s="25" t="s">
        <v>189</v>
      </c>
      <c r="AB25" s="27">
        <v>7.2</v>
      </c>
      <c r="AC25" s="28" t="s">
        <v>161</v>
      </c>
      <c r="AD25" s="25" t="s">
        <v>241</v>
      </c>
      <c r="AE25" s="25" t="s">
        <v>96</v>
      </c>
    </row>
    <row r="26" spans="1:31">
      <c r="A26">
        <v>20</v>
      </c>
      <c r="B26">
        <v>703</v>
      </c>
      <c r="D26" s="4" t="s">
        <v>98</v>
      </c>
      <c r="E26">
        <v>30</v>
      </c>
      <c r="F26" s="9">
        <v>0</v>
      </c>
      <c r="G26">
        <v>30</v>
      </c>
      <c r="H26">
        <f>180-B7+B26</f>
        <v>124</v>
      </c>
      <c r="I26">
        <v>5</v>
      </c>
      <c r="J26">
        <v>20</v>
      </c>
      <c r="K26">
        <v>0</v>
      </c>
      <c r="L26">
        <v>0</v>
      </c>
      <c r="M26">
        <v>40</v>
      </c>
      <c r="N26">
        <v>17</v>
      </c>
      <c r="O26">
        <v>1.49</v>
      </c>
      <c r="P26">
        <v>0.9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20</v>
      </c>
      <c r="X26">
        <v>1.1499999999999999</v>
      </c>
      <c r="Y26">
        <v>60</v>
      </c>
      <c r="Z26">
        <v>0</v>
      </c>
      <c r="AA26" s="4" t="s">
        <v>190</v>
      </c>
      <c r="AB26" s="19">
        <v>6.5</v>
      </c>
      <c r="AC26" s="7" t="s">
        <v>161</v>
      </c>
      <c r="AD26" s="7" t="s">
        <v>191</v>
      </c>
      <c r="AE26" s="4" t="s">
        <v>98</v>
      </c>
    </row>
    <row r="27" spans="1:31">
      <c r="A27">
        <v>21</v>
      </c>
      <c r="B27">
        <v>853</v>
      </c>
      <c r="D27" s="4" t="s">
        <v>99</v>
      </c>
      <c r="E27">
        <v>60</v>
      </c>
      <c r="F27" s="9">
        <v>0</v>
      </c>
      <c r="G27">
        <v>0</v>
      </c>
      <c r="H27">
        <f>80-B7+B27</f>
        <v>174</v>
      </c>
      <c r="I27">
        <v>0</v>
      </c>
      <c r="J27">
        <v>15</v>
      </c>
      <c r="K27">
        <v>0</v>
      </c>
      <c r="L27">
        <v>82</v>
      </c>
      <c r="M27">
        <v>49</v>
      </c>
      <c r="N27">
        <v>15</v>
      </c>
      <c r="O27">
        <v>1.2</v>
      </c>
      <c r="P27">
        <v>0.95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20</v>
      </c>
      <c r="X27">
        <v>1</v>
      </c>
      <c r="Y27">
        <v>40</v>
      </c>
      <c r="Z27">
        <v>0</v>
      </c>
      <c r="AA27" s="7" t="s">
        <v>209</v>
      </c>
      <c r="AB27" s="19">
        <v>3.85</v>
      </c>
      <c r="AC27" s="7" t="s">
        <v>161</v>
      </c>
      <c r="AD27" s="7" t="s">
        <v>210</v>
      </c>
      <c r="AE27" s="4" t="s">
        <v>99</v>
      </c>
    </row>
    <row r="28" spans="1:31">
      <c r="A28">
        <v>22</v>
      </c>
      <c r="B28">
        <v>759</v>
      </c>
      <c r="D28" s="4" t="s">
        <v>100</v>
      </c>
      <c r="E28">
        <v>30</v>
      </c>
      <c r="F28" s="9">
        <v>0</v>
      </c>
      <c r="G28">
        <v>30</v>
      </c>
      <c r="H28">
        <f>100-B7+B28</f>
        <v>100</v>
      </c>
      <c r="I28">
        <v>0</v>
      </c>
      <c r="J28">
        <v>5</v>
      </c>
      <c r="K28">
        <v>0</v>
      </c>
      <c r="L28">
        <v>134</v>
      </c>
      <c r="M28">
        <v>37</v>
      </c>
      <c r="N28">
        <v>38</v>
      </c>
      <c r="O28">
        <v>1.49</v>
      </c>
      <c r="P28">
        <v>0.9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30</v>
      </c>
      <c r="X28">
        <v>1</v>
      </c>
      <c r="Y28">
        <v>10</v>
      </c>
      <c r="Z28">
        <v>0</v>
      </c>
      <c r="AA28" s="7" t="s">
        <v>193</v>
      </c>
      <c r="AB28" s="19">
        <v>2.25</v>
      </c>
      <c r="AC28" s="4" t="s">
        <v>244</v>
      </c>
      <c r="AD28" s="4" t="s">
        <v>194</v>
      </c>
      <c r="AE28" s="4" t="s">
        <v>100</v>
      </c>
    </row>
    <row r="29" spans="1:31">
      <c r="A29">
        <v>23</v>
      </c>
      <c r="B29">
        <v>736</v>
      </c>
      <c r="D29" s="4" t="s">
        <v>101</v>
      </c>
      <c r="E29">
        <v>70</v>
      </c>
      <c r="F29" s="9">
        <v>0</v>
      </c>
      <c r="G29">
        <v>30</v>
      </c>
      <c r="H29">
        <f>60-B7+B29</f>
        <v>37</v>
      </c>
      <c r="I29">
        <v>0</v>
      </c>
      <c r="J29">
        <v>15</v>
      </c>
      <c r="K29">
        <v>0</v>
      </c>
      <c r="L29">
        <v>20</v>
      </c>
      <c r="M29">
        <v>40</v>
      </c>
      <c r="N29">
        <v>42</v>
      </c>
      <c r="O29">
        <v>1.35</v>
      </c>
      <c r="P29">
        <v>0.85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30</v>
      </c>
      <c r="X29">
        <v>1.4168000000000001</v>
      </c>
      <c r="Y29">
        <v>62</v>
      </c>
      <c r="Z29">
        <v>0</v>
      </c>
      <c r="AA29" s="4" t="s">
        <v>211</v>
      </c>
      <c r="AB29" s="19">
        <v>4.6500000000000004</v>
      </c>
      <c r="AC29" s="7" t="s">
        <v>161</v>
      </c>
      <c r="AD29" s="4" t="s">
        <v>212</v>
      </c>
      <c r="AE29" s="4" t="s">
        <v>101</v>
      </c>
    </row>
    <row r="30" spans="1:31">
      <c r="A30">
        <v>24</v>
      </c>
      <c r="B30">
        <v>771</v>
      </c>
      <c r="D30" s="4" t="s">
        <v>102</v>
      </c>
      <c r="E30">
        <v>115</v>
      </c>
      <c r="F30" s="9">
        <v>0</v>
      </c>
      <c r="G30">
        <v>90</v>
      </c>
      <c r="H30">
        <f>60-B7+B30</f>
        <v>72</v>
      </c>
      <c r="I30">
        <v>0</v>
      </c>
      <c r="J30">
        <v>0</v>
      </c>
      <c r="K30">
        <v>40</v>
      </c>
      <c r="L30">
        <v>43</v>
      </c>
      <c r="M30">
        <v>20</v>
      </c>
      <c r="N30">
        <v>5</v>
      </c>
      <c r="O30">
        <v>1.5</v>
      </c>
      <c r="P30">
        <v>0.85</v>
      </c>
      <c r="Q30">
        <v>0</v>
      </c>
      <c r="R30">
        <v>0</v>
      </c>
      <c r="S30">
        <v>0</v>
      </c>
      <c r="T30">
        <v>0</v>
      </c>
      <c r="U30">
        <v>0</v>
      </c>
      <c r="V30">
        <v>20</v>
      </c>
      <c r="W30">
        <v>20</v>
      </c>
      <c r="X30">
        <v>0.45</v>
      </c>
      <c r="Y30">
        <v>0</v>
      </c>
      <c r="Z30">
        <v>5</v>
      </c>
      <c r="AA30" s="4" t="s">
        <v>195</v>
      </c>
      <c r="AB30" s="19">
        <v>7.5</v>
      </c>
      <c r="AC30" s="7" t="s">
        <v>161</v>
      </c>
      <c r="AD30" s="4" t="s">
        <v>196</v>
      </c>
      <c r="AE30" s="4" t="s">
        <v>102</v>
      </c>
    </row>
    <row r="31" spans="1:31">
      <c r="A31">
        <v>25</v>
      </c>
      <c r="B31">
        <v>615</v>
      </c>
      <c r="D31" s="4" t="s">
        <v>103</v>
      </c>
      <c r="E31">
        <v>30</v>
      </c>
      <c r="F31" s="9">
        <v>0</v>
      </c>
      <c r="G31">
        <v>30</v>
      </c>
      <c r="H31">
        <f>90-B7+B31</f>
        <v>-54</v>
      </c>
      <c r="I31">
        <v>20</v>
      </c>
      <c r="J31">
        <v>0</v>
      </c>
      <c r="K31">
        <v>0</v>
      </c>
      <c r="L31">
        <v>20</v>
      </c>
      <c r="M31">
        <v>20</v>
      </c>
      <c r="N31">
        <v>55</v>
      </c>
      <c r="O31">
        <v>1.5</v>
      </c>
      <c r="P31">
        <v>0.85</v>
      </c>
      <c r="Q31">
        <v>0</v>
      </c>
      <c r="R31">
        <v>0</v>
      </c>
      <c r="S31">
        <v>0</v>
      </c>
      <c r="T31">
        <v>0</v>
      </c>
      <c r="U31">
        <v>0</v>
      </c>
      <c r="V31">
        <v>20</v>
      </c>
      <c r="W31">
        <v>0</v>
      </c>
      <c r="X31">
        <v>1</v>
      </c>
      <c r="Y31">
        <v>0</v>
      </c>
      <c r="Z31">
        <v>0</v>
      </c>
      <c r="AA31" s="7" t="s">
        <v>198</v>
      </c>
      <c r="AB31" s="19">
        <v>3.25</v>
      </c>
      <c r="AC31" s="7" t="s">
        <v>161</v>
      </c>
      <c r="AD31" s="4" t="s">
        <v>197</v>
      </c>
      <c r="AE31" s="4" t="s">
        <v>103</v>
      </c>
    </row>
    <row r="32" spans="1:31">
      <c r="A32">
        <v>26</v>
      </c>
      <c r="B32">
        <v>725</v>
      </c>
      <c r="D32" s="4" t="s">
        <v>104</v>
      </c>
      <c r="E32">
        <v>110</v>
      </c>
      <c r="F32" s="9">
        <v>0</v>
      </c>
      <c r="G32">
        <v>30</v>
      </c>
      <c r="H32">
        <f>150-B7+B32</f>
        <v>116</v>
      </c>
      <c r="I32">
        <v>25</v>
      </c>
      <c r="J32">
        <v>0</v>
      </c>
      <c r="K32">
        <v>0</v>
      </c>
      <c r="L32">
        <v>30</v>
      </c>
      <c r="M32">
        <v>25</v>
      </c>
      <c r="N32">
        <v>15</v>
      </c>
      <c r="O32">
        <v>1.3</v>
      </c>
      <c r="P32">
        <v>0.85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1.5</v>
      </c>
      <c r="Y32">
        <v>50</v>
      </c>
      <c r="Z32">
        <v>0</v>
      </c>
      <c r="AA32" s="7" t="s">
        <v>199</v>
      </c>
      <c r="AB32" s="19">
        <v>1.81</v>
      </c>
      <c r="AC32" s="7" t="s">
        <v>161</v>
      </c>
      <c r="AD32" s="7" t="s">
        <v>200</v>
      </c>
      <c r="AE32" s="4" t="s">
        <v>104</v>
      </c>
    </row>
    <row r="33" spans="1:31">
      <c r="A33">
        <v>27</v>
      </c>
      <c r="B33">
        <v>624</v>
      </c>
      <c r="D33" s="4" t="s">
        <v>105</v>
      </c>
      <c r="E33">
        <v>30</v>
      </c>
      <c r="F33" s="9">
        <v>0</v>
      </c>
      <c r="G33">
        <v>30</v>
      </c>
      <c r="H33">
        <f>60-B7+B33</f>
        <v>-75</v>
      </c>
      <c r="I33">
        <v>15</v>
      </c>
      <c r="J33">
        <v>20</v>
      </c>
      <c r="K33">
        <v>20</v>
      </c>
      <c r="L33">
        <v>0</v>
      </c>
      <c r="M33">
        <v>35</v>
      </c>
      <c r="N33">
        <v>20</v>
      </c>
      <c r="O33">
        <v>1.7</v>
      </c>
      <c r="P33">
        <v>0.9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10</v>
      </c>
      <c r="X33">
        <v>1.6</v>
      </c>
      <c r="Y33">
        <v>0</v>
      </c>
      <c r="Z33">
        <v>0</v>
      </c>
      <c r="AA33" s="7" t="s">
        <v>214</v>
      </c>
      <c r="AB33" s="19">
        <v>4.3</v>
      </c>
      <c r="AC33" s="7" t="s">
        <v>161</v>
      </c>
      <c r="AD33" s="7" t="s">
        <v>213</v>
      </c>
      <c r="AE33" s="4" t="s">
        <v>105</v>
      </c>
    </row>
    <row r="34" spans="1:31">
      <c r="A34">
        <v>28</v>
      </c>
      <c r="B34">
        <v>853</v>
      </c>
      <c r="D34" s="4" t="s">
        <v>106</v>
      </c>
      <c r="E34">
        <v>40</v>
      </c>
      <c r="F34" s="9">
        <v>0</v>
      </c>
      <c r="G34">
        <v>0</v>
      </c>
      <c r="H34">
        <f>100-B7+B34</f>
        <v>194</v>
      </c>
      <c r="I34">
        <v>10</v>
      </c>
      <c r="J34">
        <v>40</v>
      </c>
      <c r="K34">
        <v>30</v>
      </c>
      <c r="L34">
        <v>30</v>
      </c>
      <c r="M34">
        <v>25</v>
      </c>
      <c r="N34">
        <v>30</v>
      </c>
      <c r="O34">
        <v>1.2</v>
      </c>
      <c r="P34">
        <v>0.9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1</v>
      </c>
      <c r="Y34">
        <v>0</v>
      </c>
      <c r="Z34">
        <v>20</v>
      </c>
      <c r="AA34" s="7" t="s">
        <v>215</v>
      </c>
      <c r="AB34" s="19">
        <v>1.75</v>
      </c>
      <c r="AC34" s="7" t="s">
        <v>161</v>
      </c>
      <c r="AD34" s="4" t="s">
        <v>216</v>
      </c>
      <c r="AE34" s="4" t="s">
        <v>106</v>
      </c>
    </row>
    <row r="35" spans="1:31">
      <c r="A35">
        <v>29</v>
      </c>
      <c r="B35">
        <v>865</v>
      </c>
      <c r="D35" s="4" t="s">
        <v>107</v>
      </c>
      <c r="E35">
        <f>40+직변!AN3-10</f>
        <v>30</v>
      </c>
      <c r="F35" s="9">
        <v>0</v>
      </c>
      <c r="G35">
        <f>+직변!AN4</f>
        <v>0</v>
      </c>
      <c r="H35">
        <f>70-B7+B35+직변!AN5</f>
        <v>176</v>
      </c>
      <c r="I35">
        <v>0</v>
      </c>
      <c r="J35">
        <v>50</v>
      </c>
      <c r="K35">
        <v>0</v>
      </c>
      <c r="L35">
        <v>50</v>
      </c>
      <c r="M35">
        <v>20</v>
      </c>
      <c r="N35">
        <v>13</v>
      </c>
      <c r="O35">
        <v>1.2</v>
      </c>
      <c r="P35">
        <v>0.95</v>
      </c>
      <c r="Q35">
        <v>0</v>
      </c>
      <c r="R35">
        <v>0</v>
      </c>
      <c r="S35">
        <v>0</v>
      </c>
      <c r="T35">
        <v>0</v>
      </c>
      <c r="U35">
        <v>0</v>
      </c>
      <c r="V35">
        <v>40</v>
      </c>
      <c r="W35">
        <v>0</v>
      </c>
      <c r="X35">
        <v>1</v>
      </c>
      <c r="Y35">
        <v>0</v>
      </c>
      <c r="Z35">
        <v>0</v>
      </c>
      <c r="AA35" s="4" t="s">
        <v>183</v>
      </c>
      <c r="AB35" s="19">
        <v>1.27</v>
      </c>
      <c r="AC35" s="7" t="s">
        <v>161</v>
      </c>
      <c r="AD35" s="4" t="s">
        <v>184</v>
      </c>
      <c r="AE35" s="4" t="s">
        <v>107</v>
      </c>
    </row>
    <row r="36" spans="1:31">
      <c r="A36">
        <v>30</v>
      </c>
      <c r="B36">
        <v>865</v>
      </c>
      <c r="D36" s="4" t="s">
        <v>108</v>
      </c>
      <c r="E36">
        <v>40</v>
      </c>
      <c r="F36" s="9">
        <v>0</v>
      </c>
      <c r="G36">
        <f>+직변!AN4</f>
        <v>0</v>
      </c>
      <c r="H36">
        <f>70-B7+B36+직변!AN5</f>
        <v>176</v>
      </c>
      <c r="I36">
        <v>0</v>
      </c>
      <c r="J36">
        <v>40</v>
      </c>
      <c r="K36">
        <v>0</v>
      </c>
      <c r="L36">
        <v>33.9</v>
      </c>
      <c r="M36">
        <v>20</v>
      </c>
      <c r="N36">
        <v>13</v>
      </c>
      <c r="O36">
        <v>1.2</v>
      </c>
      <c r="P36">
        <v>0.95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1</v>
      </c>
      <c r="Y36">
        <v>0</v>
      </c>
      <c r="Z36">
        <v>0</v>
      </c>
      <c r="AA36" s="4" t="s">
        <v>185</v>
      </c>
      <c r="AB36" s="19">
        <v>1.7</v>
      </c>
      <c r="AC36" s="7" t="s">
        <v>186</v>
      </c>
      <c r="AD36" s="4" t="s">
        <v>187</v>
      </c>
      <c r="AE36" s="4" t="s">
        <v>108</v>
      </c>
    </row>
    <row r="37" spans="1:31">
      <c r="A37">
        <v>31</v>
      </c>
      <c r="B37">
        <v>624</v>
      </c>
      <c r="D37" s="4" t="s">
        <v>109</v>
      </c>
      <c r="E37">
        <v>30</v>
      </c>
      <c r="F37" s="9">
        <v>0</v>
      </c>
      <c r="G37">
        <v>30</v>
      </c>
      <c r="H37">
        <f>55-B7+B37</f>
        <v>-80</v>
      </c>
      <c r="I37">
        <v>30</v>
      </c>
      <c r="J37">
        <v>0</v>
      </c>
      <c r="K37">
        <v>20</v>
      </c>
      <c r="L37">
        <v>0</v>
      </c>
      <c r="M37">
        <v>0</v>
      </c>
      <c r="N37">
        <v>15</v>
      </c>
      <c r="O37">
        <v>1.7</v>
      </c>
      <c r="P37">
        <v>0.9</v>
      </c>
      <c r="Q37">
        <v>0</v>
      </c>
      <c r="R37">
        <v>0</v>
      </c>
      <c r="S37">
        <v>0</v>
      </c>
      <c r="T37">
        <v>65</v>
      </c>
      <c r="U37">
        <v>0</v>
      </c>
      <c r="V37">
        <v>20</v>
      </c>
      <c r="W37">
        <v>0</v>
      </c>
      <c r="X37">
        <v>1</v>
      </c>
      <c r="Y37">
        <v>40</v>
      </c>
      <c r="Z37">
        <v>0</v>
      </c>
      <c r="AA37" s="7" t="s">
        <v>201</v>
      </c>
      <c r="AB37" s="19">
        <v>3.545455</v>
      </c>
      <c r="AC37" s="7" t="s">
        <v>203</v>
      </c>
      <c r="AD37" s="4" t="s">
        <v>202</v>
      </c>
      <c r="AE37" s="4" t="s">
        <v>109</v>
      </c>
    </row>
    <row r="38" spans="1:31">
      <c r="A38">
        <v>32</v>
      </c>
      <c r="B38">
        <v>759</v>
      </c>
      <c r="D38" s="4" t="s">
        <v>110</v>
      </c>
      <c r="E38">
        <f>110+직변!D6*0.5</f>
        <v>235.5</v>
      </c>
      <c r="F38" s="9">
        <v>0</v>
      </c>
      <c r="G38">
        <v>50</v>
      </c>
      <c r="H38">
        <v>215</v>
      </c>
      <c r="I38">
        <v>10</v>
      </c>
      <c r="J38">
        <v>0</v>
      </c>
      <c r="K38">
        <v>0</v>
      </c>
      <c r="L38">
        <v>15</v>
      </c>
      <c r="M38">
        <v>37</v>
      </c>
      <c r="N38">
        <v>15</v>
      </c>
      <c r="O38">
        <v>1.34</v>
      </c>
      <c r="P38">
        <v>0.9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0.9</v>
      </c>
      <c r="Y38">
        <v>0</v>
      </c>
      <c r="Z38">
        <v>0</v>
      </c>
      <c r="AA38" s="7" t="s">
        <v>217</v>
      </c>
      <c r="AB38" s="19">
        <v>5.8</v>
      </c>
      <c r="AC38" s="7" t="s">
        <v>218</v>
      </c>
      <c r="AD38" s="4" t="s">
        <v>219</v>
      </c>
      <c r="AE38" s="4" t="s">
        <v>110</v>
      </c>
    </row>
    <row r="39" spans="1:31">
      <c r="A39">
        <v>33</v>
      </c>
      <c r="B39">
        <v>865</v>
      </c>
      <c r="D39" s="4" t="s">
        <v>111</v>
      </c>
      <c r="E39">
        <f>60+0.5*직변!D6</f>
        <v>185.5</v>
      </c>
      <c r="F39" s="9">
        <v>0</v>
      </c>
      <c r="G39">
        <v>0</v>
      </c>
      <c r="H39">
        <f>95-B7+B39</f>
        <v>201</v>
      </c>
      <c r="I39">
        <v>10</v>
      </c>
      <c r="J39">
        <v>0</v>
      </c>
      <c r="K39">
        <v>0</v>
      </c>
      <c r="L39">
        <v>50</v>
      </c>
      <c r="M39">
        <v>30</v>
      </c>
      <c r="N39">
        <v>20</v>
      </c>
      <c r="O39">
        <v>1.2</v>
      </c>
      <c r="P39">
        <v>0.95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1.3</v>
      </c>
      <c r="Y39">
        <v>35</v>
      </c>
      <c r="Z39">
        <v>0</v>
      </c>
      <c r="AA39" s="7" t="s">
        <v>220</v>
      </c>
      <c r="AB39" s="19">
        <v>3.2727270000000002</v>
      </c>
      <c r="AC39" s="7" t="s">
        <v>161</v>
      </c>
      <c r="AD39" s="4" t="s">
        <v>221</v>
      </c>
      <c r="AE39" s="4" t="s">
        <v>111</v>
      </c>
    </row>
    <row r="40" spans="1:31">
      <c r="A40">
        <v>34</v>
      </c>
      <c r="B40">
        <v>725</v>
      </c>
      <c r="D40" s="4" t="s">
        <v>112</v>
      </c>
      <c r="E40">
        <f>30+직변!D6*0.5</f>
        <v>155.5</v>
      </c>
      <c r="F40" s="9">
        <v>0</v>
      </c>
      <c r="G40">
        <v>30</v>
      </c>
      <c r="H40">
        <f>125-B7+B40</f>
        <v>91</v>
      </c>
      <c r="I40">
        <v>10</v>
      </c>
      <c r="J40">
        <v>35</v>
      </c>
      <c r="K40">
        <v>40</v>
      </c>
      <c r="L40">
        <v>25</v>
      </c>
      <c r="M40">
        <v>15</v>
      </c>
      <c r="N40">
        <v>27</v>
      </c>
      <c r="O40">
        <v>1.3</v>
      </c>
      <c r="P40">
        <v>0.85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1</v>
      </c>
      <c r="Y40">
        <v>0</v>
      </c>
      <c r="Z40">
        <v>0</v>
      </c>
      <c r="AA40" s="7" t="s">
        <v>222</v>
      </c>
      <c r="AB40" s="19">
        <v>5</v>
      </c>
      <c r="AC40" s="7" t="s">
        <v>161</v>
      </c>
      <c r="AD40" s="7" t="s">
        <v>223</v>
      </c>
      <c r="AE40" s="4" t="s">
        <v>112</v>
      </c>
    </row>
    <row r="41" spans="1:31">
      <c r="A41">
        <v>35</v>
      </c>
      <c r="B41">
        <v>503</v>
      </c>
      <c r="D41" s="4" t="s">
        <v>113</v>
      </c>
      <c r="E41">
        <f>60+직변!D6*0.5</f>
        <v>185.5</v>
      </c>
      <c r="F41" s="9">
        <v>0</v>
      </c>
      <c r="G41">
        <v>0</v>
      </c>
      <c r="H41">
        <f>65-B7+B41</f>
        <v>-191</v>
      </c>
      <c r="I41">
        <v>10</v>
      </c>
      <c r="J41">
        <v>30</v>
      </c>
      <c r="K41">
        <v>0</v>
      </c>
      <c r="L41">
        <v>15</v>
      </c>
      <c r="M41">
        <v>15</v>
      </c>
      <c r="N41">
        <v>30</v>
      </c>
      <c r="O41">
        <v>1.75</v>
      </c>
      <c r="P41">
        <v>0.85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20</v>
      </c>
      <c r="X41">
        <v>1</v>
      </c>
      <c r="Y41">
        <v>0</v>
      </c>
      <c r="Z41">
        <v>0</v>
      </c>
      <c r="AA41" s="7" t="s">
        <v>224</v>
      </c>
      <c r="AB41" s="19">
        <v>5</v>
      </c>
      <c r="AC41" s="7" t="s">
        <v>161</v>
      </c>
      <c r="AD41" s="4" t="s">
        <v>221</v>
      </c>
      <c r="AE41" s="4" t="s">
        <v>113</v>
      </c>
    </row>
    <row r="42" spans="1:31">
      <c r="A42">
        <v>36</v>
      </c>
      <c r="B42">
        <v>624</v>
      </c>
      <c r="D42" s="4" t="s">
        <v>114</v>
      </c>
      <c r="E42">
        <f>60+직변!D6*0.5</f>
        <v>185.5</v>
      </c>
      <c r="F42" s="9">
        <v>0</v>
      </c>
      <c r="G42">
        <v>0</v>
      </c>
      <c r="H42">
        <f>55-B7+B42</f>
        <v>-80</v>
      </c>
      <c r="I42">
        <v>10</v>
      </c>
      <c r="J42">
        <v>5</v>
      </c>
      <c r="K42">
        <v>0</v>
      </c>
      <c r="L42">
        <v>20</v>
      </c>
      <c r="M42">
        <v>9</v>
      </c>
      <c r="N42">
        <v>45</v>
      </c>
      <c r="O42">
        <v>1.7</v>
      </c>
      <c r="P42">
        <v>0.9</v>
      </c>
      <c r="Q42">
        <v>0</v>
      </c>
      <c r="R42">
        <v>0</v>
      </c>
      <c r="S42">
        <v>0</v>
      </c>
      <c r="T42">
        <v>40</v>
      </c>
      <c r="U42">
        <v>0</v>
      </c>
      <c r="V42">
        <v>20</v>
      </c>
      <c r="W42">
        <v>0</v>
      </c>
      <c r="X42">
        <v>1.2</v>
      </c>
      <c r="Y42">
        <v>0</v>
      </c>
      <c r="Z42">
        <v>0</v>
      </c>
      <c r="AA42" s="4" t="s">
        <v>225</v>
      </c>
      <c r="AB42" s="19">
        <v>10</v>
      </c>
      <c r="AC42" s="7" t="s">
        <v>161</v>
      </c>
      <c r="AD42" s="7" t="s">
        <v>226</v>
      </c>
      <c r="AE42" s="4" t="s">
        <v>114</v>
      </c>
    </row>
    <row r="43" spans="1:31">
      <c r="A43">
        <v>37</v>
      </c>
      <c r="B43">
        <v>736</v>
      </c>
      <c r="D43" s="4" t="s">
        <v>115</v>
      </c>
      <c r="E43">
        <v>90</v>
      </c>
      <c r="F43" s="9">
        <v>0</v>
      </c>
      <c r="G43">
        <v>30</v>
      </c>
      <c r="H43">
        <f>110-B7+B43</f>
        <v>87</v>
      </c>
      <c r="I43">
        <v>10</v>
      </c>
      <c r="J43">
        <v>60</v>
      </c>
      <c r="K43">
        <v>0</v>
      </c>
      <c r="L43">
        <v>26</v>
      </c>
      <c r="M43">
        <v>40</v>
      </c>
      <c r="N43">
        <v>10</v>
      </c>
      <c r="O43">
        <v>1.2</v>
      </c>
      <c r="P43">
        <v>0.9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1</v>
      </c>
      <c r="Y43">
        <v>0</v>
      </c>
      <c r="Z43">
        <v>0</v>
      </c>
      <c r="AA43" s="7" t="s">
        <v>227</v>
      </c>
      <c r="AB43" s="19">
        <v>2.7272729999999998</v>
      </c>
      <c r="AC43" s="7" t="s">
        <v>161</v>
      </c>
      <c r="AD43" s="4" t="s">
        <v>228</v>
      </c>
      <c r="AE43" s="4" t="s">
        <v>115</v>
      </c>
    </row>
    <row r="44" spans="1:31">
      <c r="A44">
        <v>38</v>
      </c>
      <c r="B44">
        <v>865</v>
      </c>
      <c r="D44" s="4" t="s">
        <v>116</v>
      </c>
      <c r="E44">
        <f>40+직변!AN3-10</f>
        <v>30</v>
      </c>
      <c r="F44" s="9">
        <v>0</v>
      </c>
      <c r="G44">
        <f>+직변!AN4</f>
        <v>0</v>
      </c>
      <c r="H44">
        <f>80-B7+B44+직변!AN5</f>
        <v>186</v>
      </c>
      <c r="I44">
        <v>40</v>
      </c>
      <c r="J44">
        <v>70</v>
      </c>
      <c r="K44">
        <v>0</v>
      </c>
      <c r="L44">
        <v>15</v>
      </c>
      <c r="M44">
        <v>44</v>
      </c>
      <c r="N44">
        <v>60</v>
      </c>
      <c r="O44">
        <v>1</v>
      </c>
      <c r="P44">
        <v>0.95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1</v>
      </c>
      <c r="Y44">
        <v>0</v>
      </c>
      <c r="Z44">
        <v>0</v>
      </c>
      <c r="AA44" s="7" t="s">
        <v>229</v>
      </c>
      <c r="AB44" s="19">
        <v>8</v>
      </c>
      <c r="AC44" s="7" t="s">
        <v>231</v>
      </c>
      <c r="AD44" s="7" t="s">
        <v>230</v>
      </c>
      <c r="AE44" s="4" t="s">
        <v>116</v>
      </c>
    </row>
    <row r="45" spans="1:31">
      <c r="A45">
        <v>39</v>
      </c>
      <c r="B45">
        <v>736</v>
      </c>
      <c r="D45" s="4" t="s">
        <v>117</v>
      </c>
      <c r="E45">
        <v>110</v>
      </c>
      <c r="F45" s="9">
        <v>0</v>
      </c>
      <c r="G45">
        <v>70</v>
      </c>
      <c r="H45">
        <f>100+B45-B7</f>
        <v>77</v>
      </c>
      <c r="I45">
        <v>35</v>
      </c>
      <c r="J45">
        <v>10</v>
      </c>
      <c r="K45">
        <v>10</v>
      </c>
      <c r="L45">
        <v>20</v>
      </c>
      <c r="M45">
        <v>30</v>
      </c>
      <c r="N45">
        <v>40</v>
      </c>
      <c r="O45">
        <v>1.35</v>
      </c>
      <c r="P45">
        <v>0.85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40</v>
      </c>
      <c r="X45">
        <v>1</v>
      </c>
      <c r="Y45">
        <v>0</v>
      </c>
      <c r="Z45">
        <v>8</v>
      </c>
      <c r="AA45" s="7" t="s">
        <v>232</v>
      </c>
      <c r="AB45" s="19">
        <v>3.7</v>
      </c>
      <c r="AC45" s="7" t="s">
        <v>233</v>
      </c>
      <c r="AD45" s="4" t="s">
        <v>234</v>
      </c>
      <c r="AE45" s="4" t="s">
        <v>117</v>
      </c>
    </row>
    <row r="46" spans="1:31">
      <c r="A46">
        <v>40</v>
      </c>
      <c r="B46">
        <v>736</v>
      </c>
      <c r="D46" s="4" t="s">
        <v>118</v>
      </c>
      <c r="E46">
        <v>30</v>
      </c>
      <c r="F46" s="9">
        <v>0</v>
      </c>
      <c r="G46">
        <v>30</v>
      </c>
      <c r="H46">
        <f>100-B7+B46</f>
        <v>77</v>
      </c>
      <c r="I46">
        <v>0</v>
      </c>
      <c r="J46">
        <v>35</v>
      </c>
      <c r="K46">
        <v>0</v>
      </c>
      <c r="L46">
        <v>25</v>
      </c>
      <c r="M46">
        <v>30</v>
      </c>
      <c r="N46">
        <v>15</v>
      </c>
      <c r="O46">
        <v>1.2</v>
      </c>
      <c r="P46">
        <v>0.9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1</v>
      </c>
      <c r="Y46">
        <v>0</v>
      </c>
      <c r="Z46">
        <v>0</v>
      </c>
      <c r="AA46" s="7" t="s">
        <v>236</v>
      </c>
      <c r="AB46" s="19">
        <v>4</v>
      </c>
      <c r="AC46" s="7" t="s">
        <v>161</v>
      </c>
      <c r="AD46" s="7" t="s">
        <v>235</v>
      </c>
      <c r="AE46" s="4" t="s">
        <v>118</v>
      </c>
    </row>
    <row r="47" spans="1:31">
      <c r="A47">
        <v>41</v>
      </c>
      <c r="B47">
        <v>853</v>
      </c>
      <c r="D47" s="4" t="s">
        <v>119</v>
      </c>
      <c r="E47">
        <v>40</v>
      </c>
      <c r="F47" s="9">
        <v>0</v>
      </c>
      <c r="G47">
        <v>0</v>
      </c>
      <c r="H47">
        <f>115-B7+B47</f>
        <v>209</v>
      </c>
      <c r="I47">
        <v>10</v>
      </c>
      <c r="J47">
        <v>20</v>
      </c>
      <c r="K47">
        <v>30</v>
      </c>
      <c r="L47">
        <v>35</v>
      </c>
      <c r="M47">
        <v>25</v>
      </c>
      <c r="N47">
        <v>30</v>
      </c>
      <c r="O47">
        <v>1.2</v>
      </c>
      <c r="P47">
        <v>0.9</v>
      </c>
      <c r="Q47">
        <v>0</v>
      </c>
      <c r="R47">
        <v>0</v>
      </c>
      <c r="S47">
        <v>0</v>
      </c>
      <c r="T47">
        <v>46</v>
      </c>
      <c r="U47">
        <v>0</v>
      </c>
      <c r="V47">
        <v>0</v>
      </c>
      <c r="W47">
        <v>0</v>
      </c>
      <c r="X47">
        <v>1</v>
      </c>
      <c r="Y47">
        <v>0</v>
      </c>
      <c r="Z47">
        <v>0</v>
      </c>
      <c r="AA47" s="7" t="s">
        <v>237</v>
      </c>
      <c r="AB47" s="19">
        <v>3</v>
      </c>
      <c r="AC47" s="7" t="s">
        <v>161</v>
      </c>
      <c r="AD47" s="7" t="s">
        <v>238</v>
      </c>
      <c r="AE47" s="4" t="s">
        <v>119</v>
      </c>
    </row>
    <row r="48" spans="1:31">
      <c r="A48">
        <v>42</v>
      </c>
      <c r="B48">
        <v>725</v>
      </c>
      <c r="D48" s="4" t="s">
        <v>120</v>
      </c>
      <c r="E48">
        <v>60</v>
      </c>
      <c r="F48" s="9">
        <v>0</v>
      </c>
      <c r="G48">
        <v>0</v>
      </c>
      <c r="H48">
        <f>110-B7+B48</f>
        <v>76</v>
      </c>
      <c r="I48">
        <v>0</v>
      </c>
      <c r="J48">
        <v>10</v>
      </c>
      <c r="K48">
        <v>10</v>
      </c>
      <c r="L48">
        <v>87</v>
      </c>
      <c r="M48">
        <v>37</v>
      </c>
      <c r="N48">
        <v>40</v>
      </c>
      <c r="O48">
        <v>1.3</v>
      </c>
      <c r="P48">
        <v>0.85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1</v>
      </c>
      <c r="Y48">
        <v>0</v>
      </c>
      <c r="Z48">
        <v>0</v>
      </c>
      <c r="AA48" s="7" t="s">
        <v>239</v>
      </c>
      <c r="AB48" s="19">
        <v>3.4</v>
      </c>
      <c r="AC48" s="7" t="s">
        <v>161</v>
      </c>
      <c r="AD48" s="4" t="s">
        <v>240</v>
      </c>
      <c r="AE48" s="4" t="s">
        <v>120</v>
      </c>
    </row>
  </sheetData>
  <sheetProtection algorithmName="SHA-512" hashValue="evxCnpbUogy/voFTxXD7M31AW7fqPtQ6jf3UWjQnQiJCzfkw3D8NEXDEEUs1DmcwGop0iWAnTOBk75nhkUIung==" saltValue="wd8j/zYEckFMXwu10EZNYA==" spinCount="100000" sheet="1" objects="1" scenarios="1"/>
  <mergeCells count="2">
    <mergeCell ref="Q5:Z5"/>
    <mergeCell ref="E5:P5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직변</vt:lpstr>
      <vt:lpstr>직업자료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유병선</dc:creator>
  <cp:lastModifiedBy>유병선</cp:lastModifiedBy>
  <dcterms:created xsi:type="dcterms:W3CDTF">2021-03-06T04:23:23Z</dcterms:created>
  <dcterms:modified xsi:type="dcterms:W3CDTF">2021-03-27T12:34:17Z</dcterms:modified>
</cp:coreProperties>
</file>