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sun\OneDrive\바탕 화면\로아\"/>
    </mc:Choice>
  </mc:AlternateContent>
  <xr:revisionPtr revIDLastSave="0" documentId="13_ncr:1_{E5779A6C-991F-489C-BC85-E0111A0A3BCA}" xr6:coauthVersionLast="47" xr6:coauthVersionMax="47" xr10:uidLastSave="{00000000-0000-0000-0000-000000000000}"/>
  <bookViews>
    <workbookView xWindow="-108" yWindow="-108" windowWidth="30936" windowHeight="16896" xr2:uid="{4128401E-10F7-4C62-B5BF-084FBDA68B8F}"/>
  </bookViews>
  <sheets>
    <sheet name="사멸환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R14" i="1"/>
  <c r="Q14" i="1"/>
  <c r="P14" i="1"/>
  <c r="O14" i="1"/>
  <c r="K14" i="1" s="1"/>
  <c r="R13" i="1"/>
  <c r="Q13" i="1"/>
  <c r="P13" i="1"/>
  <c r="O13" i="1"/>
  <c r="R12" i="1"/>
  <c r="Q12" i="1"/>
  <c r="P12" i="1"/>
  <c r="O12" i="1"/>
  <c r="R11" i="1"/>
  <c r="Q11" i="1"/>
  <c r="P11" i="1"/>
  <c r="O11" i="1"/>
  <c r="K11" i="1" s="1"/>
  <c r="R10" i="1"/>
  <c r="Q10" i="1"/>
  <c r="P10" i="1"/>
  <c r="O10" i="1"/>
  <c r="R9" i="1"/>
  <c r="Q9" i="1"/>
  <c r="P9" i="1"/>
  <c r="O9" i="1"/>
  <c r="R8" i="1"/>
  <c r="Q8" i="1"/>
  <c r="P8" i="1"/>
  <c r="O8" i="1"/>
  <c r="K8" i="1" s="1"/>
  <c r="K13" i="1" l="1"/>
  <c r="K10" i="1"/>
  <c r="K9" i="1"/>
  <c r="K12" i="1"/>
  <c r="K15" i="1"/>
</calcChain>
</file>

<file path=xl/sharedStrings.xml><?xml version="1.0" encoding="utf-8"?>
<sst xmlns="http://schemas.openxmlformats.org/spreadsheetml/2006/main" count="37" uniqueCount="35">
  <si>
    <t>맨몸치적</t>
    <phoneticPr fontId="3" type="noConversion"/>
  </si>
  <si>
    <t>백어택률</t>
    <phoneticPr fontId="3" type="noConversion"/>
  </si>
  <si>
    <t>기본6초에 6초 추가</t>
    <phoneticPr fontId="3" type="noConversion"/>
  </si>
  <si>
    <t>환각 가동률</t>
    <phoneticPr fontId="3" type="noConversion"/>
  </si>
  <si>
    <t>기본40초에 20초 추가</t>
    <phoneticPr fontId="3" type="noConversion"/>
  </si>
  <si>
    <t>실체 가동률</t>
    <phoneticPr fontId="3" type="noConversion"/>
  </si>
  <si>
    <t>백치명</t>
    <phoneticPr fontId="3" type="noConversion"/>
  </si>
  <si>
    <t>백치명x</t>
    <phoneticPr fontId="3" type="noConversion"/>
  </si>
  <si>
    <t>걍치명</t>
    <phoneticPr fontId="3" type="noConversion"/>
  </si>
  <si>
    <t>걍치명x</t>
    <phoneticPr fontId="3" type="noConversion"/>
  </si>
  <si>
    <t>6사 기습</t>
    <phoneticPr fontId="3" type="noConversion"/>
  </si>
  <si>
    <t>6사 저받</t>
    <phoneticPr fontId="3" type="noConversion"/>
  </si>
  <si>
    <t>4사2환 기습</t>
    <phoneticPr fontId="3" type="noConversion"/>
  </si>
  <si>
    <t>4사2환 저받</t>
    <phoneticPr fontId="3" type="noConversion"/>
  </si>
  <si>
    <t>사멸2</t>
    <phoneticPr fontId="3" type="noConversion"/>
  </si>
  <si>
    <t>백헤드 치피 50%</t>
    <phoneticPr fontId="3" type="noConversion"/>
  </si>
  <si>
    <t>환가률 적용</t>
    <phoneticPr fontId="3" type="noConversion"/>
  </si>
  <si>
    <t>2사4환 기습</t>
    <phoneticPr fontId="3" type="noConversion"/>
  </si>
  <si>
    <t>사멸4</t>
    <phoneticPr fontId="3" type="noConversion"/>
  </si>
  <si>
    <t>치확20%</t>
    <phoneticPr fontId="3" type="noConversion"/>
  </si>
  <si>
    <t>2사4환 저받</t>
    <phoneticPr fontId="3" type="noConversion"/>
  </si>
  <si>
    <t>사멸6</t>
    <phoneticPr fontId="3" type="noConversion"/>
  </si>
  <si>
    <t>백헤드 피증 18%</t>
    <phoneticPr fontId="3" type="noConversion"/>
  </si>
  <si>
    <t>실가률 적용</t>
    <phoneticPr fontId="3" type="noConversion"/>
  </si>
  <si>
    <t>6환 기습</t>
    <phoneticPr fontId="3" type="noConversion"/>
  </si>
  <si>
    <t>6환 저받</t>
    <phoneticPr fontId="3" type="noConversion"/>
  </si>
  <si>
    <t>환각2</t>
    <phoneticPr fontId="3" type="noConversion"/>
  </si>
  <si>
    <t>피증 15%</t>
    <phoneticPr fontId="3" type="noConversion"/>
  </si>
  <si>
    <t>환각4</t>
    <phoneticPr fontId="3" type="noConversion"/>
  </si>
  <si>
    <t>치적 15%, 환각 지속시간 +0.5</t>
    <phoneticPr fontId="3" type="noConversion"/>
  </si>
  <si>
    <t>환각6</t>
    <phoneticPr fontId="3" type="noConversion"/>
  </si>
  <si>
    <t>피증 30%, 치적 20%</t>
    <phoneticPr fontId="3" type="noConversion"/>
  </si>
  <si>
    <r>
      <rPr>
        <b/>
        <sz val="11"/>
        <color theme="9"/>
        <rFont val="맑은 고딕"/>
        <family val="3"/>
        <charset val="129"/>
        <scheme val="minor"/>
      </rPr>
      <t xml:space="preserve">&lt;&lt; </t>
    </r>
    <r>
      <rPr>
        <b/>
        <u val="double"/>
        <sz val="11"/>
        <color theme="9"/>
        <rFont val="맑은 고딕"/>
        <family val="3"/>
        <charset val="129"/>
        <scheme val="minor"/>
      </rPr>
      <t>(※평균치를 기준으로)</t>
    </r>
    <r>
      <rPr>
        <b/>
        <sz val="11"/>
        <color rgb="FFFF0000"/>
        <rFont val="맑은 고딕"/>
        <family val="3"/>
        <charset val="129"/>
        <scheme val="minor"/>
      </rPr>
      <t xml:space="preserve"> 실체 가동률 = (실체버프지속시간) / (실체버프지속시간+9초)</t>
    </r>
    <phoneticPr fontId="3" type="noConversion"/>
  </si>
  <si>
    <r>
      <rPr>
        <b/>
        <sz val="11"/>
        <color theme="9"/>
        <rFont val="맑은 고딕"/>
        <family val="3"/>
        <charset val="129"/>
        <scheme val="minor"/>
      </rPr>
      <t xml:space="preserve">&lt;&lt; </t>
    </r>
    <r>
      <rPr>
        <b/>
        <u val="double"/>
        <sz val="11"/>
        <color theme="9"/>
        <rFont val="맑은 고딕"/>
        <family val="3"/>
        <charset val="129"/>
        <scheme val="minor"/>
      </rPr>
      <t>(※평균치를 기준으로)</t>
    </r>
    <r>
      <rPr>
        <b/>
        <sz val="11"/>
        <color rgb="FFFF0000"/>
        <rFont val="맑은 고딕"/>
        <family val="3"/>
        <charset val="129"/>
        <scheme val="minor"/>
      </rPr>
      <t xml:space="preserve"> 환각 가동률 = (환각버프지속시간) / (환각버프지속시간+3초)</t>
    </r>
    <phoneticPr fontId="3" type="noConversion"/>
  </si>
  <si>
    <r>
      <t xml:space="preserve">&lt;기본 가정&gt;
환각 세트 정보가 없기 때문에 나팔 업그레이드 이전을 기준으로 함.
예둔은 항상 채용.
</t>
    </r>
    <r>
      <rPr>
        <b/>
        <sz val="9"/>
        <color rgb="FFFF0000"/>
        <rFont val="맑은 고딕"/>
        <family val="3"/>
        <charset val="129"/>
        <scheme val="minor"/>
      </rPr>
      <t>남바절 미적용이므로 남바절이 있다면 '맨몸치적'란에 '치명스탯+남바절' 수치를 기입할 것.</t>
    </r>
    <r>
      <rPr>
        <sz val="9"/>
        <color theme="1"/>
        <rFont val="맑은 고딕"/>
        <family val="3"/>
        <charset val="129"/>
        <scheme val="minor"/>
      </rPr>
      <t xml:space="preserve">
백어택이 아니더라도 이전의 사멸버프가 남아있다고 가정.
각성기, 틱뎀들은 고려하지 않음.
</t>
    </r>
    <r>
      <rPr>
        <b/>
        <sz val="9"/>
        <color rgb="FFFF0000"/>
        <rFont val="맑은 고딕"/>
        <family val="3"/>
        <charset val="129"/>
        <scheme val="minor"/>
      </rPr>
      <t>2환 채용시 6초발동 3초현타를 끊임없이 반복한다고 가정.</t>
    </r>
    <r>
      <rPr>
        <sz val="9"/>
        <color theme="1"/>
        <rFont val="맑은 고딕"/>
        <family val="3"/>
        <charset val="129"/>
        <scheme val="minor"/>
      </rPr>
      <t xml:space="preserve">
4환 채용시 가동률 적용.
</t>
    </r>
    <r>
      <rPr>
        <b/>
        <sz val="9"/>
        <color rgb="FFFF0000"/>
        <rFont val="맑은 고딕"/>
        <family val="3"/>
        <charset val="129"/>
        <scheme val="minor"/>
      </rPr>
      <t>6환 채용시 예열9초간 존재하는 환각버프는 무시하고 이후의 실체버프만 계산함.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</si>
</sst>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7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 val="double"/>
      <sz val="11"/>
      <color theme="9"/>
      <name val="맑은 고딕"/>
      <family val="3"/>
      <charset val="129"/>
      <scheme val="minor"/>
    </font>
    <font>
      <b/>
      <sz val="11"/>
      <color theme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4" fillId="5" borderId="0" xfId="0" applyFon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6F99-9B14-4476-966B-AF5A4C4A2554}">
  <dimension ref="A1:AX152"/>
  <sheetViews>
    <sheetView tabSelected="1" workbookViewId="0">
      <selection activeCell="K1" sqref="K1"/>
    </sheetView>
  </sheetViews>
  <sheetFormatPr defaultRowHeight="17.399999999999999" x14ac:dyDescent="0.4"/>
  <cols>
    <col min="1" max="1" width="3.8984375" customWidth="1"/>
    <col min="3" max="3" width="26.796875" bestFit="1" customWidth="1"/>
    <col min="4" max="8" width="5.69921875" customWidth="1"/>
    <col min="9" max="9" width="20.69921875" customWidth="1"/>
    <col min="10" max="10" width="16.3984375" customWidth="1"/>
    <col min="11" max="11" width="18.8984375" customWidth="1"/>
    <col min="12" max="12" width="2.69921875" customWidth="1"/>
    <col min="15" max="18" width="0" hidden="1" customWidth="1"/>
  </cols>
  <sheetData>
    <row r="1" spans="1:50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17.399999999999999" customHeight="1" x14ac:dyDescent="0.4">
      <c r="A2" s="7"/>
      <c r="B2" s="1" t="s">
        <v>34</v>
      </c>
      <c r="C2" s="1"/>
      <c r="D2" s="1"/>
      <c r="E2" s="1"/>
      <c r="F2" s="1"/>
      <c r="G2" s="1"/>
      <c r="H2" s="1"/>
      <c r="I2" s="7"/>
      <c r="J2" s="2" t="s">
        <v>0</v>
      </c>
      <c r="K2" s="3">
        <v>0.42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7.399999999999999" customHeight="1" x14ac:dyDescent="0.4">
      <c r="A3" s="7"/>
      <c r="B3" s="1"/>
      <c r="C3" s="1"/>
      <c r="D3" s="1"/>
      <c r="E3" s="1"/>
      <c r="F3" s="1"/>
      <c r="G3" s="1"/>
      <c r="H3" s="1"/>
      <c r="I3" s="7"/>
      <c r="J3" s="2" t="s">
        <v>1</v>
      </c>
      <c r="K3" s="3">
        <v>0.58499999999999996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x14ac:dyDescent="0.4">
      <c r="A4" s="7"/>
      <c r="B4" s="1"/>
      <c r="C4" s="1"/>
      <c r="D4" s="1"/>
      <c r="E4" s="1"/>
      <c r="F4" s="1"/>
      <c r="G4" s="1"/>
      <c r="H4" s="1"/>
      <c r="I4" s="4" t="s">
        <v>2</v>
      </c>
      <c r="J4" s="2" t="s">
        <v>3</v>
      </c>
      <c r="K4" s="3">
        <v>0.8</v>
      </c>
      <c r="L4" s="7"/>
      <c r="M4" s="8" t="s">
        <v>33</v>
      </c>
      <c r="N4" s="8"/>
      <c r="O4" s="8"/>
      <c r="P4" s="8"/>
      <c r="Q4" s="8"/>
      <c r="R4" s="8"/>
      <c r="S4" s="8"/>
      <c r="T4" s="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x14ac:dyDescent="0.4">
      <c r="A5" s="7"/>
      <c r="B5" s="1"/>
      <c r="C5" s="1"/>
      <c r="D5" s="1"/>
      <c r="E5" s="1"/>
      <c r="F5" s="1"/>
      <c r="G5" s="1"/>
      <c r="H5" s="1"/>
      <c r="I5" s="4" t="s">
        <v>4</v>
      </c>
      <c r="J5" s="2" t="s">
        <v>5</v>
      </c>
      <c r="K5" s="3">
        <v>0.86956</v>
      </c>
      <c r="L5" s="7"/>
      <c r="M5" s="8" t="s">
        <v>32</v>
      </c>
      <c r="N5" s="8"/>
      <c r="O5" s="8"/>
      <c r="P5" s="8"/>
      <c r="Q5" s="8"/>
      <c r="R5" s="8"/>
      <c r="S5" s="8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x14ac:dyDescent="0.4">
      <c r="A6" s="7"/>
      <c r="B6" s="1"/>
      <c r="C6" s="1"/>
      <c r="D6" s="1"/>
      <c r="E6" s="1"/>
      <c r="F6" s="1"/>
      <c r="G6" s="1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x14ac:dyDescent="0.4">
      <c r="A7" s="7"/>
      <c r="B7" s="1"/>
      <c r="C7" s="1"/>
      <c r="D7" s="1"/>
      <c r="E7" s="1"/>
      <c r="F7" s="1"/>
      <c r="G7" s="1"/>
      <c r="H7" s="1"/>
      <c r="I7" s="7"/>
      <c r="J7" s="7"/>
      <c r="K7" s="7"/>
      <c r="L7" s="7"/>
      <c r="M7" s="7"/>
      <c r="N7" s="7"/>
      <c r="O7" s="7" t="s">
        <v>6</v>
      </c>
      <c r="P7" s="7" t="s">
        <v>7</v>
      </c>
      <c r="Q7" s="7" t="s">
        <v>8</v>
      </c>
      <c r="R7" s="7" t="s">
        <v>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x14ac:dyDescent="0.4">
      <c r="A8" s="7"/>
      <c r="B8" s="1"/>
      <c r="C8" s="1"/>
      <c r="D8" s="1"/>
      <c r="E8" s="1"/>
      <c r="F8" s="1"/>
      <c r="G8" s="1"/>
      <c r="H8" s="1"/>
      <c r="I8" s="7"/>
      <c r="J8" s="2" t="s">
        <v>10</v>
      </c>
      <c r="K8" s="5">
        <f>(O8+P8)*$K$3+(Q8+R8)*(1-$K$3)</f>
        <v>3.0116357499999999</v>
      </c>
      <c r="L8" s="7"/>
      <c r="M8" s="7"/>
      <c r="N8" s="7"/>
      <c r="O8" s="7">
        <f>($K$2+0.1+0.2)*3*1.18*1.25*1.05</f>
        <v>3.3452999999999999</v>
      </c>
      <c r="P8" s="7">
        <f>(1-($K$2+0.1+0.2))*1.18*1.25*1.05</f>
        <v>0.43365000000000004</v>
      </c>
      <c r="Q8" s="7">
        <f>($K$2+0.2)*2.5</f>
        <v>1.55</v>
      </c>
      <c r="R8" s="7">
        <f>(1-($K$2+0.2))</f>
        <v>0.38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x14ac:dyDescent="0.4">
      <c r="A9" s="7"/>
      <c r="B9" s="1"/>
      <c r="C9" s="1"/>
      <c r="D9" s="1"/>
      <c r="E9" s="1"/>
      <c r="F9" s="1"/>
      <c r="G9" s="1"/>
      <c r="H9" s="1"/>
      <c r="I9" s="7"/>
      <c r="J9" s="2" t="s">
        <v>11</v>
      </c>
      <c r="K9" s="5">
        <f>(O9+P9)*$K$3+(Q9+R9)*(1-$K$3)</f>
        <v>2.9806183759999998</v>
      </c>
      <c r="L9" s="7"/>
      <c r="M9" s="7"/>
      <c r="N9" s="7"/>
      <c r="O9" s="7">
        <f>($K$2+0.1+0.2)*3*1.18*1.16*1.05</f>
        <v>3.1044383999999998</v>
      </c>
      <c r="P9" s="7">
        <f>(1-($K$2+0.1+0.2))*1.18*1.16*1.05</f>
        <v>0.40242719999999998</v>
      </c>
      <c r="Q9" s="7">
        <f>($K$2+0.2)*2.5*1.16</f>
        <v>1.7979999999999998</v>
      </c>
      <c r="R9" s="7">
        <f>(1-($K$2+0.2))*1.16</f>
        <v>0.44079999999999997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x14ac:dyDescent="0.4">
      <c r="A10" s="7"/>
      <c r="B10" s="1"/>
      <c r="C10" s="1"/>
      <c r="D10" s="1"/>
      <c r="E10" s="1"/>
      <c r="F10" s="1"/>
      <c r="G10" s="1"/>
      <c r="H10" s="1"/>
      <c r="I10" s="7"/>
      <c r="J10" s="2" t="s">
        <v>12</v>
      </c>
      <c r="K10" s="5">
        <f>((O10+P10)*$K$3+(Q10+R10)*(1-$K$3))/1.15*1.1</f>
        <v>2.9418537500000013</v>
      </c>
      <c r="L10" s="7"/>
      <c r="M10" s="7"/>
      <c r="N10" s="7"/>
      <c r="O10" s="7">
        <f>($K$2+0.1+0.2)*3*1.15*1.25*1.05</f>
        <v>3.2602500000000001</v>
      </c>
      <c r="P10" s="7">
        <f>(1-($K$2+0.1+0.2))*1.15*1.25*1.05</f>
        <v>0.42262500000000003</v>
      </c>
      <c r="Q10" s="7">
        <f>($K$2+0.2)*2.5*1.15</f>
        <v>1.7825</v>
      </c>
      <c r="R10" s="7">
        <f>(1-($K$2+0.2))*1.15</f>
        <v>0.43699999999999994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x14ac:dyDescent="0.4">
      <c r="A11" s="7"/>
      <c r="B11" s="7"/>
      <c r="C11" s="7"/>
      <c r="D11" s="7"/>
      <c r="E11" s="7"/>
      <c r="F11" s="7"/>
      <c r="G11" s="7"/>
      <c r="H11" s="7"/>
      <c r="I11" s="7"/>
      <c r="J11" s="2" t="s">
        <v>13</v>
      </c>
      <c r="K11" s="5">
        <f>((O11+P11)*$K$3+(Q11+R11)*(1-$K$3))/1.15*1.1</f>
        <v>2.9344427200000003</v>
      </c>
      <c r="L11" s="7"/>
      <c r="M11" s="7"/>
      <c r="N11" s="7"/>
      <c r="O11" s="7">
        <f>($K$2+0.1+0.2)*3*1.15*1.16*1.05</f>
        <v>3.025512</v>
      </c>
      <c r="P11" s="7">
        <f>(1-($K$2+0.1+0.2))*1.15*1.16*1.05</f>
        <v>0.39219599999999999</v>
      </c>
      <c r="Q11" s="7">
        <f>($K$2+0.2)*2.5*1.15*1.16</f>
        <v>2.0676999999999999</v>
      </c>
      <c r="R11" s="7">
        <f>(1-($K$2+0.2))*1.15*1.16</f>
        <v>0.50691999999999993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x14ac:dyDescent="0.4">
      <c r="A12" s="7"/>
      <c r="B12" s="2" t="s">
        <v>14</v>
      </c>
      <c r="C12" s="2" t="s">
        <v>15</v>
      </c>
      <c r="D12" s="7"/>
      <c r="E12" s="7"/>
      <c r="F12" s="7"/>
      <c r="G12" s="7"/>
      <c r="H12" s="7"/>
      <c r="I12" s="2" t="s">
        <v>16</v>
      </c>
      <c r="J12" s="2" t="s">
        <v>17</v>
      </c>
      <c r="K12" s="5">
        <f>((O12+P12)*$K$3+(Q12+R12)*(1-$K$3))/1.15*(1+0.15*$K$4)</f>
        <v>2.8744870000000007</v>
      </c>
      <c r="L12" s="7"/>
      <c r="M12" s="7"/>
      <c r="N12" s="7"/>
      <c r="O12" s="7">
        <f>($K$2+0.1+0.15)*3*1.15*1.25*1.05</f>
        <v>3.0338437500000004</v>
      </c>
      <c r="P12" s="7">
        <f>(1-($K$2+0.1+0.15))*1.15*1.25*1.05</f>
        <v>0.49809374999999995</v>
      </c>
      <c r="Q12" s="7">
        <f>($K$2+0.15)*2.5*1.15</f>
        <v>1.6387499999999997</v>
      </c>
      <c r="R12" s="7">
        <f>(1-($K$2+0.15))*1.15</f>
        <v>0.4945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x14ac:dyDescent="0.4">
      <c r="A13" s="7"/>
      <c r="B13" s="2" t="s">
        <v>18</v>
      </c>
      <c r="C13" s="2" t="s">
        <v>19</v>
      </c>
      <c r="D13" s="7"/>
      <c r="E13" s="7"/>
      <c r="F13" s="7"/>
      <c r="G13" s="7"/>
      <c r="H13" s="7"/>
      <c r="I13" s="2" t="s">
        <v>16</v>
      </c>
      <c r="J13" s="2" t="s">
        <v>20</v>
      </c>
      <c r="K13" s="5">
        <f>((O13+P13)*$K$3+(Q13+R13)*(1-$K$3))/1.15*(1+0.15*$K$4)</f>
        <v>2.8675552640000004</v>
      </c>
      <c r="L13" s="7"/>
      <c r="M13" s="7"/>
      <c r="N13" s="7"/>
      <c r="O13" s="7">
        <f>($K$2+0.1+0.15)*3*1.15*1.16*1.05</f>
        <v>2.815407</v>
      </c>
      <c r="P13" s="7">
        <f>(1-($K$2+0.1+0.15))*1.15*1.16*1.05</f>
        <v>0.46223099999999989</v>
      </c>
      <c r="Q13" s="7">
        <f>($K$2+0.15)*2.5*1.15*1.16</f>
        <v>1.9009499999999995</v>
      </c>
      <c r="R13" s="7">
        <f>(1-($K$2+0.15))*1.15*1.16</f>
        <v>0.57361999999999991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x14ac:dyDescent="0.4">
      <c r="A14" s="7"/>
      <c r="B14" s="2" t="s">
        <v>21</v>
      </c>
      <c r="C14" s="2" t="s">
        <v>22</v>
      </c>
      <c r="D14" s="7"/>
      <c r="E14" s="7"/>
      <c r="F14" s="7"/>
      <c r="G14" s="7"/>
      <c r="H14" s="7"/>
      <c r="I14" s="2" t="s">
        <v>23</v>
      </c>
      <c r="J14" s="2" t="s">
        <v>24</v>
      </c>
      <c r="K14" s="5">
        <f>((O14+P14)*$K$3+(Q14+R14)*(1-$K$3))/1.3*(1+0.3*$K$5)</f>
        <v>3.0235614639999993</v>
      </c>
      <c r="L14" s="7"/>
      <c r="M14" s="7"/>
      <c r="N14" s="7"/>
      <c r="O14" s="7">
        <f>($K$2+0.1+0.2)*2.5*1.3*1.25*1.05</f>
        <v>3.07125</v>
      </c>
      <c r="P14" s="7">
        <f>(1-($K$2+0.1+0.2))*1.3*1.25*1.05</f>
        <v>0.47775000000000012</v>
      </c>
      <c r="Q14" s="7">
        <f>($K$2+0.2)*2.5*1.3</f>
        <v>2.0150000000000001</v>
      </c>
      <c r="R14" s="7">
        <f>(1-($K$2+0.2))*1.3</f>
        <v>0.49400000000000005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x14ac:dyDescent="0.4">
      <c r="A15" s="7"/>
      <c r="B15" s="6"/>
      <c r="C15" s="6"/>
      <c r="D15" s="7"/>
      <c r="E15" s="7"/>
      <c r="F15" s="7"/>
      <c r="G15" s="7"/>
      <c r="H15" s="7"/>
      <c r="I15" s="2" t="s">
        <v>23</v>
      </c>
      <c r="J15" s="2" t="s">
        <v>25</v>
      </c>
      <c r="K15" s="5">
        <f>((O15+P15)*$K$3+(Q15+R15)*(1-$K$3))/1.3*(1+0.3*$K$5)</f>
        <v>3.0401600346991993</v>
      </c>
      <c r="L15" s="7"/>
      <c r="M15" s="7"/>
      <c r="N15" s="7"/>
      <c r="O15" s="7">
        <f>($K$2+0.1+0.2)*2.5*1.3*1.16*1.05</f>
        <v>2.8501199999999995</v>
      </c>
      <c r="P15" s="7">
        <f>(1-($K$2+0.1+0.2))*1.3*1.16*1.05</f>
        <v>0.44335200000000002</v>
      </c>
      <c r="Q15" s="7">
        <f>($K$2+0.2)*2.5*1.3*1.16</f>
        <v>2.3374000000000001</v>
      </c>
      <c r="R15" s="7">
        <f>(1-($K$2+0.2))*1.3*1.16</f>
        <v>0.57303999999999999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x14ac:dyDescent="0.4">
      <c r="A16" s="7"/>
      <c r="B16" s="2" t="s">
        <v>26</v>
      </c>
      <c r="C16" s="2" t="s">
        <v>27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x14ac:dyDescent="0.4">
      <c r="A17" s="7"/>
      <c r="B17" s="2" t="s">
        <v>28</v>
      </c>
      <c r="C17" s="2" t="s">
        <v>29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x14ac:dyDescent="0.4">
      <c r="A18" s="7"/>
      <c r="B18" s="2" t="s">
        <v>30</v>
      </c>
      <c r="C18" s="2" t="s">
        <v>31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x14ac:dyDescent="0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x14ac:dyDescent="0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x14ac:dyDescent="0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x14ac:dyDescent="0.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x14ac:dyDescent="0.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x14ac:dyDescent="0.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x14ac:dyDescent="0.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x14ac:dyDescent="0.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x14ac:dyDescent="0.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x14ac:dyDescent="0.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x14ac:dyDescent="0.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x14ac:dyDescent="0.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x14ac:dyDescent="0.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x14ac:dyDescent="0.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x14ac:dyDescent="0.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x14ac:dyDescent="0.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x14ac:dyDescent="0.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x14ac:dyDescent="0.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x14ac:dyDescent="0.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x14ac:dyDescent="0.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x14ac:dyDescent="0.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x14ac:dyDescent="0.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x14ac:dyDescent="0.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x14ac:dyDescent="0.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x14ac:dyDescent="0.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x14ac:dyDescent="0.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1:50" x14ac:dyDescent="0.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1:50" x14ac:dyDescent="0.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1:50" x14ac:dyDescent="0.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1:50" x14ac:dyDescent="0.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1:50" x14ac:dyDescent="0.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1:50" x14ac:dyDescent="0.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1:50" x14ac:dyDescent="0.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1:50" x14ac:dyDescent="0.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1:50" x14ac:dyDescent="0.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1:50" x14ac:dyDescent="0.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1:50" x14ac:dyDescent="0.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1:50" x14ac:dyDescent="0.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1:50" x14ac:dyDescent="0.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1:50" x14ac:dyDescent="0.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1:50" x14ac:dyDescent="0.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1:50" x14ac:dyDescent="0.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1:50" x14ac:dyDescent="0.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1:50" x14ac:dyDescent="0.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1:50" x14ac:dyDescent="0.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1:50" x14ac:dyDescent="0.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1:50" x14ac:dyDescent="0.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1:50" x14ac:dyDescent="0.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1:50" x14ac:dyDescent="0.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1:50" x14ac:dyDescent="0.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1:50" x14ac:dyDescent="0.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1:50" x14ac:dyDescent="0.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1:50" x14ac:dyDescent="0.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1:50" x14ac:dyDescent="0.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1:50" x14ac:dyDescent="0.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1:50" x14ac:dyDescent="0.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1:50" x14ac:dyDescent="0.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1:50" x14ac:dyDescent="0.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1:50" x14ac:dyDescent="0.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1:50" x14ac:dyDescent="0.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1:50" x14ac:dyDescent="0.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1:50" x14ac:dyDescent="0.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1:50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1:50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1:50" x14ac:dyDescent="0.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1:50" x14ac:dyDescent="0.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1:50" x14ac:dyDescent="0.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1:50" x14ac:dyDescent="0.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</sheetData>
  <mergeCells count="1">
    <mergeCell ref="B2:H1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사멸환각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Mingu Kim</dc:creator>
  <cp:lastModifiedBy>Mingu Kim</cp:lastModifiedBy>
  <dcterms:created xsi:type="dcterms:W3CDTF">2021-07-23T18:19:40Z</dcterms:created>
  <dcterms:modified xsi:type="dcterms:W3CDTF">2021-07-23T18:42:19Z</dcterms:modified>
</cp:coreProperties>
</file>