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OM\Downloads\"/>
    </mc:Choice>
  </mc:AlternateContent>
  <xr:revisionPtr revIDLastSave="0" documentId="13_ncr:1_{A6DC346B-4AC9-4789-ABFD-987729A7B94B}" xr6:coauthVersionLast="47" xr6:coauthVersionMax="47" xr10:uidLastSave="{00000000-0000-0000-0000-000000000000}"/>
  <bookViews>
    <workbookView xWindow="4635" yWindow="4635" windowWidth="38700" windowHeight="15435" xr2:uid="{FA16F5F6-4207-4125-B2AB-2793155F28F9}"/>
  </bookViews>
  <sheets>
    <sheet name="본캐용" sheetId="1" r:id="rId1"/>
    <sheet name="부캐(영지효과)" sheetId="4" r:id="rId2"/>
    <sheet name="Sheet2 (3)" sheetId="7" r:id="rId3"/>
    <sheet name="Sheet2" sheetId="2" r:id="rId4"/>
    <sheet name="Sheet2 (5)" sheetId="11" r:id="rId5"/>
    <sheet name="Sheet2 (2)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7" l="1"/>
  <c r="U15" i="7" s="1"/>
  <c r="Y15" i="7" s="1"/>
  <c r="H45" i="1" s="1"/>
  <c r="Q14" i="7"/>
  <c r="U14" i="7" s="1"/>
  <c r="Y14" i="7" s="1"/>
  <c r="H44" i="1" s="1"/>
  <c r="Q13" i="7"/>
  <c r="Q12" i="7"/>
  <c r="Q11" i="7"/>
  <c r="U11" i="7" s="1"/>
  <c r="Y11" i="7" s="1"/>
  <c r="H41" i="1" s="1"/>
  <c r="Q15" i="2"/>
  <c r="U15" i="2" s="1"/>
  <c r="Y15" i="2" s="1"/>
  <c r="Q14" i="2"/>
  <c r="U14" i="2" s="1"/>
  <c r="Y14" i="2" s="1"/>
  <c r="H21" i="1" s="1"/>
  <c r="Q13" i="2"/>
  <c r="U13" i="2" s="1"/>
  <c r="Y13" i="2" s="1"/>
  <c r="H20" i="1" s="1"/>
  <c r="Q12" i="2"/>
  <c r="Q11" i="2"/>
  <c r="U11" i="2" s="1"/>
  <c r="Y11" i="2" s="1"/>
  <c r="H18" i="1" s="1"/>
  <c r="U12" i="2"/>
  <c r="Y12" i="2" s="1"/>
  <c r="H19" i="1" s="1"/>
  <c r="Q15" i="12"/>
  <c r="U15" i="12" s="1"/>
  <c r="Y15" i="12" s="1"/>
  <c r="Q14" i="12"/>
  <c r="U14" i="12" s="1"/>
  <c r="Y14" i="12" s="1"/>
  <c r="Q13" i="12"/>
  <c r="U13" i="12" s="1"/>
  <c r="Y13" i="12" s="1"/>
  <c r="Q12" i="12"/>
  <c r="U12" i="12" s="1"/>
  <c r="Y12" i="12" s="1"/>
  <c r="Q11" i="12"/>
  <c r="U11" i="12" s="1"/>
  <c r="Y11" i="12" s="1"/>
  <c r="U13" i="7"/>
  <c r="Y13" i="7" s="1"/>
  <c r="H43" i="1" s="1"/>
  <c r="U12" i="7"/>
  <c r="Y12" i="7" s="1"/>
  <c r="H42" i="1" s="1"/>
  <c r="Q15" i="11"/>
  <c r="U15" i="11" s="1"/>
  <c r="Y15" i="11" s="1"/>
  <c r="Q14" i="11"/>
  <c r="Q13" i="11"/>
  <c r="Q12" i="11"/>
  <c r="Q11" i="11"/>
  <c r="U12" i="11"/>
  <c r="Y12" i="11" s="1"/>
  <c r="U13" i="11"/>
  <c r="Y13" i="11" s="1"/>
  <c r="U14" i="11"/>
  <c r="Y14" i="11" s="1"/>
  <c r="U11" i="11"/>
  <c r="Y11" i="11" s="1"/>
  <c r="U10" i="7"/>
  <c r="L8" i="4"/>
  <c r="C4" i="4" s="1"/>
  <c r="L8" i="1" l="1"/>
  <c r="C4" i="1" s="1"/>
  <c r="L3" i="2" l="1"/>
  <c r="L4" i="2"/>
  <c r="L5" i="2"/>
  <c r="L6" i="2"/>
  <c r="L7" i="2"/>
  <c r="L8" i="2"/>
  <c r="L9" i="2"/>
  <c r="L10" i="2"/>
  <c r="L2" i="2"/>
  <c r="F3" i="2"/>
  <c r="F4" i="2"/>
  <c r="F5" i="2"/>
  <c r="F6" i="2"/>
  <c r="F7" i="2"/>
  <c r="F8" i="2"/>
  <c r="F9" i="2"/>
  <c r="F10" i="2"/>
  <c r="E3" i="2"/>
  <c r="E4" i="2"/>
  <c r="E5" i="2"/>
  <c r="E6" i="2"/>
  <c r="E7" i="2"/>
  <c r="E8" i="2"/>
  <c r="E9" i="2"/>
  <c r="E10" i="2"/>
  <c r="E2" i="2"/>
  <c r="F2" i="2"/>
  <c r="D3" i="2"/>
  <c r="D4" i="2"/>
  <c r="D5" i="2"/>
  <c r="D6" i="2"/>
  <c r="D7" i="2"/>
  <c r="D8" i="2"/>
  <c r="D9" i="2"/>
  <c r="D10" i="2"/>
  <c r="D2" i="2"/>
  <c r="C3" i="2"/>
  <c r="C4" i="2"/>
  <c r="C5" i="2"/>
  <c r="C6" i="2"/>
  <c r="C7" i="2"/>
  <c r="C8" i="2"/>
  <c r="C9" i="2"/>
  <c r="C10" i="2"/>
  <c r="C2" i="2"/>
  <c r="C2" i="7"/>
  <c r="L3" i="7"/>
  <c r="L4" i="7"/>
  <c r="L5" i="7"/>
  <c r="L6" i="7"/>
  <c r="L7" i="7"/>
  <c r="L8" i="7"/>
  <c r="L9" i="7"/>
  <c r="L10" i="7"/>
  <c r="L2" i="7"/>
  <c r="F3" i="7"/>
  <c r="F4" i="7"/>
  <c r="F5" i="7"/>
  <c r="F6" i="7"/>
  <c r="F7" i="7"/>
  <c r="F8" i="7"/>
  <c r="F9" i="7"/>
  <c r="F10" i="7"/>
  <c r="F2" i="7"/>
  <c r="E3" i="7"/>
  <c r="E4" i="7"/>
  <c r="E5" i="7"/>
  <c r="E6" i="7"/>
  <c r="E7" i="7"/>
  <c r="E8" i="7"/>
  <c r="E9" i="7"/>
  <c r="E10" i="7"/>
  <c r="E2" i="7"/>
  <c r="D3" i="7"/>
  <c r="D4" i="7"/>
  <c r="D5" i="7"/>
  <c r="D6" i="7"/>
  <c r="D7" i="7"/>
  <c r="D8" i="7"/>
  <c r="D9" i="7"/>
  <c r="D10" i="7"/>
  <c r="D2" i="7"/>
  <c r="C3" i="7"/>
  <c r="C4" i="7"/>
  <c r="C5" i="7"/>
  <c r="C6" i="7"/>
  <c r="C7" i="7"/>
  <c r="C8" i="7"/>
  <c r="C9" i="7"/>
  <c r="C10" i="7"/>
  <c r="Q10" i="11" l="1"/>
  <c r="Q9" i="11"/>
  <c r="Q8" i="11"/>
  <c r="Q7" i="11"/>
  <c r="Q6" i="11"/>
  <c r="Q5" i="11"/>
  <c r="Q4" i="11"/>
  <c r="Q3" i="11"/>
  <c r="Q2" i="11"/>
  <c r="Q10" i="12"/>
  <c r="Q9" i="12"/>
  <c r="Q8" i="12"/>
  <c r="Q7" i="12"/>
  <c r="Q6" i="12"/>
  <c r="Q5" i="12"/>
  <c r="Q4" i="12"/>
  <c r="Q3" i="12"/>
  <c r="Q2" i="12"/>
  <c r="Q3" i="7" l="1"/>
  <c r="Q4" i="7"/>
  <c r="Q5" i="7"/>
  <c r="Q6" i="7"/>
  <c r="Q7" i="7"/>
  <c r="Q8" i="7"/>
  <c r="Q9" i="7"/>
  <c r="Q10" i="7"/>
  <c r="Q2" i="7"/>
  <c r="K46" i="12"/>
  <c r="J46" i="12"/>
  <c r="K45" i="12"/>
  <c r="J45" i="12"/>
  <c r="K44" i="12"/>
  <c r="J44" i="12"/>
  <c r="K43" i="12"/>
  <c r="J43" i="12"/>
  <c r="K42" i="12"/>
  <c r="J42" i="12"/>
  <c r="K41" i="12"/>
  <c r="J41" i="12"/>
  <c r="K40" i="12"/>
  <c r="K39" i="12"/>
  <c r="K38" i="12"/>
  <c r="K37" i="12"/>
  <c r="K36" i="12"/>
  <c r="J36" i="12"/>
  <c r="K35" i="12"/>
  <c r="J35" i="12"/>
  <c r="I35" i="12"/>
  <c r="K34" i="12"/>
  <c r="J34" i="12"/>
  <c r="K33" i="12"/>
  <c r="K32" i="12"/>
  <c r="N32" i="12" s="1"/>
  <c r="P6" i="12" s="1"/>
  <c r="J32" i="12"/>
  <c r="I32" i="12"/>
  <c r="K31" i="12"/>
  <c r="K30" i="12"/>
  <c r="I30" i="12"/>
  <c r="K29" i="12"/>
  <c r="K28" i="12"/>
  <c r="J28" i="12"/>
  <c r="G20" i="12"/>
  <c r="G19" i="12"/>
  <c r="G18" i="12"/>
  <c r="G17" i="12"/>
  <c r="I43" i="12" s="1"/>
  <c r="L43" i="12" s="1"/>
  <c r="G16" i="12"/>
  <c r="G15" i="12"/>
  <c r="H14" i="12"/>
  <c r="G14" i="12"/>
  <c r="H13" i="12"/>
  <c r="G13" i="12"/>
  <c r="H12" i="12"/>
  <c r="G12" i="12"/>
  <c r="H11" i="12"/>
  <c r="G11" i="12"/>
  <c r="I36" i="12"/>
  <c r="J33" i="12"/>
  <c r="I33" i="12"/>
  <c r="J31" i="12"/>
  <c r="I31" i="12"/>
  <c r="I28" i="12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K39" i="11"/>
  <c r="K38" i="11"/>
  <c r="K37" i="11"/>
  <c r="K36" i="11"/>
  <c r="J36" i="11"/>
  <c r="I36" i="11"/>
  <c r="K35" i="11"/>
  <c r="J35" i="11"/>
  <c r="K34" i="11"/>
  <c r="K33" i="11"/>
  <c r="K32" i="11"/>
  <c r="J32" i="11"/>
  <c r="I32" i="11"/>
  <c r="K31" i="11"/>
  <c r="K30" i="11"/>
  <c r="K29" i="11"/>
  <c r="K28" i="11"/>
  <c r="J28" i="11"/>
  <c r="G20" i="11"/>
  <c r="G19" i="11"/>
  <c r="I45" i="11" s="1"/>
  <c r="N45" i="11" s="1"/>
  <c r="P19" i="11" s="1"/>
  <c r="G18" i="11"/>
  <c r="I44" i="11" s="1"/>
  <c r="N44" i="11" s="1"/>
  <c r="P18" i="11" s="1"/>
  <c r="G17" i="11"/>
  <c r="G16" i="11"/>
  <c r="G15" i="11"/>
  <c r="H14" i="11"/>
  <c r="G14" i="11"/>
  <c r="H13" i="11"/>
  <c r="J39" i="11" s="1"/>
  <c r="G13" i="11"/>
  <c r="H12" i="11"/>
  <c r="J38" i="11" s="1"/>
  <c r="G12" i="11"/>
  <c r="H11" i="11"/>
  <c r="G11" i="11"/>
  <c r="I34" i="11"/>
  <c r="J31" i="11"/>
  <c r="I31" i="11"/>
  <c r="J30" i="11"/>
  <c r="I28" i="11"/>
  <c r="L12" i="4"/>
  <c r="J4" i="4" s="1"/>
  <c r="L11" i="4"/>
  <c r="L10" i="4"/>
  <c r="L9" i="4"/>
  <c r="F4" i="4" s="1"/>
  <c r="I38" i="11" l="1"/>
  <c r="M38" i="11" s="1"/>
  <c r="O12" i="11" s="1"/>
  <c r="S12" i="11" s="1"/>
  <c r="W12" i="11" s="1"/>
  <c r="N35" i="12"/>
  <c r="P9" i="12" s="1"/>
  <c r="M4" i="12"/>
  <c r="U4" i="12" s="1"/>
  <c r="Y4" i="12" s="1"/>
  <c r="M4" i="11"/>
  <c r="U4" i="11" s="1"/>
  <c r="Y4" i="11" s="1"/>
  <c r="M5" i="12"/>
  <c r="U5" i="12" s="1"/>
  <c r="Y5" i="12" s="1"/>
  <c r="H12" i="4" s="1"/>
  <c r="M5" i="11"/>
  <c r="U5" i="11" s="1"/>
  <c r="Y5" i="11" s="1"/>
  <c r="H35" i="4" s="1"/>
  <c r="M6" i="12"/>
  <c r="U6" i="12" s="1"/>
  <c r="Y6" i="12" s="1"/>
  <c r="H13" i="4" s="1"/>
  <c r="M6" i="11"/>
  <c r="U6" i="11" s="1"/>
  <c r="Y6" i="11" s="1"/>
  <c r="H36" i="4" s="1"/>
  <c r="M3" i="12"/>
  <c r="U3" i="12" s="1"/>
  <c r="Y3" i="12" s="1"/>
  <c r="M7" i="12"/>
  <c r="U7" i="12" s="1"/>
  <c r="Y7" i="12" s="1"/>
  <c r="H14" i="4" s="1"/>
  <c r="M7" i="11"/>
  <c r="U7" i="11" s="1"/>
  <c r="Y7" i="11" s="1"/>
  <c r="H37" i="4" s="1"/>
  <c r="M8" i="12"/>
  <c r="U8" i="12" s="1"/>
  <c r="Y8" i="12" s="1"/>
  <c r="H15" i="4" s="1"/>
  <c r="M2" i="11"/>
  <c r="U2" i="11" s="1"/>
  <c r="Y2" i="11" s="1"/>
  <c r="M9" i="12"/>
  <c r="U9" i="12" s="1"/>
  <c r="Y9" i="12" s="1"/>
  <c r="H16" i="4" s="1"/>
  <c r="M3" i="11"/>
  <c r="U3" i="11" s="1"/>
  <c r="Y3" i="11" s="1"/>
  <c r="M10" i="12"/>
  <c r="U10" i="12" s="1"/>
  <c r="Y10" i="12" s="1"/>
  <c r="H17" i="4" s="1"/>
  <c r="M2" i="12"/>
  <c r="U2" i="12" s="1"/>
  <c r="Y2" i="12" s="1"/>
  <c r="H9" i="4" s="1"/>
  <c r="M10" i="11"/>
  <c r="U10" i="11" s="1"/>
  <c r="Y10" i="11" s="1"/>
  <c r="H40" i="4" s="1"/>
  <c r="M8" i="11"/>
  <c r="U8" i="11" s="1"/>
  <c r="Y8" i="11" s="1"/>
  <c r="H38" i="4" s="1"/>
  <c r="M9" i="11"/>
  <c r="U9" i="11" s="1"/>
  <c r="Y9" i="11" s="1"/>
  <c r="H39" i="4" s="1"/>
  <c r="M18" i="12"/>
  <c r="M15" i="12"/>
  <c r="M12" i="12"/>
  <c r="M20" i="12"/>
  <c r="M17" i="12"/>
  <c r="M14" i="12"/>
  <c r="M11" i="12"/>
  <c r="M20" i="11"/>
  <c r="M17" i="11"/>
  <c r="M14" i="11"/>
  <c r="M11" i="11"/>
  <c r="M19" i="12"/>
  <c r="M13" i="12"/>
  <c r="M19" i="11"/>
  <c r="T19" i="11" s="1"/>
  <c r="X19" i="11" s="1"/>
  <c r="G49" i="4" s="1"/>
  <c r="M16" i="11"/>
  <c r="M13" i="11"/>
  <c r="M16" i="12"/>
  <c r="M18" i="11"/>
  <c r="T18" i="11" s="1"/>
  <c r="X18" i="11" s="1"/>
  <c r="G48" i="4" s="1"/>
  <c r="M15" i="11"/>
  <c r="M12" i="11"/>
  <c r="J39" i="12"/>
  <c r="L28" i="11"/>
  <c r="N2" i="11" s="1"/>
  <c r="R2" i="11" s="1"/>
  <c r="V2" i="11" s="1"/>
  <c r="M43" i="11"/>
  <c r="O17" i="11" s="1"/>
  <c r="S17" i="11" s="1"/>
  <c r="W17" i="11" s="1"/>
  <c r="F47" i="4" s="1"/>
  <c r="J40" i="12"/>
  <c r="N13" i="11"/>
  <c r="M43" i="12"/>
  <c r="O17" i="12" s="1"/>
  <c r="S17" i="12" s="1"/>
  <c r="W17" i="12" s="1"/>
  <c r="F24" i="4" s="1"/>
  <c r="J38" i="12"/>
  <c r="M38" i="12" s="1"/>
  <c r="J40" i="11"/>
  <c r="I39" i="11"/>
  <c r="L39" i="11" s="1"/>
  <c r="N16" i="11"/>
  <c r="N32" i="11"/>
  <c r="P6" i="11" s="1"/>
  <c r="T6" i="11" s="1"/>
  <c r="X6" i="11" s="1"/>
  <c r="G36" i="4" s="1"/>
  <c r="N43" i="12"/>
  <c r="P17" i="12" s="1"/>
  <c r="T17" i="12" s="1"/>
  <c r="X17" i="12" s="1"/>
  <c r="N39" i="11"/>
  <c r="P13" i="11" s="1"/>
  <c r="N17" i="12"/>
  <c r="R17" i="12" s="1"/>
  <c r="V17" i="12" s="1"/>
  <c r="T6" i="12"/>
  <c r="X6" i="12" s="1"/>
  <c r="I40" i="12"/>
  <c r="I43" i="11"/>
  <c r="I41" i="11"/>
  <c r="I41" i="12"/>
  <c r="I45" i="12"/>
  <c r="N45" i="12" s="1"/>
  <c r="P19" i="12" s="1"/>
  <c r="N36" i="11"/>
  <c r="P10" i="11" s="1"/>
  <c r="M44" i="11"/>
  <c r="O18" i="11" s="1"/>
  <c r="S18" i="11" s="1"/>
  <c r="W18" i="11" s="1"/>
  <c r="N19" i="11"/>
  <c r="R19" i="11" s="1"/>
  <c r="V19" i="11" s="1"/>
  <c r="E49" i="4" s="1"/>
  <c r="J37" i="11"/>
  <c r="I46" i="11"/>
  <c r="L46" i="11" s="1"/>
  <c r="N20" i="11" s="1"/>
  <c r="R20" i="11" s="1"/>
  <c r="V20" i="11" s="1"/>
  <c r="M45" i="11"/>
  <c r="O19" i="11" s="1"/>
  <c r="S19" i="11" s="1"/>
  <c r="W19" i="11" s="1"/>
  <c r="J37" i="12"/>
  <c r="M45" i="12"/>
  <c r="O19" i="12" s="1"/>
  <c r="L36" i="12"/>
  <c r="N10" i="12" s="1"/>
  <c r="R10" i="12" s="1"/>
  <c r="V10" i="12" s="1"/>
  <c r="E17" i="4" s="1"/>
  <c r="M33" i="12"/>
  <c r="O7" i="12" s="1"/>
  <c r="S7" i="12" s="1"/>
  <c r="W7" i="12" s="1"/>
  <c r="F14" i="4" s="1"/>
  <c r="M32" i="12"/>
  <c r="O6" i="12" s="1"/>
  <c r="S6" i="12" s="1"/>
  <c r="W6" i="12" s="1"/>
  <c r="F13" i="4" s="1"/>
  <c r="M35" i="12"/>
  <c r="O9" i="12" s="1"/>
  <c r="S9" i="12" s="1"/>
  <c r="W9" i="12" s="1"/>
  <c r="F16" i="4" s="1"/>
  <c r="L36" i="11"/>
  <c r="N10" i="11" s="1"/>
  <c r="M36" i="11"/>
  <c r="O10" i="11" s="1"/>
  <c r="N28" i="11"/>
  <c r="P2" i="11" s="1"/>
  <c r="T2" i="11" s="1"/>
  <c r="X2" i="11" s="1"/>
  <c r="M28" i="11"/>
  <c r="O2" i="11" s="1"/>
  <c r="M32" i="11"/>
  <c r="O6" i="11" s="1"/>
  <c r="H10" i="4"/>
  <c r="H33" i="4"/>
  <c r="H32" i="4"/>
  <c r="G32" i="4"/>
  <c r="E24" i="4"/>
  <c r="G24" i="4"/>
  <c r="F42" i="4"/>
  <c r="F49" i="4"/>
  <c r="M36" i="12"/>
  <c r="O10" i="12" s="1"/>
  <c r="S10" i="12" s="1"/>
  <c r="W10" i="12" s="1"/>
  <c r="N33" i="12"/>
  <c r="N36" i="12"/>
  <c r="N44" i="12"/>
  <c r="F17" i="4"/>
  <c r="M31" i="12"/>
  <c r="N40" i="12"/>
  <c r="N31" i="12"/>
  <c r="L31" i="12"/>
  <c r="M46" i="12"/>
  <c r="N28" i="12"/>
  <c r="M28" i="12"/>
  <c r="O2" i="12" s="1"/>
  <c r="L28" i="12"/>
  <c r="N2" i="12" s="1"/>
  <c r="L33" i="12"/>
  <c r="H11" i="4"/>
  <c r="I34" i="12"/>
  <c r="I42" i="12"/>
  <c r="M42" i="12" s="1"/>
  <c r="L35" i="12"/>
  <c r="I29" i="12"/>
  <c r="J29" i="12"/>
  <c r="M29" i="12" s="1"/>
  <c r="J30" i="12"/>
  <c r="L30" i="12" s="1"/>
  <c r="I37" i="12"/>
  <c r="I44" i="12"/>
  <c r="G13" i="4"/>
  <c r="I38" i="12"/>
  <c r="L38" i="12" s="1"/>
  <c r="L45" i="12"/>
  <c r="N19" i="12" s="1"/>
  <c r="R19" i="12" s="1"/>
  <c r="V19" i="12" s="1"/>
  <c r="E26" i="4" s="1"/>
  <c r="I39" i="12"/>
  <c r="M39" i="12" s="1"/>
  <c r="L32" i="12"/>
  <c r="N6" i="12" s="1"/>
  <c r="I46" i="12"/>
  <c r="L46" i="12" s="1"/>
  <c r="N20" i="12" s="1"/>
  <c r="N38" i="11"/>
  <c r="L38" i="11"/>
  <c r="M31" i="11"/>
  <c r="N31" i="11"/>
  <c r="L31" i="11"/>
  <c r="N5" i="11" s="1"/>
  <c r="R5" i="11" s="1"/>
  <c r="V5" i="11" s="1"/>
  <c r="E35" i="4" s="1"/>
  <c r="I33" i="11"/>
  <c r="H34" i="4"/>
  <c r="E50" i="4"/>
  <c r="J33" i="11"/>
  <c r="M33" i="11" s="1"/>
  <c r="I40" i="11"/>
  <c r="M40" i="11" s="1"/>
  <c r="O14" i="11" s="1"/>
  <c r="S14" i="11" s="1"/>
  <c r="W14" i="11" s="1"/>
  <c r="F44" i="4" s="1"/>
  <c r="J34" i="11"/>
  <c r="M34" i="11" s="1"/>
  <c r="I35" i="11"/>
  <c r="L35" i="11" s="1"/>
  <c r="I42" i="11"/>
  <c r="L42" i="11" s="1"/>
  <c r="I37" i="11"/>
  <c r="I29" i="11"/>
  <c r="J29" i="11"/>
  <c r="I30" i="11"/>
  <c r="M30" i="11" s="1"/>
  <c r="F48" i="4"/>
  <c r="L44" i="11"/>
  <c r="L45" i="11"/>
  <c r="L32" i="11"/>
  <c r="N6" i="11" s="1"/>
  <c r="K46" i="7"/>
  <c r="J46" i="7"/>
  <c r="K45" i="7"/>
  <c r="J45" i="7"/>
  <c r="K44" i="7"/>
  <c r="J44" i="7"/>
  <c r="K43" i="7"/>
  <c r="J43" i="7"/>
  <c r="K42" i="7"/>
  <c r="J42" i="7"/>
  <c r="K41" i="7"/>
  <c r="J41" i="7"/>
  <c r="I41" i="7"/>
  <c r="K40" i="7"/>
  <c r="K39" i="7"/>
  <c r="K38" i="7"/>
  <c r="K37" i="7"/>
  <c r="K36" i="7"/>
  <c r="K35" i="7"/>
  <c r="J35" i="7"/>
  <c r="I35" i="7"/>
  <c r="L35" i="7" s="1"/>
  <c r="K34" i="7"/>
  <c r="J34" i="7"/>
  <c r="K33" i="7"/>
  <c r="K32" i="7"/>
  <c r="K31" i="7"/>
  <c r="K30" i="7"/>
  <c r="K29" i="7"/>
  <c r="I29" i="7"/>
  <c r="K28" i="7"/>
  <c r="G20" i="7"/>
  <c r="G19" i="7"/>
  <c r="I45" i="7" s="1"/>
  <c r="G18" i="7"/>
  <c r="G17" i="7"/>
  <c r="G16" i="7"/>
  <c r="I42" i="7" s="1"/>
  <c r="L42" i="7" s="1"/>
  <c r="G15" i="7"/>
  <c r="H14" i="7"/>
  <c r="J40" i="7" s="1"/>
  <c r="G14" i="7"/>
  <c r="I40" i="7" s="1"/>
  <c r="H13" i="7"/>
  <c r="J39" i="7" s="1"/>
  <c r="G13" i="7"/>
  <c r="H12" i="7"/>
  <c r="G12" i="7"/>
  <c r="H11" i="7"/>
  <c r="G11" i="7"/>
  <c r="H10" i="7"/>
  <c r="J36" i="7" s="1"/>
  <c r="G10" i="7"/>
  <c r="I36" i="7" s="1"/>
  <c r="L36" i="7" s="1"/>
  <c r="N10" i="7" s="1"/>
  <c r="H9" i="7"/>
  <c r="G9" i="7"/>
  <c r="H8" i="7"/>
  <c r="G8" i="7"/>
  <c r="H7" i="7"/>
  <c r="J33" i="7" s="1"/>
  <c r="G7" i="7"/>
  <c r="H6" i="7"/>
  <c r="G6" i="7"/>
  <c r="I32" i="7" s="1"/>
  <c r="H5" i="7"/>
  <c r="G5" i="7"/>
  <c r="H4" i="7"/>
  <c r="J30" i="7" s="1"/>
  <c r="G4" i="7"/>
  <c r="I30" i="7" s="1"/>
  <c r="L30" i="7" s="1"/>
  <c r="H3" i="7"/>
  <c r="J29" i="7" s="1"/>
  <c r="G3" i="7"/>
  <c r="H2" i="7"/>
  <c r="G2" i="7"/>
  <c r="L9" i="1"/>
  <c r="F4" i="1" s="1"/>
  <c r="L10" i="1"/>
  <c r="L11" i="1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O13" i="12" l="1"/>
  <c r="S13" i="12" s="1"/>
  <c r="W13" i="12" s="1"/>
  <c r="F20" i="4" s="1"/>
  <c r="E19" i="4"/>
  <c r="L41" i="12"/>
  <c r="N15" i="12" s="1"/>
  <c r="R15" i="12" s="1"/>
  <c r="V15" i="12" s="1"/>
  <c r="E22" i="4" s="1"/>
  <c r="N41" i="12"/>
  <c r="P15" i="12" s="1"/>
  <c r="T15" i="12" s="1"/>
  <c r="X15" i="12" s="1"/>
  <c r="G22" i="4" s="1"/>
  <c r="M41" i="12"/>
  <c r="O15" i="12" s="1"/>
  <c r="S15" i="12" s="1"/>
  <c r="W15" i="12" s="1"/>
  <c r="F22" i="4" s="1"/>
  <c r="L44" i="12"/>
  <c r="N18" i="12" s="1"/>
  <c r="R18" i="12" s="1"/>
  <c r="V18" i="12" s="1"/>
  <c r="E25" i="4" s="1"/>
  <c r="M44" i="12"/>
  <c r="P18" i="12"/>
  <c r="T18" i="12" s="1"/>
  <c r="X18" i="12" s="1"/>
  <c r="G25" i="4" s="1"/>
  <c r="L29" i="7"/>
  <c r="N3" i="7" s="1"/>
  <c r="F27" i="4"/>
  <c r="O20" i="12"/>
  <c r="S20" i="12" s="1"/>
  <c r="W20" i="12" s="1"/>
  <c r="L43" i="11"/>
  <c r="N17" i="11" s="1"/>
  <c r="R17" i="11" s="1"/>
  <c r="V17" i="11" s="1"/>
  <c r="E47" i="4" s="1"/>
  <c r="N43" i="11"/>
  <c r="P17" i="11" s="1"/>
  <c r="T17" i="11" s="1"/>
  <c r="X17" i="11" s="1"/>
  <c r="G47" i="4" s="1"/>
  <c r="L41" i="7"/>
  <c r="N18" i="11"/>
  <c r="R18" i="11" s="1"/>
  <c r="V18" i="11" s="1"/>
  <c r="E48" i="4" s="1"/>
  <c r="L40" i="12"/>
  <c r="N14" i="12" s="1"/>
  <c r="R14" i="12" s="1"/>
  <c r="V14" i="12" s="1"/>
  <c r="E21" i="4" s="1"/>
  <c r="M40" i="12"/>
  <c r="N41" i="7"/>
  <c r="P15" i="7" s="1"/>
  <c r="R20" i="12"/>
  <c r="V20" i="12" s="1"/>
  <c r="E27" i="4" s="1"/>
  <c r="P14" i="12"/>
  <c r="T14" i="12" s="1"/>
  <c r="X14" i="12" s="1"/>
  <c r="G21" i="4" s="1"/>
  <c r="O12" i="12"/>
  <c r="S12" i="12" s="1"/>
  <c r="W12" i="12" s="1"/>
  <c r="F19" i="4" s="1"/>
  <c r="N12" i="12"/>
  <c r="R12" i="12" s="1"/>
  <c r="V12" i="12" s="1"/>
  <c r="R6" i="12"/>
  <c r="V6" i="12" s="1"/>
  <c r="E13" i="4" s="1"/>
  <c r="O16" i="12"/>
  <c r="S16" i="12" s="1"/>
  <c r="W16" i="12" s="1"/>
  <c r="F23" i="4" s="1"/>
  <c r="R13" i="11"/>
  <c r="V13" i="11" s="1"/>
  <c r="E43" i="4" s="1"/>
  <c r="L40" i="7"/>
  <c r="M42" i="7"/>
  <c r="O16" i="7" s="1"/>
  <c r="N46" i="11"/>
  <c r="S19" i="12"/>
  <c r="W19" i="12" s="1"/>
  <c r="F26" i="4" s="1"/>
  <c r="T10" i="11"/>
  <c r="X10" i="11" s="1"/>
  <c r="G40" i="4" s="1"/>
  <c r="N42" i="7"/>
  <c r="P16" i="7" s="1"/>
  <c r="L37" i="11"/>
  <c r="E42" i="4"/>
  <c r="R16" i="11"/>
  <c r="V16" i="11" s="1"/>
  <c r="E46" i="4" s="1"/>
  <c r="N9" i="7"/>
  <c r="M46" i="11"/>
  <c r="P12" i="11"/>
  <c r="T12" i="11" s="1"/>
  <c r="X12" i="11" s="1"/>
  <c r="G42" i="4" s="1"/>
  <c r="T19" i="12"/>
  <c r="X19" i="12" s="1"/>
  <c r="G26" i="4" s="1"/>
  <c r="T9" i="12"/>
  <c r="X9" i="12" s="1"/>
  <c r="G16" i="4" s="1"/>
  <c r="N12" i="11"/>
  <c r="R12" i="11" s="1"/>
  <c r="V12" i="11" s="1"/>
  <c r="E36" i="4"/>
  <c r="R6" i="11"/>
  <c r="V6" i="11" s="1"/>
  <c r="L37" i="12"/>
  <c r="E9" i="4"/>
  <c r="R2" i="12"/>
  <c r="V2" i="12" s="1"/>
  <c r="S10" i="11"/>
  <c r="W10" i="11" s="1"/>
  <c r="F40" i="4" s="1"/>
  <c r="L45" i="7"/>
  <c r="I34" i="7"/>
  <c r="L34" i="7" s="1"/>
  <c r="N8" i="7" s="1"/>
  <c r="S2" i="12"/>
  <c r="W2" i="12" s="1"/>
  <c r="F9" i="4" s="1"/>
  <c r="R10" i="11"/>
  <c r="V10" i="11" s="1"/>
  <c r="E40" i="4" s="1"/>
  <c r="L41" i="11"/>
  <c r="N15" i="11" s="1"/>
  <c r="R15" i="11" s="1"/>
  <c r="V15" i="11" s="1"/>
  <c r="E45" i="4" s="1"/>
  <c r="M41" i="11"/>
  <c r="N41" i="11"/>
  <c r="T13" i="11"/>
  <c r="X13" i="11" s="1"/>
  <c r="G43" i="4" s="1"/>
  <c r="M39" i="11"/>
  <c r="O13" i="11" s="1"/>
  <c r="S13" i="11" s="1"/>
  <c r="W13" i="11" s="1"/>
  <c r="F43" i="4" s="1"/>
  <c r="N33" i="11"/>
  <c r="P7" i="11" s="1"/>
  <c r="S6" i="11"/>
  <c r="W6" i="11" s="1"/>
  <c r="F36" i="4" s="1"/>
  <c r="S2" i="11"/>
  <c r="W2" i="11" s="1"/>
  <c r="F32" i="4" s="1"/>
  <c r="N7" i="12"/>
  <c r="P2" i="12"/>
  <c r="O3" i="12"/>
  <c r="N9" i="12"/>
  <c r="N5" i="12"/>
  <c r="P5" i="12"/>
  <c r="P10" i="12"/>
  <c r="P7" i="12"/>
  <c r="N4" i="12"/>
  <c r="O5" i="12"/>
  <c r="O7" i="11"/>
  <c r="L29" i="11"/>
  <c r="O8" i="11"/>
  <c r="P5" i="11"/>
  <c r="N9" i="11"/>
  <c r="L34" i="11"/>
  <c r="O4" i="11"/>
  <c r="O5" i="11"/>
  <c r="N34" i="11"/>
  <c r="E32" i="4"/>
  <c r="N42" i="12"/>
  <c r="L42" i="12"/>
  <c r="N34" i="12"/>
  <c r="L34" i="12"/>
  <c r="M37" i="12"/>
  <c r="L29" i="12"/>
  <c r="N37" i="12"/>
  <c r="N30" i="12"/>
  <c r="M30" i="12"/>
  <c r="L39" i="12"/>
  <c r="N39" i="12"/>
  <c r="N46" i="12"/>
  <c r="N38" i="12"/>
  <c r="N29" i="12"/>
  <c r="M34" i="12"/>
  <c r="M29" i="11"/>
  <c r="N29" i="11"/>
  <c r="N40" i="11"/>
  <c r="L40" i="11"/>
  <c r="N42" i="11"/>
  <c r="L33" i="11"/>
  <c r="M42" i="11"/>
  <c r="M37" i="11"/>
  <c r="N35" i="11"/>
  <c r="N37" i="11"/>
  <c r="M35" i="11"/>
  <c r="N30" i="11"/>
  <c r="L30" i="11"/>
  <c r="N30" i="7"/>
  <c r="P4" i="7" s="1"/>
  <c r="M34" i="7"/>
  <c r="N36" i="7"/>
  <c r="P10" i="7" s="1"/>
  <c r="N29" i="7"/>
  <c r="P3" i="7" s="1"/>
  <c r="M30" i="7"/>
  <c r="N34" i="7"/>
  <c r="P8" i="7" s="1"/>
  <c r="M35" i="7"/>
  <c r="O9" i="7" s="1"/>
  <c r="N35" i="7"/>
  <c r="P9" i="7" s="1"/>
  <c r="M36" i="7"/>
  <c r="O10" i="7" s="1"/>
  <c r="O8" i="7"/>
  <c r="M41" i="7"/>
  <c r="O15" i="7" s="1"/>
  <c r="M29" i="7"/>
  <c r="O3" i="7" s="1"/>
  <c r="N40" i="7"/>
  <c r="P14" i="7" s="1"/>
  <c r="N16" i="7"/>
  <c r="M40" i="7"/>
  <c r="O14" i="7" s="1"/>
  <c r="N13" i="7"/>
  <c r="O4" i="7"/>
  <c r="N32" i="7"/>
  <c r="P6" i="7" s="1"/>
  <c r="N18" i="7"/>
  <c r="M45" i="7"/>
  <c r="O19" i="7" s="1"/>
  <c r="N15" i="7"/>
  <c r="N45" i="7"/>
  <c r="P19" i="7" s="1"/>
  <c r="N4" i="7"/>
  <c r="I28" i="7"/>
  <c r="J28" i="7"/>
  <c r="M28" i="7" s="1"/>
  <c r="O2" i="7" s="1"/>
  <c r="I43" i="7"/>
  <c r="L43" i="7" s="1"/>
  <c r="N17" i="7" s="1"/>
  <c r="I37" i="7"/>
  <c r="J37" i="7"/>
  <c r="I44" i="7"/>
  <c r="L44" i="7" s="1"/>
  <c r="I31" i="7"/>
  <c r="N31" i="7" s="1"/>
  <c r="P5" i="7" s="1"/>
  <c r="J31" i="7"/>
  <c r="N19" i="7"/>
  <c r="I38" i="7"/>
  <c r="J38" i="7"/>
  <c r="J32" i="7"/>
  <c r="M32" i="7" s="1"/>
  <c r="O6" i="7" s="1"/>
  <c r="I39" i="7"/>
  <c r="L39" i="7" s="1"/>
  <c r="I46" i="7"/>
  <c r="L46" i="7" s="1"/>
  <c r="N20" i="7" s="1"/>
  <c r="I33" i="7"/>
  <c r="N14" i="7"/>
  <c r="G20" i="2"/>
  <c r="G19" i="2"/>
  <c r="G18" i="2"/>
  <c r="G17" i="2"/>
  <c r="G16" i="2"/>
  <c r="G15" i="2"/>
  <c r="L12" i="1"/>
  <c r="J4" i="1" s="1"/>
  <c r="R7" i="12" l="1"/>
  <c r="V7" i="12" s="1"/>
  <c r="E14" i="4" s="1"/>
  <c r="F50" i="4"/>
  <c r="O20" i="11"/>
  <c r="S20" i="11" s="1"/>
  <c r="W20" i="11" s="1"/>
  <c r="I41" i="2"/>
  <c r="I42" i="2"/>
  <c r="I44" i="2"/>
  <c r="R15" i="7"/>
  <c r="V15" i="7" s="1"/>
  <c r="I43" i="2"/>
  <c r="M31" i="7"/>
  <c r="O5" i="7" s="1"/>
  <c r="S19" i="7"/>
  <c r="W19" i="7" s="1"/>
  <c r="F49" i="1" s="1"/>
  <c r="N16" i="12"/>
  <c r="R16" i="12" s="1"/>
  <c r="V16" i="12" s="1"/>
  <c r="E23" i="4" s="1"/>
  <c r="I46" i="2"/>
  <c r="N44" i="7"/>
  <c r="P18" i="7" s="1"/>
  <c r="T18" i="7" s="1"/>
  <c r="X18" i="7" s="1"/>
  <c r="G48" i="1" s="1"/>
  <c r="F41" i="4"/>
  <c r="O11" i="11"/>
  <c r="S11" i="11" s="1"/>
  <c r="W11" i="11" s="1"/>
  <c r="P13" i="12"/>
  <c r="T13" i="12" s="1"/>
  <c r="X13" i="12" s="1"/>
  <c r="G20" i="4" s="1"/>
  <c r="I45" i="2"/>
  <c r="N11" i="12"/>
  <c r="R11" i="12" s="1"/>
  <c r="V11" i="12" s="1"/>
  <c r="E18" i="4" s="1"/>
  <c r="S4" i="7"/>
  <c r="W4" i="7" s="1"/>
  <c r="F34" i="1" s="1"/>
  <c r="F46" i="4"/>
  <c r="O16" i="11"/>
  <c r="S16" i="11" s="1"/>
  <c r="W16" i="11" s="1"/>
  <c r="N13" i="12"/>
  <c r="R13" i="12" s="1"/>
  <c r="V13" i="12" s="1"/>
  <c r="E20" i="4" s="1"/>
  <c r="P15" i="11"/>
  <c r="T15" i="11" s="1"/>
  <c r="X15" i="11" s="1"/>
  <c r="G45" i="4" s="1"/>
  <c r="P12" i="12"/>
  <c r="T12" i="12" s="1"/>
  <c r="X12" i="12" s="1"/>
  <c r="G19" i="4" s="1"/>
  <c r="O15" i="11"/>
  <c r="S15" i="11" s="1"/>
  <c r="W15" i="11" s="1"/>
  <c r="F45" i="4" s="1"/>
  <c r="P11" i="11"/>
  <c r="T11" i="11" s="1"/>
  <c r="X11" i="11" s="1"/>
  <c r="G41" i="4" s="1"/>
  <c r="P16" i="12"/>
  <c r="T16" i="12" s="1"/>
  <c r="X16" i="12" s="1"/>
  <c r="G23" i="4" s="1"/>
  <c r="F21" i="4"/>
  <c r="O14" i="12"/>
  <c r="S14" i="12" s="1"/>
  <c r="W14" i="12" s="1"/>
  <c r="P20" i="12"/>
  <c r="T20" i="12" s="1"/>
  <c r="X20" i="12" s="1"/>
  <c r="G27" i="4" s="1"/>
  <c r="R4" i="12"/>
  <c r="V4" i="12" s="1"/>
  <c r="E11" i="4" s="1"/>
  <c r="T3" i="7"/>
  <c r="X3" i="7" s="1"/>
  <c r="G33" i="1" s="1"/>
  <c r="P16" i="11"/>
  <c r="T16" i="11" s="1"/>
  <c r="X16" i="11" s="1"/>
  <c r="G46" i="4" s="1"/>
  <c r="R5" i="12"/>
  <c r="V5" i="12" s="1"/>
  <c r="E12" i="4" s="1"/>
  <c r="G50" i="4"/>
  <c r="P20" i="11"/>
  <c r="T20" i="11" s="1"/>
  <c r="X20" i="11" s="1"/>
  <c r="N11" i="11"/>
  <c r="R11" i="11" s="1"/>
  <c r="V11" i="11" s="1"/>
  <c r="E41" i="4" s="1"/>
  <c r="S14" i="7"/>
  <c r="W14" i="7" s="1"/>
  <c r="F44" i="1" s="1"/>
  <c r="E44" i="4"/>
  <c r="N14" i="11"/>
  <c r="R14" i="11" s="1"/>
  <c r="V14" i="11" s="1"/>
  <c r="P11" i="12"/>
  <c r="T11" i="12" s="1"/>
  <c r="X11" i="12" s="1"/>
  <c r="G18" i="4" s="1"/>
  <c r="R9" i="11"/>
  <c r="V9" i="11" s="1"/>
  <c r="E39" i="4" s="1"/>
  <c r="R9" i="12"/>
  <c r="V9" i="12" s="1"/>
  <c r="E16" i="4" s="1"/>
  <c r="O18" i="12"/>
  <c r="S18" i="12" s="1"/>
  <c r="W18" i="12" s="1"/>
  <c r="F25" i="4" s="1"/>
  <c r="P14" i="11"/>
  <c r="T14" i="11" s="1"/>
  <c r="X14" i="11" s="1"/>
  <c r="G44" i="4" s="1"/>
  <c r="M17" i="7"/>
  <c r="R17" i="7" s="1"/>
  <c r="V17" i="7" s="1"/>
  <c r="E47" i="1" s="1"/>
  <c r="M2" i="7"/>
  <c r="U2" i="7" s="1"/>
  <c r="Y2" i="7" s="1"/>
  <c r="M7" i="2"/>
  <c r="M10" i="2"/>
  <c r="M5" i="2"/>
  <c r="M6" i="7"/>
  <c r="U6" i="7" s="1"/>
  <c r="Y6" i="7" s="1"/>
  <c r="M6" i="2"/>
  <c r="M3" i="7"/>
  <c r="U3" i="7" s="1"/>
  <c r="Y3" i="7" s="1"/>
  <c r="M9" i="2"/>
  <c r="M4" i="7"/>
  <c r="U4" i="7" s="1"/>
  <c r="Y4" i="7" s="1"/>
  <c r="M2" i="2"/>
  <c r="M3" i="2"/>
  <c r="M9" i="7"/>
  <c r="U9" i="7" s="1"/>
  <c r="Y9" i="7" s="1"/>
  <c r="M10" i="7"/>
  <c r="T10" i="7" s="1"/>
  <c r="X10" i="7" s="1"/>
  <c r="G40" i="1" s="1"/>
  <c r="M5" i="7"/>
  <c r="U5" i="7" s="1"/>
  <c r="Y5" i="7" s="1"/>
  <c r="M8" i="2"/>
  <c r="M8" i="7"/>
  <c r="U8" i="7" s="1"/>
  <c r="Y8" i="7" s="1"/>
  <c r="M7" i="7"/>
  <c r="U7" i="7" s="1"/>
  <c r="Y7" i="7" s="1"/>
  <c r="M4" i="2"/>
  <c r="M19" i="2"/>
  <c r="M12" i="2"/>
  <c r="M13" i="2"/>
  <c r="M13" i="7"/>
  <c r="R13" i="7" s="1"/>
  <c r="V13" i="7" s="1"/>
  <c r="M16" i="2"/>
  <c r="M14" i="7"/>
  <c r="T14" i="7" s="1"/>
  <c r="X14" i="7" s="1"/>
  <c r="G44" i="1" s="1"/>
  <c r="M17" i="2"/>
  <c r="M15" i="7"/>
  <c r="S15" i="7" s="1"/>
  <c r="W15" i="7" s="1"/>
  <c r="F45" i="1" s="1"/>
  <c r="M18" i="2"/>
  <c r="M16" i="7"/>
  <c r="T16" i="7" s="1"/>
  <c r="X16" i="7" s="1"/>
  <c r="G46" i="1" s="1"/>
  <c r="M14" i="2"/>
  <c r="M19" i="7"/>
  <c r="R19" i="7" s="1"/>
  <c r="V19" i="7" s="1"/>
  <c r="E49" i="1" s="1"/>
  <c r="M15" i="2"/>
  <c r="M20" i="2"/>
  <c r="M20" i="7"/>
  <c r="R20" i="7" s="1"/>
  <c r="V20" i="7" s="1"/>
  <c r="E50" i="1" s="1"/>
  <c r="M11" i="7"/>
  <c r="M18" i="7"/>
  <c r="R18" i="7" s="1"/>
  <c r="V18" i="7" s="1"/>
  <c r="E48" i="1" s="1"/>
  <c r="M12" i="7"/>
  <c r="M11" i="2"/>
  <c r="T19" i="7"/>
  <c r="X19" i="7" s="1"/>
  <c r="T4" i="7"/>
  <c r="X4" i="7" s="1"/>
  <c r="G34" i="1" s="1"/>
  <c r="F18" i="4"/>
  <c r="O11" i="12"/>
  <c r="S11" i="12" s="1"/>
  <c r="W11" i="12" s="1"/>
  <c r="T5" i="11"/>
  <c r="X5" i="11" s="1"/>
  <c r="G35" i="4" s="1"/>
  <c r="T7" i="12"/>
  <c r="X7" i="12" s="1"/>
  <c r="G14" i="4" s="1"/>
  <c r="T2" i="12"/>
  <c r="X2" i="12" s="1"/>
  <c r="G9" i="4" s="1"/>
  <c r="T10" i="12"/>
  <c r="X10" i="12" s="1"/>
  <c r="G17" i="4" s="1"/>
  <c r="T7" i="11"/>
  <c r="X7" i="11" s="1"/>
  <c r="G37" i="4" s="1"/>
  <c r="T5" i="12"/>
  <c r="X5" i="12" s="1"/>
  <c r="G12" i="4" s="1"/>
  <c r="S5" i="11"/>
  <c r="W5" i="11" s="1"/>
  <c r="F35" i="4" s="1"/>
  <c r="S4" i="11"/>
  <c r="W4" i="11" s="1"/>
  <c r="F34" i="4" s="1"/>
  <c r="S7" i="11"/>
  <c r="W7" i="11" s="1"/>
  <c r="F37" i="4" s="1"/>
  <c r="S8" i="11"/>
  <c r="W8" i="11" s="1"/>
  <c r="F38" i="4" s="1"/>
  <c r="S5" i="12"/>
  <c r="W5" i="12" s="1"/>
  <c r="F12" i="4" s="1"/>
  <c r="S3" i="12"/>
  <c r="W3" i="12" s="1"/>
  <c r="F10" i="4" s="1"/>
  <c r="N8" i="12"/>
  <c r="N3" i="12"/>
  <c r="O8" i="12"/>
  <c r="P3" i="12"/>
  <c r="P8" i="12"/>
  <c r="P4" i="12"/>
  <c r="O4" i="12"/>
  <c r="O3" i="11"/>
  <c r="N8" i="11"/>
  <c r="N4" i="11"/>
  <c r="N3" i="11"/>
  <c r="P9" i="11"/>
  <c r="P8" i="11"/>
  <c r="P4" i="11"/>
  <c r="O9" i="11"/>
  <c r="P3" i="11"/>
  <c r="N7" i="11"/>
  <c r="M43" i="7"/>
  <c r="M38" i="7"/>
  <c r="O12" i="7" s="1"/>
  <c r="N43" i="7"/>
  <c r="P17" i="7" s="1"/>
  <c r="M37" i="7"/>
  <c r="O11" i="7" s="1"/>
  <c r="L38" i="7"/>
  <c r="N12" i="7" s="1"/>
  <c r="R12" i="7" s="1"/>
  <c r="V12" i="7" s="1"/>
  <c r="L37" i="7"/>
  <c r="N11" i="7" s="1"/>
  <c r="R11" i="7" s="1"/>
  <c r="V11" i="7" s="1"/>
  <c r="L31" i="7"/>
  <c r="N5" i="7" s="1"/>
  <c r="R5" i="7" s="1"/>
  <c r="V5" i="7" s="1"/>
  <c r="M39" i="7"/>
  <c r="O13" i="7" s="1"/>
  <c r="L33" i="7"/>
  <c r="N7" i="7" s="1"/>
  <c r="N33" i="7"/>
  <c r="P7" i="7" s="1"/>
  <c r="L28" i="7"/>
  <c r="N46" i="7"/>
  <c r="P20" i="7" s="1"/>
  <c r="M44" i="7"/>
  <c r="O18" i="7" s="1"/>
  <c r="S18" i="7" s="1"/>
  <c r="W18" i="7" s="1"/>
  <c r="N37" i="7"/>
  <c r="P11" i="7" s="1"/>
  <c r="N39" i="7"/>
  <c r="P13" i="7" s="1"/>
  <c r="N38" i="7"/>
  <c r="P12" i="7" s="1"/>
  <c r="T12" i="7" s="1"/>
  <c r="X12" i="7" s="1"/>
  <c r="M46" i="7"/>
  <c r="O20" i="7" s="1"/>
  <c r="S20" i="7" s="1"/>
  <c r="W20" i="7" s="1"/>
  <c r="L32" i="7"/>
  <c r="N6" i="7" s="1"/>
  <c r="R6" i="7" s="1"/>
  <c r="V6" i="7" s="1"/>
  <c r="N28" i="7"/>
  <c r="P2" i="7" s="1"/>
  <c r="M33" i="7"/>
  <c r="O7" i="7" s="1"/>
  <c r="H32" i="1"/>
  <c r="G49" i="1"/>
  <c r="T7" i="7" l="1"/>
  <c r="X7" i="7" s="1"/>
  <c r="G37" i="1" s="1"/>
  <c r="S5" i="7"/>
  <c r="W5" i="7" s="1"/>
  <c r="F35" i="1" s="1"/>
  <c r="M41" i="2"/>
  <c r="O15" i="2" s="1"/>
  <c r="S15" i="2" s="1"/>
  <c r="L41" i="2"/>
  <c r="N15" i="2" s="1"/>
  <c r="R15" i="2" s="1"/>
  <c r="N41" i="2"/>
  <c r="P15" i="2" s="1"/>
  <c r="T15" i="2" s="1"/>
  <c r="L42" i="2"/>
  <c r="N16" i="2" s="1"/>
  <c r="R16" i="2" s="1"/>
  <c r="M42" i="2"/>
  <c r="O16" i="2" s="1"/>
  <c r="S16" i="2" s="1"/>
  <c r="N42" i="2"/>
  <c r="P16" i="2" s="1"/>
  <c r="T16" i="2" s="1"/>
  <c r="R7" i="7"/>
  <c r="V7" i="7" s="1"/>
  <c r="E37" i="1" s="1"/>
  <c r="R3" i="12"/>
  <c r="V3" i="12" s="1"/>
  <c r="E10" i="4" s="1"/>
  <c r="R16" i="7"/>
  <c r="V16" i="7" s="1"/>
  <c r="L43" i="2"/>
  <c r="N17" i="2" s="1"/>
  <c r="R17" i="2" s="1"/>
  <c r="N43" i="2"/>
  <c r="P17" i="2" s="1"/>
  <c r="T17" i="2" s="1"/>
  <c r="M43" i="2"/>
  <c r="O17" i="2" s="1"/>
  <c r="S17" i="2" s="1"/>
  <c r="S7" i="7"/>
  <c r="W7" i="7" s="1"/>
  <c r="S13" i="7"/>
  <c r="W13" i="7" s="1"/>
  <c r="F43" i="1" s="1"/>
  <c r="R8" i="12"/>
  <c r="V8" i="12" s="1"/>
  <c r="E15" i="4" s="1"/>
  <c r="S6" i="7"/>
  <c r="W6" i="7" s="1"/>
  <c r="F36" i="1" s="1"/>
  <c r="T2" i="7"/>
  <c r="X2" i="7" s="1"/>
  <c r="G32" i="1" s="1"/>
  <c r="S10" i="7"/>
  <c r="W10" i="7" s="1"/>
  <c r="F40" i="1" s="1"/>
  <c r="T8" i="7"/>
  <c r="X8" i="7" s="1"/>
  <c r="G38" i="1" s="1"/>
  <c r="S9" i="7"/>
  <c r="W9" i="7" s="1"/>
  <c r="F39" i="1" s="1"/>
  <c r="R4" i="11"/>
  <c r="V4" i="11" s="1"/>
  <c r="E34" i="4" s="1"/>
  <c r="S2" i="7"/>
  <c r="W2" i="7" s="1"/>
  <c r="F32" i="1" s="1"/>
  <c r="R14" i="7"/>
  <c r="V14" i="7" s="1"/>
  <c r="M46" i="2"/>
  <c r="O20" i="2" s="1"/>
  <c r="S20" i="2" s="1"/>
  <c r="L46" i="2"/>
  <c r="N20" i="2" s="1"/>
  <c r="R20" i="2" s="1"/>
  <c r="N46" i="2"/>
  <c r="P20" i="2" s="1"/>
  <c r="T20" i="2" s="1"/>
  <c r="L44" i="2"/>
  <c r="N18" i="2" s="1"/>
  <c r="R18" i="2" s="1"/>
  <c r="M44" i="2"/>
  <c r="O18" i="2" s="1"/>
  <c r="S18" i="2" s="1"/>
  <c r="N44" i="2"/>
  <c r="P18" i="2" s="1"/>
  <c r="T18" i="2" s="1"/>
  <c r="R3" i="11"/>
  <c r="V3" i="11" s="1"/>
  <c r="E33" i="4" s="1"/>
  <c r="S11" i="7"/>
  <c r="W11" i="7" s="1"/>
  <c r="F41" i="1" s="1"/>
  <c r="R8" i="11"/>
  <c r="V8" i="11" s="1"/>
  <c r="E38" i="4" s="1"/>
  <c r="S16" i="7"/>
  <c r="W16" i="7" s="1"/>
  <c r="F46" i="1" s="1"/>
  <c r="T13" i="7"/>
  <c r="X13" i="7" s="1"/>
  <c r="T17" i="7"/>
  <c r="X17" i="7" s="1"/>
  <c r="G47" i="1" s="1"/>
  <c r="T6" i="7"/>
  <c r="X6" i="7" s="1"/>
  <c r="G36" i="1" s="1"/>
  <c r="T15" i="7"/>
  <c r="X15" i="7" s="1"/>
  <c r="G45" i="1" s="1"/>
  <c r="S3" i="7"/>
  <c r="W3" i="7" s="1"/>
  <c r="F33" i="1" s="1"/>
  <c r="S12" i="7"/>
  <c r="W12" i="7" s="1"/>
  <c r="F42" i="1" s="1"/>
  <c r="Y10" i="7"/>
  <c r="R10" i="7"/>
  <c r="V10" i="7" s="1"/>
  <c r="L45" i="2"/>
  <c r="N19" i="2" s="1"/>
  <c r="R19" i="2" s="1"/>
  <c r="N45" i="2"/>
  <c r="P19" i="2" s="1"/>
  <c r="T19" i="2" s="1"/>
  <c r="M45" i="2"/>
  <c r="O19" i="2" s="1"/>
  <c r="S19" i="2" s="1"/>
  <c r="R9" i="7"/>
  <c r="V9" i="7" s="1"/>
  <c r="T5" i="7"/>
  <c r="X5" i="7" s="1"/>
  <c r="G35" i="1" s="1"/>
  <c r="T11" i="7"/>
  <c r="X11" i="7" s="1"/>
  <c r="G41" i="1" s="1"/>
  <c r="T9" i="7"/>
  <c r="X9" i="7" s="1"/>
  <c r="G39" i="1" s="1"/>
  <c r="R8" i="7"/>
  <c r="V8" i="7" s="1"/>
  <c r="O17" i="7"/>
  <c r="S17" i="7" s="1"/>
  <c r="W17" i="7" s="1"/>
  <c r="F47" i="1" s="1"/>
  <c r="T20" i="7"/>
  <c r="X20" i="7" s="1"/>
  <c r="R7" i="11"/>
  <c r="V7" i="11" s="1"/>
  <c r="E37" i="4" s="1"/>
  <c r="R4" i="7"/>
  <c r="V4" i="7" s="1"/>
  <c r="S8" i="7"/>
  <c r="W8" i="7" s="1"/>
  <c r="F38" i="1" s="1"/>
  <c r="R3" i="7"/>
  <c r="V3" i="7" s="1"/>
  <c r="E33" i="1" s="1"/>
  <c r="T4" i="11"/>
  <c r="X4" i="11" s="1"/>
  <c r="G34" i="4" s="1"/>
  <c r="T3" i="11"/>
  <c r="X3" i="11" s="1"/>
  <c r="G33" i="4" s="1"/>
  <c r="T8" i="12"/>
  <c r="X8" i="12" s="1"/>
  <c r="G15" i="4" s="1"/>
  <c r="T9" i="11"/>
  <c r="X9" i="11" s="1"/>
  <c r="G39" i="4" s="1"/>
  <c r="T3" i="12"/>
  <c r="X3" i="12" s="1"/>
  <c r="G10" i="4" s="1"/>
  <c r="T8" i="11"/>
  <c r="X8" i="11" s="1"/>
  <c r="G38" i="4" s="1"/>
  <c r="T4" i="12"/>
  <c r="X4" i="12" s="1"/>
  <c r="G11" i="4" s="1"/>
  <c r="S9" i="11"/>
  <c r="W9" i="11" s="1"/>
  <c r="F39" i="4" s="1"/>
  <c r="S3" i="11"/>
  <c r="W3" i="11" s="1"/>
  <c r="F33" i="4" s="1"/>
  <c r="S4" i="12"/>
  <c r="W4" i="12" s="1"/>
  <c r="F11" i="4" s="1"/>
  <c r="S8" i="12"/>
  <c r="W8" i="12" s="1"/>
  <c r="F15" i="4" s="1"/>
  <c r="F48" i="1"/>
  <c r="H38" i="1"/>
  <c r="H37" i="1"/>
  <c r="F37" i="1"/>
  <c r="H36" i="1"/>
  <c r="H34" i="1"/>
  <c r="H39" i="1"/>
  <c r="H40" i="1"/>
  <c r="H33" i="1"/>
  <c r="H35" i="1"/>
  <c r="G43" i="1"/>
  <c r="F50" i="1"/>
  <c r="G50" i="1"/>
  <c r="G42" i="1"/>
  <c r="N2" i="7"/>
  <c r="E40" i="1"/>
  <c r="E35" i="1"/>
  <c r="E44" i="1"/>
  <c r="E45" i="1"/>
  <c r="E38" i="1"/>
  <c r="E41" i="1"/>
  <c r="E46" i="1"/>
  <c r="E36" i="1"/>
  <c r="E34" i="1"/>
  <c r="E43" i="1"/>
  <c r="E39" i="1"/>
  <c r="E42" i="1"/>
  <c r="R2" i="7" l="1"/>
  <c r="V2" i="7" s="1"/>
  <c r="E32" i="1" s="1"/>
  <c r="Q10" i="2"/>
  <c r="U10" i="2" s="1"/>
  <c r="Q3" i="2" l="1"/>
  <c r="U3" i="2" s="1"/>
  <c r="Q4" i="2"/>
  <c r="U4" i="2" s="1"/>
  <c r="Q5" i="2"/>
  <c r="U5" i="2" s="1"/>
  <c r="Q6" i="2"/>
  <c r="U6" i="2" s="1"/>
  <c r="Q7" i="2"/>
  <c r="U7" i="2" s="1"/>
  <c r="Q8" i="2"/>
  <c r="U8" i="2" s="1"/>
  <c r="Q9" i="2"/>
  <c r="U9" i="2" s="1"/>
  <c r="Q2" i="2"/>
  <c r="U2" i="2" s="1"/>
  <c r="Y3" i="2" l="1"/>
  <c r="Y4" i="2"/>
  <c r="Y5" i="2"/>
  <c r="Y6" i="2"/>
  <c r="Y7" i="2"/>
  <c r="Y8" i="2"/>
  <c r="Y9" i="2"/>
  <c r="Y10" i="2"/>
  <c r="G3" i="2"/>
  <c r="G4" i="2"/>
  <c r="G5" i="2"/>
  <c r="G6" i="2"/>
  <c r="G7" i="2"/>
  <c r="G8" i="2"/>
  <c r="G9" i="2"/>
  <c r="G10" i="2"/>
  <c r="G11" i="2"/>
  <c r="G12" i="2"/>
  <c r="G13" i="2"/>
  <c r="G14" i="2"/>
  <c r="H3" i="2"/>
  <c r="H4" i="2"/>
  <c r="H5" i="2"/>
  <c r="H6" i="2"/>
  <c r="H7" i="2"/>
  <c r="H8" i="2"/>
  <c r="H9" i="2"/>
  <c r="H10" i="2"/>
  <c r="H11" i="2"/>
  <c r="H12" i="2"/>
  <c r="H13" i="2"/>
  <c r="H14" i="2"/>
  <c r="G2" i="2"/>
  <c r="H2" i="2"/>
  <c r="I32" i="2" l="1"/>
  <c r="J28" i="2"/>
  <c r="I29" i="2"/>
  <c r="J32" i="2"/>
  <c r="M32" i="2" s="1"/>
  <c r="O6" i="2" s="1"/>
  <c r="S6" i="2" s="1"/>
  <c r="W6" i="2" s="1"/>
  <c r="I31" i="2"/>
  <c r="I40" i="2"/>
  <c r="I39" i="2"/>
  <c r="I38" i="2"/>
  <c r="J38" i="2"/>
  <c r="M38" i="2" s="1"/>
  <c r="O12" i="2"/>
  <c r="S12" i="2" s="1"/>
  <c r="J36" i="2"/>
  <c r="I36" i="2"/>
  <c r="J31" i="2"/>
  <c r="M31" i="2" s="1"/>
  <c r="O5" i="2" s="1"/>
  <c r="S5" i="2" s="1"/>
  <c r="W5" i="2" s="1"/>
  <c r="J30" i="2"/>
  <c r="I30" i="2"/>
  <c r="I28" i="2"/>
  <c r="J29" i="2"/>
  <c r="J40" i="2"/>
  <c r="J39" i="2"/>
  <c r="M39" i="2" s="1"/>
  <c r="O13" i="2" s="1"/>
  <c r="S13" i="2" s="1"/>
  <c r="W13" i="2" s="1"/>
  <c r="J37" i="2"/>
  <c r="I37" i="2"/>
  <c r="J35" i="2"/>
  <c r="I35" i="2"/>
  <c r="J34" i="2"/>
  <c r="I34" i="2"/>
  <c r="J33" i="2"/>
  <c r="I33" i="2"/>
  <c r="H17" i="1"/>
  <c r="H16" i="1"/>
  <c r="H15" i="1"/>
  <c r="H14" i="1"/>
  <c r="H13" i="1"/>
  <c r="H12" i="1"/>
  <c r="H11" i="1"/>
  <c r="H10" i="1"/>
  <c r="W17" i="2"/>
  <c r="V20" i="2"/>
  <c r="W19" i="2"/>
  <c r="W12" i="2"/>
  <c r="X19" i="2"/>
  <c r="X20" i="2"/>
  <c r="X15" i="2"/>
  <c r="X16" i="2"/>
  <c r="X17" i="2"/>
  <c r="X18" i="2"/>
  <c r="W16" i="2"/>
  <c r="W15" i="2"/>
  <c r="Y2" i="2"/>
  <c r="H9" i="1" s="1"/>
  <c r="W20" i="2"/>
  <c r="W18" i="2"/>
  <c r="M34" i="2" l="1"/>
  <c r="O8" i="2" s="1"/>
  <c r="S8" i="2" s="1"/>
  <c r="W8" i="2" s="1"/>
  <c r="L36" i="2"/>
  <c r="N10" i="2" s="1"/>
  <c r="R10" i="2" s="1"/>
  <c r="N36" i="2"/>
  <c r="P10" i="2" s="1"/>
  <c r="T10" i="2" s="1"/>
  <c r="X10" i="2" s="1"/>
  <c r="N31" i="2"/>
  <c r="P5" i="2" s="1"/>
  <c r="T5" i="2" s="1"/>
  <c r="X5" i="2" s="1"/>
  <c r="L31" i="2"/>
  <c r="N5" i="2" s="1"/>
  <c r="R5" i="2" s="1"/>
  <c r="M40" i="2"/>
  <c r="O14" i="2" s="1"/>
  <c r="S14" i="2" s="1"/>
  <c r="W14" i="2" s="1"/>
  <c r="M29" i="2"/>
  <c r="O3" i="2" s="1"/>
  <c r="S3" i="2" s="1"/>
  <c r="W3" i="2" s="1"/>
  <c r="M36" i="2"/>
  <c r="O10" i="2" s="1"/>
  <c r="S10" i="2" s="1"/>
  <c r="W10" i="2" s="1"/>
  <c r="N40" i="2"/>
  <c r="P14" i="2" s="1"/>
  <c r="T14" i="2" s="1"/>
  <c r="X14" i="2" s="1"/>
  <c r="L40" i="2"/>
  <c r="N14" i="2" s="1"/>
  <c r="R14" i="2" s="1"/>
  <c r="V14" i="2" s="1"/>
  <c r="L35" i="2"/>
  <c r="N9" i="2" s="1"/>
  <c r="R9" i="2" s="1"/>
  <c r="N35" i="2"/>
  <c r="P9" i="2" s="1"/>
  <c r="T9" i="2" s="1"/>
  <c r="X9" i="2" s="1"/>
  <c r="G16" i="1" s="1"/>
  <c r="L33" i="2"/>
  <c r="N7" i="2" s="1"/>
  <c r="R7" i="2" s="1"/>
  <c r="V7" i="2" s="1"/>
  <c r="N33" i="2"/>
  <c r="P7" i="2" s="1"/>
  <c r="T7" i="2" s="1"/>
  <c r="X7" i="2" s="1"/>
  <c r="L37" i="2"/>
  <c r="N11" i="2" s="1"/>
  <c r="R11" i="2" s="1"/>
  <c r="N37" i="2"/>
  <c r="P11" i="2" s="1"/>
  <c r="T11" i="2" s="1"/>
  <c r="X11" i="2" s="1"/>
  <c r="L34" i="2"/>
  <c r="N8" i="2" s="1"/>
  <c r="R8" i="2" s="1"/>
  <c r="N34" i="2"/>
  <c r="P8" i="2" s="1"/>
  <c r="T8" i="2" s="1"/>
  <c r="X8" i="2" s="1"/>
  <c r="L30" i="2"/>
  <c r="N4" i="2" s="1"/>
  <c r="R4" i="2" s="1"/>
  <c r="N30" i="2"/>
  <c r="P4" i="2" s="1"/>
  <c r="T4" i="2" s="1"/>
  <c r="X4" i="2" s="1"/>
  <c r="G11" i="1" s="1"/>
  <c r="L38" i="2"/>
  <c r="N12" i="2" s="1"/>
  <c r="R12" i="2" s="1"/>
  <c r="N38" i="2"/>
  <c r="P12" i="2" s="1"/>
  <c r="T12" i="2" s="1"/>
  <c r="X12" i="2" s="1"/>
  <c r="G19" i="1" s="1"/>
  <c r="M28" i="2"/>
  <c r="O2" i="2" s="1"/>
  <c r="S2" i="2" s="1"/>
  <c r="W2" i="2" s="1"/>
  <c r="F9" i="1" s="1"/>
  <c r="N28" i="2"/>
  <c r="P2" i="2" s="1"/>
  <c r="T2" i="2" s="1"/>
  <c r="X2" i="2" s="1"/>
  <c r="G9" i="1" s="1"/>
  <c r="L28" i="2"/>
  <c r="N2" i="2" s="1"/>
  <c r="R2" i="2" s="1"/>
  <c r="M37" i="2"/>
  <c r="O11" i="2" s="1"/>
  <c r="S11" i="2" s="1"/>
  <c r="W11" i="2" s="1"/>
  <c r="M30" i="2"/>
  <c r="O4" i="2" s="1"/>
  <c r="S4" i="2" s="1"/>
  <c r="W4" i="2" s="1"/>
  <c r="L32" i="2"/>
  <c r="N6" i="2" s="1"/>
  <c r="R6" i="2" s="1"/>
  <c r="N32" i="2"/>
  <c r="P6" i="2" s="1"/>
  <c r="T6" i="2" s="1"/>
  <c r="X6" i="2" s="1"/>
  <c r="L29" i="2"/>
  <c r="N3" i="2" s="1"/>
  <c r="R3" i="2" s="1"/>
  <c r="N29" i="2"/>
  <c r="P3" i="2" s="1"/>
  <c r="T3" i="2" s="1"/>
  <c r="X3" i="2" s="1"/>
  <c r="G10" i="1" s="1"/>
  <c r="M35" i="2"/>
  <c r="O9" i="2" s="1"/>
  <c r="S9" i="2" s="1"/>
  <c r="W9" i="2" s="1"/>
  <c r="F16" i="1" s="1"/>
  <c r="M33" i="2"/>
  <c r="O7" i="2" s="1"/>
  <c r="S7" i="2" s="1"/>
  <c r="W7" i="2" s="1"/>
  <c r="F14" i="1" s="1"/>
  <c r="L39" i="2"/>
  <c r="N13" i="2" s="1"/>
  <c r="R13" i="2" s="1"/>
  <c r="V13" i="2" s="1"/>
  <c r="N39" i="2"/>
  <c r="P13" i="2" s="1"/>
  <c r="T13" i="2" s="1"/>
  <c r="X13" i="2" s="1"/>
  <c r="G20" i="1" s="1"/>
  <c r="G27" i="1"/>
  <c r="G17" i="1"/>
  <c r="F11" i="1"/>
  <c r="G15" i="1"/>
  <c r="F10" i="1"/>
  <c r="G26" i="1"/>
  <c r="F12" i="1"/>
  <c r="F15" i="1"/>
  <c r="F21" i="1"/>
  <c r="F13" i="1"/>
  <c r="F25" i="1"/>
  <c r="G18" i="1"/>
  <c r="F19" i="1"/>
  <c r="F26" i="1"/>
  <c r="F27" i="1"/>
  <c r="F23" i="1"/>
  <c r="G22" i="1"/>
  <c r="E14" i="1"/>
  <c r="F20" i="1"/>
  <c r="G21" i="1"/>
  <c r="F18" i="1"/>
  <c r="G25" i="1"/>
  <c r="G24" i="1"/>
  <c r="G14" i="1"/>
  <c r="F24" i="1"/>
  <c r="F22" i="1"/>
  <c r="G12" i="1"/>
  <c r="E27" i="1"/>
  <c r="F17" i="1"/>
  <c r="G13" i="1"/>
  <c r="G23" i="1"/>
  <c r="V15" i="2"/>
  <c r="V19" i="2"/>
  <c r="V10" i="2"/>
  <c r="V4" i="2"/>
  <c r="V11" i="2"/>
  <c r="V2" i="2"/>
  <c r="E9" i="1" s="1"/>
  <c r="V5" i="2"/>
  <c r="V6" i="2"/>
  <c r="V12" i="2"/>
  <c r="V9" i="2"/>
  <c r="V17" i="2"/>
  <c r="V18" i="2"/>
  <c r="V3" i="2"/>
  <c r="V16" i="2"/>
  <c r="V8" i="2"/>
  <c r="E17" i="1" l="1"/>
  <c r="E20" i="1"/>
  <c r="E22" i="1"/>
  <c r="E15" i="1"/>
  <c r="E24" i="1"/>
  <c r="E25" i="1"/>
  <c r="E21" i="1"/>
  <c r="E13" i="1"/>
  <c r="E12" i="1"/>
  <c r="E26" i="1"/>
  <c r="E10" i="1"/>
  <c r="E19" i="1"/>
  <c r="E16" i="1"/>
  <c r="E18" i="1"/>
  <c r="E23" i="1"/>
  <c r="E11" i="1"/>
</calcChain>
</file>

<file path=xl/sharedStrings.xml><?xml version="1.0" encoding="utf-8"?>
<sst xmlns="http://schemas.openxmlformats.org/spreadsheetml/2006/main" count="215" uniqueCount="43">
  <si>
    <t>현재</t>
    <phoneticPr fontId="2" type="noConversion"/>
  </si>
  <si>
    <t>목표</t>
    <phoneticPr fontId="2" type="noConversion"/>
  </si>
  <si>
    <t>파괴석 결정</t>
    <phoneticPr fontId="2" type="noConversion"/>
  </si>
  <si>
    <t>오레하</t>
  </si>
  <si>
    <t>오레하</t>
    <phoneticPr fontId="2" type="noConversion"/>
  </si>
  <si>
    <t>위명돌</t>
  </si>
  <si>
    <t>위명돌</t>
    <phoneticPr fontId="2" type="noConversion"/>
  </si>
  <si>
    <t>골드</t>
    <phoneticPr fontId="2" type="noConversion"/>
  </si>
  <si>
    <t>은총</t>
    <phoneticPr fontId="2" type="noConversion"/>
  </si>
  <si>
    <t>축복</t>
    <phoneticPr fontId="2" type="noConversion"/>
  </si>
  <si>
    <t>가호</t>
    <phoneticPr fontId="2" type="noConversion"/>
  </si>
  <si>
    <t>확률</t>
    <phoneticPr fontId="2" type="noConversion"/>
  </si>
  <si>
    <t>파괴석결정(10개당)</t>
  </si>
  <si>
    <t>현재단계</t>
    <phoneticPr fontId="2" type="noConversion"/>
  </si>
  <si>
    <t>목표단계</t>
    <phoneticPr fontId="2" type="noConversion"/>
  </si>
  <si>
    <t>은</t>
    <phoneticPr fontId="2" type="noConversion"/>
  </si>
  <si>
    <t>축</t>
    <phoneticPr fontId="2" type="noConversion"/>
  </si>
  <si>
    <t>가</t>
    <phoneticPr fontId="2" type="noConversion"/>
  </si>
  <si>
    <t>+1%당 골드</t>
    <phoneticPr fontId="2" type="noConversion"/>
  </si>
  <si>
    <t>손익분기확률</t>
    <phoneticPr fontId="2" type="noConversion"/>
  </si>
  <si>
    <t>야금술</t>
    <phoneticPr fontId="2" type="noConversion"/>
  </si>
  <si>
    <t>야금술</t>
    <phoneticPr fontId="2" type="noConversion"/>
  </si>
  <si>
    <t>100크리당 골드가격</t>
    <phoneticPr fontId="2" type="noConversion"/>
  </si>
  <si>
    <t>파괴석결정(10ea)</t>
    <phoneticPr fontId="2" type="noConversion"/>
  </si>
  <si>
    <t>마리샵 골드환산</t>
    <phoneticPr fontId="2" type="noConversion"/>
  </si>
  <si>
    <t>원정대 영지 +10%(부캐용)</t>
    <phoneticPr fontId="2" type="noConversion"/>
  </si>
  <si>
    <t>파편</t>
    <phoneticPr fontId="2" type="noConversion"/>
  </si>
  <si>
    <t>파편</t>
    <phoneticPr fontId="2" type="noConversion"/>
  </si>
  <si>
    <t>수호석결정(10개당)</t>
    <phoneticPr fontId="2" type="noConversion"/>
  </si>
  <si>
    <t>방어구 숨결 강화 표</t>
    <phoneticPr fontId="2" type="noConversion"/>
  </si>
  <si>
    <t>.</t>
    <phoneticPr fontId="2" type="noConversion"/>
  </si>
  <si>
    <t>풀숨확률</t>
    <phoneticPr fontId="2" type="noConversion"/>
  </si>
  <si>
    <t>확률</t>
    <phoneticPr fontId="2" type="noConversion"/>
  </si>
  <si>
    <t>확률*개수</t>
    <phoneticPr fontId="2" type="noConversion"/>
  </si>
  <si>
    <t>숨결 비율</t>
    <phoneticPr fontId="2" type="noConversion"/>
  </si>
  <si>
    <t>무기 숨결 강화 표</t>
    <phoneticPr fontId="2" type="noConversion"/>
  </si>
  <si>
    <t>재봉술</t>
    <phoneticPr fontId="2" type="noConversion"/>
  </si>
  <si>
    <t>구매 가격(골드)</t>
    <phoneticPr fontId="2" type="noConversion"/>
  </si>
  <si>
    <t>구매 가격 입력</t>
    <phoneticPr fontId="2" type="noConversion"/>
  </si>
  <si>
    <t>방어구 재료</t>
    <phoneticPr fontId="2" type="noConversion"/>
  </si>
  <si>
    <t>수호석 결정</t>
    <phoneticPr fontId="2" type="noConversion"/>
  </si>
  <si>
    <t>심화야금</t>
    <phoneticPr fontId="2" type="noConversion"/>
  </si>
  <si>
    <t>심화재봉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</si>
</sst>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3"/>
      <color theme="1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499984740745262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medium">
        <color indexed="64"/>
      </bottom>
      <diagonal/>
    </border>
    <border>
      <left/>
      <right/>
      <top style="thin">
        <color theme="0" tint="-0.14996795556505021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B2B2B2"/>
      </right>
      <top/>
      <bottom style="thin">
        <color indexed="64"/>
      </bottom>
      <diagonal/>
    </border>
    <border>
      <left style="thin">
        <color rgb="FFB2B2B2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3" fillId="0" borderId="0"/>
    <xf numFmtId="0" fontId="3" fillId="3" borderId="1" applyNumberFormat="0" applyFont="0" applyAlignment="0" applyProtection="0">
      <alignment vertical="center"/>
    </xf>
  </cellStyleXfs>
  <cellXfs count="70">
    <xf numFmtId="0" fontId="0" fillId="0" borderId="0" xfId="0">
      <alignment vertical="center"/>
    </xf>
    <xf numFmtId="9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0" borderId="0" xfId="0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2" borderId="19" xfId="1" applyBorder="1" applyAlignment="1"/>
    <xf numFmtId="0" fontId="1" fillId="2" borderId="20" xfId="1" applyBorder="1" applyAlignment="1"/>
    <xf numFmtId="0" fontId="3" fillId="3" borderId="21" xfId="3" applyFont="1" applyBorder="1" applyAlignment="1"/>
    <xf numFmtId="0" fontId="3" fillId="3" borderId="22" xfId="3" applyFont="1" applyBorder="1" applyAlignment="1"/>
    <xf numFmtId="0" fontId="3" fillId="3" borderId="23" xfId="3" applyFon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9" fontId="0" fillId="0" borderId="0" xfId="0" applyNumberFormat="1" applyBorder="1">
      <alignment vertical="center"/>
    </xf>
    <xf numFmtId="10" fontId="0" fillId="0" borderId="0" xfId="0" applyNumberFormat="1" applyBorder="1" applyAlignment="1">
      <alignment horizontal="center" vertical="center"/>
    </xf>
    <xf numFmtId="10" fontId="0" fillId="4" borderId="0" xfId="0" applyNumberFormat="1" applyFill="1" applyBorder="1" applyAlignment="1">
      <alignment horizontal="center" vertical="center"/>
    </xf>
    <xf numFmtId="10" fontId="0" fillId="5" borderId="0" xfId="0" applyNumberFormat="1" applyFill="1" applyBorder="1" applyAlignment="1">
      <alignment horizontal="center" vertical="center"/>
    </xf>
    <xf numFmtId="10" fontId="0" fillId="0" borderId="0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center" vertical="center"/>
    </xf>
    <xf numFmtId="10" fontId="0" fillId="4" borderId="25" xfId="0" applyNumberFormat="1" applyFill="1" applyBorder="1" applyAlignment="1">
      <alignment horizontal="center" vertical="center"/>
    </xf>
    <xf numFmtId="10" fontId="0" fillId="0" borderId="25" xfId="0" applyNumberForma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10" fontId="0" fillId="0" borderId="27" xfId="0" applyNumberFormat="1" applyBorder="1">
      <alignment vertical="center"/>
    </xf>
    <xf numFmtId="10" fontId="0" fillId="5" borderId="27" xfId="0" applyNumberFormat="1" applyFill="1" applyBorder="1" applyAlignment="1">
      <alignment horizontal="center" vertical="center"/>
    </xf>
    <xf numFmtId="10" fontId="0" fillId="0" borderId="27" xfId="0" applyNumberFormat="1" applyBorder="1" applyAlignment="1">
      <alignment horizontal="center" vertical="center"/>
    </xf>
    <xf numFmtId="0" fontId="0" fillId="0" borderId="28" xfId="0" applyBorder="1">
      <alignment vertical="center"/>
    </xf>
    <xf numFmtId="0" fontId="1" fillId="2" borderId="29" xfId="1" applyBorder="1" applyAlignment="1"/>
    <xf numFmtId="0" fontId="3" fillId="3" borderId="18" xfId="3" applyFont="1" applyBorder="1" applyAlignment="1"/>
    <xf numFmtId="0" fontId="3" fillId="3" borderId="33" xfId="3" applyFont="1" applyBorder="1" applyAlignment="1"/>
    <xf numFmtId="0" fontId="1" fillId="2" borderId="34" xfId="1" applyBorder="1" applyAlignment="1"/>
    <xf numFmtId="0" fontId="3" fillId="3" borderId="14" xfId="3" applyFont="1" applyBorder="1" applyAlignment="1"/>
    <xf numFmtId="0" fontId="1" fillId="2" borderId="35" xfId="1" applyBorder="1" applyAlignment="1"/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6" xfId="0" applyBorder="1">
      <alignment vertical="center"/>
    </xf>
    <xf numFmtId="0" fontId="0" fillId="0" borderId="35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2" borderId="0" xfId="1">
      <alignment vertical="center"/>
    </xf>
  </cellXfs>
  <cellStyles count="4">
    <cellStyle name="메모 2" xfId="3" xr:uid="{0B4060F8-E971-4476-9E5A-DDDA109271B1}"/>
    <cellStyle name="좋음" xfId="1" builtinId="26"/>
    <cellStyle name="표준" xfId="0" builtinId="0"/>
    <cellStyle name="표준 2" xfId="2" xr:uid="{2555CBF3-977B-4D62-8BE7-FEBA66DAAED9}"/>
  </cellStyles>
  <dxfs count="12">
    <dxf>
      <font>
        <color auto="1"/>
      </font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8CCA4-3E9A-40DE-B891-E5135BDEE562}">
  <dimension ref="B2:R58"/>
  <sheetViews>
    <sheetView tabSelected="1" zoomScale="85" zoomScaleNormal="85" workbookViewId="0">
      <selection activeCell="P37" sqref="P37"/>
    </sheetView>
  </sheetViews>
  <sheetFormatPr defaultRowHeight="16.5" x14ac:dyDescent="0.3"/>
  <cols>
    <col min="1" max="1" width="11.625" bestFit="1" customWidth="1"/>
    <col min="2" max="2" width="14.125" bestFit="1" customWidth="1"/>
    <col min="3" max="3" width="17.625" bestFit="1" customWidth="1"/>
    <col min="4" max="4" width="6.75" bestFit="1" customWidth="1"/>
    <col min="5" max="8" width="8.625" bestFit="1" customWidth="1"/>
    <col min="9" max="9" width="6.75" bestFit="1" customWidth="1"/>
    <col min="10" max="10" width="8.375" bestFit="1" customWidth="1"/>
    <col min="11" max="11" width="17.625" bestFit="1" customWidth="1"/>
    <col min="12" max="12" width="15" bestFit="1" customWidth="1"/>
  </cols>
  <sheetData>
    <row r="2" spans="2:18" ht="19.5" x14ac:dyDescent="0.3">
      <c r="B2" s="63" t="s">
        <v>38</v>
      </c>
      <c r="C2" s="64"/>
      <c r="D2" s="64"/>
      <c r="E2" s="64"/>
      <c r="F2" s="64"/>
      <c r="G2" s="64"/>
      <c r="H2" s="64"/>
      <c r="I2" s="64"/>
      <c r="J2" s="65"/>
      <c r="K2" s="58" t="s">
        <v>39</v>
      </c>
      <c r="L2" s="59"/>
    </row>
    <row r="3" spans="2:18" x14ac:dyDescent="0.3">
      <c r="B3" s="23"/>
      <c r="C3" s="24" t="s">
        <v>12</v>
      </c>
      <c r="D3" s="24" t="s">
        <v>5</v>
      </c>
      <c r="E3" s="24" t="s">
        <v>3</v>
      </c>
      <c r="F3" s="24" t="s">
        <v>8</v>
      </c>
      <c r="G3" s="24" t="s">
        <v>9</v>
      </c>
      <c r="H3" s="24" t="s">
        <v>10</v>
      </c>
      <c r="I3" s="25" t="s">
        <v>21</v>
      </c>
      <c r="J3" s="48" t="s">
        <v>26</v>
      </c>
      <c r="K3" s="46" t="s">
        <v>28</v>
      </c>
      <c r="L3" s="25" t="s">
        <v>36</v>
      </c>
    </row>
    <row r="4" spans="2:18" x14ac:dyDescent="0.3">
      <c r="B4" s="45" t="s">
        <v>37</v>
      </c>
      <c r="C4" s="22">
        <f>L8</f>
        <v>11.75</v>
      </c>
      <c r="D4" s="22">
        <v>55</v>
      </c>
      <c r="E4" s="22">
        <v>12</v>
      </c>
      <c r="F4" s="22">
        <f>L9</f>
        <v>20.9</v>
      </c>
      <c r="G4" s="22">
        <v>70</v>
      </c>
      <c r="H4" s="22">
        <v>138</v>
      </c>
      <c r="I4" s="44">
        <v>160</v>
      </c>
      <c r="J4" s="49">
        <f>L12</f>
        <v>9.7000000000000003E-2</v>
      </c>
      <c r="K4" s="47">
        <v>0.45</v>
      </c>
      <c r="L4" s="21">
        <v>50</v>
      </c>
    </row>
    <row r="5" spans="2:18" x14ac:dyDescent="0.3">
      <c r="H5" s="69" t="s">
        <v>41</v>
      </c>
      <c r="I5" s="69">
        <v>3500</v>
      </c>
      <c r="J5" s="69" t="s">
        <v>42</v>
      </c>
      <c r="K5" s="69">
        <v>1400</v>
      </c>
    </row>
    <row r="6" spans="2:18" ht="19.5" x14ac:dyDescent="0.3">
      <c r="B6" s="60" t="s">
        <v>35</v>
      </c>
      <c r="C6" s="61"/>
      <c r="D6" s="61"/>
      <c r="E6" s="61"/>
      <c r="F6" s="61"/>
      <c r="G6" s="61"/>
      <c r="H6" s="62"/>
      <c r="I6" s="4"/>
      <c r="K6" s="50" t="s">
        <v>22</v>
      </c>
      <c r="L6" s="51">
        <v>1000</v>
      </c>
      <c r="M6" s="4"/>
      <c r="N6" s="4"/>
      <c r="Q6" s="4"/>
      <c r="R6" s="4"/>
    </row>
    <row r="7" spans="2:18" x14ac:dyDescent="0.3">
      <c r="B7" s="33"/>
      <c r="C7" s="26"/>
      <c r="D7" s="26"/>
      <c r="E7" s="54" t="s">
        <v>19</v>
      </c>
      <c r="F7" s="54"/>
      <c r="G7" s="54"/>
      <c r="H7" s="55"/>
      <c r="I7" s="4"/>
      <c r="K7" s="56" t="s">
        <v>24</v>
      </c>
      <c r="L7" s="57"/>
      <c r="M7" s="4"/>
    </row>
    <row r="8" spans="2:18" x14ac:dyDescent="0.3">
      <c r="B8" s="33" t="s">
        <v>13</v>
      </c>
      <c r="C8" s="27" t="s">
        <v>14</v>
      </c>
      <c r="D8" s="27" t="s">
        <v>11</v>
      </c>
      <c r="E8" s="26" t="s">
        <v>8</v>
      </c>
      <c r="F8" s="26" t="s">
        <v>9</v>
      </c>
      <c r="G8" s="26" t="s">
        <v>10</v>
      </c>
      <c r="H8" s="34" t="s">
        <v>20</v>
      </c>
      <c r="I8" s="4"/>
      <c r="K8" s="33" t="s">
        <v>23</v>
      </c>
      <c r="L8" s="52">
        <f>235/100*L6/200</f>
        <v>11.75</v>
      </c>
    </row>
    <row r="9" spans="2:18" x14ac:dyDescent="0.3">
      <c r="B9" s="33">
        <v>6</v>
      </c>
      <c r="C9" s="27">
        <v>7</v>
      </c>
      <c r="D9" s="28">
        <v>0.6</v>
      </c>
      <c r="E9" s="29" t="str">
        <f>Sheet2!V2</f>
        <v>항상손해</v>
      </c>
      <c r="F9" s="29" t="str">
        <f>Sheet2!W2</f>
        <v>항상손해</v>
      </c>
      <c r="G9" s="30" t="str">
        <f>Sheet2!X2</f>
        <v>항상손해</v>
      </c>
      <c r="H9" s="35" t="str">
        <f>Sheet2!Y2</f>
        <v>항상손해</v>
      </c>
      <c r="I9" s="4"/>
      <c r="K9" s="33" t="s">
        <v>8</v>
      </c>
      <c r="L9" s="52">
        <f>209/100*L6/100</f>
        <v>20.9</v>
      </c>
    </row>
    <row r="10" spans="2:18" x14ac:dyDescent="0.3">
      <c r="B10" s="33">
        <v>7</v>
      </c>
      <c r="C10" s="27">
        <v>8</v>
      </c>
      <c r="D10" s="28">
        <v>0.45</v>
      </c>
      <c r="E10" s="29" t="str">
        <f>Sheet2!V3</f>
        <v>항상손해</v>
      </c>
      <c r="F10" s="29" t="str">
        <f>Sheet2!W3</f>
        <v>항상손해</v>
      </c>
      <c r="G10" s="30" t="str">
        <f>Sheet2!X3</f>
        <v>항상손해</v>
      </c>
      <c r="H10" s="35" t="str">
        <f>Sheet2!Y3</f>
        <v>항상손해</v>
      </c>
      <c r="I10" s="4"/>
      <c r="K10" s="33" t="s">
        <v>9</v>
      </c>
      <c r="L10" s="52">
        <f>475/100*L6/50</f>
        <v>95</v>
      </c>
    </row>
    <row r="11" spans="2:18" x14ac:dyDescent="0.3">
      <c r="B11" s="33">
        <v>8</v>
      </c>
      <c r="C11" s="27">
        <v>9</v>
      </c>
      <c r="D11" s="28">
        <v>0.3</v>
      </c>
      <c r="E11" s="29" t="str">
        <f>Sheet2!V4</f>
        <v>항상손해</v>
      </c>
      <c r="F11" s="29" t="str">
        <f>Sheet2!W4</f>
        <v>항상손해</v>
      </c>
      <c r="G11" s="30" t="str">
        <f>Sheet2!X4</f>
        <v>항상손해</v>
      </c>
      <c r="H11" s="35">
        <f>Sheet2!Y4</f>
        <v>0.36012154013827641</v>
      </c>
      <c r="I11" s="4"/>
      <c r="K11" s="33" t="s">
        <v>10</v>
      </c>
      <c r="L11" s="52">
        <f>486/100*L6/30</f>
        <v>162</v>
      </c>
    </row>
    <row r="12" spans="2:18" x14ac:dyDescent="0.3">
      <c r="B12" s="33">
        <v>9</v>
      </c>
      <c r="C12" s="27">
        <v>10</v>
      </c>
      <c r="D12" s="28">
        <v>0.3</v>
      </c>
      <c r="E12" s="29" t="str">
        <f>Sheet2!V5</f>
        <v>항상손해</v>
      </c>
      <c r="F12" s="29" t="str">
        <f>Sheet2!W5</f>
        <v>항상손해</v>
      </c>
      <c r="G12" s="30" t="str">
        <f>Sheet2!X5</f>
        <v>항상손해</v>
      </c>
      <c r="H12" s="35">
        <f>Sheet2!Y5</f>
        <v>0.42916803992655023</v>
      </c>
      <c r="I12" s="4"/>
      <c r="K12" s="38" t="s">
        <v>27</v>
      </c>
      <c r="L12" s="53">
        <f>194/100*L6/20000</f>
        <v>9.7000000000000003E-2</v>
      </c>
    </row>
    <row r="13" spans="2:18" x14ac:dyDescent="0.3">
      <c r="B13" s="33">
        <v>10</v>
      </c>
      <c r="C13" s="27">
        <v>11</v>
      </c>
      <c r="D13" s="28">
        <v>0.3</v>
      </c>
      <c r="E13" s="29" t="str">
        <f>Sheet2!V6</f>
        <v>항상손해</v>
      </c>
      <c r="F13" s="29" t="str">
        <f>Sheet2!W6</f>
        <v>항상손해</v>
      </c>
      <c r="G13" s="30" t="str">
        <f>Sheet2!X6</f>
        <v>항상손해</v>
      </c>
      <c r="H13" s="35">
        <f>Sheet2!Y6</f>
        <v>0.43283398477038793</v>
      </c>
      <c r="I13" s="4"/>
    </row>
    <row r="14" spans="2:18" x14ac:dyDescent="0.3">
      <c r="B14" s="33">
        <v>11</v>
      </c>
      <c r="C14" s="27">
        <v>12</v>
      </c>
      <c r="D14" s="28">
        <v>0.15</v>
      </c>
      <c r="E14" s="31" t="str">
        <f>Sheet2!V7</f>
        <v>항상손해</v>
      </c>
      <c r="F14" s="31" t="str">
        <f>Sheet2!W7</f>
        <v>항상손해</v>
      </c>
      <c r="G14" s="29" t="str">
        <f>Sheet2!X7</f>
        <v>항상손해</v>
      </c>
      <c r="H14" s="36">
        <f>Sheet2!Y7</f>
        <v>0.29479968073077178</v>
      </c>
      <c r="I14" s="4"/>
    </row>
    <row r="15" spans="2:18" x14ac:dyDescent="0.3">
      <c r="B15" s="33">
        <v>12</v>
      </c>
      <c r="C15" s="27">
        <v>13</v>
      </c>
      <c r="D15" s="28">
        <v>0.15</v>
      </c>
      <c r="E15" s="29" t="str">
        <f>Sheet2!V8</f>
        <v>항상손해</v>
      </c>
      <c r="F15" s="31" t="str">
        <f>Sheet2!W8</f>
        <v>항상손해</v>
      </c>
      <c r="G15" s="29" t="str">
        <f>Sheet2!X8</f>
        <v>항상손해</v>
      </c>
      <c r="H15" s="36" t="str">
        <f>Sheet2!Y8</f>
        <v>항상이득</v>
      </c>
      <c r="I15" s="4"/>
    </row>
    <row r="16" spans="2:18" x14ac:dyDescent="0.3">
      <c r="B16" s="33">
        <v>13</v>
      </c>
      <c r="C16" s="27">
        <v>14</v>
      </c>
      <c r="D16" s="28">
        <v>0.15</v>
      </c>
      <c r="E16" s="29" t="str">
        <f>Sheet2!V9</f>
        <v>항상손해</v>
      </c>
      <c r="F16" s="31" t="str">
        <f>Sheet2!W9</f>
        <v>항상손해</v>
      </c>
      <c r="G16" s="29" t="str">
        <f>Sheet2!X9</f>
        <v>항상손해</v>
      </c>
      <c r="H16" s="36" t="str">
        <f>Sheet2!Y9</f>
        <v>항상이득</v>
      </c>
      <c r="I16" s="4"/>
    </row>
    <row r="17" spans="2:9" x14ac:dyDescent="0.3">
      <c r="B17" s="33">
        <v>14</v>
      </c>
      <c r="C17" s="27">
        <v>15</v>
      </c>
      <c r="D17" s="28">
        <v>0.1</v>
      </c>
      <c r="E17" s="29" t="str">
        <f>Sheet2!V10</f>
        <v>항상손해</v>
      </c>
      <c r="F17" s="31" t="str">
        <f>Sheet2!W10</f>
        <v>항상손해</v>
      </c>
      <c r="G17" s="29" t="str">
        <f>Sheet2!X10</f>
        <v>항상손해</v>
      </c>
      <c r="H17" s="36" t="str">
        <f>Sheet2!Y10</f>
        <v>항상이득</v>
      </c>
      <c r="I17" s="4"/>
    </row>
    <row r="18" spans="2:9" x14ac:dyDescent="0.3">
      <c r="B18" s="33">
        <v>15</v>
      </c>
      <c r="C18" s="27">
        <v>16</v>
      </c>
      <c r="D18" s="28">
        <v>0.1</v>
      </c>
      <c r="E18" s="29" t="str">
        <f>Sheet2!V11</f>
        <v>항상이득</v>
      </c>
      <c r="F18" s="31">
        <f>Sheet2!W11</f>
        <v>0.15326245500681948</v>
      </c>
      <c r="G18" s="29" t="str">
        <f>Sheet2!X11</f>
        <v>항상이득</v>
      </c>
      <c r="H18" s="36" t="str">
        <f>Sheet2!Y11</f>
        <v>항상손해</v>
      </c>
      <c r="I18" s="4"/>
    </row>
    <row r="19" spans="2:9" x14ac:dyDescent="0.3">
      <c r="B19" s="33">
        <v>16</v>
      </c>
      <c r="C19" s="27">
        <v>17</v>
      </c>
      <c r="D19" s="28">
        <v>0.1</v>
      </c>
      <c r="E19" s="29" t="str">
        <f>Sheet2!V12</f>
        <v>항상이득</v>
      </c>
      <c r="F19" s="29">
        <f>Sheet2!W12</f>
        <v>0.15929247096996257</v>
      </c>
      <c r="G19" s="29" t="str">
        <f>Sheet2!X12</f>
        <v>항상이득</v>
      </c>
      <c r="H19" s="36">
        <f>Sheet2!Y12</f>
        <v>0.10379428222903149</v>
      </c>
      <c r="I19" s="4"/>
    </row>
    <row r="20" spans="2:9" x14ac:dyDescent="0.3">
      <c r="B20" s="33">
        <v>17</v>
      </c>
      <c r="C20" s="27">
        <v>18</v>
      </c>
      <c r="D20" s="28">
        <v>0.05</v>
      </c>
      <c r="E20" s="29" t="str">
        <f>Sheet2!V13</f>
        <v>항상이득</v>
      </c>
      <c r="F20" s="29">
        <f>Sheet2!W13</f>
        <v>8.0980979517938687E-2</v>
      </c>
      <c r="G20" s="29" t="str">
        <f>Sheet2!X13</f>
        <v>항상이득</v>
      </c>
      <c r="H20" s="36">
        <f>Sheet2!Y13</f>
        <v>5.8651296420801191E-2</v>
      </c>
      <c r="I20" s="4"/>
    </row>
    <row r="21" spans="2:9" x14ac:dyDescent="0.3">
      <c r="B21" s="33">
        <v>18</v>
      </c>
      <c r="C21" s="27">
        <v>19</v>
      </c>
      <c r="D21" s="28">
        <v>0.05</v>
      </c>
      <c r="E21" s="29" t="str">
        <f>Sheet2!V14</f>
        <v>항상이득</v>
      </c>
      <c r="F21" s="29">
        <f>Sheet2!W14</f>
        <v>8.7122939078838391E-2</v>
      </c>
      <c r="G21" s="30" t="str">
        <f>Sheet2!X14</f>
        <v>항상이득</v>
      </c>
      <c r="H21" s="36">
        <f>Sheet2!Y14</f>
        <v>6.6780360545521375E-2</v>
      </c>
      <c r="I21" s="4"/>
    </row>
    <row r="22" spans="2:9" x14ac:dyDescent="0.3">
      <c r="B22" s="33">
        <v>19</v>
      </c>
      <c r="C22" s="27">
        <v>20</v>
      </c>
      <c r="D22" s="28">
        <v>0.03</v>
      </c>
      <c r="E22" s="31" t="str">
        <f>Sheet2!V15</f>
        <v>항상이득</v>
      </c>
      <c r="F22" s="31">
        <f>Sheet2!W15</f>
        <v>4.2233689169603156E-2</v>
      </c>
      <c r="G22" s="29">
        <f>Sheet2!X15</f>
        <v>5.6764281203723878E-2</v>
      </c>
      <c r="H22" s="37"/>
      <c r="I22" s="4"/>
    </row>
    <row r="23" spans="2:9" x14ac:dyDescent="0.3">
      <c r="B23" s="33">
        <v>20</v>
      </c>
      <c r="C23" s="27">
        <v>21</v>
      </c>
      <c r="D23" s="28">
        <v>0.03</v>
      </c>
      <c r="E23" s="29" t="str">
        <f>Sheet2!V16</f>
        <v>항상이득</v>
      </c>
      <c r="F23" s="31">
        <f>Sheet2!W16</f>
        <v>4.3850251538105192E-2</v>
      </c>
      <c r="G23" s="29">
        <f>Sheet2!X16</f>
        <v>5.7889082582816047E-2</v>
      </c>
      <c r="H23" s="37"/>
      <c r="I23" s="4"/>
    </row>
    <row r="24" spans="2:9" x14ac:dyDescent="0.3">
      <c r="B24" s="33">
        <v>21</v>
      </c>
      <c r="C24" s="27">
        <v>22</v>
      </c>
      <c r="D24" s="28">
        <v>0.01</v>
      </c>
      <c r="E24" s="31" t="str">
        <f>Sheet2!V17</f>
        <v>항상이득</v>
      </c>
      <c r="F24" s="31">
        <f>Sheet2!W17</f>
        <v>1.6230550160335408E-2</v>
      </c>
      <c r="G24" s="29">
        <f>Sheet2!X17</f>
        <v>1.642725658661633E-2</v>
      </c>
      <c r="H24" s="37"/>
      <c r="I24" s="4"/>
    </row>
    <row r="25" spans="2:9" x14ac:dyDescent="0.3">
      <c r="B25" s="33">
        <v>22</v>
      </c>
      <c r="C25" s="27">
        <v>23</v>
      </c>
      <c r="D25" s="28">
        <v>0.01</v>
      </c>
      <c r="E25" s="31" t="str">
        <f>Sheet2!V18</f>
        <v>항상이득</v>
      </c>
      <c r="F25" s="31">
        <f>Sheet2!W18</f>
        <v>1.7097321219561198E-2</v>
      </c>
      <c r="G25" s="29">
        <f>Sheet2!X18</f>
        <v>1.7281645202138898E-2</v>
      </c>
      <c r="H25" s="37"/>
      <c r="I25" s="4"/>
    </row>
    <row r="26" spans="2:9" x14ac:dyDescent="0.3">
      <c r="B26" s="33">
        <v>23</v>
      </c>
      <c r="C26" s="27">
        <v>24</v>
      </c>
      <c r="D26" s="32">
        <v>5.0000000000000001E-3</v>
      </c>
      <c r="E26" s="31" t="str">
        <f>Sheet2!V19</f>
        <v>항상이득</v>
      </c>
      <c r="F26" s="31" t="str">
        <f>Sheet2!W19</f>
        <v>항상이득</v>
      </c>
      <c r="G26" s="29" t="str">
        <f>Sheet2!X19</f>
        <v>항상이득</v>
      </c>
      <c r="H26" s="37"/>
    </row>
    <row r="27" spans="2:9" x14ac:dyDescent="0.3">
      <c r="B27" s="38">
        <v>24</v>
      </c>
      <c r="C27" s="39">
        <v>25</v>
      </c>
      <c r="D27" s="40">
        <v>5.0000000000000001E-3</v>
      </c>
      <c r="E27" s="41" t="str">
        <f>Sheet2!V20</f>
        <v>항상이득</v>
      </c>
      <c r="F27" s="41" t="str">
        <f>Sheet2!W20</f>
        <v>항상이득</v>
      </c>
      <c r="G27" s="42" t="str">
        <f>Sheet2!X20</f>
        <v>항상이득</v>
      </c>
      <c r="H27" s="43"/>
    </row>
    <row r="28" spans="2:9" x14ac:dyDescent="0.3">
      <c r="B28" s="4"/>
      <c r="C28" s="4"/>
    </row>
    <row r="29" spans="2:9" ht="19.5" x14ac:dyDescent="0.3">
      <c r="B29" s="60" t="s">
        <v>29</v>
      </c>
      <c r="C29" s="61"/>
      <c r="D29" s="61"/>
      <c r="E29" s="61"/>
      <c r="F29" s="61"/>
      <c r="G29" s="61"/>
      <c r="H29" s="62"/>
    </row>
    <row r="30" spans="2:9" x14ac:dyDescent="0.3">
      <c r="B30" s="33"/>
      <c r="C30" s="26"/>
      <c r="D30" s="26"/>
      <c r="E30" s="54" t="s">
        <v>19</v>
      </c>
      <c r="F30" s="54"/>
      <c r="G30" s="54"/>
      <c r="H30" s="55"/>
      <c r="I30" t="s">
        <v>30</v>
      </c>
    </row>
    <row r="31" spans="2:9" x14ac:dyDescent="0.3">
      <c r="B31" s="33" t="s">
        <v>13</v>
      </c>
      <c r="C31" s="27" t="s">
        <v>14</v>
      </c>
      <c r="D31" s="27" t="s">
        <v>11</v>
      </c>
      <c r="E31" s="26" t="s">
        <v>8</v>
      </c>
      <c r="F31" s="26" t="s">
        <v>9</v>
      </c>
      <c r="G31" s="26" t="s">
        <v>10</v>
      </c>
      <c r="H31" s="34" t="s">
        <v>36</v>
      </c>
    </row>
    <row r="32" spans="2:9" x14ac:dyDescent="0.3">
      <c r="B32" s="33">
        <v>6</v>
      </c>
      <c r="C32" s="27">
        <v>7</v>
      </c>
      <c r="D32" s="28">
        <v>0.6</v>
      </c>
      <c r="E32" s="29" t="str">
        <f>'Sheet2 (3)'!V2</f>
        <v>항상손해</v>
      </c>
      <c r="F32" s="29" t="str">
        <f>'Sheet2 (3)'!W2</f>
        <v>항상손해</v>
      </c>
      <c r="G32" s="30" t="str">
        <f>'Sheet2 (3)'!X2</f>
        <v>항상손해</v>
      </c>
      <c r="H32" s="35" t="str">
        <f>'Sheet2 (3)'!Y2</f>
        <v>항상손해</v>
      </c>
    </row>
    <row r="33" spans="2:10" x14ac:dyDescent="0.3">
      <c r="B33" s="33">
        <v>7</v>
      </c>
      <c r="C33" s="27">
        <v>8</v>
      </c>
      <c r="D33" s="28">
        <v>0.45</v>
      </c>
      <c r="E33" s="29" t="str">
        <f>'Sheet2 (3)'!V3</f>
        <v>항상손해</v>
      </c>
      <c r="F33" s="29" t="str">
        <f>'Sheet2 (3)'!W3</f>
        <v>항상손해</v>
      </c>
      <c r="G33" s="30" t="str">
        <f>'Sheet2 (3)'!X3</f>
        <v>항상손해</v>
      </c>
      <c r="H33" s="35">
        <f>'Sheet2 (3)'!Y3</f>
        <v>0.59508531181202751</v>
      </c>
    </row>
    <row r="34" spans="2:10" x14ac:dyDescent="0.3">
      <c r="B34" s="33">
        <v>8</v>
      </c>
      <c r="C34" s="27">
        <v>9</v>
      </c>
      <c r="D34" s="28">
        <v>0.3</v>
      </c>
      <c r="E34" s="29" t="str">
        <f>'Sheet2 (3)'!V4</f>
        <v>항상손해</v>
      </c>
      <c r="F34" s="29" t="str">
        <f>'Sheet2 (3)'!W4</f>
        <v>항상손해</v>
      </c>
      <c r="G34" s="30" t="str">
        <f>'Sheet2 (3)'!X4</f>
        <v>항상손해</v>
      </c>
      <c r="H34" s="35">
        <f>'Sheet2 (3)'!Y4</f>
        <v>0.51286426246770633</v>
      </c>
    </row>
    <row r="35" spans="2:10" x14ac:dyDescent="0.3">
      <c r="B35" s="33">
        <v>9</v>
      </c>
      <c r="C35" s="27">
        <v>10</v>
      </c>
      <c r="D35" s="28">
        <v>0.3</v>
      </c>
      <c r="E35" s="29" t="str">
        <f>'Sheet2 (3)'!V5</f>
        <v>항상손해</v>
      </c>
      <c r="F35" s="29" t="str">
        <f>'Sheet2 (3)'!W5</f>
        <v>항상손해</v>
      </c>
      <c r="G35" s="30" t="str">
        <f>'Sheet2 (3)'!X5</f>
        <v>항상손해</v>
      </c>
      <c r="H35" s="35">
        <f>'Sheet2 (3)'!Y5</f>
        <v>0.5137345686960193</v>
      </c>
      <c r="I35" s="4"/>
      <c r="J35" s="4"/>
    </row>
    <row r="36" spans="2:10" x14ac:dyDescent="0.3">
      <c r="B36" s="33">
        <v>10</v>
      </c>
      <c r="C36" s="27">
        <v>11</v>
      </c>
      <c r="D36" s="28">
        <v>0.3</v>
      </c>
      <c r="E36" s="29" t="str">
        <f>'Sheet2 (3)'!V6</f>
        <v>항상손해</v>
      </c>
      <c r="F36" s="29" t="str">
        <f>'Sheet2 (3)'!W6</f>
        <v>항상손해</v>
      </c>
      <c r="G36" s="30" t="str">
        <f>'Sheet2 (3)'!X6</f>
        <v>항상손해</v>
      </c>
      <c r="H36" s="35">
        <f>'Sheet2 (3)'!Y6</f>
        <v>0.5137345686960193</v>
      </c>
    </row>
    <row r="37" spans="2:10" x14ac:dyDescent="0.3">
      <c r="B37" s="33">
        <v>11</v>
      </c>
      <c r="C37" s="27">
        <v>12</v>
      </c>
      <c r="D37" s="28">
        <v>0.15</v>
      </c>
      <c r="E37" s="31" t="str">
        <f>'Sheet2 (3)'!V7</f>
        <v>항상손해</v>
      </c>
      <c r="F37" s="31" t="str">
        <f>'Sheet2 (3)'!W7</f>
        <v>항상손해</v>
      </c>
      <c r="G37" s="29" t="str">
        <f>'Sheet2 (3)'!X7</f>
        <v>항상손해</v>
      </c>
      <c r="H37" s="36" t="str">
        <f>'Sheet2 (3)'!Y7</f>
        <v>항상이득</v>
      </c>
    </row>
    <row r="38" spans="2:10" x14ac:dyDescent="0.3">
      <c r="B38" s="33">
        <v>12</v>
      </c>
      <c r="C38" s="27">
        <v>13</v>
      </c>
      <c r="D38" s="28">
        <v>0.15</v>
      </c>
      <c r="E38" s="29" t="str">
        <f>'Sheet2 (3)'!V8</f>
        <v>항상손해</v>
      </c>
      <c r="F38" s="31" t="str">
        <f>'Sheet2 (3)'!W8</f>
        <v>항상손해</v>
      </c>
      <c r="G38" s="29" t="str">
        <f>'Sheet2 (3)'!X8</f>
        <v>항상손해</v>
      </c>
      <c r="H38" s="36" t="str">
        <f>'Sheet2 (3)'!Y8</f>
        <v>항상이득</v>
      </c>
      <c r="I38" s="4"/>
      <c r="J38" s="4"/>
    </row>
    <row r="39" spans="2:10" x14ac:dyDescent="0.3">
      <c r="B39" s="33">
        <v>13</v>
      </c>
      <c r="C39" s="27">
        <v>14</v>
      </c>
      <c r="D39" s="28">
        <v>0.15</v>
      </c>
      <c r="E39" s="29" t="str">
        <f>'Sheet2 (3)'!V9</f>
        <v>항상손해</v>
      </c>
      <c r="F39" s="31" t="str">
        <f>'Sheet2 (3)'!W9</f>
        <v>항상손해</v>
      </c>
      <c r="G39" s="29" t="str">
        <f>'Sheet2 (3)'!X9</f>
        <v>항상손해</v>
      </c>
      <c r="H39" s="36" t="str">
        <f>'Sheet2 (3)'!Y9</f>
        <v>항상이득</v>
      </c>
      <c r="I39" s="4"/>
      <c r="J39" s="4"/>
    </row>
    <row r="40" spans="2:10" x14ac:dyDescent="0.3">
      <c r="B40" s="33">
        <v>14</v>
      </c>
      <c r="C40" s="27">
        <v>15</v>
      </c>
      <c r="D40" s="28">
        <v>0.1</v>
      </c>
      <c r="E40" s="29" t="str">
        <f>'Sheet2 (3)'!V10</f>
        <v>항상손해</v>
      </c>
      <c r="F40" s="31" t="str">
        <f>'Sheet2 (3)'!W10</f>
        <v>항상손해</v>
      </c>
      <c r="G40" s="29" t="str">
        <f>'Sheet2 (3)'!X10</f>
        <v>항상손해</v>
      </c>
      <c r="H40" s="36" t="str">
        <f>'Sheet2 (3)'!Y10</f>
        <v>항상이득</v>
      </c>
      <c r="I40" s="4"/>
      <c r="J40" s="4"/>
    </row>
    <row r="41" spans="2:10" x14ac:dyDescent="0.3">
      <c r="B41" s="33">
        <v>15</v>
      </c>
      <c r="C41" s="27">
        <v>16</v>
      </c>
      <c r="D41" s="28">
        <v>0.1</v>
      </c>
      <c r="E41" s="29" t="str">
        <f>'Sheet2 (3)'!V11</f>
        <v>항상손해</v>
      </c>
      <c r="F41" s="31" t="str">
        <f>'Sheet2 (3)'!W11</f>
        <v>항상손해</v>
      </c>
      <c r="G41" s="29" t="str">
        <f>'Sheet2 (3)'!X11</f>
        <v>항상손해</v>
      </c>
      <c r="H41" s="36">
        <f>'Sheet2 (3)'!Y11</f>
        <v>0.10333543108873502</v>
      </c>
      <c r="I41" s="4"/>
      <c r="J41" s="4"/>
    </row>
    <row r="42" spans="2:10" x14ac:dyDescent="0.3">
      <c r="B42" s="33">
        <v>16</v>
      </c>
      <c r="C42" s="27">
        <v>17</v>
      </c>
      <c r="D42" s="28">
        <v>0.1</v>
      </c>
      <c r="E42" s="29" t="str">
        <f>'Sheet2 (3)'!V12</f>
        <v>항상손해</v>
      </c>
      <c r="F42" s="29" t="str">
        <f>'Sheet2 (3)'!W12</f>
        <v>항상손해</v>
      </c>
      <c r="G42" s="29" t="str">
        <f>'Sheet2 (3)'!X12</f>
        <v>항상손해</v>
      </c>
      <c r="H42" s="36">
        <f>'Sheet2 (3)'!Y12</f>
        <v>0.10506198332722989</v>
      </c>
      <c r="I42" s="4"/>
      <c r="J42" s="4"/>
    </row>
    <row r="43" spans="2:10" x14ac:dyDescent="0.3">
      <c r="B43" s="33">
        <v>17</v>
      </c>
      <c r="C43" s="27">
        <v>18</v>
      </c>
      <c r="D43" s="28">
        <v>0.05</v>
      </c>
      <c r="E43" s="29">
        <f>'Sheet2 (3)'!V13</f>
        <v>5.3982185493013514E-2</v>
      </c>
      <c r="F43" s="29" t="str">
        <f>'Sheet2 (3)'!W13</f>
        <v>항상손해</v>
      </c>
      <c r="G43" s="29" t="str">
        <f>'Sheet2 (3)'!X13</f>
        <v>항상손해</v>
      </c>
      <c r="H43" s="36">
        <f>'Sheet2 (3)'!Y13</f>
        <v>5.5414480502546375E-2</v>
      </c>
      <c r="I43" s="4"/>
      <c r="J43" s="4"/>
    </row>
    <row r="44" spans="2:10" x14ac:dyDescent="0.3">
      <c r="B44" s="33">
        <v>18</v>
      </c>
      <c r="C44" s="27">
        <v>19</v>
      </c>
      <c r="D44" s="28">
        <v>0.05</v>
      </c>
      <c r="E44" s="29">
        <f>'Sheet2 (3)'!V14</f>
        <v>6.362261128108633E-2</v>
      </c>
      <c r="F44" s="29" t="str">
        <f>'Sheet2 (3)'!W14</f>
        <v>항상손해</v>
      </c>
      <c r="G44" s="30" t="str">
        <f>'Sheet2 (3)'!X14</f>
        <v>항상손해</v>
      </c>
      <c r="H44" s="36">
        <f>'Sheet2 (3)'!Y14</f>
        <v>6.4911100333183813E-2</v>
      </c>
      <c r="I44" s="4"/>
      <c r="J44" s="4"/>
    </row>
    <row r="45" spans="2:10" x14ac:dyDescent="0.3">
      <c r="B45" s="33">
        <v>19</v>
      </c>
      <c r="C45" s="27">
        <v>20</v>
      </c>
      <c r="D45" s="28">
        <v>0.03</v>
      </c>
      <c r="E45" s="31" t="str">
        <f>'Sheet2 (3)'!V15</f>
        <v>항상손해</v>
      </c>
      <c r="F45" s="31" t="str">
        <f>'Sheet2 (3)'!W15</f>
        <v>항상손해</v>
      </c>
      <c r="G45" s="29" t="str">
        <f>'Sheet2 (3)'!X15</f>
        <v>항상손해</v>
      </c>
      <c r="H45" s="36">
        <f>'Sheet2 (3)'!Y15</f>
        <v>4.3125104631462872E-2</v>
      </c>
      <c r="I45" s="4"/>
      <c r="J45" s="4"/>
    </row>
    <row r="46" spans="2:10" x14ac:dyDescent="0.3">
      <c r="B46" s="33">
        <v>20</v>
      </c>
      <c r="C46" s="27">
        <v>21</v>
      </c>
      <c r="D46" s="28">
        <v>0.03</v>
      </c>
      <c r="E46" s="29" t="str">
        <f>'Sheet2 (3)'!V16</f>
        <v>항상손해</v>
      </c>
      <c r="F46" s="31" t="str">
        <f>'Sheet2 (3)'!W16</f>
        <v>항상손해</v>
      </c>
      <c r="G46" s="29" t="str">
        <f>'Sheet2 (3)'!X16</f>
        <v>항상손해</v>
      </c>
      <c r="H46" s="37"/>
      <c r="I46" s="4"/>
      <c r="J46" s="4"/>
    </row>
    <row r="47" spans="2:10" x14ac:dyDescent="0.3">
      <c r="B47" s="33">
        <v>21</v>
      </c>
      <c r="C47" s="27">
        <v>22</v>
      </c>
      <c r="D47" s="28">
        <v>0.01</v>
      </c>
      <c r="E47" s="31">
        <f>'Sheet2 (3)'!V17</f>
        <v>1.0502803771448084E-2</v>
      </c>
      <c r="F47" s="31" t="str">
        <f>'Sheet2 (3)'!W17</f>
        <v>항상손해</v>
      </c>
      <c r="G47" s="29" t="str">
        <f>'Sheet2 (3)'!X17</f>
        <v>항상손해</v>
      </c>
      <c r="H47" s="37"/>
      <c r="I47" s="4"/>
      <c r="J47" s="4"/>
    </row>
    <row r="48" spans="2:10" x14ac:dyDescent="0.3">
      <c r="B48" s="33">
        <v>22</v>
      </c>
      <c r="C48" s="27">
        <v>23</v>
      </c>
      <c r="D48" s="28">
        <v>0.01</v>
      </c>
      <c r="E48" s="31">
        <f>'Sheet2 (3)'!V18</f>
        <v>1.2253620388807044E-2</v>
      </c>
      <c r="F48" s="31" t="str">
        <f>'Sheet2 (3)'!W18</f>
        <v>항상손해</v>
      </c>
      <c r="G48" s="29" t="str">
        <f>'Sheet2 (3)'!X18</f>
        <v>항상손해</v>
      </c>
      <c r="H48" s="37"/>
      <c r="I48" s="4"/>
      <c r="J48" s="4"/>
    </row>
    <row r="49" spans="2:10" x14ac:dyDescent="0.3">
      <c r="B49" s="33">
        <v>23</v>
      </c>
      <c r="C49" s="27">
        <v>24</v>
      </c>
      <c r="D49" s="32">
        <v>5.0000000000000001E-3</v>
      </c>
      <c r="E49" s="31" t="str">
        <f>'Sheet2 (3)'!V19</f>
        <v>항상이득</v>
      </c>
      <c r="F49" s="31">
        <f>'Sheet2 (3)'!W19</f>
        <v>8.2462993579739217E-3</v>
      </c>
      <c r="G49" s="29">
        <f>'Sheet2 (3)'!X19</f>
        <v>8.3427807957171512E-3</v>
      </c>
      <c r="H49" s="37"/>
      <c r="I49" s="4"/>
      <c r="J49" s="4"/>
    </row>
    <row r="50" spans="2:10" x14ac:dyDescent="0.3">
      <c r="B50" s="38">
        <v>24</v>
      </c>
      <c r="C50" s="39">
        <v>25</v>
      </c>
      <c r="D50" s="40">
        <v>5.0000000000000001E-3</v>
      </c>
      <c r="E50" s="41" t="str">
        <f>'Sheet2 (3)'!V20</f>
        <v>항상이득</v>
      </c>
      <c r="F50" s="41">
        <f>'Sheet2 (3)'!W20</f>
        <v>8.9104085385119675E-3</v>
      </c>
      <c r="G50" s="42">
        <f>'Sheet2 (3)'!X20</f>
        <v>8.9974027022475117E-3</v>
      </c>
      <c r="H50" s="43"/>
      <c r="I50" s="4"/>
      <c r="J50" s="4"/>
    </row>
    <row r="51" spans="2:10" x14ac:dyDescent="0.3">
      <c r="I51" s="4"/>
      <c r="J51" s="4"/>
    </row>
    <row r="52" spans="2:10" x14ac:dyDescent="0.3">
      <c r="I52" s="4"/>
      <c r="J52" s="4"/>
    </row>
    <row r="53" spans="2:10" x14ac:dyDescent="0.3">
      <c r="I53" s="4"/>
      <c r="J53" s="4"/>
    </row>
    <row r="54" spans="2:10" x14ac:dyDescent="0.3">
      <c r="I54" s="4"/>
      <c r="J54" s="4"/>
    </row>
    <row r="55" spans="2:10" x14ac:dyDescent="0.3">
      <c r="I55" s="4"/>
      <c r="J55" s="4"/>
    </row>
    <row r="56" spans="2:10" x14ac:dyDescent="0.3">
      <c r="I56" s="4"/>
      <c r="J56" s="4"/>
    </row>
    <row r="57" spans="2:10" x14ac:dyDescent="0.3">
      <c r="I57" s="4"/>
      <c r="J57" s="4"/>
    </row>
    <row r="58" spans="2:10" x14ac:dyDescent="0.3">
      <c r="I58" s="4"/>
      <c r="J58" s="4"/>
    </row>
  </sheetData>
  <mergeCells count="7">
    <mergeCell ref="E30:H30"/>
    <mergeCell ref="K7:L7"/>
    <mergeCell ref="K2:L2"/>
    <mergeCell ref="B6:H6"/>
    <mergeCell ref="B2:J2"/>
    <mergeCell ref="B29:H29"/>
    <mergeCell ref="E7:H7"/>
  </mergeCells>
  <phoneticPr fontId="2" type="noConversion"/>
  <conditionalFormatting sqref="E9:G27 H9:H21">
    <cfRule type="cellIs" dxfId="11" priority="4" operator="lessThan">
      <formula>1</formula>
    </cfRule>
    <cfRule type="cellIs" dxfId="10" priority="5" operator="equal">
      <formula>"항상이득"</formula>
    </cfRule>
    <cfRule type="cellIs" dxfId="9" priority="6" operator="equal">
      <formula>"항상손해"</formula>
    </cfRule>
  </conditionalFormatting>
  <conditionalFormatting sqref="E32:G50 H32:H45">
    <cfRule type="cellIs" dxfId="8" priority="1" operator="lessThan">
      <formula>1</formula>
    </cfRule>
    <cfRule type="cellIs" dxfId="7" priority="2" operator="equal">
      <formula>"항상이득"</formula>
    </cfRule>
    <cfRule type="cellIs" dxfId="6" priority="3" operator="equal">
      <formula>"항상손해"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3471C-D934-4C91-9E57-ACA0054B7450}">
  <dimension ref="B1:O50"/>
  <sheetViews>
    <sheetView topLeftCell="B1" workbookViewId="0">
      <selection activeCell="K5" sqref="K5"/>
    </sheetView>
  </sheetViews>
  <sheetFormatPr defaultRowHeight="16.5" x14ac:dyDescent="0.3"/>
  <cols>
    <col min="1" max="1" width="11.625" bestFit="1" customWidth="1"/>
    <col min="2" max="2" width="14.125" bestFit="1" customWidth="1"/>
    <col min="3" max="3" width="17.625" bestFit="1" customWidth="1"/>
    <col min="4" max="4" width="6.75" bestFit="1" customWidth="1"/>
    <col min="5" max="8" width="8.625" bestFit="1" customWidth="1"/>
    <col min="9" max="9" width="6.75" bestFit="1" customWidth="1"/>
    <col min="10" max="10" width="8.375" bestFit="1" customWidth="1"/>
    <col min="11" max="11" width="18.25" bestFit="1" customWidth="1"/>
    <col min="12" max="12" width="15" bestFit="1" customWidth="1"/>
  </cols>
  <sheetData>
    <row r="1" spans="2:15" ht="19.5" x14ac:dyDescent="0.3">
      <c r="C1" s="66" t="s">
        <v>25</v>
      </c>
      <c r="D1" s="67"/>
      <c r="E1" s="67"/>
      <c r="F1" s="67"/>
      <c r="G1" s="67"/>
    </row>
    <row r="2" spans="2:15" ht="19.5" x14ac:dyDescent="0.3">
      <c r="B2" s="63" t="s">
        <v>38</v>
      </c>
      <c r="C2" s="64"/>
      <c r="D2" s="64"/>
      <c r="E2" s="64"/>
      <c r="F2" s="64"/>
      <c r="G2" s="64"/>
      <c r="H2" s="64"/>
      <c r="I2" s="64"/>
      <c r="J2" s="65"/>
      <c r="K2" s="68" t="s">
        <v>39</v>
      </c>
      <c r="L2" s="59"/>
    </row>
    <row r="3" spans="2:15" x14ac:dyDescent="0.3">
      <c r="B3" s="23"/>
      <c r="C3" s="24" t="s">
        <v>12</v>
      </c>
      <c r="D3" s="24" t="s">
        <v>5</v>
      </c>
      <c r="E3" s="24" t="s">
        <v>3</v>
      </c>
      <c r="F3" s="24" t="s">
        <v>8</v>
      </c>
      <c r="G3" s="24" t="s">
        <v>9</v>
      </c>
      <c r="H3" s="24" t="s">
        <v>10</v>
      </c>
      <c r="I3" s="25" t="s">
        <v>20</v>
      </c>
      <c r="J3" s="48" t="s">
        <v>26</v>
      </c>
      <c r="K3" s="46" t="s">
        <v>28</v>
      </c>
      <c r="L3" s="25" t="s">
        <v>36</v>
      </c>
    </row>
    <row r="4" spans="2:15" x14ac:dyDescent="0.3">
      <c r="B4" s="45" t="s">
        <v>37</v>
      </c>
      <c r="C4" s="22">
        <f>L8</f>
        <v>11.75</v>
      </c>
      <c r="D4" s="22">
        <v>55</v>
      </c>
      <c r="E4" s="22">
        <v>12</v>
      </c>
      <c r="F4" s="22">
        <f>L9</f>
        <v>20.9</v>
      </c>
      <c r="G4" s="22">
        <v>70</v>
      </c>
      <c r="H4" s="22">
        <v>138</v>
      </c>
      <c r="I4" s="44">
        <v>160</v>
      </c>
      <c r="J4" s="49">
        <f>L12</f>
        <v>9.7000000000000003E-2</v>
      </c>
      <c r="K4" s="47">
        <v>0.45</v>
      </c>
      <c r="L4" s="21">
        <v>50</v>
      </c>
    </row>
    <row r="5" spans="2:15" x14ac:dyDescent="0.3">
      <c r="B5" s="4"/>
      <c r="C5" s="4"/>
      <c r="D5" s="4"/>
      <c r="E5" s="4"/>
      <c r="F5" s="4"/>
      <c r="G5" s="4"/>
      <c r="H5" s="69" t="s">
        <v>41</v>
      </c>
      <c r="I5" s="69">
        <v>8000</v>
      </c>
      <c r="J5" s="69" t="s">
        <v>42</v>
      </c>
      <c r="K5" s="69">
        <v>3000</v>
      </c>
      <c r="L5" s="4"/>
    </row>
    <row r="6" spans="2:15" ht="19.5" x14ac:dyDescent="0.3">
      <c r="B6" s="60" t="s">
        <v>35</v>
      </c>
      <c r="C6" s="61"/>
      <c r="D6" s="61"/>
      <c r="E6" s="61"/>
      <c r="F6" s="61"/>
      <c r="G6" s="61"/>
      <c r="H6" s="62"/>
      <c r="I6" s="4"/>
      <c r="J6" s="4"/>
      <c r="K6" s="50" t="s">
        <v>22</v>
      </c>
      <c r="L6" s="51">
        <v>1000</v>
      </c>
    </row>
    <row r="7" spans="2:15" x14ac:dyDescent="0.3">
      <c r="B7" s="33"/>
      <c r="C7" s="26"/>
      <c r="D7" s="26"/>
      <c r="E7" s="54" t="s">
        <v>19</v>
      </c>
      <c r="F7" s="54"/>
      <c r="G7" s="54"/>
      <c r="H7" s="55"/>
      <c r="I7" s="4"/>
      <c r="J7" s="4"/>
      <c r="K7" s="56" t="s">
        <v>24</v>
      </c>
      <c r="L7" s="57"/>
    </row>
    <row r="8" spans="2:15" x14ac:dyDescent="0.3">
      <c r="B8" s="33" t="s">
        <v>13</v>
      </c>
      <c r="C8" s="27" t="s">
        <v>14</v>
      </c>
      <c r="D8" s="27" t="s">
        <v>11</v>
      </c>
      <c r="E8" s="26" t="s">
        <v>8</v>
      </c>
      <c r="F8" s="26" t="s">
        <v>9</v>
      </c>
      <c r="G8" s="26" t="s">
        <v>10</v>
      </c>
      <c r="H8" s="34" t="s">
        <v>20</v>
      </c>
      <c r="I8" s="4"/>
      <c r="J8" s="4"/>
      <c r="K8" s="33" t="s">
        <v>23</v>
      </c>
      <c r="L8" s="52">
        <f>235/100*L6/200</f>
        <v>11.75</v>
      </c>
    </row>
    <row r="9" spans="2:15" x14ac:dyDescent="0.3">
      <c r="B9" s="33">
        <v>6</v>
      </c>
      <c r="C9" s="27">
        <v>7</v>
      </c>
      <c r="D9" s="28">
        <v>0.6</v>
      </c>
      <c r="E9" s="29" t="str">
        <f>'Sheet2 (2)'!V2</f>
        <v>항상손해</v>
      </c>
      <c r="F9" s="29" t="str">
        <f>'Sheet2 (2)'!W2</f>
        <v>항상손해</v>
      </c>
      <c r="G9" s="29" t="str">
        <f>'Sheet2 (2)'!X2</f>
        <v>항상손해</v>
      </c>
      <c r="H9" s="36" t="str">
        <f>'Sheet2 (2)'!Y2</f>
        <v>항상손해</v>
      </c>
      <c r="I9" s="4"/>
      <c r="J9" s="4"/>
      <c r="K9" s="33" t="s">
        <v>8</v>
      </c>
      <c r="L9" s="52">
        <f>209/100*L6/100</f>
        <v>20.9</v>
      </c>
    </row>
    <row r="10" spans="2:15" x14ac:dyDescent="0.3">
      <c r="B10" s="33">
        <v>7</v>
      </c>
      <c r="C10" s="27">
        <v>8</v>
      </c>
      <c r="D10" s="28">
        <v>0.45</v>
      </c>
      <c r="E10" s="29" t="str">
        <f>'Sheet2 (2)'!V3</f>
        <v>항상손해</v>
      </c>
      <c r="F10" s="29" t="str">
        <f>'Sheet2 (2)'!W3</f>
        <v>항상손해</v>
      </c>
      <c r="G10" s="29" t="str">
        <f>'Sheet2 (2)'!X3</f>
        <v>항상손해</v>
      </c>
      <c r="H10" s="36" t="str">
        <f>'Sheet2 (2)'!Y3</f>
        <v>항상손해</v>
      </c>
      <c r="I10" s="4"/>
      <c r="J10" s="4"/>
      <c r="K10" s="33" t="s">
        <v>9</v>
      </c>
      <c r="L10" s="52">
        <f>475/100*L6/50</f>
        <v>95</v>
      </c>
      <c r="O10" s="4"/>
    </row>
    <row r="11" spans="2:15" x14ac:dyDescent="0.3">
      <c r="B11" s="33">
        <v>8</v>
      </c>
      <c r="C11" s="27">
        <v>9</v>
      </c>
      <c r="D11" s="28">
        <v>0.3</v>
      </c>
      <c r="E11" s="29" t="str">
        <f>'Sheet2 (2)'!V4</f>
        <v>항상손해</v>
      </c>
      <c r="F11" s="29" t="str">
        <f>'Sheet2 (2)'!W4</f>
        <v>항상손해</v>
      </c>
      <c r="G11" s="29" t="str">
        <f>'Sheet2 (2)'!X4</f>
        <v>항상손해</v>
      </c>
      <c r="H11" s="36" t="str">
        <f>'Sheet2 (2)'!Y4</f>
        <v>항상손해</v>
      </c>
      <c r="I11" s="4"/>
      <c r="J11" s="4"/>
      <c r="K11" s="33" t="s">
        <v>10</v>
      </c>
      <c r="L11" s="52">
        <f>486/100*L6/30</f>
        <v>162</v>
      </c>
      <c r="O11" s="4"/>
    </row>
    <row r="12" spans="2:15" x14ac:dyDescent="0.3">
      <c r="B12" s="33">
        <v>9</v>
      </c>
      <c r="C12" s="27">
        <v>10</v>
      </c>
      <c r="D12" s="28">
        <v>0.3</v>
      </c>
      <c r="E12" s="29" t="str">
        <f>'Sheet2 (2)'!V5</f>
        <v>항상손해</v>
      </c>
      <c r="F12" s="29" t="str">
        <f>'Sheet2 (2)'!W5</f>
        <v>항상손해</v>
      </c>
      <c r="G12" s="29" t="str">
        <f>'Sheet2 (2)'!X5</f>
        <v>항상손해</v>
      </c>
      <c r="H12" s="36">
        <f>'Sheet2 (2)'!Y5</f>
        <v>0.33500164791186021</v>
      </c>
      <c r="I12" s="4"/>
      <c r="J12" s="4"/>
      <c r="K12" s="38" t="s">
        <v>26</v>
      </c>
      <c r="L12" s="53">
        <f>194/100*L6/20000</f>
        <v>9.7000000000000003E-2</v>
      </c>
    </row>
    <row r="13" spans="2:15" x14ac:dyDescent="0.3">
      <c r="B13" s="33">
        <v>10</v>
      </c>
      <c r="C13" s="27">
        <v>11</v>
      </c>
      <c r="D13" s="28">
        <v>0.3</v>
      </c>
      <c r="E13" s="29" t="str">
        <f>'Sheet2 (2)'!V6</f>
        <v>항상손해</v>
      </c>
      <c r="F13" s="29" t="str">
        <f>'Sheet2 (2)'!W6</f>
        <v>항상손해</v>
      </c>
      <c r="G13" s="29" t="str">
        <f>'Sheet2 (2)'!X6</f>
        <v>항상손해</v>
      </c>
      <c r="H13" s="36">
        <f>'Sheet2 (2)'!Y6</f>
        <v>0.33940078172446542</v>
      </c>
      <c r="I13" s="4"/>
      <c r="J13" s="4"/>
      <c r="K13" s="4"/>
      <c r="L13" s="4"/>
    </row>
    <row r="14" spans="2:15" x14ac:dyDescent="0.3">
      <c r="B14" s="33">
        <v>11</v>
      </c>
      <c r="C14" s="27">
        <v>12</v>
      </c>
      <c r="D14" s="28">
        <v>0.15</v>
      </c>
      <c r="E14" s="29" t="str">
        <f>'Sheet2 (2)'!V7</f>
        <v>항상손해</v>
      </c>
      <c r="F14" s="29" t="str">
        <f>'Sheet2 (2)'!W7</f>
        <v>항상손해</v>
      </c>
      <c r="G14" s="29" t="str">
        <f>'Sheet2 (2)'!X7</f>
        <v>항상손해</v>
      </c>
      <c r="H14" s="36">
        <f>'Sheet2 (2)'!Y7</f>
        <v>0.25045673236813515</v>
      </c>
      <c r="I14" s="4"/>
      <c r="J14" s="4"/>
      <c r="K14" s="4"/>
      <c r="L14" s="4"/>
    </row>
    <row r="15" spans="2:15" x14ac:dyDescent="0.3">
      <c r="B15" s="33">
        <v>12</v>
      </c>
      <c r="C15" s="27">
        <v>13</v>
      </c>
      <c r="D15" s="28">
        <v>0.15</v>
      </c>
      <c r="E15" s="29" t="str">
        <f>'Sheet2 (2)'!V8</f>
        <v>항상손해</v>
      </c>
      <c r="F15" s="29" t="str">
        <f>'Sheet2 (2)'!W8</f>
        <v>항상손해</v>
      </c>
      <c r="G15" s="29" t="str">
        <f>'Sheet2 (2)'!X8</f>
        <v>항상손해</v>
      </c>
      <c r="H15" s="36">
        <f>'Sheet2 (2)'!Y8</f>
        <v>0.26537704110937882</v>
      </c>
      <c r="I15" s="4"/>
      <c r="J15" s="4"/>
      <c r="K15" s="4"/>
      <c r="L15" s="4"/>
    </row>
    <row r="16" spans="2:15" x14ac:dyDescent="0.3">
      <c r="B16" s="33">
        <v>13</v>
      </c>
      <c r="C16" s="27">
        <v>14</v>
      </c>
      <c r="D16" s="28">
        <v>0.15</v>
      </c>
      <c r="E16" s="29" t="str">
        <f>'Sheet2 (2)'!V9</f>
        <v>항상손해</v>
      </c>
      <c r="F16" s="29" t="str">
        <f>'Sheet2 (2)'!W9</f>
        <v>항상손해</v>
      </c>
      <c r="G16" s="29" t="str">
        <f>'Sheet2 (2)'!X9</f>
        <v>항상손해</v>
      </c>
      <c r="H16" s="36">
        <f>'Sheet2 (2)'!Y9</f>
        <v>0.27366655999582024</v>
      </c>
      <c r="I16" s="4"/>
      <c r="J16" s="4"/>
      <c r="K16" s="4"/>
      <c r="L16" s="4"/>
    </row>
    <row r="17" spans="2:12" x14ac:dyDescent="0.3">
      <c r="B17" s="33">
        <v>14</v>
      </c>
      <c r="C17" s="27">
        <v>15</v>
      </c>
      <c r="D17" s="28">
        <v>0.1</v>
      </c>
      <c r="E17" s="29" t="str">
        <f>'Sheet2 (2)'!V10</f>
        <v>항상손해</v>
      </c>
      <c r="F17" s="29" t="str">
        <f>'Sheet2 (2)'!W10</f>
        <v>항상손해</v>
      </c>
      <c r="G17" s="29" t="str">
        <f>'Sheet2 (2)'!X10</f>
        <v>항상손해</v>
      </c>
      <c r="H17" s="36">
        <f>'Sheet2 (2)'!Y10</f>
        <v>0.19550610962715276</v>
      </c>
      <c r="I17" s="4"/>
      <c r="J17" s="4"/>
      <c r="K17" s="4"/>
      <c r="L17" s="4"/>
    </row>
    <row r="18" spans="2:12" x14ac:dyDescent="0.3">
      <c r="B18" s="33">
        <v>15</v>
      </c>
      <c r="C18" s="27">
        <v>16</v>
      </c>
      <c r="D18" s="28">
        <v>0.1</v>
      </c>
      <c r="E18" s="29" t="str">
        <f>'Sheet2 (2)'!V11</f>
        <v>항상이득</v>
      </c>
      <c r="F18" s="29">
        <f>'Sheet2 (2)'!W11</f>
        <v>0.15326245500681948</v>
      </c>
      <c r="G18" s="29" t="str">
        <f>'Sheet2 (2)'!X11</f>
        <v>항상이득</v>
      </c>
      <c r="H18" s="37"/>
      <c r="I18" s="4"/>
      <c r="J18" s="4"/>
      <c r="K18" s="4"/>
      <c r="L18" s="4"/>
    </row>
    <row r="19" spans="2:12" x14ac:dyDescent="0.3">
      <c r="B19" s="33">
        <v>16</v>
      </c>
      <c r="C19" s="27">
        <v>17</v>
      </c>
      <c r="D19" s="28">
        <v>0.1</v>
      </c>
      <c r="E19" s="29" t="str">
        <f>'Sheet2 (2)'!V12</f>
        <v>항상이득</v>
      </c>
      <c r="F19" s="29">
        <f>'Sheet2 (2)'!W12</f>
        <v>0.15929247096996257</v>
      </c>
      <c r="G19" s="29" t="str">
        <f>'Sheet2 (2)'!X12</f>
        <v>항상이득</v>
      </c>
      <c r="H19" s="37"/>
      <c r="I19" s="4"/>
      <c r="J19" s="4"/>
      <c r="K19" s="4"/>
      <c r="L19" s="4"/>
    </row>
    <row r="20" spans="2:12" x14ac:dyDescent="0.3">
      <c r="B20" s="33">
        <v>17</v>
      </c>
      <c r="C20" s="27">
        <v>18</v>
      </c>
      <c r="D20" s="28">
        <v>0.05</v>
      </c>
      <c r="E20" s="29" t="str">
        <f>'Sheet2 (2)'!V13</f>
        <v>항상이득</v>
      </c>
      <c r="F20" s="29">
        <f>'Sheet2 (2)'!W13</f>
        <v>8.0980979517938687E-2</v>
      </c>
      <c r="G20" s="29" t="str">
        <f>'Sheet2 (2)'!X13</f>
        <v>항상이득</v>
      </c>
      <c r="H20" s="37"/>
      <c r="I20" s="4"/>
      <c r="J20" s="4"/>
      <c r="K20" s="4"/>
      <c r="L20" s="4"/>
    </row>
    <row r="21" spans="2:12" x14ac:dyDescent="0.3">
      <c r="B21" s="33">
        <v>18</v>
      </c>
      <c r="C21" s="27">
        <v>19</v>
      </c>
      <c r="D21" s="28">
        <v>0.05</v>
      </c>
      <c r="E21" s="29" t="str">
        <f>'Sheet2 (2)'!V14</f>
        <v>항상이득</v>
      </c>
      <c r="F21" s="29">
        <f>'Sheet2 (2)'!W14</f>
        <v>8.7122939078838391E-2</v>
      </c>
      <c r="G21" s="29" t="str">
        <f>'Sheet2 (2)'!X14</f>
        <v>항상이득</v>
      </c>
      <c r="H21" s="37"/>
      <c r="I21" s="4"/>
      <c r="J21" s="4"/>
      <c r="K21" s="4"/>
      <c r="L21" s="4"/>
    </row>
    <row r="22" spans="2:12" x14ac:dyDescent="0.3">
      <c r="B22" s="33">
        <v>19</v>
      </c>
      <c r="C22" s="27">
        <v>20</v>
      </c>
      <c r="D22" s="28">
        <v>0.03</v>
      </c>
      <c r="E22" s="29" t="str">
        <f>'Sheet2 (2)'!V15</f>
        <v>항상이득</v>
      </c>
      <c r="F22" s="29">
        <f>'Sheet2 (2)'!W15</f>
        <v>4.2233689169603156E-2</v>
      </c>
      <c r="G22" s="29">
        <f>'Sheet2 (2)'!X15</f>
        <v>5.6764281203723878E-2</v>
      </c>
      <c r="H22" s="37"/>
      <c r="I22" s="4"/>
      <c r="J22" s="4"/>
      <c r="K22" s="4"/>
      <c r="L22" s="4"/>
    </row>
    <row r="23" spans="2:12" x14ac:dyDescent="0.3">
      <c r="B23" s="33">
        <v>20</v>
      </c>
      <c r="C23" s="27">
        <v>21</v>
      </c>
      <c r="D23" s="28">
        <v>0.03</v>
      </c>
      <c r="E23" s="29" t="str">
        <f>'Sheet2 (2)'!V16</f>
        <v>항상이득</v>
      </c>
      <c r="F23" s="29">
        <f>'Sheet2 (2)'!W16</f>
        <v>4.3850251538105192E-2</v>
      </c>
      <c r="G23" s="29">
        <f>'Sheet2 (2)'!X16</f>
        <v>5.7889082582816047E-2</v>
      </c>
      <c r="H23" s="37"/>
      <c r="I23" s="4"/>
      <c r="J23" s="4"/>
      <c r="K23" s="4"/>
      <c r="L23" s="4"/>
    </row>
    <row r="24" spans="2:12" x14ac:dyDescent="0.3">
      <c r="B24" s="33">
        <v>21</v>
      </c>
      <c r="C24" s="27">
        <v>22</v>
      </c>
      <c r="D24" s="28">
        <v>0.01</v>
      </c>
      <c r="E24" s="29" t="str">
        <f>'Sheet2 (2)'!V17</f>
        <v>항상이득</v>
      </c>
      <c r="F24" s="29">
        <f>'Sheet2 (2)'!W17</f>
        <v>1.6230550160335408E-2</v>
      </c>
      <c r="G24" s="29">
        <f>'Sheet2 (2)'!X17</f>
        <v>1.642725658661633E-2</v>
      </c>
      <c r="H24" s="37"/>
      <c r="I24" s="4"/>
      <c r="J24" s="4"/>
      <c r="K24" s="4"/>
      <c r="L24" s="4"/>
    </row>
    <row r="25" spans="2:12" x14ac:dyDescent="0.3">
      <c r="B25" s="33">
        <v>22</v>
      </c>
      <c r="C25" s="27">
        <v>23</v>
      </c>
      <c r="D25" s="28">
        <v>0.01</v>
      </c>
      <c r="E25" s="29" t="str">
        <f>'Sheet2 (2)'!V18</f>
        <v>항상이득</v>
      </c>
      <c r="F25" s="29">
        <f>'Sheet2 (2)'!W18</f>
        <v>1.7097321219561198E-2</v>
      </c>
      <c r="G25" s="29">
        <f>'Sheet2 (2)'!X18</f>
        <v>1.7281645202138898E-2</v>
      </c>
      <c r="H25" s="37"/>
      <c r="I25" s="4"/>
      <c r="J25" s="4"/>
      <c r="K25" s="4"/>
      <c r="L25" s="4"/>
    </row>
    <row r="26" spans="2:12" x14ac:dyDescent="0.3">
      <c r="B26" s="33">
        <v>23</v>
      </c>
      <c r="C26" s="27">
        <v>24</v>
      </c>
      <c r="D26" s="32">
        <v>5.0000000000000001E-3</v>
      </c>
      <c r="E26" s="29" t="str">
        <f>'Sheet2 (2)'!V19</f>
        <v>항상이득</v>
      </c>
      <c r="F26" s="29" t="str">
        <f>'Sheet2 (2)'!W19</f>
        <v>항상이득</v>
      </c>
      <c r="G26" s="29" t="str">
        <f>'Sheet2 (2)'!X19</f>
        <v>항상이득</v>
      </c>
      <c r="H26" s="37"/>
      <c r="I26" s="4"/>
      <c r="J26" s="4"/>
      <c r="K26" s="4"/>
      <c r="L26" s="4"/>
    </row>
    <row r="27" spans="2:12" x14ac:dyDescent="0.3">
      <c r="B27" s="38">
        <v>24</v>
      </c>
      <c r="C27" s="39">
        <v>25</v>
      </c>
      <c r="D27" s="40">
        <v>5.0000000000000001E-3</v>
      </c>
      <c r="E27" s="42" t="str">
        <f>'Sheet2 (2)'!V20</f>
        <v>항상이득</v>
      </c>
      <c r="F27" s="42" t="str">
        <f>'Sheet2 (2)'!W20</f>
        <v>항상이득</v>
      </c>
      <c r="G27" s="42" t="str">
        <f>'Sheet2 (2)'!X20</f>
        <v>항상이득</v>
      </c>
      <c r="H27" s="43"/>
      <c r="I27" s="4"/>
      <c r="J27" s="4"/>
      <c r="K27" s="4"/>
      <c r="L27" s="4"/>
    </row>
    <row r="28" spans="2:12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ht="19.5" x14ac:dyDescent="0.3">
      <c r="B29" s="60" t="s">
        <v>29</v>
      </c>
      <c r="C29" s="61"/>
      <c r="D29" s="61"/>
      <c r="E29" s="61"/>
      <c r="F29" s="61"/>
      <c r="G29" s="61"/>
      <c r="H29" s="62"/>
      <c r="I29" s="4"/>
      <c r="J29" s="4"/>
      <c r="K29" s="4"/>
      <c r="L29" s="4"/>
    </row>
    <row r="30" spans="2:12" x14ac:dyDescent="0.3">
      <c r="B30" s="33"/>
      <c r="C30" s="26"/>
      <c r="D30" s="26"/>
      <c r="E30" s="54" t="s">
        <v>19</v>
      </c>
      <c r="F30" s="54"/>
      <c r="G30" s="54"/>
      <c r="H30" s="55"/>
      <c r="I30" s="4" t="s">
        <v>30</v>
      </c>
      <c r="J30" s="4"/>
      <c r="K30" s="4"/>
      <c r="L30" s="4"/>
    </row>
    <row r="31" spans="2:12" x14ac:dyDescent="0.3">
      <c r="B31" s="33" t="s">
        <v>13</v>
      </c>
      <c r="C31" s="27" t="s">
        <v>14</v>
      </c>
      <c r="D31" s="27" t="s">
        <v>11</v>
      </c>
      <c r="E31" s="26" t="s">
        <v>8</v>
      </c>
      <c r="F31" s="26" t="s">
        <v>9</v>
      </c>
      <c r="G31" s="26" t="s">
        <v>10</v>
      </c>
      <c r="H31" s="34" t="s">
        <v>36</v>
      </c>
      <c r="I31" s="4"/>
      <c r="J31" s="4"/>
      <c r="K31" s="4"/>
      <c r="L31" s="4"/>
    </row>
    <row r="32" spans="2:12" x14ac:dyDescent="0.3">
      <c r="B32" s="33">
        <v>6</v>
      </c>
      <c r="C32" s="27">
        <v>7</v>
      </c>
      <c r="D32" s="28">
        <v>0.6</v>
      </c>
      <c r="E32" s="29" t="str">
        <f>'Sheet2 (5)'!V2</f>
        <v>항상손해</v>
      </c>
      <c r="F32" s="29" t="str">
        <f>'Sheet2 (5)'!W2</f>
        <v>항상손해</v>
      </c>
      <c r="G32" s="29" t="str">
        <f>'Sheet2 (5)'!X2</f>
        <v>항상손해</v>
      </c>
      <c r="H32" s="36" t="str">
        <f>'Sheet2 (5)'!Y2</f>
        <v>항상손해</v>
      </c>
      <c r="I32" s="4"/>
      <c r="J32" s="4"/>
      <c r="K32" s="4"/>
      <c r="L32" s="4"/>
    </row>
    <row r="33" spans="2:12" x14ac:dyDescent="0.3">
      <c r="B33" s="33">
        <v>7</v>
      </c>
      <c r="C33" s="27">
        <v>8</v>
      </c>
      <c r="D33" s="28">
        <v>0.45</v>
      </c>
      <c r="E33" s="29" t="str">
        <f>'Sheet2 (5)'!V3</f>
        <v>항상손해</v>
      </c>
      <c r="F33" s="29" t="str">
        <f>'Sheet2 (5)'!W3</f>
        <v>항상손해</v>
      </c>
      <c r="G33" s="29" t="str">
        <f>'Sheet2 (5)'!X3</f>
        <v>항상손해</v>
      </c>
      <c r="H33" s="36">
        <f>'Sheet2 (5)'!Y3</f>
        <v>0.4789445905523394</v>
      </c>
      <c r="I33" s="4"/>
      <c r="J33" s="4"/>
      <c r="K33" s="4"/>
      <c r="L33" s="4"/>
    </row>
    <row r="34" spans="2:12" x14ac:dyDescent="0.3">
      <c r="B34" s="33">
        <v>8</v>
      </c>
      <c r="C34" s="27">
        <v>9</v>
      </c>
      <c r="D34" s="28">
        <v>0.3</v>
      </c>
      <c r="E34" s="29" t="str">
        <f>'Sheet2 (5)'!V4</f>
        <v>항상손해</v>
      </c>
      <c r="F34" s="29" t="str">
        <f>'Sheet2 (5)'!W4</f>
        <v>항상손해</v>
      </c>
      <c r="G34" s="29" t="str">
        <f>'Sheet2 (5)'!X4</f>
        <v>항상손해</v>
      </c>
      <c r="H34" s="36">
        <f>'Sheet2 (5)'!Y4</f>
        <v>0.43543711496124765</v>
      </c>
      <c r="I34" s="4"/>
      <c r="J34" s="4"/>
      <c r="K34" s="4"/>
      <c r="L34" s="4"/>
    </row>
    <row r="35" spans="2:12" x14ac:dyDescent="0.3">
      <c r="B35" s="33">
        <v>9</v>
      </c>
      <c r="C35" s="27">
        <v>10</v>
      </c>
      <c r="D35" s="28">
        <v>0.3</v>
      </c>
      <c r="E35" s="29" t="str">
        <f>'Sheet2 (5)'!V5</f>
        <v>항상손해</v>
      </c>
      <c r="F35" s="29" t="str">
        <f>'Sheet2 (5)'!W5</f>
        <v>항상손해</v>
      </c>
      <c r="G35" s="29" t="str">
        <f>'Sheet2 (5)'!X5</f>
        <v>항상손해</v>
      </c>
      <c r="H35" s="36">
        <f>'Sheet2 (5)'!Y5</f>
        <v>0.43648148243522328</v>
      </c>
      <c r="I35" s="4"/>
      <c r="J35" s="4"/>
      <c r="K35" s="4"/>
      <c r="L35" s="4"/>
    </row>
    <row r="36" spans="2:12" x14ac:dyDescent="0.3">
      <c r="B36" s="33">
        <v>10</v>
      </c>
      <c r="C36" s="27">
        <v>11</v>
      </c>
      <c r="D36" s="28">
        <v>0.3</v>
      </c>
      <c r="E36" s="29" t="str">
        <f>'Sheet2 (5)'!V6</f>
        <v>항상손해</v>
      </c>
      <c r="F36" s="29" t="str">
        <f>'Sheet2 (5)'!W6</f>
        <v>항상손해</v>
      </c>
      <c r="G36" s="29" t="str">
        <f>'Sheet2 (5)'!X6</f>
        <v>항상손해</v>
      </c>
      <c r="H36" s="36">
        <f>'Sheet2 (5)'!Y6</f>
        <v>0.43648148243522328</v>
      </c>
      <c r="I36" s="4"/>
      <c r="J36" s="4"/>
      <c r="K36" s="4"/>
      <c r="L36" s="4"/>
    </row>
    <row r="37" spans="2:12" x14ac:dyDescent="0.3">
      <c r="B37" s="33">
        <v>11</v>
      </c>
      <c r="C37" s="27">
        <v>12</v>
      </c>
      <c r="D37" s="28">
        <v>0.15</v>
      </c>
      <c r="E37" s="29" t="str">
        <f>'Sheet2 (5)'!V7</f>
        <v>항상손해</v>
      </c>
      <c r="F37" s="29" t="str">
        <f>'Sheet2 (5)'!W7</f>
        <v>항상손해</v>
      </c>
      <c r="G37" s="29" t="str">
        <f>'Sheet2 (5)'!X7</f>
        <v>항상손해</v>
      </c>
      <c r="H37" s="36">
        <f>'Sheet2 (5)'!Y7</f>
        <v>0.28280035867419351</v>
      </c>
      <c r="I37" s="4"/>
      <c r="J37" s="4"/>
      <c r="K37" s="4"/>
      <c r="L37" s="4"/>
    </row>
    <row r="38" spans="2:12" x14ac:dyDescent="0.3">
      <c r="B38" s="33">
        <v>12</v>
      </c>
      <c r="C38" s="27">
        <v>13</v>
      </c>
      <c r="D38" s="28">
        <v>0.15</v>
      </c>
      <c r="E38" s="29" t="str">
        <f>'Sheet2 (5)'!V8</f>
        <v>항상손해</v>
      </c>
      <c r="F38" s="29" t="str">
        <f>'Sheet2 (5)'!W8</f>
        <v>항상손해</v>
      </c>
      <c r="G38" s="29" t="str">
        <f>'Sheet2 (5)'!X8</f>
        <v>항상손해</v>
      </c>
      <c r="H38" s="36">
        <f>'Sheet2 (5)'!Y8</f>
        <v>0.28324110125106228</v>
      </c>
      <c r="I38" s="4"/>
      <c r="J38" s="4"/>
      <c r="K38" s="4"/>
      <c r="L38" s="4"/>
    </row>
    <row r="39" spans="2:12" x14ac:dyDescent="0.3">
      <c r="B39" s="33">
        <v>13</v>
      </c>
      <c r="C39" s="27">
        <v>14</v>
      </c>
      <c r="D39" s="28">
        <v>0.15</v>
      </c>
      <c r="E39" s="29" t="str">
        <f>'Sheet2 (5)'!V9</f>
        <v>항상손해</v>
      </c>
      <c r="F39" s="29" t="str">
        <f>'Sheet2 (5)'!W9</f>
        <v>항상손해</v>
      </c>
      <c r="G39" s="29" t="str">
        <f>'Sheet2 (5)'!X9</f>
        <v>항상손해</v>
      </c>
      <c r="H39" s="36">
        <f>'Sheet2 (5)'!Y9</f>
        <v>0.28647305075876506</v>
      </c>
      <c r="I39" s="4"/>
      <c r="J39" s="4"/>
      <c r="K39" s="4"/>
      <c r="L39" s="4"/>
    </row>
    <row r="40" spans="2:12" x14ac:dyDescent="0.3">
      <c r="B40" s="33">
        <v>14</v>
      </c>
      <c r="C40" s="27">
        <v>15</v>
      </c>
      <c r="D40" s="28">
        <v>0.1</v>
      </c>
      <c r="E40" s="29" t="str">
        <f>'Sheet2 (5)'!V10</f>
        <v>항상손해</v>
      </c>
      <c r="F40" s="29" t="str">
        <f>'Sheet2 (5)'!W10</f>
        <v>항상손해</v>
      </c>
      <c r="G40" s="29" t="str">
        <f>'Sheet2 (5)'!X10</f>
        <v>항상손해</v>
      </c>
      <c r="H40" s="36" t="str">
        <f>'Sheet2 (5)'!Y10</f>
        <v>항상이득</v>
      </c>
      <c r="I40" s="4"/>
      <c r="J40" s="4"/>
      <c r="K40" s="4"/>
      <c r="L40" s="4"/>
    </row>
    <row r="41" spans="2:12" x14ac:dyDescent="0.3">
      <c r="B41" s="33">
        <v>15</v>
      </c>
      <c r="C41" s="27">
        <v>16</v>
      </c>
      <c r="D41" s="28">
        <v>0.1</v>
      </c>
      <c r="E41" s="29" t="str">
        <f>'Sheet2 (5)'!V11</f>
        <v>항상손해</v>
      </c>
      <c r="F41" s="29" t="str">
        <f>'Sheet2 (5)'!W11</f>
        <v>항상손해</v>
      </c>
      <c r="G41" s="29" t="str">
        <f>'Sheet2 (5)'!X11</f>
        <v>항상손해</v>
      </c>
      <c r="H41" s="37"/>
      <c r="I41" s="4"/>
      <c r="J41" s="4"/>
      <c r="K41" s="4"/>
      <c r="L41" s="4"/>
    </row>
    <row r="42" spans="2:12" x14ac:dyDescent="0.3">
      <c r="B42" s="33">
        <v>16</v>
      </c>
      <c r="C42" s="27">
        <v>17</v>
      </c>
      <c r="D42" s="28">
        <v>0.1</v>
      </c>
      <c r="E42" s="29" t="str">
        <f>'Sheet2 (5)'!V12</f>
        <v>항상손해</v>
      </c>
      <c r="F42" s="29" t="str">
        <f>'Sheet2 (5)'!W12</f>
        <v>항상손해</v>
      </c>
      <c r="G42" s="29" t="str">
        <f>'Sheet2 (5)'!X12</f>
        <v>항상손해</v>
      </c>
      <c r="H42" s="37"/>
      <c r="I42" s="4"/>
      <c r="J42" s="4"/>
      <c r="K42" s="4"/>
      <c r="L42" s="4"/>
    </row>
    <row r="43" spans="2:12" x14ac:dyDescent="0.3">
      <c r="B43" s="33">
        <v>17</v>
      </c>
      <c r="C43" s="27">
        <v>18</v>
      </c>
      <c r="D43" s="28">
        <v>0.05</v>
      </c>
      <c r="E43" s="29">
        <f>'Sheet2 (5)'!V13</f>
        <v>5.3982185493013514E-2</v>
      </c>
      <c r="F43" s="29" t="str">
        <f>'Sheet2 (5)'!W13</f>
        <v>항상손해</v>
      </c>
      <c r="G43" s="29" t="str">
        <f>'Sheet2 (5)'!X13</f>
        <v>항상손해</v>
      </c>
      <c r="H43" s="37"/>
      <c r="I43" s="4"/>
      <c r="J43" s="4"/>
      <c r="K43" s="4"/>
      <c r="L43" s="4"/>
    </row>
    <row r="44" spans="2:12" x14ac:dyDescent="0.3">
      <c r="B44" s="33">
        <v>18</v>
      </c>
      <c r="C44" s="27">
        <v>19</v>
      </c>
      <c r="D44" s="28">
        <v>0.05</v>
      </c>
      <c r="E44" s="29">
        <f>'Sheet2 (5)'!V14</f>
        <v>6.362261128108633E-2</v>
      </c>
      <c r="F44" s="29" t="str">
        <f>'Sheet2 (5)'!W14</f>
        <v>항상손해</v>
      </c>
      <c r="G44" s="29" t="str">
        <f>'Sheet2 (5)'!X14</f>
        <v>항상손해</v>
      </c>
      <c r="H44" s="37"/>
      <c r="I44" s="4"/>
      <c r="J44" s="4"/>
      <c r="K44" s="4"/>
      <c r="L44" s="4"/>
    </row>
    <row r="45" spans="2:12" x14ac:dyDescent="0.3">
      <c r="B45" s="33">
        <v>19</v>
      </c>
      <c r="C45" s="27">
        <v>20</v>
      </c>
      <c r="D45" s="28">
        <v>0.03</v>
      </c>
      <c r="E45" s="29" t="str">
        <f>'Sheet2 (5)'!V15</f>
        <v>항상손해</v>
      </c>
      <c r="F45" s="29" t="str">
        <f>'Sheet2 (5)'!W15</f>
        <v>항상손해</v>
      </c>
      <c r="G45" s="29" t="str">
        <f>'Sheet2 (5)'!X15</f>
        <v>항상손해</v>
      </c>
      <c r="H45" s="37"/>
      <c r="I45" s="4"/>
      <c r="J45" s="4"/>
      <c r="K45" s="4"/>
      <c r="L45" s="4"/>
    </row>
    <row r="46" spans="2:12" x14ac:dyDescent="0.3">
      <c r="B46" s="33">
        <v>20</v>
      </c>
      <c r="C46" s="27">
        <v>21</v>
      </c>
      <c r="D46" s="28">
        <v>0.03</v>
      </c>
      <c r="E46" s="29" t="str">
        <f>'Sheet2 (5)'!V16</f>
        <v>항상손해</v>
      </c>
      <c r="F46" s="29" t="str">
        <f>'Sheet2 (5)'!W16</f>
        <v>항상손해</v>
      </c>
      <c r="G46" s="29" t="str">
        <f>'Sheet2 (5)'!X16</f>
        <v>항상손해</v>
      </c>
      <c r="H46" s="37"/>
      <c r="I46" s="4"/>
      <c r="J46" s="4"/>
      <c r="K46" s="4"/>
      <c r="L46" s="4"/>
    </row>
    <row r="47" spans="2:12" x14ac:dyDescent="0.3">
      <c r="B47" s="33">
        <v>21</v>
      </c>
      <c r="C47" s="27">
        <v>22</v>
      </c>
      <c r="D47" s="28">
        <v>0.01</v>
      </c>
      <c r="E47" s="29">
        <f>'Sheet2 (5)'!V17</f>
        <v>1.0502803771448084E-2</v>
      </c>
      <c r="F47" s="29" t="str">
        <f>'Sheet2 (5)'!W17</f>
        <v>항상손해</v>
      </c>
      <c r="G47" s="29" t="str">
        <f>'Sheet2 (5)'!X17</f>
        <v>항상손해</v>
      </c>
      <c r="H47" s="37"/>
      <c r="I47" s="4"/>
      <c r="J47" s="4"/>
      <c r="K47" s="4"/>
      <c r="L47" s="4"/>
    </row>
    <row r="48" spans="2:12" x14ac:dyDescent="0.3">
      <c r="B48" s="33">
        <v>22</v>
      </c>
      <c r="C48" s="27">
        <v>23</v>
      </c>
      <c r="D48" s="28">
        <v>0.01</v>
      </c>
      <c r="E48" s="29">
        <f>'Sheet2 (5)'!V18</f>
        <v>1.2253620388807044E-2</v>
      </c>
      <c r="F48" s="29" t="str">
        <f>'Sheet2 (5)'!W18</f>
        <v>항상손해</v>
      </c>
      <c r="G48" s="29" t="str">
        <f>'Sheet2 (5)'!X18</f>
        <v>항상손해</v>
      </c>
      <c r="H48" s="37"/>
      <c r="I48" s="4"/>
      <c r="J48" s="4"/>
      <c r="K48" s="4"/>
      <c r="L48" s="4"/>
    </row>
    <row r="49" spans="2:12" x14ac:dyDescent="0.3">
      <c r="B49" s="33">
        <v>23</v>
      </c>
      <c r="C49" s="27">
        <v>24</v>
      </c>
      <c r="D49" s="32">
        <v>5.0000000000000001E-3</v>
      </c>
      <c r="E49" s="29" t="str">
        <f>'Sheet2 (5)'!V19</f>
        <v>항상이득</v>
      </c>
      <c r="F49" s="29">
        <f>'Sheet2 (5)'!W19</f>
        <v>8.2462993579739217E-3</v>
      </c>
      <c r="G49" s="29">
        <f>'Sheet2 (5)'!X19</f>
        <v>8.3427807957171512E-3</v>
      </c>
      <c r="H49" s="37"/>
      <c r="I49" s="4"/>
      <c r="J49" s="4"/>
      <c r="K49" s="4"/>
      <c r="L49" s="4"/>
    </row>
    <row r="50" spans="2:12" x14ac:dyDescent="0.3">
      <c r="B50" s="38">
        <v>24</v>
      </c>
      <c r="C50" s="39">
        <v>25</v>
      </c>
      <c r="D50" s="40">
        <v>5.0000000000000001E-3</v>
      </c>
      <c r="E50" s="42" t="str">
        <f>'Sheet2 (5)'!V20</f>
        <v>항상이득</v>
      </c>
      <c r="F50" s="42">
        <f>'Sheet2 (5)'!W20</f>
        <v>8.9104085385119675E-3</v>
      </c>
      <c r="G50" s="42">
        <f>'Sheet2 (5)'!X20</f>
        <v>8.9974027022475117E-3</v>
      </c>
      <c r="H50" s="43"/>
      <c r="I50" s="4"/>
      <c r="J50" s="4"/>
      <c r="K50" s="4"/>
      <c r="L50" s="4"/>
    </row>
  </sheetData>
  <mergeCells count="8">
    <mergeCell ref="E30:H30"/>
    <mergeCell ref="E7:H7"/>
    <mergeCell ref="C1:G1"/>
    <mergeCell ref="K2:L2"/>
    <mergeCell ref="K7:L7"/>
    <mergeCell ref="B29:H29"/>
    <mergeCell ref="B6:H6"/>
    <mergeCell ref="B2:J2"/>
  </mergeCells>
  <phoneticPr fontId="2" type="noConversion"/>
  <conditionalFormatting sqref="E32:H32 E33:G50 H33:H40">
    <cfRule type="cellIs" dxfId="5" priority="1" operator="lessThan">
      <formula>1</formula>
    </cfRule>
    <cfRule type="cellIs" dxfId="4" priority="2" operator="equal">
      <formula>"항상이득"</formula>
    </cfRule>
    <cfRule type="cellIs" dxfId="3" priority="3" operator="equal">
      <formula>"항상손해"</formula>
    </cfRule>
  </conditionalFormatting>
  <conditionalFormatting sqref="E9:H9 E10:G27 H10:H17">
    <cfRule type="cellIs" dxfId="2" priority="4" operator="lessThan">
      <formula>1</formula>
    </cfRule>
    <cfRule type="cellIs" dxfId="1" priority="5" operator="equal">
      <formula>"항상이득"</formula>
    </cfRule>
    <cfRule type="cellIs" dxfId="0" priority="6" operator="equal">
      <formula>"항상손해"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FDD2-3F75-475B-A48E-FBD8F7D1436A}">
  <dimension ref="A1:Y62"/>
  <sheetViews>
    <sheetView workbookViewId="0">
      <selection activeCell="Q16" sqref="Q16"/>
    </sheetView>
  </sheetViews>
  <sheetFormatPr defaultColWidth="8.75" defaultRowHeight="16.5" x14ac:dyDescent="0.3"/>
  <cols>
    <col min="1" max="2" width="8.75" style="4"/>
    <col min="3" max="3" width="9.625" style="4" bestFit="1" customWidth="1"/>
    <col min="4" max="11" width="8.75" style="4"/>
    <col min="12" max="12" width="11.875" style="4" bestFit="1" customWidth="1"/>
    <col min="13" max="13" width="12.75" style="4" bestFit="1" customWidth="1"/>
    <col min="14" max="16384" width="8.75" style="4"/>
  </cols>
  <sheetData>
    <row r="1" spans="1:25" x14ac:dyDescent="0.3">
      <c r="A1" s="4" t="s">
        <v>0</v>
      </c>
      <c r="B1" s="4" t="s">
        <v>1</v>
      </c>
      <c r="C1" s="4" t="s">
        <v>40</v>
      </c>
      <c r="D1" s="4" t="s">
        <v>4</v>
      </c>
      <c r="E1" s="4" t="s">
        <v>6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31</v>
      </c>
      <c r="L1" s="4" t="s">
        <v>26</v>
      </c>
      <c r="M1" s="3" t="s">
        <v>18</v>
      </c>
      <c r="N1" s="4" t="s">
        <v>8</v>
      </c>
      <c r="O1" s="4" t="s">
        <v>9</v>
      </c>
      <c r="P1" s="4" t="s">
        <v>10</v>
      </c>
      <c r="Q1" s="4" t="s">
        <v>20</v>
      </c>
      <c r="R1" s="4" t="s">
        <v>8</v>
      </c>
      <c r="S1" s="4" t="s">
        <v>9</v>
      </c>
      <c r="T1" s="4" t="s">
        <v>10</v>
      </c>
      <c r="U1" s="4" t="s">
        <v>20</v>
      </c>
    </row>
    <row r="2" spans="1:25" ht="17.25" x14ac:dyDescent="0.3">
      <c r="A2" s="4">
        <v>6</v>
      </c>
      <c r="B2" s="4">
        <v>7</v>
      </c>
      <c r="C2" s="20">
        <f>ROUNDUP(A54*0.4,0)</f>
        <v>162</v>
      </c>
      <c r="D2" s="5">
        <f>INT(B54*0.4)</f>
        <v>2</v>
      </c>
      <c r="E2" s="5">
        <f>INT(C54*0.4)</f>
        <v>3</v>
      </c>
      <c r="F2" s="5">
        <f>INT(D54*0.4)</f>
        <v>132</v>
      </c>
      <c r="G2" s="4">
        <f>I2*6</f>
        <v>12</v>
      </c>
      <c r="H2" s="4">
        <f>I2*3</f>
        <v>6</v>
      </c>
      <c r="I2" s="4">
        <v>2</v>
      </c>
      <c r="J2" s="1">
        <v>0.6</v>
      </c>
      <c r="K2" s="1">
        <v>0.6</v>
      </c>
      <c r="L2" s="5">
        <f>INT(E54*0.4)</f>
        <v>43</v>
      </c>
      <c r="M2" s="4">
        <f>(C2*본캐용!$K$4/10+D2*본캐용!$E$4+E2*본캐용!$D$4+F2+L2*본캐용!$J$4)/(J2*100+20)</f>
        <v>4.1557624999999998</v>
      </c>
      <c r="N2" s="4">
        <f>G2*본캐용!$F$4/(100*K2*L28)</f>
        <v>12.519141716566866</v>
      </c>
      <c r="O2" s="4">
        <f>H2*본캐용!$G$4/(100*K2*M28)</f>
        <v>21.028028028028029</v>
      </c>
      <c r="P2" s="4">
        <f>I2*본캐용!$H$4/(100*K2*N28)</f>
        <v>13.804600000000001</v>
      </c>
      <c r="Q2" s="4">
        <f>본캐용!$L$4/10</f>
        <v>5</v>
      </c>
      <c r="R2" s="4">
        <f t="shared" ref="R2:R16" si="0">(3-(N2/(M2/2)))*J2</f>
        <v>-1.814973199233652</v>
      </c>
      <c r="S2" s="4">
        <f t="shared" ref="S2:S16" si="1">(3-(O2/(M2/2)))*J2</f>
        <v>-4.2719623976667664</v>
      </c>
      <c r="T2" s="4">
        <f t="shared" ref="T2:T16" si="2">(3-(P2/(M2/2)))*J2</f>
        <v>-2.1861565717482652</v>
      </c>
      <c r="U2" s="4">
        <f t="shared" ref="U2:U9" si="3">(3-(Q2/(M2/2)))*J2</f>
        <v>0.35622163201097257</v>
      </c>
      <c r="V2" s="4" t="str">
        <f>IF(J2&gt;R2,"항상손해",IF(J2*2&lt;R2,"항상이득",R2))</f>
        <v>항상손해</v>
      </c>
      <c r="W2" s="4" t="str">
        <f>IF(J2&gt;S2,"항상손해",IF(J2*2&lt;S2,"항상이득",S2))</f>
        <v>항상손해</v>
      </c>
      <c r="X2" s="4" t="str">
        <f>IF(J2&gt;T2,"항상손해",IF(J2*2&lt;T2,"항상이득",T2))</f>
        <v>항상손해</v>
      </c>
      <c r="Y2" s="4" t="str">
        <f>IF(J2&gt;U2,"항상손해",IF(J2*2&lt;U2,"항상이득",U2))</f>
        <v>항상손해</v>
      </c>
    </row>
    <row r="3" spans="1:25" ht="17.25" x14ac:dyDescent="0.3">
      <c r="A3" s="4">
        <v>7</v>
      </c>
      <c r="B3" s="4">
        <v>8</v>
      </c>
      <c r="C3" s="20">
        <f t="shared" ref="C3:C10" si="4">ROUNDUP(A55*0.4,0)</f>
        <v>162</v>
      </c>
      <c r="D3" s="5">
        <f t="shared" ref="D3:D10" si="5">INT(B55*0.4)</f>
        <v>2</v>
      </c>
      <c r="E3" s="5">
        <f t="shared" ref="E3:E10" si="6">INT(C55*0.4)</f>
        <v>4</v>
      </c>
      <c r="F3" s="5">
        <f t="shared" ref="F3:F10" si="7">INT(D55*0.4)</f>
        <v>132</v>
      </c>
      <c r="G3" s="4">
        <f t="shared" ref="G3:G20" si="8">I3*6</f>
        <v>12</v>
      </c>
      <c r="H3" s="4">
        <f t="shared" ref="H3:H14" si="9">I3*3</f>
        <v>6</v>
      </c>
      <c r="I3" s="4">
        <v>2</v>
      </c>
      <c r="J3" s="1">
        <v>0.45</v>
      </c>
      <c r="K3" s="1">
        <v>0.45</v>
      </c>
      <c r="L3" s="5">
        <f t="shared" ref="L3:L10" si="10">INT(E55*0.4)</f>
        <v>43</v>
      </c>
      <c r="M3" s="4">
        <f>(C3*본캐용!$K$4/10+D3*본캐용!$E$4+E3*본캐용!$D$4+F3+L3*본캐용!$J$4)/(J3*100+20)</f>
        <v>5.9609384615384613</v>
      </c>
      <c r="N3" s="4">
        <f>G3*본캐용!$F$4/(100*K3*L29)</f>
        <v>16.72</v>
      </c>
      <c r="O3" s="4">
        <f>H3*본캐용!$G$4/(100*K3*M29)</f>
        <v>28</v>
      </c>
      <c r="P3" s="4">
        <f>I3*본캐용!$H$4/(100*K3*N29)</f>
        <v>18.399999999999999</v>
      </c>
      <c r="Q3" s="4">
        <f>본캐용!$L$4/10</f>
        <v>5</v>
      </c>
      <c r="R3" s="4">
        <f t="shared" si="0"/>
        <v>-1.1744347173005798</v>
      </c>
      <c r="S3" s="4">
        <f t="shared" si="1"/>
        <v>-2.8775222538526459</v>
      </c>
      <c r="T3" s="4">
        <f t="shared" si="2"/>
        <v>-1.4280860525317385</v>
      </c>
      <c r="U3" s="4">
        <f t="shared" si="3"/>
        <v>0.59508531181202751</v>
      </c>
      <c r="V3" s="4" t="str">
        <f t="shared" ref="V3:V20" si="11">IF(J3&gt;R3,"항상손해",IF(J3*2&lt;R3,"항상이득",R3))</f>
        <v>항상손해</v>
      </c>
      <c r="W3" s="4" t="str">
        <f t="shared" ref="W3:W20" si="12">IF(J3&gt;S3,"항상손해",IF(J3*2&lt;S3,"항상이득",S3))</f>
        <v>항상손해</v>
      </c>
      <c r="X3" s="4" t="str">
        <f t="shared" ref="X3:X20" si="13">IF(J3&gt;T3,"항상손해",IF(J3*2&lt;T3,"항상이득",T3))</f>
        <v>항상손해</v>
      </c>
      <c r="Y3" s="4">
        <f t="shared" ref="Y3:Y15" si="14">IF(J3&gt;U3,"항상손해",IF(J3*2&lt;U3,"항상이득",U3))</f>
        <v>0.59508531181202751</v>
      </c>
    </row>
    <row r="4" spans="1:25" ht="17.25" x14ac:dyDescent="0.3">
      <c r="A4" s="4">
        <v>8</v>
      </c>
      <c r="B4" s="4">
        <v>9</v>
      </c>
      <c r="C4" s="20">
        <f t="shared" si="4"/>
        <v>162</v>
      </c>
      <c r="D4" s="5">
        <f t="shared" si="5"/>
        <v>2</v>
      </c>
      <c r="E4" s="5">
        <f t="shared" si="6"/>
        <v>4</v>
      </c>
      <c r="F4" s="5">
        <f t="shared" si="7"/>
        <v>132</v>
      </c>
      <c r="G4" s="4">
        <f t="shared" si="8"/>
        <v>12</v>
      </c>
      <c r="H4" s="4">
        <f t="shared" si="9"/>
        <v>6</v>
      </c>
      <c r="I4" s="4">
        <v>2</v>
      </c>
      <c r="J4" s="1">
        <v>0.3</v>
      </c>
      <c r="K4" s="1">
        <v>0.3</v>
      </c>
      <c r="L4" s="5">
        <f t="shared" si="10"/>
        <v>43</v>
      </c>
      <c r="M4" s="4">
        <f>(C4*본캐용!$K$4/10+D4*본캐용!$E$4+E4*본캐용!$D$4+F4+L4*본캐용!$J$4)/(J4*100+20)</f>
        <v>7.7492199999999993</v>
      </c>
      <c r="N4" s="4">
        <f>G4*본캐용!$F$4/(100*K4*L30)</f>
        <v>24.963888888888889</v>
      </c>
      <c r="O4" s="4">
        <f>H4*본캐용!$G$4/(100*K4*M30)</f>
        <v>42.055888223552898</v>
      </c>
      <c r="P4" s="4">
        <f>I4*본캐용!$H$4/(100*K4*N30)</f>
        <v>27.692</v>
      </c>
      <c r="Q4" s="4">
        <f>본캐용!$L$4/10</f>
        <v>5</v>
      </c>
      <c r="R4" s="4">
        <f t="shared" si="0"/>
        <v>-1.0328827073348459</v>
      </c>
      <c r="S4" s="4">
        <f t="shared" si="1"/>
        <v>-2.3562674610001704</v>
      </c>
      <c r="T4" s="4">
        <f t="shared" si="2"/>
        <v>-1.2441125687488548</v>
      </c>
      <c r="U4" s="4">
        <f t="shared" si="3"/>
        <v>0.51286426246770633</v>
      </c>
      <c r="V4" s="4" t="str">
        <f t="shared" si="11"/>
        <v>항상손해</v>
      </c>
      <c r="W4" s="4" t="str">
        <f t="shared" si="12"/>
        <v>항상손해</v>
      </c>
      <c r="X4" s="4" t="str">
        <f t="shared" si="13"/>
        <v>항상손해</v>
      </c>
      <c r="Y4" s="4">
        <f t="shared" si="14"/>
        <v>0.51286426246770633</v>
      </c>
    </row>
    <row r="5" spans="1:25" ht="17.25" x14ac:dyDescent="0.3">
      <c r="A5" s="4">
        <v>9</v>
      </c>
      <c r="B5" s="4">
        <v>10</v>
      </c>
      <c r="C5" s="20">
        <f t="shared" si="4"/>
        <v>162</v>
      </c>
      <c r="D5" s="5">
        <f t="shared" si="5"/>
        <v>2</v>
      </c>
      <c r="E5" s="5">
        <f t="shared" si="6"/>
        <v>4</v>
      </c>
      <c r="F5" s="5">
        <f t="shared" si="7"/>
        <v>132</v>
      </c>
      <c r="G5" s="4">
        <f t="shared" si="8"/>
        <v>12</v>
      </c>
      <c r="H5" s="4">
        <f t="shared" si="9"/>
        <v>6</v>
      </c>
      <c r="I5" s="4">
        <v>2</v>
      </c>
      <c r="J5" s="1">
        <v>0.3</v>
      </c>
      <c r="K5" s="1">
        <v>0.3</v>
      </c>
      <c r="L5" s="5">
        <f t="shared" si="10"/>
        <v>52</v>
      </c>
      <c r="M5" s="4">
        <f>(C5*본캐용!$K$4/10+D5*본캐용!$E$4+E5*본캐용!$D$4+F5+L5*본캐용!$J$4)/(J5*100+20)</f>
        <v>7.7666799999999991</v>
      </c>
      <c r="N5" s="4">
        <f>G5*본캐용!$F$4/(100*K5*L31)</f>
        <v>24.963888888888889</v>
      </c>
      <c r="O5" s="4">
        <f>H5*본캐용!$G$4/(100*K5*M31)</f>
        <v>42.055888223552898</v>
      </c>
      <c r="P5" s="4">
        <f>I5*본캐용!$H$4/(100*K5*N31)</f>
        <v>27.692</v>
      </c>
      <c r="Q5" s="4">
        <f>본캐용!$L$4/10</f>
        <v>5</v>
      </c>
      <c r="R5" s="4">
        <f t="shared" si="0"/>
        <v>-1.0285374617382632</v>
      </c>
      <c r="S5" s="4">
        <f t="shared" si="1"/>
        <v>-2.3489471607085317</v>
      </c>
      <c r="T5" s="4">
        <f t="shared" si="2"/>
        <v>-1.2392924647339663</v>
      </c>
      <c r="U5" s="4">
        <f t="shared" si="3"/>
        <v>0.5137345686960193</v>
      </c>
      <c r="V5" s="4" t="str">
        <f t="shared" si="11"/>
        <v>항상손해</v>
      </c>
      <c r="W5" s="4" t="str">
        <f t="shared" si="12"/>
        <v>항상손해</v>
      </c>
      <c r="X5" s="4" t="str">
        <f t="shared" si="13"/>
        <v>항상손해</v>
      </c>
      <c r="Y5" s="4">
        <f t="shared" si="14"/>
        <v>0.5137345686960193</v>
      </c>
    </row>
    <row r="6" spans="1:25" ht="17.25" x14ac:dyDescent="0.3">
      <c r="A6" s="4">
        <v>10</v>
      </c>
      <c r="B6" s="4">
        <v>11</v>
      </c>
      <c r="C6" s="20">
        <f t="shared" si="4"/>
        <v>162</v>
      </c>
      <c r="D6" s="5">
        <f t="shared" si="5"/>
        <v>2</v>
      </c>
      <c r="E6" s="5">
        <f t="shared" si="6"/>
        <v>4</v>
      </c>
      <c r="F6" s="5">
        <f t="shared" si="7"/>
        <v>132</v>
      </c>
      <c r="G6" s="4">
        <f t="shared" si="8"/>
        <v>12</v>
      </c>
      <c r="H6" s="4">
        <f t="shared" si="9"/>
        <v>6</v>
      </c>
      <c r="I6" s="4">
        <v>2</v>
      </c>
      <c r="J6" s="1">
        <v>0.3</v>
      </c>
      <c r="K6" s="1">
        <v>0.3</v>
      </c>
      <c r="L6" s="5">
        <f t="shared" si="10"/>
        <v>52</v>
      </c>
      <c r="M6" s="4">
        <f>(C6*본캐용!$K$4/10+D6*본캐용!$E$4+E6*본캐용!$D$4+F6+L6*본캐용!$J$4)/(J6*100+20)</f>
        <v>7.7666799999999991</v>
      </c>
      <c r="N6" s="4">
        <f>G6*본캐용!$F$4/(100*K6*L32)</f>
        <v>24.963888888888889</v>
      </c>
      <c r="O6" s="4">
        <f>H6*본캐용!$G$4/(100*K6*M32)</f>
        <v>42.055888223552898</v>
      </c>
      <c r="P6" s="4">
        <f>I6*본캐용!$H$4/(100*K6*N32)</f>
        <v>27.692</v>
      </c>
      <c r="Q6" s="4">
        <f>본캐용!$L$4/10</f>
        <v>5</v>
      </c>
      <c r="R6" s="4">
        <f t="shared" si="0"/>
        <v>-1.0285374617382632</v>
      </c>
      <c r="S6" s="4">
        <f t="shared" si="1"/>
        <v>-2.3489471607085317</v>
      </c>
      <c r="T6" s="4">
        <f t="shared" si="2"/>
        <v>-1.2392924647339663</v>
      </c>
      <c r="U6" s="4">
        <f t="shared" si="3"/>
        <v>0.5137345686960193</v>
      </c>
      <c r="V6" s="4" t="str">
        <f t="shared" si="11"/>
        <v>항상손해</v>
      </c>
      <c r="W6" s="4" t="str">
        <f t="shared" si="12"/>
        <v>항상손해</v>
      </c>
      <c r="X6" s="4" t="str">
        <f t="shared" si="13"/>
        <v>항상손해</v>
      </c>
      <c r="Y6" s="4">
        <f t="shared" si="14"/>
        <v>0.5137345686960193</v>
      </c>
    </row>
    <row r="7" spans="1:25" ht="17.25" x14ac:dyDescent="0.3">
      <c r="A7" s="4">
        <v>11</v>
      </c>
      <c r="B7" s="4">
        <v>12</v>
      </c>
      <c r="C7" s="20">
        <f t="shared" si="4"/>
        <v>237</v>
      </c>
      <c r="D7" s="5">
        <f t="shared" si="5"/>
        <v>3</v>
      </c>
      <c r="E7" s="5">
        <f t="shared" si="6"/>
        <v>4</v>
      </c>
      <c r="F7" s="5">
        <f t="shared" si="7"/>
        <v>132</v>
      </c>
      <c r="G7" s="4">
        <f t="shared" si="8"/>
        <v>24</v>
      </c>
      <c r="H7" s="4">
        <f t="shared" si="9"/>
        <v>12</v>
      </c>
      <c r="I7" s="4">
        <v>4</v>
      </c>
      <c r="J7" s="1">
        <v>0.15</v>
      </c>
      <c r="K7" s="1">
        <v>0.15</v>
      </c>
      <c r="L7" s="5">
        <f t="shared" si="10"/>
        <v>52</v>
      </c>
      <c r="M7" s="4">
        <f>(C7*본캐용!$K$4/10+D7*본캐용!$E$4+E7*본캐용!$D$4+F7+L7*본캐용!$J$4)/(J7*100+20)</f>
        <v>11.534542857142858</v>
      </c>
      <c r="N7" s="4">
        <f>G7*본캐용!$F$4/(100*K7*L33)</f>
        <v>100.05460317460316</v>
      </c>
      <c r="O7" s="4">
        <f>H7*본캐용!$G$4/(100*K7*M33)</f>
        <v>167.55555555555554</v>
      </c>
      <c r="P7" s="4">
        <f>I7*본캐용!$H$4/(100*K7*N33)</f>
        <v>110.9888</v>
      </c>
      <c r="Q7" s="4">
        <f>본캐용!$L$4/10</f>
        <v>5</v>
      </c>
      <c r="R7" s="4">
        <f t="shared" si="0"/>
        <v>-2.1523034743672622</v>
      </c>
      <c r="S7" s="4">
        <f t="shared" si="1"/>
        <v>-3.9079244786054632</v>
      </c>
      <c r="T7" s="4">
        <f t="shared" si="2"/>
        <v>-2.4366891746282593</v>
      </c>
      <c r="U7" s="4">
        <f t="shared" si="3"/>
        <v>0.31995583452437276</v>
      </c>
      <c r="V7" s="4" t="str">
        <f t="shared" si="11"/>
        <v>항상손해</v>
      </c>
      <c r="W7" s="4" t="str">
        <f t="shared" si="12"/>
        <v>항상손해</v>
      </c>
      <c r="X7" s="4" t="str">
        <f t="shared" si="13"/>
        <v>항상손해</v>
      </c>
      <c r="Y7" s="4" t="str">
        <f t="shared" si="14"/>
        <v>항상이득</v>
      </c>
    </row>
    <row r="8" spans="1:25" ht="17.25" x14ac:dyDescent="0.3">
      <c r="A8" s="4">
        <v>12</v>
      </c>
      <c r="B8" s="4">
        <v>13</v>
      </c>
      <c r="C8" s="20">
        <f t="shared" si="4"/>
        <v>237</v>
      </c>
      <c r="D8" s="5">
        <f t="shared" si="5"/>
        <v>3</v>
      </c>
      <c r="E8" s="5">
        <f t="shared" si="6"/>
        <v>4</v>
      </c>
      <c r="F8" s="5">
        <f t="shared" si="7"/>
        <v>132</v>
      </c>
      <c r="G8" s="4">
        <f t="shared" si="8"/>
        <v>24</v>
      </c>
      <c r="H8" s="4">
        <f t="shared" si="9"/>
        <v>12</v>
      </c>
      <c r="I8" s="4">
        <v>4</v>
      </c>
      <c r="J8" s="1">
        <v>0.15</v>
      </c>
      <c r="K8" s="1">
        <v>0.15</v>
      </c>
      <c r="L8" s="5">
        <f t="shared" si="10"/>
        <v>63</v>
      </c>
      <c r="M8" s="4">
        <f>(C8*본캐용!$K$4/10+D8*본캐용!$E$4+E8*본캐용!$D$4+F8+L8*본캐용!$J$4)/(J8*100+20)</f>
        <v>11.565028571428572</v>
      </c>
      <c r="N8" s="4">
        <f>G8*본캐용!$F$4/(100*K8*L34)</f>
        <v>100.05460317460316</v>
      </c>
      <c r="O8" s="4">
        <f>H8*본캐용!$G$4/(100*K8*M34)</f>
        <v>167.55555555555554</v>
      </c>
      <c r="P8" s="4">
        <f>I8*본캐용!$H$4/(100*K8*N34)</f>
        <v>110.9888</v>
      </c>
      <c r="Q8" s="4">
        <f>본캐용!$L$4/10</f>
        <v>5</v>
      </c>
      <c r="R8" s="4">
        <f t="shared" si="0"/>
        <v>-2.1454437351358111</v>
      </c>
      <c r="S8" s="4">
        <f t="shared" si="1"/>
        <v>-3.8964368770216935</v>
      </c>
      <c r="T8" s="4">
        <f t="shared" si="2"/>
        <v>-2.4290797873391701</v>
      </c>
      <c r="U8" s="4">
        <f t="shared" si="3"/>
        <v>0.32029863430638184</v>
      </c>
      <c r="V8" s="4" t="str">
        <f t="shared" si="11"/>
        <v>항상손해</v>
      </c>
      <c r="W8" s="4" t="str">
        <f t="shared" si="12"/>
        <v>항상손해</v>
      </c>
      <c r="X8" s="4" t="str">
        <f t="shared" si="13"/>
        <v>항상손해</v>
      </c>
      <c r="Y8" s="4" t="str">
        <f t="shared" si="14"/>
        <v>항상이득</v>
      </c>
    </row>
    <row r="9" spans="1:25" ht="17.25" x14ac:dyDescent="0.3">
      <c r="A9" s="4">
        <v>13</v>
      </c>
      <c r="B9" s="4">
        <v>14</v>
      </c>
      <c r="C9" s="20">
        <f t="shared" si="4"/>
        <v>237</v>
      </c>
      <c r="D9" s="5">
        <f t="shared" si="5"/>
        <v>3</v>
      </c>
      <c r="E9" s="5">
        <f t="shared" si="6"/>
        <v>4</v>
      </c>
      <c r="F9" s="5">
        <f t="shared" si="7"/>
        <v>140</v>
      </c>
      <c r="G9" s="4">
        <f t="shared" si="8"/>
        <v>24</v>
      </c>
      <c r="H9" s="4">
        <f t="shared" si="9"/>
        <v>12</v>
      </c>
      <c r="I9" s="4">
        <v>4</v>
      </c>
      <c r="J9" s="1">
        <v>0.15</v>
      </c>
      <c r="K9" s="1">
        <v>0.15</v>
      </c>
      <c r="L9" s="5">
        <f t="shared" si="10"/>
        <v>63</v>
      </c>
      <c r="M9" s="4">
        <f>(C9*본캐용!$K$4/10+D9*본캐용!$E$4+E9*본캐용!$D$4+F9+L9*본캐용!$J$4)/(J9*100+20)</f>
        <v>11.7936</v>
      </c>
      <c r="N9" s="4">
        <f>G9*본캐용!$F$4/(100*K9*L35)</f>
        <v>100.05460317460316</v>
      </c>
      <c r="O9" s="4">
        <f>H9*본캐용!$G$4/(100*K9*M35)</f>
        <v>167.55555555555554</v>
      </c>
      <c r="P9" s="4">
        <f>I9*본캐용!$H$4/(100*K9*N35)</f>
        <v>110.9888</v>
      </c>
      <c r="Q9" s="4">
        <f>본캐용!$L$4/10</f>
        <v>5</v>
      </c>
      <c r="R9" s="4">
        <f t="shared" si="0"/>
        <v>-2.0951415133954812</v>
      </c>
      <c r="S9" s="4">
        <f t="shared" si="1"/>
        <v>-3.8121987066431506</v>
      </c>
      <c r="T9" s="4">
        <f t="shared" si="2"/>
        <v>-2.373280423280423</v>
      </c>
      <c r="U9" s="4">
        <f t="shared" si="3"/>
        <v>0.32281237281237279</v>
      </c>
      <c r="V9" s="4" t="str">
        <f t="shared" si="11"/>
        <v>항상손해</v>
      </c>
      <c r="W9" s="4" t="str">
        <f t="shared" si="12"/>
        <v>항상손해</v>
      </c>
      <c r="X9" s="4" t="str">
        <f t="shared" si="13"/>
        <v>항상손해</v>
      </c>
      <c r="Y9" s="4" t="str">
        <f t="shared" si="14"/>
        <v>항상이득</v>
      </c>
    </row>
    <row r="10" spans="1:25" ht="17.25" x14ac:dyDescent="0.3">
      <c r="A10" s="4">
        <v>14</v>
      </c>
      <c r="B10" s="4">
        <v>15</v>
      </c>
      <c r="C10" s="20">
        <f t="shared" si="4"/>
        <v>237</v>
      </c>
      <c r="D10" s="5">
        <f t="shared" si="5"/>
        <v>3</v>
      </c>
      <c r="E10" s="5">
        <f t="shared" si="6"/>
        <v>4</v>
      </c>
      <c r="F10" s="5">
        <f t="shared" si="7"/>
        <v>140</v>
      </c>
      <c r="G10" s="4">
        <f t="shared" si="8"/>
        <v>24</v>
      </c>
      <c r="H10" s="4">
        <f t="shared" si="9"/>
        <v>12</v>
      </c>
      <c r="I10" s="4">
        <v>4</v>
      </c>
      <c r="J10" s="1">
        <v>0.1</v>
      </c>
      <c r="K10" s="1">
        <v>0.1</v>
      </c>
      <c r="L10" s="5">
        <f t="shared" si="10"/>
        <v>63</v>
      </c>
      <c r="M10" s="4">
        <f>(C10*본캐용!$K$4/10+D10*본캐용!$E$4+E10*본캐용!$D$4+F10+L10*본캐용!$J$4)/(J10*100+20)</f>
        <v>13.7592</v>
      </c>
      <c r="N10" s="4">
        <f>G10*본캐용!$F$4/(100*K10*L36)</f>
        <v>149.88285714285715</v>
      </c>
      <c r="O10" s="4">
        <f>H10*본캐용!$G$4/(100*K10*M36)</f>
        <v>251.00000000000003</v>
      </c>
      <c r="P10" s="4">
        <f>I10*본캐용!$H$4/(100*K10*N36)</f>
        <v>166.93012048192773</v>
      </c>
      <c r="Q10" s="4">
        <f>본캐용!$L$4/10</f>
        <v>5</v>
      </c>
      <c r="R10" s="4">
        <f t="shared" si="0"/>
        <v>-1.8786565664116688</v>
      </c>
      <c r="S10" s="4">
        <f t="shared" si="1"/>
        <v>-3.3484679341822203</v>
      </c>
      <c r="T10" s="4">
        <f t="shared" si="2"/>
        <v>-2.1264509634561271</v>
      </c>
      <c r="U10" s="4">
        <f>(3-(Q10/(M10/2)))*J10</f>
        <v>0.22732135589278446</v>
      </c>
      <c r="V10" s="4" t="str">
        <f t="shared" si="11"/>
        <v>항상손해</v>
      </c>
      <c r="W10" s="4" t="str">
        <f t="shared" si="12"/>
        <v>항상손해</v>
      </c>
      <c r="X10" s="4" t="str">
        <f t="shared" si="13"/>
        <v>항상손해</v>
      </c>
      <c r="Y10" s="4" t="str">
        <f t="shared" si="14"/>
        <v>항상이득</v>
      </c>
    </row>
    <row r="11" spans="1:25" ht="17.25" x14ac:dyDescent="0.3">
      <c r="A11" s="4">
        <v>15</v>
      </c>
      <c r="B11" s="4">
        <v>16</v>
      </c>
      <c r="C11" s="19">
        <v>686</v>
      </c>
      <c r="D11" s="8">
        <v>10</v>
      </c>
      <c r="E11" s="8">
        <v>16</v>
      </c>
      <c r="F11" s="9">
        <v>350</v>
      </c>
      <c r="G11" s="4">
        <f t="shared" si="8"/>
        <v>24</v>
      </c>
      <c r="H11" s="4">
        <f t="shared" si="9"/>
        <v>12</v>
      </c>
      <c r="I11" s="4">
        <v>4</v>
      </c>
      <c r="J11" s="1">
        <v>0.1</v>
      </c>
      <c r="K11" s="1">
        <v>0.1</v>
      </c>
      <c r="L11" s="9">
        <v>442</v>
      </c>
      <c r="M11" s="4">
        <f>(C11*본캐용!$K$4/10+D11*본캐용!$E$4+E11*본캐용!$D$4+F11+L11*본캐용!$J$4)/(J11*100)</f>
        <v>142.37439999999998</v>
      </c>
      <c r="N11" s="4">
        <f>G11*본캐용!$F$4/(100*K11*L37)</f>
        <v>149.88285714285715</v>
      </c>
      <c r="O11" s="4">
        <f>H11*본캐용!$G$4/(100*K11*M37)</f>
        <v>251.00000000000003</v>
      </c>
      <c r="P11" s="4">
        <f>I11*본캐용!$H$4/(100*K11*N37)</f>
        <v>166.93012048192773</v>
      </c>
      <c r="Q11" s="4">
        <f>본캐용!$K$5/10</f>
        <v>140</v>
      </c>
      <c r="R11" s="4">
        <f t="shared" si="0"/>
        <v>8.9452517948652055E-2</v>
      </c>
      <c r="S11" s="4">
        <f t="shared" si="1"/>
        <v>-5.2591477119482248E-2</v>
      </c>
      <c r="T11" s="4">
        <f t="shared" si="2"/>
        <v>6.5505427265115435E-2</v>
      </c>
      <c r="U11" s="4">
        <f>(3-(Q11/(M11/2)))*J11</f>
        <v>0.10333543108873502</v>
      </c>
      <c r="V11" s="4" t="str">
        <f t="shared" si="11"/>
        <v>항상손해</v>
      </c>
      <c r="W11" s="4" t="str">
        <f t="shared" si="12"/>
        <v>항상손해</v>
      </c>
      <c r="X11" s="4" t="str">
        <f t="shared" si="13"/>
        <v>항상손해</v>
      </c>
      <c r="Y11" s="4">
        <f t="shared" si="14"/>
        <v>0.10333543108873502</v>
      </c>
    </row>
    <row r="12" spans="1:25" ht="17.25" x14ac:dyDescent="0.3">
      <c r="A12" s="4">
        <v>16</v>
      </c>
      <c r="B12" s="4">
        <v>17</v>
      </c>
      <c r="C12" s="19">
        <v>686</v>
      </c>
      <c r="D12" s="8">
        <v>10</v>
      </c>
      <c r="E12" s="8">
        <v>16</v>
      </c>
      <c r="F12" s="11">
        <v>350</v>
      </c>
      <c r="G12" s="4">
        <f t="shared" si="8"/>
        <v>24</v>
      </c>
      <c r="H12" s="4">
        <f t="shared" si="9"/>
        <v>12</v>
      </c>
      <c r="I12" s="4">
        <v>4</v>
      </c>
      <c r="J12" s="1">
        <v>0.1</v>
      </c>
      <c r="K12" s="1">
        <v>0.1</v>
      </c>
      <c r="L12" s="11">
        <v>572</v>
      </c>
      <c r="M12" s="4">
        <f>(C12*본캐용!$K$4/10+D12*본캐용!$E$4+E12*본캐용!$D$4+F12+L12*본캐용!$J$4)/(J12*100)</f>
        <v>143.63539999999998</v>
      </c>
      <c r="N12" s="4">
        <f>G12*본캐용!$F$4/(100*K12*L38)</f>
        <v>149.88285714285715</v>
      </c>
      <c r="O12" s="4">
        <f>H12*본캐용!$G$4/(100*K12*M38)</f>
        <v>251.00000000000003</v>
      </c>
      <c r="P12" s="4">
        <f>I12*본캐용!$H$4/(100*K12*N38)</f>
        <v>166.93012048192773</v>
      </c>
      <c r="Q12" s="4">
        <f>본캐용!$K$5/10</f>
        <v>140</v>
      </c>
      <c r="R12" s="4">
        <f t="shared" si="0"/>
        <v>9.1300950680880677E-2</v>
      </c>
      <c r="S12" s="4">
        <f t="shared" si="1"/>
        <v>-4.9496015606180735E-2</v>
      </c>
      <c r="T12" s="4">
        <f t="shared" si="2"/>
        <v>6.7564095645046063E-2</v>
      </c>
      <c r="U12" s="4">
        <f>(3-(Q12/(M12/2)))*J12</f>
        <v>0.10506198332722989</v>
      </c>
      <c r="V12" s="4" t="str">
        <f t="shared" si="11"/>
        <v>항상손해</v>
      </c>
      <c r="W12" s="4" t="str">
        <f t="shared" si="12"/>
        <v>항상손해</v>
      </c>
      <c r="X12" s="4" t="str">
        <f t="shared" si="13"/>
        <v>항상손해</v>
      </c>
      <c r="Y12" s="4">
        <f t="shared" si="14"/>
        <v>0.10506198332722989</v>
      </c>
    </row>
    <row r="13" spans="1:25" ht="17.25" x14ac:dyDescent="0.3">
      <c r="A13" s="4">
        <v>17</v>
      </c>
      <c r="B13" s="4">
        <v>18</v>
      </c>
      <c r="C13" s="17">
        <v>686</v>
      </c>
      <c r="D13" s="6">
        <v>12</v>
      </c>
      <c r="E13" s="6">
        <v>16</v>
      </c>
      <c r="F13" s="7">
        <v>350</v>
      </c>
      <c r="G13" s="4">
        <f t="shared" si="8"/>
        <v>24</v>
      </c>
      <c r="H13" s="4">
        <f t="shared" si="9"/>
        <v>12</v>
      </c>
      <c r="I13" s="4">
        <v>4</v>
      </c>
      <c r="J13" s="1">
        <v>0.05</v>
      </c>
      <c r="K13" s="1">
        <v>0.05</v>
      </c>
      <c r="L13" s="7">
        <v>776</v>
      </c>
      <c r="M13" s="4">
        <f>(C13*본캐용!$K$4/10+D13*본캐용!$E$4+E13*본캐용!$D$4+F13+L13*본캐용!$J$4)/(J13*100)</f>
        <v>296.02839999999998</v>
      </c>
      <c r="N13" s="4">
        <f>G13*본캐용!$F$4/(100*K13*L39)</f>
        <v>284.23999999999995</v>
      </c>
      <c r="O13" s="4">
        <f>H13*본캐용!$G$4/(100*K13*M39)</f>
        <v>528.88888888888891</v>
      </c>
      <c r="P13" s="4">
        <f>I13*본캐용!$H$4/(100*K13*N39)</f>
        <v>335.14285714285717</v>
      </c>
      <c r="Q13" s="4">
        <f>본캐용!$K$5/5</f>
        <v>280</v>
      </c>
      <c r="R13" s="4">
        <f t="shared" si="0"/>
        <v>5.3982185493013514E-2</v>
      </c>
      <c r="S13" s="4">
        <f t="shared" si="1"/>
        <v>-2.8661536828523529E-2</v>
      </c>
      <c r="T13" s="4">
        <f t="shared" si="2"/>
        <v>3.6786924111721311E-2</v>
      </c>
      <c r="U13" s="4">
        <f t="shared" ref="U11:U15" si="15">(3-(Q13/(M13/2)))*J13</f>
        <v>5.5414480502546375E-2</v>
      </c>
      <c r="V13" s="4">
        <f t="shared" si="11"/>
        <v>5.3982185493013514E-2</v>
      </c>
      <c r="W13" s="4" t="str">
        <f t="shared" si="12"/>
        <v>항상손해</v>
      </c>
      <c r="X13" s="4" t="str">
        <f t="shared" si="13"/>
        <v>항상손해</v>
      </c>
      <c r="Y13" s="4">
        <f t="shared" si="14"/>
        <v>5.5414480502546375E-2</v>
      </c>
    </row>
    <row r="14" spans="1:25" ht="17.25" x14ac:dyDescent="0.3">
      <c r="A14" s="4">
        <v>18</v>
      </c>
      <c r="B14" s="4">
        <v>19</v>
      </c>
      <c r="C14" s="18">
        <v>780</v>
      </c>
      <c r="D14" s="10">
        <v>14</v>
      </c>
      <c r="E14" s="10">
        <v>18</v>
      </c>
      <c r="F14" s="11">
        <v>350</v>
      </c>
      <c r="G14" s="4">
        <f t="shared" si="8"/>
        <v>24</v>
      </c>
      <c r="H14" s="4">
        <f t="shared" si="9"/>
        <v>12</v>
      </c>
      <c r="I14" s="4">
        <v>4</v>
      </c>
      <c r="J14" s="1">
        <v>0.05</v>
      </c>
      <c r="K14" s="1">
        <v>0.05</v>
      </c>
      <c r="L14" s="11">
        <v>1054</v>
      </c>
      <c r="M14" s="4">
        <f>(C14*본캐용!$K$4/10+D14*본캐용!$E$4+E14*본캐용!$D$4+F14+L14*본캐용!$J$4)/(J14*100)</f>
        <v>329.06759999999997</v>
      </c>
      <c r="N14" s="4">
        <f>G14*본캐용!$F$4/(100*K14*L40)</f>
        <v>284.23999999999995</v>
      </c>
      <c r="O14" s="4">
        <f>H14*본캐용!$G$4/(100*K14*M40)</f>
        <v>528.88888888888891</v>
      </c>
      <c r="P14" s="4">
        <f>I14*본캐용!$H$4/(100*K14*N40)</f>
        <v>335.14285714285717</v>
      </c>
      <c r="Q14" s="4">
        <f>본캐용!$K$5/5</f>
        <v>280</v>
      </c>
      <c r="R14" s="4">
        <f t="shared" si="0"/>
        <v>6.362261128108633E-2</v>
      </c>
      <c r="S14" s="4">
        <f t="shared" si="1"/>
        <v>-1.0723477148430582E-2</v>
      </c>
      <c r="T14" s="4">
        <f t="shared" si="2"/>
        <v>4.8153796623290425E-2</v>
      </c>
      <c r="U14" s="4">
        <f>(3-(Q14/(M14/2)))*J14</f>
        <v>6.4911100333183813E-2</v>
      </c>
      <c r="V14" s="4">
        <f t="shared" si="11"/>
        <v>6.362261128108633E-2</v>
      </c>
      <c r="W14" s="4" t="str">
        <f t="shared" si="12"/>
        <v>항상손해</v>
      </c>
      <c r="X14" s="4" t="str">
        <f t="shared" si="13"/>
        <v>항상손해</v>
      </c>
      <c r="Y14" s="4">
        <f t="shared" si="14"/>
        <v>6.4911100333183813E-2</v>
      </c>
    </row>
    <row r="15" spans="1:25" ht="17.25" x14ac:dyDescent="0.3">
      <c r="A15" s="4">
        <v>19</v>
      </c>
      <c r="B15" s="4">
        <v>20</v>
      </c>
      <c r="C15" s="17">
        <v>780</v>
      </c>
      <c r="D15" s="6">
        <v>14</v>
      </c>
      <c r="E15" s="6">
        <v>20</v>
      </c>
      <c r="F15" s="7">
        <v>350</v>
      </c>
      <c r="G15" s="4">
        <f t="shared" si="8"/>
        <v>36</v>
      </c>
      <c r="H15" s="4">
        <v>15</v>
      </c>
      <c r="I15" s="4">
        <v>6</v>
      </c>
      <c r="J15" s="1">
        <v>0.03</v>
      </c>
      <c r="K15" s="1">
        <v>0.03</v>
      </c>
      <c r="L15" s="7">
        <v>1432</v>
      </c>
      <c r="M15" s="4">
        <f>(C15*본캐용!$K$4/10+D15*본캐용!$E$4+E15*본캐용!$D$4+F15+L15*본캐용!$J$4)/(J15*100)</f>
        <v>597.33466666666664</v>
      </c>
      <c r="N15" s="4">
        <f>G15*본캐용!$F$4/(100*K15*L41)</f>
        <v>696.66666666666663</v>
      </c>
      <c r="O15" s="4">
        <f>H15*본캐용!$G$4/(100*K15*M41)</f>
        <v>1166.6666666666667</v>
      </c>
      <c r="P15" s="4">
        <f>I15*본캐용!$H$4/(100*K15*N41)</f>
        <v>811.76470588235293</v>
      </c>
      <c r="Q15" s="4">
        <f>본캐용!$K$5/3</f>
        <v>466.66666666666669</v>
      </c>
      <c r="R15" s="4">
        <f t="shared" si="0"/>
        <v>2.0022477628398146E-2</v>
      </c>
      <c r="S15" s="4">
        <f t="shared" si="1"/>
        <v>-2.7187238421342824E-2</v>
      </c>
      <c r="T15" s="4">
        <f t="shared" si="2"/>
        <v>8.4613164597715541E-3</v>
      </c>
      <c r="U15" s="4">
        <f>(3-(Q15/(M15/2)))*J15</f>
        <v>4.3125104631462872E-2</v>
      </c>
      <c r="V15" s="4" t="str">
        <f t="shared" si="11"/>
        <v>항상손해</v>
      </c>
      <c r="W15" s="4" t="str">
        <f t="shared" si="12"/>
        <v>항상손해</v>
      </c>
      <c r="X15" s="4" t="str">
        <f t="shared" si="13"/>
        <v>항상손해</v>
      </c>
      <c r="Y15" s="4">
        <f t="shared" si="14"/>
        <v>4.3125104631462872E-2</v>
      </c>
    </row>
    <row r="16" spans="1:25" ht="17.25" x14ac:dyDescent="0.3">
      <c r="A16" s="4">
        <v>20</v>
      </c>
      <c r="B16" s="4">
        <v>21</v>
      </c>
      <c r="C16" s="18">
        <v>780</v>
      </c>
      <c r="D16" s="10">
        <v>16</v>
      </c>
      <c r="E16" s="10">
        <v>22</v>
      </c>
      <c r="F16" s="11">
        <v>360</v>
      </c>
      <c r="G16" s="4">
        <f t="shared" si="8"/>
        <v>36</v>
      </c>
      <c r="H16" s="4">
        <v>15</v>
      </c>
      <c r="I16" s="4">
        <v>6</v>
      </c>
      <c r="J16" s="1">
        <v>0.03</v>
      </c>
      <c r="K16" s="1">
        <v>0.03</v>
      </c>
      <c r="L16" s="11">
        <v>1432</v>
      </c>
      <c r="M16" s="4">
        <f>(C16*본캐용!$K$4/10+D16*본캐용!$E$4+E16*본캐용!$D$4+F16+L16*본캐용!$J$4)/(J16*100)</f>
        <v>645.33466666666664</v>
      </c>
      <c r="N16" s="4">
        <f>G16*본캐용!$F$4/(100*K16*L42)</f>
        <v>696.66666666666663</v>
      </c>
      <c r="O16" s="4">
        <f>H16*본캐용!$G$4/(100*K16*M42)</f>
        <v>1166.6666666666667</v>
      </c>
      <c r="P16" s="4">
        <f>I16*본캐용!$H$4/(100*K16*N42)</f>
        <v>811.76470588235293</v>
      </c>
      <c r="R16" s="4">
        <f t="shared" si="0"/>
        <v>2.5227406554945136E-2</v>
      </c>
      <c r="S16" s="4">
        <f t="shared" si="1"/>
        <v>-1.8470850266838302E-2</v>
      </c>
      <c r="T16" s="4">
        <f t="shared" si="2"/>
        <v>1.4526164688283941E-2</v>
      </c>
      <c r="V16" s="4" t="str">
        <f t="shared" si="11"/>
        <v>항상손해</v>
      </c>
      <c r="W16" s="4" t="str">
        <f t="shared" si="12"/>
        <v>항상손해</v>
      </c>
      <c r="X16" s="4" t="str">
        <f t="shared" si="13"/>
        <v>항상손해</v>
      </c>
    </row>
    <row r="17" spans="1:24" ht="17.25" x14ac:dyDescent="0.3">
      <c r="A17" s="4">
        <v>21</v>
      </c>
      <c r="B17" s="4">
        <v>22</v>
      </c>
      <c r="C17" s="17">
        <v>874</v>
      </c>
      <c r="D17" s="6">
        <v>18</v>
      </c>
      <c r="E17" s="6">
        <v>24</v>
      </c>
      <c r="F17" s="7">
        <v>380</v>
      </c>
      <c r="G17" s="4">
        <f t="shared" si="8"/>
        <v>48</v>
      </c>
      <c r="H17" s="4">
        <v>10</v>
      </c>
      <c r="I17" s="4">
        <v>8</v>
      </c>
      <c r="J17" s="1">
        <v>0.01</v>
      </c>
      <c r="K17" s="1">
        <v>0.01</v>
      </c>
      <c r="L17" s="7">
        <v>1944</v>
      </c>
      <c r="M17" s="4">
        <f>(C17*본캐용!$K$4/10+D17*본캐용!$E$4+E17*본캐용!$D$4+F17+L17*본캐용!$J$4)/(J17*100)</f>
        <v>2143.8980000000001</v>
      </c>
      <c r="N17" s="4">
        <f>G17*본캐용!$F$4/(100*K17*L43)</f>
        <v>2090</v>
      </c>
      <c r="O17" s="4">
        <f>H17*본캐용!$G$4/(100*K17*M43)</f>
        <v>3500</v>
      </c>
      <c r="P17" s="4">
        <f>I17*본캐용!$H$4/(100*K17*N43)</f>
        <v>3450</v>
      </c>
      <c r="R17" s="4">
        <f>(3-(N17/(M17/2)))*J17</f>
        <v>1.0502803771448084E-2</v>
      </c>
      <c r="S17" s="4">
        <f>(3-(O17/(M17/2)))*J17</f>
        <v>-2.650807081307036E-3</v>
      </c>
      <c r="T17" s="4">
        <f>(3-(P17/(M17/2)))*J17</f>
        <v>-2.1843669801455069E-3</v>
      </c>
      <c r="V17" s="4">
        <f t="shared" si="11"/>
        <v>1.0502803771448084E-2</v>
      </c>
      <c r="W17" s="4" t="str">
        <f t="shared" si="12"/>
        <v>항상손해</v>
      </c>
      <c r="X17" s="4" t="str">
        <f t="shared" si="13"/>
        <v>항상손해</v>
      </c>
    </row>
    <row r="18" spans="1:24" ht="17.25" x14ac:dyDescent="0.3">
      <c r="A18" s="4">
        <v>22</v>
      </c>
      <c r="B18" s="4">
        <v>23</v>
      </c>
      <c r="C18" s="18">
        <v>874</v>
      </c>
      <c r="D18" s="10">
        <v>20</v>
      </c>
      <c r="E18" s="10">
        <v>26</v>
      </c>
      <c r="F18" s="11">
        <v>390</v>
      </c>
      <c r="G18" s="4">
        <f t="shared" si="8"/>
        <v>48</v>
      </c>
      <c r="H18" s="4">
        <v>10</v>
      </c>
      <c r="I18" s="4">
        <v>8</v>
      </c>
      <c r="J18" s="1">
        <v>0.01</v>
      </c>
      <c r="K18" s="1">
        <v>0.01</v>
      </c>
      <c r="L18" s="12">
        <v>2640</v>
      </c>
      <c r="M18" s="4">
        <f>(C18*본캐용!$K$4/10+D18*본캐용!$E$4+E18*본캐용!$D$4+F18+L18*본캐용!$J$4)/(J18*100)</f>
        <v>2355.41</v>
      </c>
      <c r="N18" s="4">
        <f>G18*본캐용!$F$4/(100*K18*L44)</f>
        <v>2090</v>
      </c>
      <c r="O18" s="4">
        <f>H18*본캐용!$G$4/(100*K18*M44)</f>
        <v>3500</v>
      </c>
      <c r="P18" s="4">
        <f>I18*본캐용!$H$4/(100*K18*N44)</f>
        <v>3450</v>
      </c>
      <c r="R18" s="4">
        <f t="shared" ref="R18:R20" si="16">(3-(N18/(M18/2)))*J18</f>
        <v>1.2253620388807044E-2</v>
      </c>
      <c r="S18" s="4">
        <f t="shared" ref="S18:S20" si="17">(3-(O18/(M18/2)))*J18</f>
        <v>2.8118246929409007E-4</v>
      </c>
      <c r="T18" s="4">
        <f t="shared" ref="T18:T20" si="18">(3-(P18/(M18/2)))*J18</f>
        <v>7.0573700544703129E-4</v>
      </c>
      <c r="V18" s="4">
        <f t="shared" si="11"/>
        <v>1.2253620388807044E-2</v>
      </c>
      <c r="W18" s="4" t="str">
        <f t="shared" si="12"/>
        <v>항상손해</v>
      </c>
      <c r="X18" s="4" t="str">
        <f t="shared" si="13"/>
        <v>항상손해</v>
      </c>
    </row>
    <row r="19" spans="1:24" ht="17.25" x14ac:dyDescent="0.3">
      <c r="A19" s="4">
        <v>23</v>
      </c>
      <c r="B19" s="4">
        <v>24</v>
      </c>
      <c r="C19" s="17">
        <v>874</v>
      </c>
      <c r="D19" s="6">
        <v>22</v>
      </c>
      <c r="E19" s="6">
        <v>28</v>
      </c>
      <c r="F19" s="7">
        <v>400</v>
      </c>
      <c r="G19" s="4">
        <f t="shared" si="8"/>
        <v>48</v>
      </c>
      <c r="H19" s="4">
        <v>10</v>
      </c>
      <c r="I19" s="4">
        <v>8</v>
      </c>
      <c r="J19" s="2">
        <v>5.0000000000000001E-3</v>
      </c>
      <c r="K19" s="2">
        <v>0.01</v>
      </c>
      <c r="L19" s="7">
        <v>3586</v>
      </c>
      <c r="M19" s="4">
        <f>(C19*본캐용!$K$4/10+D19*본캐용!$E$4+E19*본캐용!$D$4+F19+L19*본캐용!$J$4)/(J19*100)</f>
        <v>5182.3440000000001</v>
      </c>
      <c r="N19" s="4">
        <f>G19*본캐용!$F$4/(100*K19*L45)</f>
        <v>2090</v>
      </c>
      <c r="O19" s="4">
        <f>H19*본캐용!$G$4/(100*K19*M45)</f>
        <v>3500</v>
      </c>
      <c r="P19" s="4">
        <f>I19*본캐용!$H$4/(100*K19*N45)</f>
        <v>3450</v>
      </c>
      <c r="R19" s="4">
        <f t="shared" si="16"/>
        <v>1.0967075902333E-2</v>
      </c>
      <c r="S19" s="4">
        <f t="shared" si="17"/>
        <v>8.2462993579739217E-3</v>
      </c>
      <c r="T19" s="4">
        <f t="shared" si="18"/>
        <v>8.3427807957171512E-3</v>
      </c>
      <c r="V19" s="4" t="str">
        <f t="shared" si="11"/>
        <v>항상이득</v>
      </c>
      <c r="W19" s="4">
        <f t="shared" si="12"/>
        <v>8.2462993579739217E-3</v>
      </c>
      <c r="X19" s="4">
        <f t="shared" si="13"/>
        <v>8.3427807957171512E-3</v>
      </c>
    </row>
    <row r="20" spans="1:24" ht="18" thickBot="1" x14ac:dyDescent="0.35">
      <c r="A20" s="4">
        <v>24</v>
      </c>
      <c r="B20" s="4">
        <v>25</v>
      </c>
      <c r="C20" s="16">
        <v>968</v>
      </c>
      <c r="D20" s="15">
        <v>24</v>
      </c>
      <c r="E20" s="15">
        <v>30</v>
      </c>
      <c r="F20" s="14">
        <v>420</v>
      </c>
      <c r="G20" s="4">
        <f t="shared" si="8"/>
        <v>48</v>
      </c>
      <c r="H20" s="4">
        <v>10</v>
      </c>
      <c r="I20" s="4">
        <v>8</v>
      </c>
      <c r="J20" s="2">
        <v>5.0000000000000001E-3</v>
      </c>
      <c r="K20" s="2">
        <v>0.01</v>
      </c>
      <c r="L20" s="13">
        <v>4868</v>
      </c>
      <c r="M20" s="4">
        <f>(C20*본캐용!$K$4/10+D20*본캐용!$E$4+E20*본캐용!$D$4+F20+L20*본캐용!$J$4)/(J20*100)</f>
        <v>5747.5119999999997</v>
      </c>
      <c r="N20" s="4">
        <f>G20*본캐용!$F$4/(100*K20*L46)</f>
        <v>2090</v>
      </c>
      <c r="O20" s="4">
        <f>H20*본캐용!$G$4/(100*K20*M46)</f>
        <v>3500</v>
      </c>
      <c r="P20" s="4">
        <f>I20*본캐용!$H$4/(100*K20*N46)</f>
        <v>3450</v>
      </c>
      <c r="R20" s="4">
        <f t="shared" si="16"/>
        <v>1.1363643955854289E-2</v>
      </c>
      <c r="S20" s="4">
        <f t="shared" si="17"/>
        <v>8.9104085385119675E-3</v>
      </c>
      <c r="T20" s="4">
        <f t="shared" si="18"/>
        <v>8.9974027022475117E-3</v>
      </c>
      <c r="V20" s="4" t="str">
        <f t="shared" si="11"/>
        <v>항상이득</v>
      </c>
      <c r="W20" s="4">
        <f t="shared" si="12"/>
        <v>8.9104085385119675E-3</v>
      </c>
      <c r="X20" s="4">
        <f t="shared" si="13"/>
        <v>8.9974027022475117E-3</v>
      </c>
    </row>
    <row r="26" spans="1:24" x14ac:dyDescent="0.3">
      <c r="G26" s="4" t="s">
        <v>32</v>
      </c>
      <c r="J26" s="4" t="s">
        <v>33</v>
      </c>
      <c r="M26" s="4" t="s">
        <v>34</v>
      </c>
    </row>
    <row r="27" spans="1:24" x14ac:dyDescent="0.3">
      <c r="F27" s="4" t="s">
        <v>15</v>
      </c>
      <c r="G27" s="4" t="s">
        <v>16</v>
      </c>
      <c r="H27" s="4" t="s">
        <v>17</v>
      </c>
      <c r="I27" s="4" t="s">
        <v>15</v>
      </c>
      <c r="J27" s="4" t="s">
        <v>16</v>
      </c>
      <c r="K27" s="4" t="s">
        <v>17</v>
      </c>
      <c r="L27" s="4" t="s">
        <v>15</v>
      </c>
      <c r="M27" s="4" t="s">
        <v>16</v>
      </c>
      <c r="N27" s="4" t="s">
        <v>17</v>
      </c>
    </row>
    <row r="28" spans="1:24" x14ac:dyDescent="0.3">
      <c r="F28" s="4">
        <v>167</v>
      </c>
      <c r="G28" s="4">
        <v>333</v>
      </c>
      <c r="H28" s="4">
        <v>1000</v>
      </c>
      <c r="I28" s="4">
        <f>F28*G2</f>
        <v>2004</v>
      </c>
      <c r="J28" s="4">
        <f t="shared" ref="J28:K43" si="19">G28*H2</f>
        <v>1998</v>
      </c>
      <c r="K28" s="4">
        <f t="shared" si="19"/>
        <v>2000</v>
      </c>
      <c r="L28" s="4">
        <f>I28/(I28+J28+K28)</f>
        <v>0.33388870376541152</v>
      </c>
      <c r="M28" s="4">
        <f>J28/(I28+J28+K28)</f>
        <v>0.33288903698767075</v>
      </c>
      <c r="N28" s="4">
        <f>K28/(I28+J28+K28)</f>
        <v>0.33322225924691767</v>
      </c>
    </row>
    <row r="29" spans="1:24" x14ac:dyDescent="0.3">
      <c r="F29" s="4">
        <v>125</v>
      </c>
      <c r="G29" s="4">
        <v>250</v>
      </c>
      <c r="H29" s="4">
        <v>750</v>
      </c>
      <c r="I29" s="4">
        <f t="shared" ref="I29:K44" si="20">F29*G3</f>
        <v>1500</v>
      </c>
      <c r="J29" s="4">
        <f t="shared" si="19"/>
        <v>1500</v>
      </c>
      <c r="K29" s="4">
        <f t="shared" si="19"/>
        <v>1500</v>
      </c>
      <c r="L29" s="4">
        <f t="shared" ref="L29:L46" si="21">I29/(I29+J29+K29)</f>
        <v>0.33333333333333331</v>
      </c>
      <c r="M29" s="4">
        <f t="shared" ref="M29:M46" si="22">J29/(I29+J29+K29)</f>
        <v>0.33333333333333331</v>
      </c>
      <c r="N29" s="4">
        <f t="shared" ref="N29:N46" si="23">K29/(I29+J29+K29)</f>
        <v>0.33333333333333331</v>
      </c>
    </row>
    <row r="30" spans="1:24" x14ac:dyDescent="0.3">
      <c r="F30" s="4">
        <v>84</v>
      </c>
      <c r="G30" s="4">
        <v>167</v>
      </c>
      <c r="H30" s="4">
        <v>500</v>
      </c>
      <c r="I30" s="4">
        <f t="shared" si="20"/>
        <v>1008</v>
      </c>
      <c r="J30" s="4">
        <f t="shared" si="19"/>
        <v>1002</v>
      </c>
      <c r="K30" s="4">
        <f t="shared" si="19"/>
        <v>1000</v>
      </c>
      <c r="L30" s="4">
        <f t="shared" si="21"/>
        <v>0.33488372093023255</v>
      </c>
      <c r="M30" s="4">
        <f t="shared" si="22"/>
        <v>0.33289036544850498</v>
      </c>
      <c r="N30" s="4">
        <f t="shared" si="23"/>
        <v>0.33222591362126247</v>
      </c>
    </row>
    <row r="31" spans="1:24" x14ac:dyDescent="0.3">
      <c r="F31" s="4">
        <v>84</v>
      </c>
      <c r="G31" s="4">
        <v>167</v>
      </c>
      <c r="H31" s="4">
        <v>500</v>
      </c>
      <c r="I31" s="4">
        <f t="shared" si="20"/>
        <v>1008</v>
      </c>
      <c r="J31" s="4">
        <f t="shared" si="19"/>
        <v>1002</v>
      </c>
      <c r="K31" s="4">
        <f t="shared" si="19"/>
        <v>1000</v>
      </c>
      <c r="L31" s="4">
        <f t="shared" si="21"/>
        <v>0.33488372093023255</v>
      </c>
      <c r="M31" s="4">
        <f t="shared" si="22"/>
        <v>0.33289036544850498</v>
      </c>
      <c r="N31" s="4">
        <f t="shared" si="23"/>
        <v>0.33222591362126247</v>
      </c>
    </row>
    <row r="32" spans="1:24" x14ac:dyDescent="0.3">
      <c r="F32" s="4">
        <v>84</v>
      </c>
      <c r="G32" s="4">
        <v>167</v>
      </c>
      <c r="H32" s="4">
        <v>500</v>
      </c>
      <c r="I32" s="4">
        <f t="shared" si="20"/>
        <v>1008</v>
      </c>
      <c r="J32" s="4">
        <f t="shared" si="19"/>
        <v>1002</v>
      </c>
      <c r="K32" s="4">
        <f t="shared" si="19"/>
        <v>1000</v>
      </c>
      <c r="L32" s="4">
        <f t="shared" si="21"/>
        <v>0.33488372093023255</v>
      </c>
      <c r="M32" s="4">
        <f t="shared" si="22"/>
        <v>0.33289036544850498</v>
      </c>
      <c r="N32" s="4">
        <f t="shared" si="23"/>
        <v>0.33222591362126247</v>
      </c>
    </row>
    <row r="33" spans="6:14" x14ac:dyDescent="0.3">
      <c r="F33" s="4">
        <v>21</v>
      </c>
      <c r="G33" s="4">
        <v>42</v>
      </c>
      <c r="H33" s="4">
        <v>125</v>
      </c>
      <c r="I33" s="4">
        <f t="shared" si="20"/>
        <v>504</v>
      </c>
      <c r="J33" s="4">
        <f t="shared" si="19"/>
        <v>504</v>
      </c>
      <c r="K33" s="4">
        <f t="shared" si="19"/>
        <v>500</v>
      </c>
      <c r="L33" s="4">
        <f t="shared" si="21"/>
        <v>0.33421750663129973</v>
      </c>
      <c r="M33" s="4">
        <f t="shared" si="22"/>
        <v>0.33421750663129973</v>
      </c>
      <c r="N33" s="4">
        <f t="shared" si="23"/>
        <v>0.33156498673740054</v>
      </c>
    </row>
    <row r="34" spans="6:14" x14ac:dyDescent="0.3">
      <c r="F34" s="4">
        <v>21</v>
      </c>
      <c r="G34" s="4">
        <v>42</v>
      </c>
      <c r="H34" s="4">
        <v>125</v>
      </c>
      <c r="I34" s="4">
        <f t="shared" si="20"/>
        <v>504</v>
      </c>
      <c r="J34" s="4">
        <f t="shared" si="19"/>
        <v>504</v>
      </c>
      <c r="K34" s="4">
        <f t="shared" si="19"/>
        <v>500</v>
      </c>
      <c r="L34" s="4">
        <f t="shared" si="21"/>
        <v>0.33421750663129973</v>
      </c>
      <c r="M34" s="4">
        <f t="shared" si="22"/>
        <v>0.33421750663129973</v>
      </c>
      <c r="N34" s="4">
        <f t="shared" si="23"/>
        <v>0.33156498673740054</v>
      </c>
    </row>
    <row r="35" spans="6:14" x14ac:dyDescent="0.3">
      <c r="F35" s="4">
        <v>21</v>
      </c>
      <c r="G35" s="4">
        <v>42</v>
      </c>
      <c r="H35" s="4">
        <v>125</v>
      </c>
      <c r="I35" s="4">
        <f t="shared" si="20"/>
        <v>504</v>
      </c>
      <c r="J35" s="4">
        <f t="shared" si="19"/>
        <v>504</v>
      </c>
      <c r="K35" s="4">
        <f t="shared" si="19"/>
        <v>500</v>
      </c>
      <c r="L35" s="4">
        <f t="shared" si="21"/>
        <v>0.33421750663129973</v>
      </c>
      <c r="M35" s="4">
        <f t="shared" si="22"/>
        <v>0.33421750663129973</v>
      </c>
      <c r="N35" s="4">
        <f t="shared" si="23"/>
        <v>0.33156498673740054</v>
      </c>
    </row>
    <row r="36" spans="6:14" x14ac:dyDescent="0.3">
      <c r="F36" s="4">
        <v>14</v>
      </c>
      <c r="G36" s="4">
        <v>28</v>
      </c>
      <c r="H36" s="4">
        <v>83</v>
      </c>
      <c r="I36" s="4">
        <f t="shared" si="20"/>
        <v>336</v>
      </c>
      <c r="J36" s="4">
        <f t="shared" si="19"/>
        <v>336</v>
      </c>
      <c r="K36" s="4">
        <f t="shared" si="19"/>
        <v>332</v>
      </c>
      <c r="L36" s="4">
        <f t="shared" si="21"/>
        <v>0.33466135458167329</v>
      </c>
      <c r="M36" s="4">
        <f t="shared" si="22"/>
        <v>0.33466135458167329</v>
      </c>
      <c r="N36" s="4">
        <f t="shared" si="23"/>
        <v>0.33067729083665337</v>
      </c>
    </row>
    <row r="37" spans="6:14" x14ac:dyDescent="0.3">
      <c r="F37" s="4">
        <v>14</v>
      </c>
      <c r="G37" s="4">
        <v>28</v>
      </c>
      <c r="H37" s="4">
        <v>83</v>
      </c>
      <c r="I37" s="4">
        <f t="shared" si="20"/>
        <v>336</v>
      </c>
      <c r="J37" s="4">
        <f t="shared" si="19"/>
        <v>336</v>
      </c>
      <c r="K37" s="4">
        <f t="shared" si="19"/>
        <v>332</v>
      </c>
      <c r="L37" s="4">
        <f t="shared" si="21"/>
        <v>0.33466135458167329</v>
      </c>
      <c r="M37" s="4">
        <f t="shared" si="22"/>
        <v>0.33466135458167329</v>
      </c>
      <c r="N37" s="4">
        <f t="shared" si="23"/>
        <v>0.33067729083665337</v>
      </c>
    </row>
    <row r="38" spans="6:14" x14ac:dyDescent="0.3">
      <c r="F38" s="4">
        <v>14</v>
      </c>
      <c r="G38" s="4">
        <v>28</v>
      </c>
      <c r="H38" s="4">
        <v>83</v>
      </c>
      <c r="I38" s="4">
        <f t="shared" si="20"/>
        <v>336</v>
      </c>
      <c r="J38" s="4">
        <f t="shared" si="19"/>
        <v>336</v>
      </c>
      <c r="K38" s="4">
        <f t="shared" si="19"/>
        <v>332</v>
      </c>
      <c r="L38" s="4">
        <f t="shared" si="21"/>
        <v>0.33466135458167329</v>
      </c>
      <c r="M38" s="4">
        <f t="shared" si="22"/>
        <v>0.33466135458167329</v>
      </c>
      <c r="N38" s="4">
        <f t="shared" si="23"/>
        <v>0.33067729083665337</v>
      </c>
    </row>
    <row r="39" spans="6:14" x14ac:dyDescent="0.3">
      <c r="F39" s="4">
        <v>5</v>
      </c>
      <c r="G39" s="4">
        <v>9</v>
      </c>
      <c r="H39" s="4">
        <v>28</v>
      </c>
      <c r="I39" s="4">
        <f t="shared" si="20"/>
        <v>120</v>
      </c>
      <c r="J39" s="4">
        <f t="shared" si="19"/>
        <v>108</v>
      </c>
      <c r="K39" s="4">
        <f t="shared" si="19"/>
        <v>112</v>
      </c>
      <c r="L39" s="4">
        <f t="shared" si="21"/>
        <v>0.35294117647058826</v>
      </c>
      <c r="M39" s="4">
        <f t="shared" si="22"/>
        <v>0.31764705882352939</v>
      </c>
      <c r="N39" s="4">
        <f t="shared" si="23"/>
        <v>0.32941176470588235</v>
      </c>
    </row>
    <row r="40" spans="6:14" x14ac:dyDescent="0.3">
      <c r="F40" s="4">
        <v>5</v>
      </c>
      <c r="G40" s="4">
        <v>9</v>
      </c>
      <c r="H40" s="4">
        <v>28</v>
      </c>
      <c r="I40" s="4">
        <f t="shared" si="20"/>
        <v>120</v>
      </c>
      <c r="J40" s="4">
        <f t="shared" si="19"/>
        <v>108</v>
      </c>
      <c r="K40" s="4">
        <f t="shared" si="19"/>
        <v>112</v>
      </c>
      <c r="L40" s="4">
        <f t="shared" si="21"/>
        <v>0.35294117647058826</v>
      </c>
      <c r="M40" s="4">
        <f t="shared" si="22"/>
        <v>0.31764705882352939</v>
      </c>
      <c r="N40" s="4">
        <f t="shared" si="23"/>
        <v>0.32941176470588235</v>
      </c>
    </row>
    <row r="41" spans="6:14" x14ac:dyDescent="0.3">
      <c r="F41" s="4">
        <v>3</v>
      </c>
      <c r="G41" s="4">
        <v>6</v>
      </c>
      <c r="H41" s="4">
        <v>17</v>
      </c>
      <c r="I41" s="4">
        <f t="shared" si="20"/>
        <v>108</v>
      </c>
      <c r="J41" s="4">
        <f t="shared" si="19"/>
        <v>90</v>
      </c>
      <c r="K41" s="4">
        <f t="shared" si="19"/>
        <v>102</v>
      </c>
      <c r="L41" s="4">
        <f t="shared" si="21"/>
        <v>0.36</v>
      </c>
      <c r="M41" s="4">
        <f t="shared" si="22"/>
        <v>0.3</v>
      </c>
      <c r="N41" s="4">
        <f t="shared" si="23"/>
        <v>0.34</v>
      </c>
    </row>
    <row r="42" spans="6:14" x14ac:dyDescent="0.3">
      <c r="F42" s="4">
        <v>3</v>
      </c>
      <c r="G42" s="4">
        <v>6</v>
      </c>
      <c r="H42" s="4">
        <v>17</v>
      </c>
      <c r="I42" s="4">
        <f t="shared" si="20"/>
        <v>108</v>
      </c>
      <c r="J42" s="4">
        <f t="shared" si="19"/>
        <v>90</v>
      </c>
      <c r="K42" s="4">
        <f t="shared" si="19"/>
        <v>102</v>
      </c>
      <c r="L42" s="4">
        <f t="shared" si="21"/>
        <v>0.36</v>
      </c>
      <c r="M42" s="4">
        <f t="shared" si="22"/>
        <v>0.3</v>
      </c>
      <c r="N42" s="4">
        <f t="shared" si="23"/>
        <v>0.34</v>
      </c>
    </row>
    <row r="43" spans="6:14" x14ac:dyDescent="0.3">
      <c r="F43" s="4">
        <v>1</v>
      </c>
      <c r="G43" s="4">
        <v>2</v>
      </c>
      <c r="H43" s="4">
        <v>4</v>
      </c>
      <c r="I43" s="4">
        <f t="shared" si="20"/>
        <v>48</v>
      </c>
      <c r="J43" s="4">
        <f t="shared" si="19"/>
        <v>20</v>
      </c>
      <c r="K43" s="4">
        <f t="shared" si="19"/>
        <v>32</v>
      </c>
      <c r="L43" s="4">
        <f t="shared" si="21"/>
        <v>0.48</v>
      </c>
      <c r="M43" s="4">
        <f t="shared" si="22"/>
        <v>0.2</v>
      </c>
      <c r="N43" s="4">
        <f t="shared" si="23"/>
        <v>0.32</v>
      </c>
    </row>
    <row r="44" spans="6:14" x14ac:dyDescent="0.3">
      <c r="F44" s="4">
        <v>1</v>
      </c>
      <c r="G44" s="4">
        <v>2</v>
      </c>
      <c r="H44" s="4">
        <v>4</v>
      </c>
      <c r="I44" s="4">
        <f t="shared" si="20"/>
        <v>48</v>
      </c>
      <c r="J44" s="4">
        <f t="shared" si="20"/>
        <v>20</v>
      </c>
      <c r="K44" s="4">
        <f t="shared" si="20"/>
        <v>32</v>
      </c>
      <c r="L44" s="4">
        <f t="shared" si="21"/>
        <v>0.48</v>
      </c>
      <c r="M44" s="4">
        <f t="shared" si="22"/>
        <v>0.2</v>
      </c>
      <c r="N44" s="4">
        <f t="shared" si="23"/>
        <v>0.32</v>
      </c>
    </row>
    <row r="45" spans="6:14" x14ac:dyDescent="0.3">
      <c r="F45" s="4">
        <v>1</v>
      </c>
      <c r="G45" s="4">
        <v>2</v>
      </c>
      <c r="H45" s="4">
        <v>4</v>
      </c>
      <c r="I45" s="4">
        <f t="shared" ref="I45:K46" si="24">F45*G19</f>
        <v>48</v>
      </c>
      <c r="J45" s="4">
        <f t="shared" si="24"/>
        <v>20</v>
      </c>
      <c r="K45" s="4">
        <f t="shared" si="24"/>
        <v>32</v>
      </c>
      <c r="L45" s="4">
        <f t="shared" si="21"/>
        <v>0.48</v>
      </c>
      <c r="M45" s="4">
        <f t="shared" si="22"/>
        <v>0.2</v>
      </c>
      <c r="N45" s="4">
        <f t="shared" si="23"/>
        <v>0.32</v>
      </c>
    </row>
    <row r="46" spans="6:14" x14ac:dyDescent="0.3">
      <c r="F46" s="4">
        <v>1</v>
      </c>
      <c r="G46" s="4">
        <v>2</v>
      </c>
      <c r="H46" s="4">
        <v>4</v>
      </c>
      <c r="I46" s="4">
        <f t="shared" si="24"/>
        <v>48</v>
      </c>
      <c r="J46" s="4">
        <f t="shared" si="24"/>
        <v>20</v>
      </c>
      <c r="K46" s="4">
        <f t="shared" si="24"/>
        <v>32</v>
      </c>
      <c r="L46" s="4">
        <f t="shared" si="21"/>
        <v>0.48</v>
      </c>
      <c r="M46" s="4">
        <f t="shared" si="22"/>
        <v>0.2</v>
      </c>
      <c r="N46" s="4">
        <f t="shared" si="23"/>
        <v>0.32</v>
      </c>
    </row>
    <row r="54" spans="1:5" ht="17.25" x14ac:dyDescent="0.3">
      <c r="A54" s="20">
        <v>404</v>
      </c>
      <c r="B54" s="5">
        <v>6</v>
      </c>
      <c r="C54" s="5">
        <v>8</v>
      </c>
      <c r="D54" s="5">
        <v>330</v>
      </c>
      <c r="E54" s="5">
        <v>108</v>
      </c>
    </row>
    <row r="55" spans="1:5" ht="17.25" x14ac:dyDescent="0.3">
      <c r="A55" s="20">
        <v>404</v>
      </c>
      <c r="B55" s="5">
        <v>6</v>
      </c>
      <c r="C55" s="5">
        <v>10</v>
      </c>
      <c r="D55" s="5">
        <v>330</v>
      </c>
      <c r="E55" s="5">
        <v>108</v>
      </c>
    </row>
    <row r="56" spans="1:5" ht="17.25" x14ac:dyDescent="0.3">
      <c r="A56" s="17">
        <v>404</v>
      </c>
      <c r="B56" s="6">
        <v>6</v>
      </c>
      <c r="C56" s="6">
        <v>10</v>
      </c>
      <c r="D56" s="6">
        <v>330</v>
      </c>
      <c r="E56" s="6">
        <v>108</v>
      </c>
    </row>
    <row r="57" spans="1:5" ht="17.25" x14ac:dyDescent="0.3">
      <c r="A57" s="17">
        <v>404</v>
      </c>
      <c r="B57" s="6">
        <v>6</v>
      </c>
      <c r="C57" s="6">
        <v>10</v>
      </c>
      <c r="D57" s="6">
        <v>330</v>
      </c>
      <c r="E57" s="8">
        <v>132</v>
      </c>
    </row>
    <row r="58" spans="1:5" ht="17.25" x14ac:dyDescent="0.3">
      <c r="A58" s="17">
        <v>404</v>
      </c>
      <c r="B58" s="6">
        <v>6</v>
      </c>
      <c r="C58" s="6">
        <v>10</v>
      </c>
      <c r="D58" s="6">
        <v>330</v>
      </c>
      <c r="E58" s="10">
        <v>132</v>
      </c>
    </row>
    <row r="59" spans="1:5" ht="17.25" x14ac:dyDescent="0.3">
      <c r="A59" s="17">
        <v>592</v>
      </c>
      <c r="B59" s="6">
        <v>8</v>
      </c>
      <c r="C59" s="6">
        <v>12</v>
      </c>
      <c r="D59" s="6">
        <v>330</v>
      </c>
      <c r="E59" s="6">
        <v>132</v>
      </c>
    </row>
    <row r="60" spans="1:5" ht="17.25" x14ac:dyDescent="0.3">
      <c r="A60" s="19">
        <v>592</v>
      </c>
      <c r="B60" s="8">
        <v>8</v>
      </c>
      <c r="C60" s="8">
        <v>12</v>
      </c>
      <c r="D60" s="9">
        <v>330</v>
      </c>
      <c r="E60" s="9">
        <v>158</v>
      </c>
    </row>
    <row r="61" spans="1:5" ht="17.25" x14ac:dyDescent="0.3">
      <c r="A61" s="18">
        <v>592</v>
      </c>
      <c r="B61" s="10">
        <v>8</v>
      </c>
      <c r="C61" s="10">
        <v>12</v>
      </c>
      <c r="D61" s="11">
        <v>350</v>
      </c>
      <c r="E61" s="11">
        <v>158</v>
      </c>
    </row>
    <row r="62" spans="1:5" ht="17.25" x14ac:dyDescent="0.3">
      <c r="A62" s="17">
        <v>592</v>
      </c>
      <c r="B62" s="6">
        <v>8</v>
      </c>
      <c r="C62" s="6">
        <v>12</v>
      </c>
      <c r="D62" s="7">
        <v>350</v>
      </c>
      <c r="E62" s="7">
        <v>158</v>
      </c>
    </row>
  </sheetData>
  <phoneticPr fontId="2" type="noConversion"/>
  <pageMargins left="0.7" right="0.7" top="0.75" bottom="0.75" header="0.3" footer="0.3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289F3-1BDF-474B-A84C-5D1E8BB667F6}">
  <dimension ref="A1:Y62"/>
  <sheetViews>
    <sheetView topLeftCell="C1" workbookViewId="0">
      <selection activeCell="Q11" sqref="Q11"/>
    </sheetView>
  </sheetViews>
  <sheetFormatPr defaultRowHeight="16.5" x14ac:dyDescent="0.3"/>
  <cols>
    <col min="12" max="12" width="11.875" bestFit="1" customWidth="1"/>
  </cols>
  <sheetData>
    <row r="1" spans="1:25" x14ac:dyDescent="0.3">
      <c r="A1" t="s">
        <v>0</v>
      </c>
      <c r="B1" t="s">
        <v>1</v>
      </c>
      <c r="C1" t="s">
        <v>2</v>
      </c>
      <c r="D1" t="s">
        <v>4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31</v>
      </c>
      <c r="L1" s="4" t="s">
        <v>27</v>
      </c>
      <c r="M1" s="3" t="s">
        <v>18</v>
      </c>
      <c r="N1" t="s">
        <v>8</v>
      </c>
      <c r="O1" t="s">
        <v>9</v>
      </c>
      <c r="P1" t="s">
        <v>10</v>
      </c>
      <c r="Q1" t="s">
        <v>20</v>
      </c>
      <c r="R1" t="s">
        <v>8</v>
      </c>
      <c r="S1" t="s">
        <v>9</v>
      </c>
      <c r="T1" t="s">
        <v>10</v>
      </c>
      <c r="U1" t="s">
        <v>20</v>
      </c>
    </row>
    <row r="2" spans="1:25" ht="17.25" x14ac:dyDescent="0.3">
      <c r="A2">
        <v>6</v>
      </c>
      <c r="B2">
        <v>7</v>
      </c>
      <c r="C2">
        <f>ROUNDUP(A54*0.4,0)</f>
        <v>269</v>
      </c>
      <c r="D2">
        <f>INT(B54*0.4)</f>
        <v>2</v>
      </c>
      <c r="E2" s="4">
        <f t="shared" ref="E2:F10" si="0">INT(C54*0.4)</f>
        <v>4</v>
      </c>
      <c r="F2" s="4">
        <f t="shared" si="0"/>
        <v>256</v>
      </c>
      <c r="G2">
        <f>I2*6</f>
        <v>12</v>
      </c>
      <c r="H2">
        <f>I2*3</f>
        <v>6</v>
      </c>
      <c r="I2">
        <v>2</v>
      </c>
      <c r="J2" s="1">
        <v>0.6</v>
      </c>
      <c r="K2" s="1">
        <v>0.6</v>
      </c>
      <c r="L2" s="5">
        <f>INT(E54*0.4)</f>
        <v>62</v>
      </c>
      <c r="M2">
        <f>(C2*본캐용!$C$4/10+D2*본캐용!$E$4+E2*본캐용!$D$4+F2+L2*본캐용!$J$4)/(J2*100+20)</f>
        <v>10.2761125</v>
      </c>
      <c r="N2">
        <f>G2*본캐용!$F$4/(100*K2*L28)</f>
        <v>12.519141716566866</v>
      </c>
      <c r="O2">
        <f>H2*본캐용!$G$4/(100*K2*M28)</f>
        <v>21.028028028028029</v>
      </c>
      <c r="P2">
        <f>I2*본캐용!$H$4/(100*K2*N28)</f>
        <v>13.804600000000001</v>
      </c>
      <c r="Q2">
        <f>본캐용!$I$4/10</f>
        <v>16</v>
      </c>
      <c r="R2" s="4">
        <f t="shared" ref="R2:R16" si="1">(3-(N2/(M2/2)))*J2</f>
        <v>0.3380687434202147</v>
      </c>
      <c r="S2" s="4">
        <f t="shared" ref="S2:S16" si="2">(3-(O2/(M2/2)))*J2</f>
        <v>-0.65556222098907846</v>
      </c>
      <c r="T2" s="4">
        <f t="shared" ref="T2:T16" si="3">(3-(P2/(M2/2)))*J2</f>
        <v>0.18795848138096954</v>
      </c>
      <c r="U2" s="4">
        <f t="shared" ref="U2:U9" si="4">(3-(Q2/(M2/2)))*J2</f>
        <v>-6.8410841161966732E-2</v>
      </c>
      <c r="V2" t="str">
        <f>IF(J2&gt;R2,"항상손해",IF(J2*2&lt;R2,"항상이득",R2))</f>
        <v>항상손해</v>
      </c>
      <c r="W2" t="str">
        <f>IF(J2&gt;S2,"항상손해",IF(J2*2&lt;S2,"항상이득",S2))</f>
        <v>항상손해</v>
      </c>
      <c r="X2" t="str">
        <f>IF(J2&gt;T2,"항상손해",IF(J2*2&lt;T2,"항상이득",T2))</f>
        <v>항상손해</v>
      </c>
      <c r="Y2" t="str">
        <f>IF(J2&gt;U2,"항상손해",IF(J2*2&lt;U2,"항상이득",U2))</f>
        <v>항상손해</v>
      </c>
    </row>
    <row r="3" spans="1:25" ht="17.25" x14ac:dyDescent="0.3">
      <c r="A3">
        <v>7</v>
      </c>
      <c r="B3">
        <v>8</v>
      </c>
      <c r="C3" s="4">
        <f t="shared" ref="C3:C10" si="5">ROUNDUP(A55*0.4,0)</f>
        <v>269</v>
      </c>
      <c r="D3" s="4">
        <f t="shared" ref="D3:D10" si="6">INT(B55*0.4)</f>
        <v>2</v>
      </c>
      <c r="E3" s="4">
        <f t="shared" si="0"/>
        <v>5</v>
      </c>
      <c r="F3" s="4">
        <f t="shared" si="0"/>
        <v>256</v>
      </c>
      <c r="G3">
        <f t="shared" ref="G3:G20" si="7">I3*6</f>
        <v>12</v>
      </c>
      <c r="H3">
        <f t="shared" ref="H3:H14" si="8">I3*3</f>
        <v>6</v>
      </c>
      <c r="I3">
        <v>2</v>
      </c>
      <c r="J3" s="1">
        <v>0.45</v>
      </c>
      <c r="K3" s="1">
        <v>0.45</v>
      </c>
      <c r="L3" s="5">
        <f t="shared" ref="L3:L10" si="9">INT(E55*0.4)</f>
        <v>62</v>
      </c>
      <c r="M3" s="4">
        <f>(C3*본캐용!$C$4/10+D3*본캐용!$E$4+E3*본캐용!$D$4+F3+L3*본캐용!$J$4)/(J3*100+20)</f>
        <v>13.493676923076924</v>
      </c>
      <c r="N3" s="4">
        <f>G3*본캐용!$F$4/(100*K3*L29)</f>
        <v>16.72</v>
      </c>
      <c r="O3" s="4">
        <f>H3*본캐용!$G$4/(100*K3*M29)</f>
        <v>28</v>
      </c>
      <c r="P3" s="4">
        <f>I3*본캐용!$H$4/(100*K3*N29)</f>
        <v>18.399999999999999</v>
      </c>
      <c r="Q3">
        <f>본캐용!$I$4/10</f>
        <v>16</v>
      </c>
      <c r="R3" s="4">
        <f t="shared" si="1"/>
        <v>0.2348110054965917</v>
      </c>
      <c r="S3" s="4">
        <f t="shared" si="2"/>
        <v>-0.51754137835499014</v>
      </c>
      <c r="T3" s="4">
        <f t="shared" si="3"/>
        <v>0.12275852279529231</v>
      </c>
      <c r="U3" s="4">
        <f t="shared" si="4"/>
        <v>0.28283349808286273</v>
      </c>
      <c r="V3" t="str">
        <f t="shared" ref="V3:V20" si="10">IF(J3&gt;R3,"항상손해",IF(J3*2&lt;R3,"항상이득",R3))</f>
        <v>항상손해</v>
      </c>
      <c r="W3" t="str">
        <f t="shared" ref="W3:W20" si="11">IF(J3&gt;S3,"항상손해",IF(J3*2&lt;S3,"항상이득",S3))</f>
        <v>항상손해</v>
      </c>
      <c r="X3" t="str">
        <f t="shared" ref="X3:X20" si="12">IF(J3&gt;T3,"항상손해",IF(J3*2&lt;T3,"항상이득",T3))</f>
        <v>항상손해</v>
      </c>
      <c r="Y3" t="str">
        <f t="shared" ref="Y3:Y15" si="13">IF(J3&gt;U3,"항상손해",IF(J3*2&lt;U3,"항상이득",U3))</f>
        <v>항상손해</v>
      </c>
    </row>
    <row r="4" spans="1:25" ht="17.25" x14ac:dyDescent="0.3">
      <c r="A4">
        <v>8</v>
      </c>
      <c r="B4">
        <v>9</v>
      </c>
      <c r="C4" s="4">
        <f t="shared" si="5"/>
        <v>269</v>
      </c>
      <c r="D4" s="4">
        <f t="shared" si="6"/>
        <v>3</v>
      </c>
      <c r="E4" s="4">
        <f t="shared" si="0"/>
        <v>5</v>
      </c>
      <c r="F4" s="4">
        <f t="shared" si="0"/>
        <v>256</v>
      </c>
      <c r="G4">
        <f t="shared" si="7"/>
        <v>12</v>
      </c>
      <c r="H4">
        <f t="shared" si="8"/>
        <v>6</v>
      </c>
      <c r="I4">
        <v>2</v>
      </c>
      <c r="J4" s="1">
        <v>0.3</v>
      </c>
      <c r="K4" s="1">
        <v>0.3</v>
      </c>
      <c r="L4" s="5">
        <f t="shared" si="9"/>
        <v>62</v>
      </c>
      <c r="M4" s="4">
        <f>(C4*본캐용!$C$4/10+D4*본캐용!$E$4+E4*본캐용!$D$4+F4+L4*본캐용!$J$4)/(J4*100+20)</f>
        <v>17.781780000000001</v>
      </c>
      <c r="N4" s="4">
        <f>G4*본캐용!$F$4/(100*K4*L30)</f>
        <v>24.963888888888889</v>
      </c>
      <c r="O4" s="4">
        <f>H4*본캐용!$G$4/(100*K4*M30)</f>
        <v>42.055888223552898</v>
      </c>
      <c r="P4" s="4">
        <f>I4*본캐용!$H$4/(100*K4*N30)</f>
        <v>27.692</v>
      </c>
      <c r="Q4">
        <f>본캐용!$I$4/10</f>
        <v>16</v>
      </c>
      <c r="R4" s="4">
        <f t="shared" si="1"/>
        <v>5.7658382156717099E-2</v>
      </c>
      <c r="S4" s="4">
        <f t="shared" si="2"/>
        <v>-0.51906676014053343</v>
      </c>
      <c r="T4" s="4">
        <f t="shared" si="3"/>
        <v>-3.4394644405678056E-2</v>
      </c>
      <c r="U4" s="4">
        <f t="shared" si="4"/>
        <v>0.36012154013827641</v>
      </c>
      <c r="V4" t="str">
        <f t="shared" si="10"/>
        <v>항상손해</v>
      </c>
      <c r="W4" t="str">
        <f t="shared" si="11"/>
        <v>항상손해</v>
      </c>
      <c r="X4" t="str">
        <f t="shared" si="12"/>
        <v>항상손해</v>
      </c>
      <c r="Y4">
        <f t="shared" si="13"/>
        <v>0.36012154013827641</v>
      </c>
    </row>
    <row r="5" spans="1:25" ht="17.25" x14ac:dyDescent="0.3">
      <c r="A5">
        <v>9</v>
      </c>
      <c r="B5">
        <v>10</v>
      </c>
      <c r="C5" s="4">
        <f t="shared" si="5"/>
        <v>332</v>
      </c>
      <c r="D5" s="4">
        <f t="shared" si="6"/>
        <v>3</v>
      </c>
      <c r="E5" s="4">
        <f t="shared" si="0"/>
        <v>6</v>
      </c>
      <c r="F5" s="4">
        <f t="shared" si="0"/>
        <v>256</v>
      </c>
      <c r="G5">
        <f t="shared" si="7"/>
        <v>12</v>
      </c>
      <c r="H5">
        <f t="shared" si="8"/>
        <v>6</v>
      </c>
      <c r="I5">
        <v>2</v>
      </c>
      <c r="J5" s="1">
        <v>0.3</v>
      </c>
      <c r="K5" s="1">
        <v>0.3</v>
      </c>
      <c r="L5" s="5">
        <f t="shared" si="9"/>
        <v>76</v>
      </c>
      <c r="M5" s="4">
        <f>(C5*본캐용!$C$4/10+D5*본캐용!$E$4+E5*본캐용!$D$4+F5+L5*본캐용!$J$4)/(J5*100+20)</f>
        <v>20.38944</v>
      </c>
      <c r="N5" s="4">
        <f>G5*본캐용!$F$4/(100*K5*L31)</f>
        <v>24.963888888888889</v>
      </c>
      <c r="O5" s="4">
        <f>H5*본캐용!$G$4/(100*K5*M31)</f>
        <v>42.055888223552898</v>
      </c>
      <c r="P5" s="4">
        <f>I5*본캐용!$H$4/(100*K5*N31)</f>
        <v>27.692</v>
      </c>
      <c r="Q5">
        <f>본캐용!$I$4/10</f>
        <v>16</v>
      </c>
      <c r="R5" s="4">
        <f t="shared" si="1"/>
        <v>0.16538770396178934</v>
      </c>
      <c r="S5" s="4">
        <f t="shared" si="2"/>
        <v>-0.33757851780783282</v>
      </c>
      <c r="T5" s="4">
        <f t="shared" si="3"/>
        <v>8.5107585102876818E-2</v>
      </c>
      <c r="U5" s="4">
        <f t="shared" si="4"/>
        <v>0.42916803992655023</v>
      </c>
      <c r="V5" t="str">
        <f t="shared" si="10"/>
        <v>항상손해</v>
      </c>
      <c r="W5" t="str">
        <f t="shared" si="11"/>
        <v>항상손해</v>
      </c>
      <c r="X5" t="str">
        <f t="shared" si="12"/>
        <v>항상손해</v>
      </c>
      <c r="Y5">
        <f t="shared" si="13"/>
        <v>0.42916803992655023</v>
      </c>
    </row>
    <row r="6" spans="1:25" ht="17.25" x14ac:dyDescent="0.3">
      <c r="A6">
        <v>10</v>
      </c>
      <c r="B6">
        <v>11</v>
      </c>
      <c r="C6" s="4">
        <f t="shared" si="5"/>
        <v>332</v>
      </c>
      <c r="D6" s="4">
        <f t="shared" si="6"/>
        <v>3</v>
      </c>
      <c r="E6" s="4">
        <f t="shared" si="0"/>
        <v>6</v>
      </c>
      <c r="F6" s="4">
        <f t="shared" si="0"/>
        <v>264</v>
      </c>
      <c r="G6">
        <f t="shared" si="7"/>
        <v>12</v>
      </c>
      <c r="H6">
        <f t="shared" si="8"/>
        <v>6</v>
      </c>
      <c r="I6">
        <v>2</v>
      </c>
      <c r="J6" s="1">
        <v>0.3</v>
      </c>
      <c r="K6" s="1">
        <v>0.3</v>
      </c>
      <c r="L6" s="5">
        <f t="shared" si="9"/>
        <v>76</v>
      </c>
      <c r="M6" s="4">
        <f>(C6*본캐용!$C$4/10+D6*본캐용!$E$4+E6*본캐용!$D$4+F6+L6*본캐용!$J$4)/(J6*100+20)</f>
        <v>20.549440000000001</v>
      </c>
      <c r="N6" s="4">
        <f>G6*본캐용!$F$4/(100*K6*L32)</f>
        <v>24.963888888888889</v>
      </c>
      <c r="O6" s="4">
        <f>H6*본캐용!$G$4/(100*K6*M32)</f>
        <v>42.055888223552898</v>
      </c>
      <c r="P6" s="4">
        <f>I6*본캐용!$H$4/(100*K6*N32)</f>
        <v>27.692</v>
      </c>
      <c r="Q6">
        <f>본캐용!$I$4/10</f>
        <v>16</v>
      </c>
      <c r="R6" s="4">
        <f t="shared" si="1"/>
        <v>0.17110746894643686</v>
      </c>
      <c r="S6" s="4">
        <f t="shared" si="2"/>
        <v>-0.32794260739619868</v>
      </c>
      <c r="T6" s="4">
        <f t="shared" si="3"/>
        <v>9.1452419141348829E-2</v>
      </c>
      <c r="U6" s="4">
        <f t="shared" si="4"/>
        <v>0.43283398477038793</v>
      </c>
      <c r="V6" t="str">
        <f t="shared" si="10"/>
        <v>항상손해</v>
      </c>
      <c r="W6" t="str">
        <f t="shared" si="11"/>
        <v>항상손해</v>
      </c>
      <c r="X6" t="str">
        <f t="shared" si="12"/>
        <v>항상손해</v>
      </c>
      <c r="Y6">
        <f t="shared" si="13"/>
        <v>0.43283398477038793</v>
      </c>
    </row>
    <row r="7" spans="1:25" ht="17.25" x14ac:dyDescent="0.3">
      <c r="A7">
        <v>11</v>
      </c>
      <c r="B7">
        <v>12</v>
      </c>
      <c r="C7" s="4">
        <f t="shared" si="5"/>
        <v>332</v>
      </c>
      <c r="D7" s="4">
        <f t="shared" si="6"/>
        <v>3</v>
      </c>
      <c r="E7" s="4">
        <f t="shared" si="0"/>
        <v>7</v>
      </c>
      <c r="F7" s="4">
        <f t="shared" si="0"/>
        <v>264</v>
      </c>
      <c r="G7">
        <f t="shared" si="7"/>
        <v>24</v>
      </c>
      <c r="H7">
        <f t="shared" si="8"/>
        <v>12</v>
      </c>
      <c r="I7">
        <v>4</v>
      </c>
      <c r="J7" s="1">
        <v>0.15</v>
      </c>
      <c r="K7" s="1">
        <v>0.15</v>
      </c>
      <c r="L7" s="5">
        <f t="shared" si="9"/>
        <v>76</v>
      </c>
      <c r="M7" s="4">
        <f>(C7*본캐용!$C$4/10+D7*본캐용!$E$4+E7*본캐용!$D$4+F7+L7*본캐용!$J$4)/(J7*100+20)</f>
        <v>30.927771428571429</v>
      </c>
      <c r="N7" s="4">
        <f>G7*본캐용!$F$4/(100*K7*L33)</f>
        <v>100.05460317460316</v>
      </c>
      <c r="O7" s="4">
        <f>H7*본캐용!$G$4/(100*K7*M33)</f>
        <v>167.55555555555554</v>
      </c>
      <c r="P7" s="4">
        <f>I7*본캐용!$H$4/(100*K7*N33)</f>
        <v>110.9888</v>
      </c>
      <c r="Q7">
        <f>본캐용!$I$4/10</f>
        <v>16</v>
      </c>
      <c r="R7" s="4">
        <f t="shared" si="1"/>
        <v>-0.52053164731589652</v>
      </c>
      <c r="S7" s="4">
        <f t="shared" si="2"/>
        <v>-1.1752922323471953</v>
      </c>
      <c r="T7" s="4">
        <f t="shared" si="3"/>
        <v>-0.62659357470678223</v>
      </c>
      <c r="U7" s="4">
        <f t="shared" si="4"/>
        <v>0.29479968073077178</v>
      </c>
      <c r="V7" t="str">
        <f t="shared" si="10"/>
        <v>항상손해</v>
      </c>
      <c r="W7" t="str">
        <f t="shared" si="11"/>
        <v>항상손해</v>
      </c>
      <c r="X7" t="str">
        <f t="shared" si="12"/>
        <v>항상손해</v>
      </c>
      <c r="Y7">
        <f t="shared" si="13"/>
        <v>0.29479968073077178</v>
      </c>
    </row>
    <row r="8" spans="1:25" ht="17.25" x14ac:dyDescent="0.3">
      <c r="A8">
        <v>12</v>
      </c>
      <c r="B8">
        <v>13</v>
      </c>
      <c r="C8" s="4">
        <f t="shared" si="5"/>
        <v>395</v>
      </c>
      <c r="D8" s="4">
        <f t="shared" si="6"/>
        <v>4</v>
      </c>
      <c r="E8" s="4">
        <f t="shared" si="0"/>
        <v>7</v>
      </c>
      <c r="F8" s="4">
        <f t="shared" si="0"/>
        <v>264</v>
      </c>
      <c r="G8">
        <f t="shared" si="7"/>
        <v>24</v>
      </c>
      <c r="H8">
        <f t="shared" si="8"/>
        <v>12</v>
      </c>
      <c r="I8">
        <v>4</v>
      </c>
      <c r="J8" s="1">
        <v>0.15</v>
      </c>
      <c r="K8" s="1">
        <v>0.15</v>
      </c>
      <c r="L8" s="5">
        <f t="shared" si="9"/>
        <v>91</v>
      </c>
      <c r="M8" s="4">
        <f>(C8*본캐용!$C$4/10+D8*본캐용!$E$4+E8*본캐용!$D$4+F8+L8*본캐용!$J$4)/(J8*100+20)</f>
        <v>33.427199999999999</v>
      </c>
      <c r="N8" s="4">
        <f>G8*본캐용!$F$4/(100*K8*L34)</f>
        <v>100.05460317460316</v>
      </c>
      <c r="O8" s="4">
        <f>H8*본캐용!$G$4/(100*K8*M34)</f>
        <v>167.55555555555554</v>
      </c>
      <c r="P8" s="4">
        <f>I8*본캐용!$H$4/(100*K8*N34)</f>
        <v>110.9888</v>
      </c>
      <c r="Q8">
        <f>본캐용!$I$4/10</f>
        <v>16</v>
      </c>
      <c r="R8" s="4">
        <f t="shared" si="1"/>
        <v>-0.44796276542399444</v>
      </c>
      <c r="S8" s="4">
        <f t="shared" si="2"/>
        <v>-1.0537653966430531</v>
      </c>
      <c r="T8" s="4">
        <f t="shared" si="3"/>
        <v>-0.54609419873635845</v>
      </c>
      <c r="U8" s="4">
        <f t="shared" si="4"/>
        <v>0.30640436530729465</v>
      </c>
      <c r="V8" t="str">
        <f t="shared" si="10"/>
        <v>항상손해</v>
      </c>
      <c r="W8" t="str">
        <f t="shared" si="11"/>
        <v>항상손해</v>
      </c>
      <c r="X8" t="str">
        <f t="shared" si="12"/>
        <v>항상손해</v>
      </c>
      <c r="Y8" t="str">
        <f t="shared" si="13"/>
        <v>항상이득</v>
      </c>
    </row>
    <row r="9" spans="1:25" ht="17.25" x14ac:dyDescent="0.3">
      <c r="A9">
        <v>13</v>
      </c>
      <c r="B9">
        <v>14</v>
      </c>
      <c r="C9" s="4">
        <f t="shared" si="5"/>
        <v>395</v>
      </c>
      <c r="D9" s="4">
        <f t="shared" si="6"/>
        <v>4</v>
      </c>
      <c r="E9" s="4">
        <f t="shared" si="0"/>
        <v>8</v>
      </c>
      <c r="F9" s="4">
        <f t="shared" si="0"/>
        <v>264</v>
      </c>
      <c r="G9">
        <f t="shared" si="7"/>
        <v>24</v>
      </c>
      <c r="H9">
        <f t="shared" si="8"/>
        <v>12</v>
      </c>
      <c r="I9">
        <v>4</v>
      </c>
      <c r="J9" s="1">
        <v>0.15</v>
      </c>
      <c r="K9" s="1">
        <v>0.15</v>
      </c>
      <c r="L9" s="5">
        <f t="shared" si="9"/>
        <v>91</v>
      </c>
      <c r="M9" s="4">
        <f>(C9*본캐용!$C$4/10+D9*본캐용!$E$4+E9*본캐용!$D$4+F9+L9*본캐용!$J$4)/(J9*100+20)</f>
        <v>34.998628571428569</v>
      </c>
      <c r="N9" s="4">
        <f>G9*본캐용!$F$4/(100*K9*L35)</f>
        <v>100.05460317460316</v>
      </c>
      <c r="O9" s="4">
        <f>H9*본캐용!$G$4/(100*K9*M35)</f>
        <v>167.55555555555554</v>
      </c>
      <c r="P9" s="4">
        <f>I9*본캐용!$H$4/(100*K9*N35)</f>
        <v>110.9888</v>
      </c>
      <c r="Q9">
        <f>본캐용!$I$4/10</f>
        <v>16</v>
      </c>
      <c r="R9" s="4">
        <f t="shared" si="1"/>
        <v>-0.40764449001539094</v>
      </c>
      <c r="S9" s="4">
        <f t="shared" si="2"/>
        <v>-0.98624675361429137</v>
      </c>
      <c r="T9" s="4">
        <f t="shared" si="3"/>
        <v>-0.50136984959410669</v>
      </c>
      <c r="U9" s="4">
        <f t="shared" si="4"/>
        <v>0.31285176888563793</v>
      </c>
      <c r="V9" t="str">
        <f t="shared" si="10"/>
        <v>항상손해</v>
      </c>
      <c r="W9" t="str">
        <f t="shared" si="11"/>
        <v>항상손해</v>
      </c>
      <c r="X9" t="str">
        <f t="shared" si="12"/>
        <v>항상손해</v>
      </c>
      <c r="Y9" t="str">
        <f t="shared" si="13"/>
        <v>항상이득</v>
      </c>
    </row>
    <row r="10" spans="1:25" ht="17.25" x14ac:dyDescent="0.3">
      <c r="A10">
        <v>14</v>
      </c>
      <c r="B10">
        <v>15</v>
      </c>
      <c r="C10" s="4">
        <f t="shared" si="5"/>
        <v>395</v>
      </c>
      <c r="D10" s="4">
        <f t="shared" si="6"/>
        <v>4</v>
      </c>
      <c r="E10" s="4">
        <f t="shared" si="0"/>
        <v>8</v>
      </c>
      <c r="F10" s="4">
        <f t="shared" si="0"/>
        <v>264</v>
      </c>
      <c r="G10">
        <f t="shared" si="7"/>
        <v>24</v>
      </c>
      <c r="H10">
        <f t="shared" si="8"/>
        <v>12</v>
      </c>
      <c r="I10">
        <v>4</v>
      </c>
      <c r="J10" s="1">
        <v>0.1</v>
      </c>
      <c r="K10" s="1">
        <v>0.1</v>
      </c>
      <c r="L10" s="5">
        <f t="shared" si="9"/>
        <v>91</v>
      </c>
      <c r="M10" s="4">
        <f>(C10*본캐용!$C$4/10+D10*본캐용!$E$4+E10*본캐용!$D$4+F10+L10*본캐용!$J$4)/(J10*100+20)</f>
        <v>40.831733333333332</v>
      </c>
      <c r="N10" s="4">
        <f>G10*본캐용!$F$4/(100*K10*L36)</f>
        <v>149.88285714285715</v>
      </c>
      <c r="O10" s="4">
        <f>H10*본캐용!$G$4/(100*K10*M36)</f>
        <v>251.00000000000003</v>
      </c>
      <c r="P10" s="4">
        <f>I10*본캐용!$H$4/(100*K10*N36)</f>
        <v>166.93012048192773</v>
      </c>
      <c r="Q10">
        <f>본캐용!$I$4/10</f>
        <v>16</v>
      </c>
      <c r="R10" s="4">
        <f t="shared" si="1"/>
        <v>-0.43414888326819573</v>
      </c>
      <c r="S10" s="4">
        <f t="shared" si="2"/>
        <v>-0.92943592891803117</v>
      </c>
      <c r="T10" s="4">
        <f t="shared" si="3"/>
        <v>-0.51764895513584741</v>
      </c>
      <c r="U10">
        <f>(3-(Q10/(M10/2)))*J10</f>
        <v>0.22162958222036455</v>
      </c>
      <c r="V10" t="str">
        <f t="shared" si="10"/>
        <v>항상손해</v>
      </c>
      <c r="W10" t="str">
        <f t="shared" si="11"/>
        <v>항상손해</v>
      </c>
      <c r="X10" t="str">
        <f t="shared" si="12"/>
        <v>항상손해</v>
      </c>
      <c r="Y10" t="str">
        <f t="shared" si="13"/>
        <v>항상이득</v>
      </c>
    </row>
    <row r="11" spans="1:25" ht="17.25" x14ac:dyDescent="0.3">
      <c r="A11">
        <v>15</v>
      </c>
      <c r="B11">
        <v>16</v>
      </c>
      <c r="C11">
        <v>1144</v>
      </c>
      <c r="D11">
        <v>12</v>
      </c>
      <c r="E11">
        <v>22</v>
      </c>
      <c r="F11">
        <v>680</v>
      </c>
      <c r="G11">
        <f t="shared" si="7"/>
        <v>24</v>
      </c>
      <c r="H11">
        <f t="shared" si="8"/>
        <v>12</v>
      </c>
      <c r="I11">
        <v>4</v>
      </c>
      <c r="J11" s="1">
        <v>0.1</v>
      </c>
      <c r="K11" s="1">
        <v>0.1</v>
      </c>
      <c r="L11" s="9">
        <v>442</v>
      </c>
      <c r="M11" s="4">
        <f>(C11*본캐용!$C$4/10+D11*본캐용!$E$4+E11*본캐용!$D$4+F11+L11*본캐용!$J$4)/(J11*100)</f>
        <v>342.10739999999998</v>
      </c>
      <c r="N11" s="4">
        <f>G11*본캐용!$F$4/(100*K11*L37)</f>
        <v>149.88285714285715</v>
      </c>
      <c r="O11" s="4">
        <f>H11*본캐용!$G$4/(100*K11*M37)</f>
        <v>251.00000000000003</v>
      </c>
      <c r="P11" s="4">
        <f>I11*본캐용!$H$4/(100*K11*N37)</f>
        <v>166.93012048192773</v>
      </c>
      <c r="Q11" s="4">
        <f>본캐용!$I$5/10</f>
        <v>350</v>
      </c>
      <c r="R11" s="4">
        <f t="shared" si="1"/>
        <v>0.21237672313264364</v>
      </c>
      <c r="S11" s="4">
        <f t="shared" si="2"/>
        <v>0.15326245500681948</v>
      </c>
      <c r="T11" s="4">
        <f t="shared" si="3"/>
        <v>0.20241069296839079</v>
      </c>
      <c r="U11" s="4">
        <f t="shared" ref="U11:U15" si="14">(3-(Q11/(M11/2)))*J11</f>
        <v>9.5385893435804059E-2</v>
      </c>
      <c r="V11" t="str">
        <f t="shared" si="10"/>
        <v>항상이득</v>
      </c>
      <c r="W11">
        <f t="shared" si="11"/>
        <v>0.15326245500681948</v>
      </c>
      <c r="X11" t="str">
        <f t="shared" si="12"/>
        <v>항상이득</v>
      </c>
      <c r="Y11" s="4" t="str">
        <f t="shared" si="13"/>
        <v>항상손해</v>
      </c>
    </row>
    <row r="12" spans="1:25" ht="17.25" x14ac:dyDescent="0.3">
      <c r="A12">
        <v>16</v>
      </c>
      <c r="B12">
        <v>17</v>
      </c>
      <c r="C12">
        <v>1144</v>
      </c>
      <c r="D12">
        <v>14</v>
      </c>
      <c r="E12">
        <v>24</v>
      </c>
      <c r="F12">
        <v>680</v>
      </c>
      <c r="G12">
        <f t="shared" si="7"/>
        <v>24</v>
      </c>
      <c r="H12">
        <f t="shared" si="8"/>
        <v>12</v>
      </c>
      <c r="I12">
        <v>4</v>
      </c>
      <c r="J12" s="1">
        <v>0.1</v>
      </c>
      <c r="K12" s="1">
        <v>0.1</v>
      </c>
      <c r="L12" s="11">
        <v>572</v>
      </c>
      <c r="M12" s="4">
        <f>(C12*본캐용!$C$4/10+D12*본캐용!$E$4+E12*본캐용!$D$4+F12+L12*본캐용!$J$4)/(J12*100)</f>
        <v>356.76839999999999</v>
      </c>
      <c r="N12" s="4">
        <f>G12*본캐용!$F$4/(100*K12*L38)</f>
        <v>149.88285714285715</v>
      </c>
      <c r="O12" s="4">
        <f>H12*본캐용!$G$4/(100*K12*M38)</f>
        <v>251.00000000000003</v>
      </c>
      <c r="P12" s="4">
        <f>I12*본캐용!$H$4/(100*K12*N38)</f>
        <v>166.93012048192773</v>
      </c>
      <c r="Q12" s="4">
        <f>본캐용!$I$5/10</f>
        <v>350</v>
      </c>
      <c r="R12" s="4">
        <f t="shared" si="1"/>
        <v>0.21597750409349192</v>
      </c>
      <c r="S12" s="4">
        <f t="shared" si="2"/>
        <v>0.15929247096996257</v>
      </c>
      <c r="T12" s="4">
        <f t="shared" si="3"/>
        <v>0.20642101683785463</v>
      </c>
      <c r="U12" s="4">
        <f t="shared" si="14"/>
        <v>0.10379428222903149</v>
      </c>
      <c r="V12" t="str">
        <f t="shared" si="10"/>
        <v>항상이득</v>
      </c>
      <c r="W12">
        <f t="shared" si="11"/>
        <v>0.15929247096996257</v>
      </c>
      <c r="X12" t="str">
        <f t="shared" si="12"/>
        <v>항상이득</v>
      </c>
      <c r="Y12" s="4">
        <f t="shared" si="13"/>
        <v>0.10379428222903149</v>
      </c>
    </row>
    <row r="13" spans="1:25" ht="17.25" x14ac:dyDescent="0.3">
      <c r="A13">
        <v>17</v>
      </c>
      <c r="B13">
        <v>18</v>
      </c>
      <c r="C13">
        <v>1144</v>
      </c>
      <c r="D13">
        <v>16</v>
      </c>
      <c r="E13">
        <v>28</v>
      </c>
      <c r="F13">
        <v>680</v>
      </c>
      <c r="G13">
        <f t="shared" si="7"/>
        <v>24</v>
      </c>
      <c r="H13">
        <f t="shared" si="8"/>
        <v>12</v>
      </c>
      <c r="I13">
        <v>4</v>
      </c>
      <c r="J13" s="1">
        <v>0.05</v>
      </c>
      <c r="K13" s="1">
        <v>0.05</v>
      </c>
      <c r="L13" s="7">
        <v>776</v>
      </c>
      <c r="M13" s="4">
        <f>(C13*본캐용!$C$4/10+D13*본캐용!$E$4+E13*본캐용!$D$4+F13+L13*본캐용!$J$4)/(J13*100)</f>
        <v>766.2944</v>
      </c>
      <c r="N13" s="4">
        <f>G13*본캐용!$F$4/(100*K13*L39)</f>
        <v>284.23999999999995</v>
      </c>
      <c r="O13" s="4">
        <f>H13*본캐용!$G$4/(100*K13*M39)</f>
        <v>528.88888888888891</v>
      </c>
      <c r="P13" s="4">
        <f>I13*본캐용!$H$4/(100*K13*N39)</f>
        <v>335.14285714285717</v>
      </c>
      <c r="Q13" s="4">
        <f>본캐용!$I$5/5</f>
        <v>700</v>
      </c>
      <c r="R13" s="4">
        <f t="shared" si="1"/>
        <v>0.1129072064209265</v>
      </c>
      <c r="S13" s="4">
        <f t="shared" si="2"/>
        <v>8.0980979517938687E-2</v>
      </c>
      <c r="T13" s="4">
        <f t="shared" si="3"/>
        <v>0.10626447783738767</v>
      </c>
      <c r="U13" s="4">
        <f t="shared" si="14"/>
        <v>5.8651296420801191E-2</v>
      </c>
      <c r="V13" t="str">
        <f t="shared" si="10"/>
        <v>항상이득</v>
      </c>
      <c r="W13">
        <f t="shared" si="11"/>
        <v>8.0980979517938687E-2</v>
      </c>
      <c r="X13" t="str">
        <f t="shared" si="12"/>
        <v>항상이득</v>
      </c>
      <c r="Y13" s="4">
        <f t="shared" si="13"/>
        <v>5.8651296420801191E-2</v>
      </c>
    </row>
    <row r="14" spans="1:25" ht="17.25" x14ac:dyDescent="0.3">
      <c r="A14">
        <v>18</v>
      </c>
      <c r="B14">
        <v>19</v>
      </c>
      <c r="C14">
        <v>1300</v>
      </c>
      <c r="D14">
        <v>18</v>
      </c>
      <c r="E14">
        <v>30</v>
      </c>
      <c r="F14">
        <v>710</v>
      </c>
      <c r="G14">
        <f t="shared" si="7"/>
        <v>24</v>
      </c>
      <c r="H14">
        <f t="shared" si="8"/>
        <v>12</v>
      </c>
      <c r="I14">
        <v>4</v>
      </c>
      <c r="J14" s="1">
        <v>0.05</v>
      </c>
      <c r="K14" s="1">
        <v>0.05</v>
      </c>
      <c r="L14" s="11">
        <v>1054</v>
      </c>
      <c r="M14" s="4">
        <f>(C14*본캐용!$C$4/10+D14*본캐용!$E$4+E14*본캐용!$D$4+F14+L14*본캐용!$J$4)/(J14*100)</f>
        <v>841.14760000000001</v>
      </c>
      <c r="N14" s="4">
        <f>G14*본캐용!$F$4/(100*K14*L40)</f>
        <v>284.23999999999995</v>
      </c>
      <c r="O14" s="4">
        <f>H14*본캐용!$G$4/(100*K14*M40)</f>
        <v>528.88888888888891</v>
      </c>
      <c r="P14" s="4">
        <f>I14*본캐용!$H$4/(100*K14*N40)</f>
        <v>335.14285714285717</v>
      </c>
      <c r="Q14" s="4">
        <f>본캐용!$I$5/5</f>
        <v>700</v>
      </c>
      <c r="R14" s="4">
        <f t="shared" si="1"/>
        <v>0.11620807097351288</v>
      </c>
      <c r="S14" s="4">
        <f t="shared" si="2"/>
        <v>8.7122939078838391E-2</v>
      </c>
      <c r="T14" s="4">
        <f t="shared" si="3"/>
        <v>0.11015647466118228</v>
      </c>
      <c r="U14" s="4">
        <f t="shared" si="14"/>
        <v>6.6780360545521375E-2</v>
      </c>
      <c r="V14" t="str">
        <f t="shared" si="10"/>
        <v>항상이득</v>
      </c>
      <c r="W14">
        <f t="shared" si="11"/>
        <v>8.7122939078838391E-2</v>
      </c>
      <c r="X14" t="str">
        <f t="shared" si="12"/>
        <v>항상이득</v>
      </c>
      <c r="Y14" s="4">
        <f t="shared" si="13"/>
        <v>6.6780360545521375E-2</v>
      </c>
    </row>
    <row r="15" spans="1:25" ht="17.25" x14ac:dyDescent="0.3">
      <c r="A15">
        <v>19</v>
      </c>
      <c r="B15">
        <v>20</v>
      </c>
      <c r="C15">
        <v>1300</v>
      </c>
      <c r="D15">
        <v>20</v>
      </c>
      <c r="E15">
        <v>32</v>
      </c>
      <c r="F15">
        <v>730</v>
      </c>
      <c r="G15" s="4">
        <f t="shared" si="7"/>
        <v>36</v>
      </c>
      <c r="H15" s="4">
        <v>15</v>
      </c>
      <c r="I15">
        <v>6</v>
      </c>
      <c r="J15" s="1">
        <v>0.03</v>
      </c>
      <c r="K15" s="1">
        <v>0.03</v>
      </c>
      <c r="L15" s="7">
        <v>1432</v>
      </c>
      <c r="M15" s="4">
        <f>(C15*본캐용!$C$4/10+D15*본캐용!$E$4+E15*본캐용!$D$4+F15+L15*본캐용!$J$4)/(J15*100)</f>
        <v>1465.4680000000001</v>
      </c>
      <c r="N15" s="4">
        <f>G15*본캐용!$F$4/(100*K15*L41)</f>
        <v>696.66666666666663</v>
      </c>
      <c r="O15" s="4">
        <f>H15*본캐용!$G$4/(100*K15*M41)</f>
        <v>1166.6666666666667</v>
      </c>
      <c r="P15" s="4">
        <f>I15*본캐용!$H$4/(100*K15*N41)</f>
        <v>811.76470588235293</v>
      </c>
      <c r="Q15" s="4">
        <f>본캐용!$I$5/3</f>
        <v>1166.6666666666667</v>
      </c>
      <c r="R15" s="4">
        <f t="shared" si="1"/>
        <v>6.1476688675563024E-2</v>
      </c>
      <c r="S15" s="4">
        <f t="shared" si="2"/>
        <v>4.2233689169603156E-2</v>
      </c>
      <c r="T15" s="4">
        <f t="shared" si="3"/>
        <v>5.6764281203723878E-2</v>
      </c>
      <c r="U15" s="4">
        <f t="shared" si="14"/>
        <v>4.2233689169603156E-2</v>
      </c>
      <c r="V15" t="str">
        <f t="shared" si="10"/>
        <v>항상이득</v>
      </c>
      <c r="W15">
        <f t="shared" si="11"/>
        <v>4.2233689169603156E-2</v>
      </c>
      <c r="X15">
        <f t="shared" si="12"/>
        <v>5.6764281203723878E-2</v>
      </c>
      <c r="Y15" s="4">
        <f t="shared" si="13"/>
        <v>4.2233689169603156E-2</v>
      </c>
    </row>
    <row r="16" spans="1:25" ht="17.25" x14ac:dyDescent="0.3">
      <c r="A16">
        <v>20</v>
      </c>
      <c r="B16">
        <v>21</v>
      </c>
      <c r="C16">
        <v>1300</v>
      </c>
      <c r="D16">
        <v>22</v>
      </c>
      <c r="E16">
        <v>34</v>
      </c>
      <c r="F16">
        <v>750</v>
      </c>
      <c r="G16" s="4">
        <f t="shared" si="7"/>
        <v>36</v>
      </c>
      <c r="H16" s="4">
        <v>15</v>
      </c>
      <c r="I16">
        <v>6</v>
      </c>
      <c r="J16" s="1">
        <v>0.03</v>
      </c>
      <c r="K16" s="1">
        <v>0.03</v>
      </c>
      <c r="L16" s="11">
        <v>1432</v>
      </c>
      <c r="M16" s="4">
        <f>(C16*본캐용!$C$4/10+D16*본캐용!$E$4+E16*본캐용!$D$4+F16+L16*본캐용!$J$4)/(J16*100)</f>
        <v>1516.8013333333336</v>
      </c>
      <c r="N16" s="4">
        <f>G16*본캐용!$F$4/(100*K16*L42)</f>
        <v>696.66666666666663</v>
      </c>
      <c r="O16" s="4">
        <f>H16*본캐용!$G$4/(100*K16*M42)</f>
        <v>1166.6666666666667</v>
      </c>
      <c r="P16" s="4">
        <f>I16*본캐용!$H$4/(100*K16*N42)</f>
        <v>811.76470588235293</v>
      </c>
      <c r="R16" s="4">
        <f t="shared" si="1"/>
        <v>6.244200734703996E-2</v>
      </c>
      <c r="S16" s="4">
        <f t="shared" si="2"/>
        <v>4.3850251538105192E-2</v>
      </c>
      <c r="T16" s="4">
        <f t="shared" si="3"/>
        <v>5.7889082582816047E-2</v>
      </c>
      <c r="V16" t="str">
        <f t="shared" si="10"/>
        <v>항상이득</v>
      </c>
      <c r="W16">
        <f t="shared" si="11"/>
        <v>4.3850251538105192E-2</v>
      </c>
      <c r="X16">
        <f t="shared" si="12"/>
        <v>5.7889082582816047E-2</v>
      </c>
    </row>
    <row r="17" spans="1:24" ht="17.25" x14ac:dyDescent="0.3">
      <c r="A17">
        <v>21</v>
      </c>
      <c r="B17">
        <v>22</v>
      </c>
      <c r="C17">
        <v>1458</v>
      </c>
      <c r="D17">
        <v>26</v>
      </c>
      <c r="E17">
        <v>38</v>
      </c>
      <c r="F17">
        <v>780</v>
      </c>
      <c r="G17" s="4">
        <f t="shared" si="7"/>
        <v>48</v>
      </c>
      <c r="H17" s="4">
        <v>10</v>
      </c>
      <c r="I17">
        <v>8</v>
      </c>
      <c r="J17" s="1">
        <v>0.01</v>
      </c>
      <c r="K17" s="1">
        <v>0.01</v>
      </c>
      <c r="L17" s="7">
        <v>1944</v>
      </c>
      <c r="M17" s="4">
        <f>(C17*본캐용!$C$4/10+D17*본캐용!$E$4+E17*본캐용!$D$4+F17+L17*본캐용!$J$4)/(J17*100)</f>
        <v>5083.7179999999998</v>
      </c>
      <c r="N17" s="4">
        <f>G17*본캐용!$F$4/(100*K17*L43)</f>
        <v>2090</v>
      </c>
      <c r="O17" s="4">
        <f>H17*본캐용!$G$4/(100*K17*M43)</f>
        <v>3500</v>
      </c>
      <c r="P17" s="4">
        <f>I17*본캐용!$H$4/(100*K17*N43)</f>
        <v>3450</v>
      </c>
      <c r="R17">
        <f>(3-(N17/(M17/2)))*J17</f>
        <v>2.177767138145743E-2</v>
      </c>
      <c r="S17">
        <f>(3-(O17/(M17/2)))*J17</f>
        <v>1.6230550160335408E-2</v>
      </c>
      <c r="T17">
        <f>(3-(P17/(M17/2)))*J17</f>
        <v>1.642725658661633E-2</v>
      </c>
      <c r="V17" t="str">
        <f t="shared" si="10"/>
        <v>항상이득</v>
      </c>
      <c r="W17">
        <f t="shared" si="11"/>
        <v>1.6230550160335408E-2</v>
      </c>
      <c r="X17">
        <f t="shared" si="12"/>
        <v>1.642725658661633E-2</v>
      </c>
    </row>
    <row r="18" spans="1:24" ht="17.25" x14ac:dyDescent="0.3">
      <c r="A18">
        <v>22</v>
      </c>
      <c r="B18">
        <v>23</v>
      </c>
      <c r="C18">
        <v>1458</v>
      </c>
      <c r="D18">
        <v>28</v>
      </c>
      <c r="E18">
        <v>42</v>
      </c>
      <c r="F18">
        <v>810</v>
      </c>
      <c r="G18" s="4">
        <f t="shared" si="7"/>
        <v>48</v>
      </c>
      <c r="H18" s="4">
        <v>10</v>
      </c>
      <c r="I18">
        <v>8</v>
      </c>
      <c r="J18" s="1">
        <v>0.01</v>
      </c>
      <c r="K18" s="1">
        <v>0.01</v>
      </c>
      <c r="L18" s="12">
        <v>2640</v>
      </c>
      <c r="M18" s="4">
        <f>(C18*본캐용!$C$4/10+D18*본캐용!$E$4+E18*본캐용!$D$4+F18+L18*본캐용!$J$4)/(J18*100)</f>
        <v>5425.23</v>
      </c>
      <c r="N18" s="4">
        <f>G18*본캐용!$F$4/(100*K18*L44)</f>
        <v>2090</v>
      </c>
      <c r="O18" s="4">
        <f>H18*본캐용!$G$4/(100*K18*M44)</f>
        <v>3500</v>
      </c>
      <c r="P18" s="4">
        <f>I18*본캐용!$H$4/(100*K18*N44)</f>
        <v>3450</v>
      </c>
      <c r="R18" s="4">
        <f t="shared" ref="R18:R20" si="15">(3-(N18/(M18/2)))*J18</f>
        <v>2.229525752825226E-2</v>
      </c>
      <c r="S18" s="4">
        <f t="shared" ref="S18:S20" si="16">(3-(O18/(M18/2)))*J18</f>
        <v>1.7097321219561198E-2</v>
      </c>
      <c r="T18" s="4">
        <f t="shared" ref="T18:T20" si="17">(3-(P18/(M18/2)))*J18</f>
        <v>1.7281645202138898E-2</v>
      </c>
      <c r="V18" t="str">
        <f t="shared" si="10"/>
        <v>항상이득</v>
      </c>
      <c r="W18">
        <f t="shared" si="11"/>
        <v>1.7097321219561198E-2</v>
      </c>
      <c r="X18">
        <f t="shared" si="12"/>
        <v>1.7281645202138898E-2</v>
      </c>
    </row>
    <row r="19" spans="1:24" ht="17.25" x14ac:dyDescent="0.3">
      <c r="A19">
        <v>23</v>
      </c>
      <c r="B19">
        <v>24</v>
      </c>
      <c r="C19">
        <v>1458</v>
      </c>
      <c r="D19">
        <v>32</v>
      </c>
      <c r="E19">
        <v>44</v>
      </c>
      <c r="F19">
        <v>840</v>
      </c>
      <c r="G19" s="4">
        <f t="shared" si="7"/>
        <v>48</v>
      </c>
      <c r="H19" s="4">
        <v>10</v>
      </c>
      <c r="I19">
        <v>8</v>
      </c>
      <c r="J19" s="2">
        <v>5.0000000000000001E-3</v>
      </c>
      <c r="K19" s="2">
        <v>0.01</v>
      </c>
      <c r="L19" s="7">
        <v>3586</v>
      </c>
      <c r="M19" s="4">
        <f>(C19*본캐용!$C$4/10+D19*본캐용!$E$4+E19*본캐용!$D$4+F19+L19*본캐용!$J$4)/(J19*100)</f>
        <v>11409.983999999999</v>
      </c>
      <c r="N19" s="4">
        <f>G19*본캐용!$F$4/(100*K19*L45)</f>
        <v>2090</v>
      </c>
      <c r="O19" s="4">
        <f>H19*본캐용!$G$4/(100*K19*M45)</f>
        <v>3500</v>
      </c>
      <c r="P19" s="4">
        <f>I19*본캐용!$H$4/(100*K19*N45)</f>
        <v>3450</v>
      </c>
      <c r="R19" s="4">
        <f t="shared" si="15"/>
        <v>1.3168270875752324E-2</v>
      </c>
      <c r="S19" s="4">
        <f t="shared" si="16"/>
        <v>1.1932511035948867E-2</v>
      </c>
      <c r="T19" s="4">
        <f t="shared" si="17"/>
        <v>1.1976332306863884E-2</v>
      </c>
      <c r="V19" t="str">
        <f t="shared" si="10"/>
        <v>항상이득</v>
      </c>
      <c r="W19" t="str">
        <f t="shared" si="11"/>
        <v>항상이득</v>
      </c>
      <c r="X19" t="str">
        <f t="shared" si="12"/>
        <v>항상이득</v>
      </c>
    </row>
    <row r="20" spans="1:24" ht="18" thickBot="1" x14ac:dyDescent="0.35">
      <c r="A20">
        <v>24</v>
      </c>
      <c r="B20">
        <v>25</v>
      </c>
      <c r="C20">
        <v>1614</v>
      </c>
      <c r="D20">
        <v>36</v>
      </c>
      <c r="E20">
        <v>48</v>
      </c>
      <c r="F20">
        <v>870</v>
      </c>
      <c r="G20" s="4">
        <f t="shared" si="7"/>
        <v>48</v>
      </c>
      <c r="H20" s="4">
        <v>10</v>
      </c>
      <c r="I20">
        <v>8</v>
      </c>
      <c r="J20" s="2">
        <v>5.0000000000000001E-3</v>
      </c>
      <c r="K20" s="2">
        <v>0.01</v>
      </c>
      <c r="L20" s="13">
        <v>4868</v>
      </c>
      <c r="M20" s="4">
        <f>(C20*본캐용!$C$4/10+D20*본캐용!$E$4+E20*본캐용!$D$4+F20+L20*본캐용!$J$4)/(J20*100)</f>
        <v>12621.291999999999</v>
      </c>
      <c r="N20" s="4">
        <f>G20*본캐용!$F$4/(100*K20*L46)</f>
        <v>2090</v>
      </c>
      <c r="O20" s="4">
        <f>H20*본캐용!$G$4/(100*K20*M46)</f>
        <v>3500</v>
      </c>
      <c r="P20" s="4">
        <f>I20*본캐용!$H$4/(100*K20*N46)</f>
        <v>3450</v>
      </c>
      <c r="R20" s="4">
        <f t="shared" si="15"/>
        <v>1.3344068103328884E-2</v>
      </c>
      <c r="S20" s="4">
        <f t="shared" si="16"/>
        <v>1.2226908307010089E-2</v>
      </c>
      <c r="T20" s="4">
        <f t="shared" si="17"/>
        <v>1.2266523902624232E-2</v>
      </c>
      <c r="V20" t="str">
        <f t="shared" si="10"/>
        <v>항상이득</v>
      </c>
      <c r="W20" t="str">
        <f t="shared" si="11"/>
        <v>항상이득</v>
      </c>
      <c r="X20" t="str">
        <f t="shared" si="12"/>
        <v>항상이득</v>
      </c>
    </row>
    <row r="24" spans="1:24" x14ac:dyDescent="0.3">
      <c r="I24" s="4"/>
      <c r="J24" s="4"/>
      <c r="K24" s="4"/>
      <c r="L24" s="4"/>
      <c r="M24" s="4"/>
      <c r="N24" s="4"/>
    </row>
    <row r="25" spans="1:24" x14ac:dyDescent="0.3">
      <c r="I25" s="4"/>
      <c r="J25" s="4"/>
      <c r="K25" s="4"/>
      <c r="L25" s="4"/>
      <c r="M25" s="4"/>
      <c r="N25" s="4"/>
    </row>
    <row r="26" spans="1:24" x14ac:dyDescent="0.3">
      <c r="G26" t="s">
        <v>32</v>
      </c>
      <c r="I26" s="4"/>
      <c r="J26" s="4" t="s">
        <v>33</v>
      </c>
      <c r="K26" s="4"/>
      <c r="L26" s="4"/>
      <c r="M26" s="4" t="s">
        <v>34</v>
      </c>
      <c r="N26" s="4"/>
    </row>
    <row r="27" spans="1:24" x14ac:dyDescent="0.3">
      <c r="F27" t="s">
        <v>15</v>
      </c>
      <c r="G27" t="s">
        <v>16</v>
      </c>
      <c r="H27" t="s">
        <v>17</v>
      </c>
      <c r="I27" s="4" t="s">
        <v>15</v>
      </c>
      <c r="J27" s="4" t="s">
        <v>16</v>
      </c>
      <c r="K27" s="4" t="s">
        <v>17</v>
      </c>
      <c r="L27" s="4" t="s">
        <v>15</v>
      </c>
      <c r="M27" s="4" t="s">
        <v>16</v>
      </c>
      <c r="N27" s="4" t="s">
        <v>17</v>
      </c>
    </row>
    <row r="28" spans="1:24" x14ac:dyDescent="0.3">
      <c r="F28">
        <v>167</v>
      </c>
      <c r="G28">
        <v>333</v>
      </c>
      <c r="H28">
        <v>1000</v>
      </c>
      <c r="I28">
        <f>F28*G2</f>
        <v>2004</v>
      </c>
      <c r="J28" s="4">
        <f t="shared" ref="J28:K43" si="18">G28*H2</f>
        <v>1998</v>
      </c>
      <c r="K28" s="4">
        <f t="shared" si="18"/>
        <v>2000</v>
      </c>
      <c r="L28">
        <f>I28/(I28+J28+K28)</f>
        <v>0.33388870376541152</v>
      </c>
      <c r="M28">
        <f>J28/(I28+J28+K28)</f>
        <v>0.33288903698767075</v>
      </c>
      <c r="N28">
        <f>K28/(I28+J28+K28)</f>
        <v>0.33322225924691767</v>
      </c>
    </row>
    <row r="29" spans="1:24" x14ac:dyDescent="0.3">
      <c r="F29">
        <v>125</v>
      </c>
      <c r="G29">
        <v>250</v>
      </c>
      <c r="H29">
        <v>750</v>
      </c>
      <c r="I29" s="4">
        <f t="shared" ref="I29:I46" si="19">F29*G3</f>
        <v>1500</v>
      </c>
      <c r="J29" s="4">
        <f t="shared" si="18"/>
        <v>1500</v>
      </c>
      <c r="K29" s="4">
        <f t="shared" si="18"/>
        <v>1500</v>
      </c>
      <c r="L29" s="4">
        <f t="shared" ref="L29:L46" si="20">I29/(I29+J29+K29)</f>
        <v>0.33333333333333331</v>
      </c>
      <c r="M29" s="4">
        <f t="shared" ref="M29:M46" si="21">J29/(I29+J29+K29)</f>
        <v>0.33333333333333331</v>
      </c>
      <c r="N29" s="4">
        <f t="shared" ref="N29:N46" si="22">K29/(I29+J29+K29)</f>
        <v>0.33333333333333331</v>
      </c>
    </row>
    <row r="30" spans="1:24" x14ac:dyDescent="0.3">
      <c r="F30">
        <v>84</v>
      </c>
      <c r="G30">
        <v>167</v>
      </c>
      <c r="H30">
        <v>500</v>
      </c>
      <c r="I30" s="4">
        <f t="shared" si="19"/>
        <v>1008</v>
      </c>
      <c r="J30" s="4">
        <f t="shared" si="18"/>
        <v>1002</v>
      </c>
      <c r="K30" s="4">
        <f t="shared" si="18"/>
        <v>1000</v>
      </c>
      <c r="L30" s="4">
        <f t="shared" si="20"/>
        <v>0.33488372093023255</v>
      </c>
      <c r="M30" s="4">
        <f t="shared" si="21"/>
        <v>0.33289036544850498</v>
      </c>
      <c r="N30" s="4">
        <f t="shared" si="22"/>
        <v>0.33222591362126247</v>
      </c>
    </row>
    <row r="31" spans="1:24" x14ac:dyDescent="0.3">
      <c r="F31" s="4">
        <v>84</v>
      </c>
      <c r="G31" s="4">
        <v>167</v>
      </c>
      <c r="H31" s="4">
        <v>500</v>
      </c>
      <c r="I31" s="4">
        <f t="shared" si="19"/>
        <v>1008</v>
      </c>
      <c r="J31" s="4">
        <f t="shared" si="18"/>
        <v>1002</v>
      </c>
      <c r="K31" s="4">
        <f t="shared" si="18"/>
        <v>1000</v>
      </c>
      <c r="L31" s="4">
        <f t="shared" si="20"/>
        <v>0.33488372093023255</v>
      </c>
      <c r="M31" s="4">
        <f t="shared" si="21"/>
        <v>0.33289036544850498</v>
      </c>
      <c r="N31" s="4">
        <f t="shared" si="22"/>
        <v>0.33222591362126247</v>
      </c>
    </row>
    <row r="32" spans="1:24" x14ac:dyDescent="0.3">
      <c r="F32" s="4">
        <v>84</v>
      </c>
      <c r="G32" s="4">
        <v>167</v>
      </c>
      <c r="H32" s="4">
        <v>500</v>
      </c>
      <c r="I32" s="4">
        <f t="shared" si="19"/>
        <v>1008</v>
      </c>
      <c r="J32" s="4">
        <f t="shared" si="18"/>
        <v>1002</v>
      </c>
      <c r="K32" s="4">
        <f t="shared" si="18"/>
        <v>1000</v>
      </c>
      <c r="L32" s="4">
        <f t="shared" si="20"/>
        <v>0.33488372093023255</v>
      </c>
      <c r="M32" s="4">
        <f t="shared" si="21"/>
        <v>0.33289036544850498</v>
      </c>
      <c r="N32" s="4">
        <f t="shared" si="22"/>
        <v>0.33222591362126247</v>
      </c>
    </row>
    <row r="33" spans="6:14" x14ac:dyDescent="0.3">
      <c r="F33">
        <v>21</v>
      </c>
      <c r="G33">
        <v>42</v>
      </c>
      <c r="H33">
        <v>125</v>
      </c>
      <c r="I33" s="4">
        <f t="shared" si="19"/>
        <v>504</v>
      </c>
      <c r="J33" s="4">
        <f t="shared" si="18"/>
        <v>504</v>
      </c>
      <c r="K33" s="4">
        <f t="shared" si="18"/>
        <v>500</v>
      </c>
      <c r="L33" s="4">
        <f t="shared" si="20"/>
        <v>0.33421750663129973</v>
      </c>
      <c r="M33" s="4">
        <f t="shared" si="21"/>
        <v>0.33421750663129973</v>
      </c>
      <c r="N33" s="4">
        <f t="shared" si="22"/>
        <v>0.33156498673740054</v>
      </c>
    </row>
    <row r="34" spans="6:14" x14ac:dyDescent="0.3">
      <c r="F34" s="4">
        <v>21</v>
      </c>
      <c r="G34" s="4">
        <v>42</v>
      </c>
      <c r="H34" s="4">
        <v>125</v>
      </c>
      <c r="I34" s="4">
        <f t="shared" si="19"/>
        <v>504</v>
      </c>
      <c r="J34" s="4">
        <f t="shared" si="18"/>
        <v>504</v>
      </c>
      <c r="K34" s="4">
        <f t="shared" si="18"/>
        <v>500</v>
      </c>
      <c r="L34" s="4">
        <f t="shared" si="20"/>
        <v>0.33421750663129973</v>
      </c>
      <c r="M34" s="4">
        <f t="shared" si="21"/>
        <v>0.33421750663129973</v>
      </c>
      <c r="N34" s="4">
        <f t="shared" si="22"/>
        <v>0.33156498673740054</v>
      </c>
    </row>
    <row r="35" spans="6:14" x14ac:dyDescent="0.3">
      <c r="F35" s="4">
        <v>21</v>
      </c>
      <c r="G35" s="4">
        <v>42</v>
      </c>
      <c r="H35" s="4">
        <v>125</v>
      </c>
      <c r="I35" s="4">
        <f t="shared" si="19"/>
        <v>504</v>
      </c>
      <c r="J35" s="4">
        <f t="shared" si="18"/>
        <v>504</v>
      </c>
      <c r="K35" s="4">
        <f t="shared" si="18"/>
        <v>500</v>
      </c>
      <c r="L35" s="4">
        <f t="shared" si="20"/>
        <v>0.33421750663129973</v>
      </c>
      <c r="M35" s="4">
        <f t="shared" si="21"/>
        <v>0.33421750663129973</v>
      </c>
      <c r="N35" s="4">
        <f t="shared" si="22"/>
        <v>0.33156498673740054</v>
      </c>
    </row>
    <row r="36" spans="6:14" x14ac:dyDescent="0.3">
      <c r="F36">
        <v>14</v>
      </c>
      <c r="G36">
        <v>28</v>
      </c>
      <c r="H36">
        <v>83</v>
      </c>
      <c r="I36" s="4">
        <f t="shared" si="19"/>
        <v>336</v>
      </c>
      <c r="J36" s="4">
        <f t="shared" si="18"/>
        <v>336</v>
      </c>
      <c r="K36" s="4">
        <f t="shared" si="18"/>
        <v>332</v>
      </c>
      <c r="L36" s="4">
        <f t="shared" si="20"/>
        <v>0.33466135458167329</v>
      </c>
      <c r="M36" s="4">
        <f t="shared" si="21"/>
        <v>0.33466135458167329</v>
      </c>
      <c r="N36" s="4">
        <f t="shared" si="22"/>
        <v>0.33067729083665337</v>
      </c>
    </row>
    <row r="37" spans="6:14" x14ac:dyDescent="0.3">
      <c r="F37" s="4">
        <v>14</v>
      </c>
      <c r="G37" s="4">
        <v>28</v>
      </c>
      <c r="H37" s="4">
        <v>83</v>
      </c>
      <c r="I37" s="4">
        <f t="shared" si="19"/>
        <v>336</v>
      </c>
      <c r="J37" s="4">
        <f t="shared" si="18"/>
        <v>336</v>
      </c>
      <c r="K37" s="4">
        <f t="shared" si="18"/>
        <v>332</v>
      </c>
      <c r="L37" s="4">
        <f t="shared" si="20"/>
        <v>0.33466135458167329</v>
      </c>
      <c r="M37" s="4">
        <f t="shared" si="21"/>
        <v>0.33466135458167329</v>
      </c>
      <c r="N37" s="4">
        <f t="shared" si="22"/>
        <v>0.33067729083665337</v>
      </c>
    </row>
    <row r="38" spans="6:14" x14ac:dyDescent="0.3">
      <c r="F38" s="4">
        <v>14</v>
      </c>
      <c r="G38" s="4">
        <v>28</v>
      </c>
      <c r="H38" s="4">
        <v>83</v>
      </c>
      <c r="I38" s="4">
        <f t="shared" si="19"/>
        <v>336</v>
      </c>
      <c r="J38" s="4">
        <f t="shared" si="18"/>
        <v>336</v>
      </c>
      <c r="K38" s="4">
        <f t="shared" si="18"/>
        <v>332</v>
      </c>
      <c r="L38" s="4">
        <f t="shared" si="20"/>
        <v>0.33466135458167329</v>
      </c>
      <c r="M38" s="4">
        <f t="shared" si="21"/>
        <v>0.33466135458167329</v>
      </c>
      <c r="N38" s="4">
        <f t="shared" si="22"/>
        <v>0.33067729083665337</v>
      </c>
    </row>
    <row r="39" spans="6:14" x14ac:dyDescent="0.3">
      <c r="F39">
        <v>5</v>
      </c>
      <c r="G39">
        <v>9</v>
      </c>
      <c r="H39">
        <v>28</v>
      </c>
      <c r="I39" s="4">
        <f t="shared" si="19"/>
        <v>120</v>
      </c>
      <c r="J39" s="4">
        <f t="shared" si="18"/>
        <v>108</v>
      </c>
      <c r="K39" s="4">
        <f t="shared" si="18"/>
        <v>112</v>
      </c>
      <c r="L39" s="4">
        <f t="shared" si="20"/>
        <v>0.35294117647058826</v>
      </c>
      <c r="M39" s="4">
        <f t="shared" si="21"/>
        <v>0.31764705882352939</v>
      </c>
      <c r="N39" s="4">
        <f t="shared" si="22"/>
        <v>0.32941176470588235</v>
      </c>
    </row>
    <row r="40" spans="6:14" x14ac:dyDescent="0.3">
      <c r="F40" s="4">
        <v>5</v>
      </c>
      <c r="G40" s="4">
        <v>9</v>
      </c>
      <c r="H40" s="4">
        <v>28</v>
      </c>
      <c r="I40" s="4">
        <f t="shared" si="19"/>
        <v>120</v>
      </c>
      <c r="J40" s="4">
        <f t="shared" si="18"/>
        <v>108</v>
      </c>
      <c r="K40" s="4">
        <f t="shared" si="18"/>
        <v>112</v>
      </c>
      <c r="L40" s="4">
        <f t="shared" si="20"/>
        <v>0.35294117647058826</v>
      </c>
      <c r="M40" s="4">
        <f t="shared" si="21"/>
        <v>0.31764705882352939</v>
      </c>
      <c r="N40" s="4">
        <f t="shared" si="22"/>
        <v>0.32941176470588235</v>
      </c>
    </row>
    <row r="41" spans="6:14" x14ac:dyDescent="0.3">
      <c r="F41">
        <v>3</v>
      </c>
      <c r="G41">
        <v>6</v>
      </c>
      <c r="H41">
        <v>17</v>
      </c>
      <c r="I41" s="4">
        <f t="shared" si="19"/>
        <v>108</v>
      </c>
      <c r="J41" s="4">
        <f t="shared" si="18"/>
        <v>90</v>
      </c>
      <c r="K41" s="4">
        <f t="shared" si="18"/>
        <v>102</v>
      </c>
      <c r="L41" s="4">
        <f t="shared" si="20"/>
        <v>0.36</v>
      </c>
      <c r="M41" s="4">
        <f t="shared" si="21"/>
        <v>0.3</v>
      </c>
      <c r="N41" s="4">
        <f t="shared" si="22"/>
        <v>0.34</v>
      </c>
    </row>
    <row r="42" spans="6:14" x14ac:dyDescent="0.3">
      <c r="F42" s="4">
        <v>3</v>
      </c>
      <c r="G42" s="4">
        <v>6</v>
      </c>
      <c r="H42" s="4">
        <v>17</v>
      </c>
      <c r="I42" s="4">
        <f t="shared" si="19"/>
        <v>108</v>
      </c>
      <c r="J42" s="4">
        <f t="shared" si="18"/>
        <v>90</v>
      </c>
      <c r="K42" s="4">
        <f t="shared" si="18"/>
        <v>102</v>
      </c>
      <c r="L42" s="4">
        <f t="shared" si="20"/>
        <v>0.36</v>
      </c>
      <c r="M42" s="4">
        <f t="shared" si="21"/>
        <v>0.3</v>
      </c>
      <c r="N42" s="4">
        <f t="shared" si="22"/>
        <v>0.34</v>
      </c>
    </row>
    <row r="43" spans="6:14" x14ac:dyDescent="0.3">
      <c r="F43">
        <v>1</v>
      </c>
      <c r="G43">
        <v>2</v>
      </c>
      <c r="H43">
        <v>4</v>
      </c>
      <c r="I43" s="4">
        <f t="shared" si="19"/>
        <v>48</v>
      </c>
      <c r="J43" s="4">
        <f t="shared" si="18"/>
        <v>20</v>
      </c>
      <c r="K43" s="4">
        <f t="shared" si="18"/>
        <v>32</v>
      </c>
      <c r="L43" s="4">
        <f t="shared" si="20"/>
        <v>0.48</v>
      </c>
      <c r="M43" s="4">
        <f t="shared" si="21"/>
        <v>0.2</v>
      </c>
      <c r="N43" s="4">
        <f t="shared" si="22"/>
        <v>0.32</v>
      </c>
    </row>
    <row r="44" spans="6:14" x14ac:dyDescent="0.3">
      <c r="F44" s="4">
        <v>1</v>
      </c>
      <c r="G44" s="4">
        <v>2</v>
      </c>
      <c r="H44" s="4">
        <v>4</v>
      </c>
      <c r="I44" s="4">
        <f t="shared" si="19"/>
        <v>48</v>
      </c>
      <c r="J44" s="4">
        <f t="shared" ref="J44:J46" si="23">G44*H18</f>
        <v>20</v>
      </c>
      <c r="K44" s="4">
        <f t="shared" ref="K44:K46" si="24">H44*I18</f>
        <v>32</v>
      </c>
      <c r="L44" s="4">
        <f t="shared" si="20"/>
        <v>0.48</v>
      </c>
      <c r="M44" s="4">
        <f t="shared" si="21"/>
        <v>0.2</v>
      </c>
      <c r="N44" s="4">
        <f t="shared" si="22"/>
        <v>0.32</v>
      </c>
    </row>
    <row r="45" spans="6:14" x14ac:dyDescent="0.3">
      <c r="F45" s="4">
        <v>1</v>
      </c>
      <c r="G45" s="4">
        <v>2</v>
      </c>
      <c r="H45" s="4">
        <v>4</v>
      </c>
      <c r="I45" s="4">
        <f t="shared" si="19"/>
        <v>48</v>
      </c>
      <c r="J45" s="4">
        <f t="shared" si="23"/>
        <v>20</v>
      </c>
      <c r="K45" s="4">
        <f t="shared" si="24"/>
        <v>32</v>
      </c>
      <c r="L45" s="4">
        <f t="shared" si="20"/>
        <v>0.48</v>
      </c>
      <c r="M45" s="4">
        <f t="shared" si="21"/>
        <v>0.2</v>
      </c>
      <c r="N45" s="4">
        <f t="shared" si="22"/>
        <v>0.32</v>
      </c>
    </row>
    <row r="46" spans="6:14" x14ac:dyDescent="0.3">
      <c r="F46" s="4">
        <v>1</v>
      </c>
      <c r="G46" s="4">
        <v>2</v>
      </c>
      <c r="H46" s="4">
        <v>4</v>
      </c>
      <c r="I46" s="4">
        <f t="shared" si="19"/>
        <v>48</v>
      </c>
      <c r="J46" s="4">
        <f t="shared" si="23"/>
        <v>20</v>
      </c>
      <c r="K46" s="4">
        <f t="shared" si="24"/>
        <v>32</v>
      </c>
      <c r="L46" s="4">
        <f t="shared" si="20"/>
        <v>0.48</v>
      </c>
      <c r="M46" s="4">
        <f t="shared" si="21"/>
        <v>0.2</v>
      </c>
      <c r="N46" s="4">
        <f t="shared" si="22"/>
        <v>0.32</v>
      </c>
    </row>
    <row r="54" spans="1:5" ht="17.25" x14ac:dyDescent="0.3">
      <c r="A54" s="4">
        <v>672</v>
      </c>
      <c r="B54" s="4">
        <v>6</v>
      </c>
      <c r="C54" s="4">
        <v>12</v>
      </c>
      <c r="D54" s="4">
        <v>640</v>
      </c>
      <c r="E54" s="5">
        <v>156</v>
      </c>
    </row>
    <row r="55" spans="1:5" ht="17.25" x14ac:dyDescent="0.3">
      <c r="A55" s="4">
        <v>672</v>
      </c>
      <c r="B55" s="4">
        <v>6</v>
      </c>
      <c r="C55" s="4">
        <v>14</v>
      </c>
      <c r="D55" s="4">
        <v>640</v>
      </c>
      <c r="E55" s="5">
        <v>156</v>
      </c>
    </row>
    <row r="56" spans="1:5" ht="17.25" x14ac:dyDescent="0.3">
      <c r="A56" s="4">
        <v>672</v>
      </c>
      <c r="B56" s="4">
        <v>8</v>
      </c>
      <c r="C56" s="4">
        <v>14</v>
      </c>
      <c r="D56" s="4">
        <v>640</v>
      </c>
      <c r="E56" s="6">
        <v>156</v>
      </c>
    </row>
    <row r="57" spans="1:5" ht="17.25" x14ac:dyDescent="0.3">
      <c r="A57" s="4">
        <v>830</v>
      </c>
      <c r="B57" s="4">
        <v>8</v>
      </c>
      <c r="C57" s="4">
        <v>16</v>
      </c>
      <c r="D57" s="4">
        <v>640</v>
      </c>
      <c r="E57" s="8">
        <v>192</v>
      </c>
    </row>
    <row r="58" spans="1:5" ht="17.25" x14ac:dyDescent="0.3">
      <c r="A58" s="4">
        <v>830</v>
      </c>
      <c r="B58" s="4">
        <v>8</v>
      </c>
      <c r="C58" s="4">
        <v>16</v>
      </c>
      <c r="D58" s="4">
        <v>660</v>
      </c>
      <c r="E58" s="10">
        <v>192</v>
      </c>
    </row>
    <row r="59" spans="1:5" ht="17.25" x14ac:dyDescent="0.3">
      <c r="A59" s="4">
        <v>830</v>
      </c>
      <c r="B59" s="4">
        <v>8</v>
      </c>
      <c r="C59" s="4">
        <v>18</v>
      </c>
      <c r="D59" s="4">
        <v>660</v>
      </c>
      <c r="E59" s="6">
        <v>192</v>
      </c>
    </row>
    <row r="60" spans="1:5" ht="17.25" x14ac:dyDescent="0.3">
      <c r="A60" s="4">
        <v>986</v>
      </c>
      <c r="B60" s="4">
        <v>10</v>
      </c>
      <c r="C60" s="4">
        <v>18</v>
      </c>
      <c r="D60" s="4">
        <v>660</v>
      </c>
      <c r="E60" s="9">
        <v>228</v>
      </c>
    </row>
    <row r="61" spans="1:5" ht="17.25" x14ac:dyDescent="0.3">
      <c r="A61" s="4">
        <v>986</v>
      </c>
      <c r="B61" s="4">
        <v>10</v>
      </c>
      <c r="C61" s="4">
        <v>20</v>
      </c>
      <c r="D61" s="4">
        <v>660</v>
      </c>
      <c r="E61" s="11">
        <v>228</v>
      </c>
    </row>
    <row r="62" spans="1:5" ht="17.25" x14ac:dyDescent="0.3">
      <c r="A62" s="4">
        <v>986</v>
      </c>
      <c r="B62" s="4">
        <v>10</v>
      </c>
      <c r="C62" s="4">
        <v>20</v>
      </c>
      <c r="D62" s="4">
        <v>660</v>
      </c>
      <c r="E62" s="7">
        <v>228</v>
      </c>
    </row>
  </sheetData>
  <phoneticPr fontId="2" type="noConversion"/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FE073-5C7D-4B49-B6EA-E3BA756A93AA}">
  <dimension ref="A1:Y46"/>
  <sheetViews>
    <sheetView workbookViewId="0">
      <selection activeCell="Q16" sqref="Q16"/>
    </sheetView>
  </sheetViews>
  <sheetFormatPr defaultColWidth="8.75" defaultRowHeight="16.5" x14ac:dyDescent="0.3"/>
  <cols>
    <col min="1" max="11" width="8.75" style="4"/>
    <col min="12" max="12" width="11.875" style="4" bestFit="1" customWidth="1"/>
    <col min="13" max="16384" width="8.75" style="4"/>
  </cols>
  <sheetData>
    <row r="1" spans="1:25" x14ac:dyDescent="0.3">
      <c r="A1" s="4" t="s">
        <v>0</v>
      </c>
      <c r="B1" s="4" t="s">
        <v>1</v>
      </c>
      <c r="C1" s="4" t="s">
        <v>40</v>
      </c>
      <c r="D1" s="4" t="s">
        <v>4</v>
      </c>
      <c r="E1" s="4" t="s">
        <v>6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31</v>
      </c>
      <c r="L1" s="4" t="s">
        <v>26</v>
      </c>
      <c r="M1" s="3" t="s">
        <v>18</v>
      </c>
      <c r="N1" s="4" t="s">
        <v>8</v>
      </c>
      <c r="O1" s="4" t="s">
        <v>9</v>
      </c>
      <c r="P1" s="4" t="s">
        <v>10</v>
      </c>
      <c r="Q1" s="4" t="s">
        <v>36</v>
      </c>
      <c r="R1" s="4" t="s">
        <v>8</v>
      </c>
      <c r="S1" s="4" t="s">
        <v>9</v>
      </c>
      <c r="T1" s="4" t="s">
        <v>10</v>
      </c>
      <c r="U1" s="4" t="s">
        <v>20</v>
      </c>
    </row>
    <row r="2" spans="1:25" ht="17.25" x14ac:dyDescent="0.3">
      <c r="A2" s="4">
        <v>6</v>
      </c>
      <c r="B2" s="4">
        <v>7</v>
      </c>
      <c r="C2" s="20">
        <v>162</v>
      </c>
      <c r="D2" s="5">
        <v>2</v>
      </c>
      <c r="E2" s="5">
        <v>3</v>
      </c>
      <c r="F2" s="5">
        <v>132</v>
      </c>
      <c r="G2" s="4">
        <v>12</v>
      </c>
      <c r="H2" s="4">
        <v>6</v>
      </c>
      <c r="I2" s="4">
        <v>2</v>
      </c>
      <c r="J2" s="1">
        <v>0.6</v>
      </c>
      <c r="K2" s="1">
        <v>0.6</v>
      </c>
      <c r="L2" s="5">
        <v>43</v>
      </c>
      <c r="M2" s="4">
        <f>(C2*'부캐(영지효과)'!$K$4/10+D2*'부캐(영지효과)'!$E$4+E2*'부캐(영지효과)'!$D$4+F2+L2*'부캐(영지효과)'!$J$4)/(J2*100+30)</f>
        <v>3.6940111111111107</v>
      </c>
      <c r="N2" s="4">
        <f>G2*'부캐(영지효과)'!$F$4/(100*K2*L28)</f>
        <v>12.519141716566866</v>
      </c>
      <c r="O2" s="4">
        <f>H2*'부캐(영지효과)'!$G$4/(100*K2*M28)</f>
        <v>21.028028028028029</v>
      </c>
      <c r="P2" s="4">
        <f>I2*'부캐(영지효과)'!$H$4/(100*K2*N28)</f>
        <v>13.804600000000001</v>
      </c>
      <c r="Q2" s="4">
        <f>'부캐(영지효과)'!$L$4/10</f>
        <v>5</v>
      </c>
      <c r="R2" s="4">
        <f t="shared" ref="R2:R16" si="0">(3-(N2/(M2/2)))*J2</f>
        <v>-2.2668448491378586</v>
      </c>
      <c r="S2" s="4">
        <f t="shared" ref="S2:S16" si="1">(3-(O2/(M2/2)))*J2</f>
        <v>-5.0309576973751131</v>
      </c>
      <c r="T2" s="4">
        <f t="shared" ref="T2:T16" si="2">(3-(P2/(M2/2)))*J2</f>
        <v>-2.6844261432167991</v>
      </c>
      <c r="U2" s="4">
        <f t="shared" ref="U2:U9" si="3">(3-(Q2/(M2/2)))*J2</f>
        <v>0.17574933601234424</v>
      </c>
      <c r="V2" s="4" t="str">
        <f>IF(J2&gt;R2,"항상손해",IF(J2*2&lt;R2,"항상이득",R2))</f>
        <v>항상손해</v>
      </c>
      <c r="W2" s="4" t="str">
        <f>IF(J2&gt;S2,"항상손해",IF(J2*2&lt;S2,"항상이득",S2))</f>
        <v>항상손해</v>
      </c>
      <c r="X2" s="4" t="str">
        <f>IF(J2&gt;T2,"항상손해",IF(J2*2&lt;T2,"항상이득",T2))</f>
        <v>항상손해</v>
      </c>
      <c r="Y2" s="4" t="str">
        <f>IF(J2&gt;U2,"항상손해",IF(J2*2&lt;U2,"항상이득",U2))</f>
        <v>항상손해</v>
      </c>
    </row>
    <row r="3" spans="1:25" ht="17.25" x14ac:dyDescent="0.3">
      <c r="A3" s="4">
        <v>7</v>
      </c>
      <c r="B3" s="4">
        <v>8</v>
      </c>
      <c r="C3" s="20">
        <v>162</v>
      </c>
      <c r="D3" s="5">
        <v>2</v>
      </c>
      <c r="E3" s="5">
        <v>4</v>
      </c>
      <c r="F3" s="5">
        <v>132</v>
      </c>
      <c r="G3" s="4">
        <v>12</v>
      </c>
      <c r="H3" s="4">
        <v>6</v>
      </c>
      <c r="I3" s="4">
        <v>2</v>
      </c>
      <c r="J3" s="1">
        <v>0.45</v>
      </c>
      <c r="K3" s="1">
        <v>0.45</v>
      </c>
      <c r="L3" s="5">
        <v>43</v>
      </c>
      <c r="M3" s="4">
        <f>(C3*'부캐(영지효과)'!$K$4/10+D3*'부캐(영지효과)'!$E$4+E3*'부캐(영지효과)'!$D$4+F3+L3*'부캐(영지효과)'!$J$4)/(J3*100+30)</f>
        <v>5.1661466666666662</v>
      </c>
      <c r="N3" s="4">
        <f>G3*'부캐(영지효과)'!$F$4/(100*K3*L29)</f>
        <v>16.72</v>
      </c>
      <c r="O3" s="4">
        <f>H3*'부캐(영지효과)'!$G$4/(100*K3*M29)</f>
        <v>28</v>
      </c>
      <c r="P3" s="4">
        <f>I3*'부캐(영지효과)'!$H$4/(100*K3*N29)</f>
        <v>18.399999999999999</v>
      </c>
      <c r="Q3" s="4">
        <f>'부캐(영지효과)'!$L$4/10</f>
        <v>5</v>
      </c>
      <c r="R3" s="4">
        <f t="shared" si="0"/>
        <v>-1.5628092891929768</v>
      </c>
      <c r="S3" s="4">
        <f t="shared" si="1"/>
        <v>-3.5279102929068999</v>
      </c>
      <c r="T3" s="4">
        <f t="shared" si="2"/>
        <v>-1.8554839067673909</v>
      </c>
      <c r="U3" s="4">
        <f t="shared" si="3"/>
        <v>0.4789445905523394</v>
      </c>
      <c r="V3" s="4" t="str">
        <f t="shared" ref="V3:V20" si="4">IF(J3&gt;R3,"항상손해",IF(J3*2&lt;R3,"항상이득",R3))</f>
        <v>항상손해</v>
      </c>
      <c r="W3" s="4" t="str">
        <f t="shared" ref="W3:W20" si="5">IF(J3&gt;S3,"항상손해",IF(J3*2&lt;S3,"항상이득",S3))</f>
        <v>항상손해</v>
      </c>
      <c r="X3" s="4" t="str">
        <f t="shared" ref="X3:X20" si="6">IF(J3&gt;T3,"항상손해",IF(J3*2&lt;T3,"항상이득",T3))</f>
        <v>항상손해</v>
      </c>
      <c r="Y3" s="4">
        <f t="shared" ref="Y3:Y15" si="7">IF(J3&gt;U3,"항상손해",IF(J3*2&lt;U3,"항상이득",U3))</f>
        <v>0.4789445905523394</v>
      </c>
    </row>
    <row r="4" spans="1:25" ht="17.25" x14ac:dyDescent="0.3">
      <c r="A4" s="4">
        <v>8</v>
      </c>
      <c r="B4" s="4">
        <v>9</v>
      </c>
      <c r="C4" s="17">
        <v>162</v>
      </c>
      <c r="D4" s="6">
        <v>2</v>
      </c>
      <c r="E4" s="6">
        <v>4</v>
      </c>
      <c r="F4" s="6">
        <v>132</v>
      </c>
      <c r="G4" s="4">
        <v>12</v>
      </c>
      <c r="H4" s="4">
        <v>6</v>
      </c>
      <c r="I4" s="4">
        <v>2</v>
      </c>
      <c r="J4" s="1">
        <v>0.3</v>
      </c>
      <c r="K4" s="1">
        <v>0.3</v>
      </c>
      <c r="L4" s="6">
        <v>43</v>
      </c>
      <c r="M4" s="4">
        <f>(C4*'부캐(영지효과)'!$K$4/10+D4*'부캐(영지효과)'!$E$4+E4*'부캐(영지효과)'!$D$4+F4+L4*'부캐(영지효과)'!$J$4)/(J4*100+30)</f>
        <v>6.4576833333333328</v>
      </c>
      <c r="N4" s="4">
        <f>G4*'부캐(영지효과)'!$F$4/(100*K4*L30)</f>
        <v>24.963888888888889</v>
      </c>
      <c r="O4" s="4">
        <f>H4*'부캐(영지효과)'!$G$4/(100*K4*M30)</f>
        <v>42.055888223552898</v>
      </c>
      <c r="P4" s="4">
        <f>I4*'부캐(영지효과)'!$H$4/(100*K4*N30)</f>
        <v>27.692</v>
      </c>
      <c r="Q4" s="4">
        <f>'부캐(영지효과)'!$L$4/10</f>
        <v>5</v>
      </c>
      <c r="R4" s="4">
        <f t="shared" si="0"/>
        <v>-1.419459248801815</v>
      </c>
      <c r="S4" s="4">
        <f t="shared" si="1"/>
        <v>-3.0075209532002041</v>
      </c>
      <c r="T4" s="4">
        <f t="shared" si="2"/>
        <v>-1.6729350824986258</v>
      </c>
      <c r="U4" s="4">
        <f t="shared" si="3"/>
        <v>0.43543711496124765</v>
      </c>
      <c r="V4" s="4" t="str">
        <f t="shared" si="4"/>
        <v>항상손해</v>
      </c>
      <c r="W4" s="4" t="str">
        <f t="shared" si="5"/>
        <v>항상손해</v>
      </c>
      <c r="X4" s="4" t="str">
        <f t="shared" si="6"/>
        <v>항상손해</v>
      </c>
      <c r="Y4" s="4">
        <f t="shared" si="7"/>
        <v>0.43543711496124765</v>
      </c>
    </row>
    <row r="5" spans="1:25" ht="17.25" x14ac:dyDescent="0.3">
      <c r="A5" s="4">
        <v>9</v>
      </c>
      <c r="B5" s="4">
        <v>10</v>
      </c>
      <c r="C5" s="17">
        <v>162</v>
      </c>
      <c r="D5" s="6">
        <v>2</v>
      </c>
      <c r="E5" s="6">
        <v>4</v>
      </c>
      <c r="F5" s="6">
        <v>132</v>
      </c>
      <c r="G5" s="4">
        <v>12</v>
      </c>
      <c r="H5" s="4">
        <v>6</v>
      </c>
      <c r="I5" s="4">
        <v>2</v>
      </c>
      <c r="J5" s="1">
        <v>0.3</v>
      </c>
      <c r="K5" s="1">
        <v>0.3</v>
      </c>
      <c r="L5" s="8">
        <v>52</v>
      </c>
      <c r="M5" s="4">
        <f>(C5*'부캐(영지효과)'!$K$4/10+D5*'부캐(영지효과)'!$E$4+E5*'부캐(영지효과)'!$D$4+F5+L5*'부캐(영지효과)'!$J$4)/(J5*100+30)</f>
        <v>6.4722333333333326</v>
      </c>
      <c r="N5" s="4">
        <f>G5*'부캐(영지효과)'!$F$4/(100*K5*L31)</f>
        <v>24.963888888888889</v>
      </c>
      <c r="O5" s="4">
        <f>H5*'부캐(영지효과)'!$G$4/(100*K5*M31)</f>
        <v>42.055888223552898</v>
      </c>
      <c r="P5" s="4">
        <f>I5*'부캐(영지효과)'!$H$4/(100*K5*N31)</f>
        <v>27.692</v>
      </c>
      <c r="Q5" s="4">
        <f>'부캐(영지효과)'!$L$4/10</f>
        <v>5</v>
      </c>
      <c r="R5" s="4">
        <f t="shared" si="0"/>
        <v>-1.4142449540859159</v>
      </c>
      <c r="S5" s="4">
        <f t="shared" si="1"/>
        <v>-2.9987365928502383</v>
      </c>
      <c r="T5" s="4">
        <f t="shared" si="2"/>
        <v>-1.6671509576807593</v>
      </c>
      <c r="U5" s="4">
        <f t="shared" si="3"/>
        <v>0.43648148243522328</v>
      </c>
      <c r="V5" s="4" t="str">
        <f t="shared" si="4"/>
        <v>항상손해</v>
      </c>
      <c r="W5" s="4" t="str">
        <f t="shared" si="5"/>
        <v>항상손해</v>
      </c>
      <c r="X5" s="4" t="str">
        <f t="shared" si="6"/>
        <v>항상손해</v>
      </c>
      <c r="Y5" s="4">
        <f t="shared" si="7"/>
        <v>0.43648148243522328</v>
      </c>
    </row>
    <row r="6" spans="1:25" ht="17.25" x14ac:dyDescent="0.3">
      <c r="A6" s="4">
        <v>10</v>
      </c>
      <c r="B6" s="4">
        <v>11</v>
      </c>
      <c r="C6" s="17">
        <v>162</v>
      </c>
      <c r="D6" s="6">
        <v>2</v>
      </c>
      <c r="E6" s="6">
        <v>4</v>
      </c>
      <c r="F6" s="6">
        <v>132</v>
      </c>
      <c r="G6" s="4">
        <v>12</v>
      </c>
      <c r="H6" s="4">
        <v>6</v>
      </c>
      <c r="I6" s="4">
        <v>2</v>
      </c>
      <c r="J6" s="1">
        <v>0.3</v>
      </c>
      <c r="K6" s="1">
        <v>0.3</v>
      </c>
      <c r="L6" s="10">
        <v>52</v>
      </c>
      <c r="M6" s="4">
        <f>(C6*'부캐(영지효과)'!$K$4/10+D6*'부캐(영지효과)'!$E$4+E6*'부캐(영지효과)'!$D$4+F6+L6*'부캐(영지효과)'!$J$4)/(J6*100+30)</f>
        <v>6.4722333333333326</v>
      </c>
      <c r="N6" s="4">
        <f>G6*'부캐(영지효과)'!$F$4/(100*K6*L32)</f>
        <v>24.963888888888889</v>
      </c>
      <c r="O6" s="4">
        <f>H6*'부캐(영지효과)'!$G$4/(100*K6*M32)</f>
        <v>42.055888223552898</v>
      </c>
      <c r="P6" s="4">
        <f>I6*'부캐(영지효과)'!$H$4/(100*K6*N32)</f>
        <v>27.692</v>
      </c>
      <c r="Q6" s="4">
        <f>'부캐(영지효과)'!$L$4/10</f>
        <v>5</v>
      </c>
      <c r="R6" s="4">
        <f t="shared" si="0"/>
        <v>-1.4142449540859159</v>
      </c>
      <c r="S6" s="4">
        <f t="shared" si="1"/>
        <v>-2.9987365928502383</v>
      </c>
      <c r="T6" s="4">
        <f t="shared" si="2"/>
        <v>-1.6671509576807593</v>
      </c>
      <c r="U6" s="4">
        <f t="shared" si="3"/>
        <v>0.43648148243522328</v>
      </c>
      <c r="V6" s="4" t="str">
        <f t="shared" si="4"/>
        <v>항상손해</v>
      </c>
      <c r="W6" s="4" t="str">
        <f t="shared" si="5"/>
        <v>항상손해</v>
      </c>
      <c r="X6" s="4" t="str">
        <f t="shared" si="6"/>
        <v>항상손해</v>
      </c>
      <c r="Y6" s="4">
        <f t="shared" si="7"/>
        <v>0.43648148243522328</v>
      </c>
    </row>
    <row r="7" spans="1:25" ht="17.25" x14ac:dyDescent="0.3">
      <c r="A7" s="4">
        <v>11</v>
      </c>
      <c r="B7" s="4">
        <v>12</v>
      </c>
      <c r="C7" s="17">
        <v>237</v>
      </c>
      <c r="D7" s="6">
        <v>3</v>
      </c>
      <c r="E7" s="6">
        <v>4</v>
      </c>
      <c r="F7" s="6">
        <v>132</v>
      </c>
      <c r="G7" s="4">
        <v>24</v>
      </c>
      <c r="H7" s="4">
        <v>12</v>
      </c>
      <c r="I7" s="4">
        <v>4</v>
      </c>
      <c r="J7" s="1">
        <v>0.15</v>
      </c>
      <c r="K7" s="1">
        <v>0.15</v>
      </c>
      <c r="L7" s="6">
        <v>52</v>
      </c>
      <c r="M7" s="4">
        <f>(C7*'부캐(영지효과)'!$K$4/10+D7*'부캐(영지효과)'!$E$4+E7*'부캐(영지효과)'!$D$4+F7+L7*'부캐(영지효과)'!$J$4)/(J7*100+30)</f>
        <v>8.9713111111111115</v>
      </c>
      <c r="N7" s="4">
        <f>G7*'부캐(영지효과)'!$F$4/(100*K7*L33)</f>
        <v>100.05460317460316</v>
      </c>
      <c r="O7" s="4">
        <f>H7*'부캐(영지효과)'!$G$4/(100*K7*M33)</f>
        <v>167.55555555555554</v>
      </c>
      <c r="P7" s="4">
        <f>I7*'부캐(영지효과)'!$H$4/(100*K7*N33)</f>
        <v>110.9888</v>
      </c>
      <c r="Q7" s="4">
        <f>'부캐(영지효과)'!$L$4/10</f>
        <v>5</v>
      </c>
      <c r="R7" s="4">
        <f t="shared" si="0"/>
        <v>-2.8958187527579087</v>
      </c>
      <c r="S7" s="4">
        <f t="shared" si="1"/>
        <v>-5.1530457582070248</v>
      </c>
      <c r="T7" s="4">
        <f t="shared" si="2"/>
        <v>-3.2614575102363332</v>
      </c>
      <c r="U7" s="4">
        <f t="shared" si="3"/>
        <v>0.28280035867419351</v>
      </c>
      <c r="V7" s="4" t="str">
        <f t="shared" si="4"/>
        <v>항상손해</v>
      </c>
      <c r="W7" s="4" t="str">
        <f t="shared" si="5"/>
        <v>항상손해</v>
      </c>
      <c r="X7" s="4" t="str">
        <f t="shared" si="6"/>
        <v>항상손해</v>
      </c>
      <c r="Y7" s="4">
        <f t="shared" si="7"/>
        <v>0.28280035867419351</v>
      </c>
    </row>
    <row r="8" spans="1:25" ht="17.25" x14ac:dyDescent="0.3">
      <c r="A8" s="4">
        <v>12</v>
      </c>
      <c r="B8" s="4">
        <v>13</v>
      </c>
      <c r="C8" s="19">
        <v>237</v>
      </c>
      <c r="D8" s="8">
        <v>3</v>
      </c>
      <c r="E8" s="8">
        <v>4</v>
      </c>
      <c r="F8" s="9">
        <v>132</v>
      </c>
      <c r="G8" s="4">
        <v>24</v>
      </c>
      <c r="H8" s="4">
        <v>12</v>
      </c>
      <c r="I8" s="4">
        <v>4</v>
      </c>
      <c r="J8" s="1">
        <v>0.15</v>
      </c>
      <c r="K8" s="1">
        <v>0.15</v>
      </c>
      <c r="L8" s="9">
        <v>63</v>
      </c>
      <c r="M8" s="4">
        <f>(C8*'부캐(영지효과)'!$K$4/10+D8*'부캐(영지효과)'!$E$4+E8*'부캐(영지효과)'!$D$4+F8+L8*'부캐(영지효과)'!$J$4)/(J8*100+30)</f>
        <v>8.9950222222222216</v>
      </c>
      <c r="N8" s="4">
        <f>G8*'부캐(영지효과)'!$F$4/(100*K8*L34)</f>
        <v>100.05460317460316</v>
      </c>
      <c r="O8" s="4">
        <f>H8*'부캐(영지효과)'!$G$4/(100*K8*M34)</f>
        <v>167.55555555555554</v>
      </c>
      <c r="P8" s="4">
        <f>I8*'부캐(영지효과)'!$H$4/(100*K8*N34)</f>
        <v>110.9888</v>
      </c>
      <c r="Q8" s="4">
        <f>'부캐(영지효과)'!$L$4/10</f>
        <v>5</v>
      </c>
      <c r="R8" s="4">
        <f t="shared" si="0"/>
        <v>-2.8869990880317578</v>
      </c>
      <c r="S8" s="4">
        <f t="shared" si="1"/>
        <v>-5.1382759847421777</v>
      </c>
      <c r="T8" s="4">
        <f t="shared" si="2"/>
        <v>-3.2516740122932188</v>
      </c>
      <c r="U8" s="4">
        <f t="shared" si="3"/>
        <v>0.28324110125106228</v>
      </c>
      <c r="V8" s="4" t="str">
        <f t="shared" si="4"/>
        <v>항상손해</v>
      </c>
      <c r="W8" s="4" t="str">
        <f t="shared" si="5"/>
        <v>항상손해</v>
      </c>
      <c r="X8" s="4" t="str">
        <f t="shared" si="6"/>
        <v>항상손해</v>
      </c>
      <c r="Y8" s="4">
        <f t="shared" si="7"/>
        <v>0.28324110125106228</v>
      </c>
    </row>
    <row r="9" spans="1:25" ht="17.25" x14ac:dyDescent="0.3">
      <c r="A9" s="4">
        <v>13</v>
      </c>
      <c r="B9" s="4">
        <v>14</v>
      </c>
      <c r="C9" s="18">
        <v>237</v>
      </c>
      <c r="D9" s="10">
        <v>3</v>
      </c>
      <c r="E9" s="10">
        <v>4</v>
      </c>
      <c r="F9" s="11">
        <v>140</v>
      </c>
      <c r="G9" s="4">
        <v>24</v>
      </c>
      <c r="H9" s="4">
        <v>12</v>
      </c>
      <c r="I9" s="4">
        <v>4</v>
      </c>
      <c r="J9" s="1">
        <v>0.15</v>
      </c>
      <c r="K9" s="1">
        <v>0.15</v>
      </c>
      <c r="L9" s="11">
        <v>63</v>
      </c>
      <c r="M9" s="4">
        <f>(C9*'부캐(영지효과)'!$K$4/10+D9*'부캐(영지효과)'!$E$4+E9*'부캐(영지효과)'!$D$4+F9+L9*'부캐(영지효과)'!$J$4)/(J9*100+30)</f>
        <v>9.1728000000000005</v>
      </c>
      <c r="N9" s="4">
        <f>G9*'부캐(영지효과)'!$F$4/(100*K9*L35)</f>
        <v>100.05460317460316</v>
      </c>
      <c r="O9" s="4">
        <f>H9*'부캐(영지효과)'!$G$4/(100*K9*M35)</f>
        <v>167.55555555555554</v>
      </c>
      <c r="P9" s="4">
        <f>I9*'부캐(영지효과)'!$H$4/(100*K9*N35)</f>
        <v>110.9888</v>
      </c>
      <c r="Q9" s="4">
        <f>'부캐(영지효과)'!$L$4/10</f>
        <v>5</v>
      </c>
      <c r="R9" s="4">
        <f t="shared" si="0"/>
        <v>-2.8223248029370471</v>
      </c>
      <c r="S9" s="4">
        <f t="shared" si="1"/>
        <v>-5.0299697656840507</v>
      </c>
      <c r="T9" s="4">
        <f t="shared" si="2"/>
        <v>-3.1799319727891153</v>
      </c>
      <c r="U9" s="4">
        <f t="shared" si="3"/>
        <v>0.28647305075876506</v>
      </c>
      <c r="V9" s="4" t="str">
        <f t="shared" si="4"/>
        <v>항상손해</v>
      </c>
      <c r="W9" s="4" t="str">
        <f t="shared" si="5"/>
        <v>항상손해</v>
      </c>
      <c r="X9" s="4" t="str">
        <f t="shared" si="6"/>
        <v>항상손해</v>
      </c>
      <c r="Y9" s="4">
        <f t="shared" si="7"/>
        <v>0.28647305075876506</v>
      </c>
    </row>
    <row r="10" spans="1:25" ht="17.25" x14ac:dyDescent="0.3">
      <c r="A10" s="4">
        <v>14</v>
      </c>
      <c r="B10" s="4">
        <v>15</v>
      </c>
      <c r="C10" s="17">
        <v>237</v>
      </c>
      <c r="D10" s="6">
        <v>3</v>
      </c>
      <c r="E10" s="6">
        <v>4</v>
      </c>
      <c r="F10" s="7">
        <v>140</v>
      </c>
      <c r="G10" s="4">
        <v>24</v>
      </c>
      <c r="H10" s="4">
        <v>12</v>
      </c>
      <c r="I10" s="4">
        <v>4</v>
      </c>
      <c r="J10" s="1">
        <v>0.1</v>
      </c>
      <c r="K10" s="1">
        <v>0.1</v>
      </c>
      <c r="L10" s="7">
        <v>63</v>
      </c>
      <c r="M10" s="4">
        <f>(C10*'부캐(영지효과)'!$K$4/10+D10*'부캐(영지효과)'!$E$4+E10*'부캐(영지효과)'!$D$4+F10+L10*'부캐(영지효과)'!$J$4)/(J10*100+30)</f>
        <v>10.3194</v>
      </c>
      <c r="N10" s="4">
        <f>G10*'부캐(영지효과)'!$F$4/(100*K10*L36)</f>
        <v>149.88285714285715</v>
      </c>
      <c r="O10" s="4">
        <f>H10*'부캐(영지효과)'!$G$4/(100*K10*M36)</f>
        <v>251.00000000000003</v>
      </c>
      <c r="P10" s="4">
        <f>I10*'부캐(영지효과)'!$H$4/(100*K10*N36)</f>
        <v>166.93012048192773</v>
      </c>
      <c r="Q10" s="4">
        <f>'부캐(영지효과)'!$L$4/10</f>
        <v>5</v>
      </c>
      <c r="R10" s="4">
        <f t="shared" si="0"/>
        <v>-2.604875421882225</v>
      </c>
      <c r="S10" s="4">
        <f t="shared" si="1"/>
        <v>-4.5646239122429604</v>
      </c>
      <c r="T10" s="4">
        <f t="shared" si="2"/>
        <v>-2.9352679512748368</v>
      </c>
      <c r="U10" s="4">
        <f>(3-(Q10/(M10/2)))*J10</f>
        <v>0.2030951411903793</v>
      </c>
      <c r="V10" s="4" t="str">
        <f t="shared" si="4"/>
        <v>항상손해</v>
      </c>
      <c r="W10" s="4" t="str">
        <f t="shared" si="5"/>
        <v>항상손해</v>
      </c>
      <c r="X10" s="4" t="str">
        <f t="shared" si="6"/>
        <v>항상손해</v>
      </c>
      <c r="Y10" s="4" t="str">
        <f t="shared" si="7"/>
        <v>항상이득</v>
      </c>
    </row>
    <row r="11" spans="1:25" ht="17.25" x14ac:dyDescent="0.3">
      <c r="A11" s="4">
        <v>15</v>
      </c>
      <c r="B11" s="4">
        <v>16</v>
      </c>
      <c r="C11" s="19">
        <v>686</v>
      </c>
      <c r="D11" s="8">
        <v>10</v>
      </c>
      <c r="E11" s="8">
        <v>16</v>
      </c>
      <c r="F11" s="9">
        <v>350</v>
      </c>
      <c r="G11" s="4">
        <f t="shared" ref="G11:G20" si="8">I11*6</f>
        <v>24</v>
      </c>
      <c r="H11" s="4">
        <f t="shared" ref="H11:H14" si="9">I11*3</f>
        <v>12</v>
      </c>
      <c r="I11" s="4">
        <v>4</v>
      </c>
      <c r="J11" s="1">
        <v>0.1</v>
      </c>
      <c r="K11" s="1">
        <v>0.1</v>
      </c>
      <c r="L11" s="9">
        <v>442</v>
      </c>
      <c r="M11" s="4">
        <f>(C11*'부캐(영지효과)'!$K$4/10+D11*'부캐(영지효과)'!$E$4+E11*'부캐(영지효과)'!$D$4+F11+L11*'부캐(영지효과)'!$J$4)/(J11*100)</f>
        <v>142.37439999999998</v>
      </c>
      <c r="N11" s="4">
        <f>G11*'부캐(영지효과)'!$F$4/(100*K11*L37)</f>
        <v>149.88285714285715</v>
      </c>
      <c r="O11" s="4">
        <f>H11*'부캐(영지효과)'!$G$4/(100*K11*M37)</f>
        <v>251.00000000000003</v>
      </c>
      <c r="P11" s="4">
        <f>I11*'부캐(영지효과)'!$H$4/(100*K11*N37)</f>
        <v>166.93012048192773</v>
      </c>
      <c r="Q11" s="4">
        <f>'부캐(영지효과)'!$K$5/10</f>
        <v>300</v>
      </c>
      <c r="R11" s="4">
        <f t="shared" si="0"/>
        <v>8.9452517948652055E-2</v>
      </c>
      <c r="S11" s="4">
        <f t="shared" si="1"/>
        <v>-5.2591477119482248E-2</v>
      </c>
      <c r="T11" s="4">
        <f t="shared" si="2"/>
        <v>6.5505427265115435E-2</v>
      </c>
      <c r="U11" s="4">
        <f t="shared" ref="U11:U15" si="10">(3-(Q11/(M11/2)))*J11</f>
        <v>-0.12142407623842494</v>
      </c>
      <c r="V11" s="4" t="str">
        <f t="shared" si="4"/>
        <v>항상손해</v>
      </c>
      <c r="W11" s="4" t="str">
        <f t="shared" si="5"/>
        <v>항상손해</v>
      </c>
      <c r="X11" s="4" t="str">
        <f t="shared" si="6"/>
        <v>항상손해</v>
      </c>
      <c r="Y11" s="4" t="str">
        <f t="shared" si="7"/>
        <v>항상손해</v>
      </c>
    </row>
    <row r="12" spans="1:25" ht="17.25" x14ac:dyDescent="0.3">
      <c r="A12" s="4">
        <v>16</v>
      </c>
      <c r="B12" s="4">
        <v>17</v>
      </c>
      <c r="C12" s="19">
        <v>686</v>
      </c>
      <c r="D12" s="8">
        <v>10</v>
      </c>
      <c r="E12" s="8">
        <v>16</v>
      </c>
      <c r="F12" s="11">
        <v>350</v>
      </c>
      <c r="G12" s="4">
        <f t="shared" si="8"/>
        <v>24</v>
      </c>
      <c r="H12" s="4">
        <f t="shared" si="9"/>
        <v>12</v>
      </c>
      <c r="I12" s="4">
        <v>4</v>
      </c>
      <c r="J12" s="1">
        <v>0.1</v>
      </c>
      <c r="K12" s="1">
        <v>0.1</v>
      </c>
      <c r="L12" s="11">
        <v>572</v>
      </c>
      <c r="M12" s="4">
        <f>(C12*'부캐(영지효과)'!$K$4/10+D12*'부캐(영지효과)'!$E$4+E12*'부캐(영지효과)'!$D$4+F12+L12*'부캐(영지효과)'!$J$4)/(J12*100)</f>
        <v>143.63539999999998</v>
      </c>
      <c r="N12" s="4">
        <f>G12*'부캐(영지효과)'!$F$4/(100*K12*L38)</f>
        <v>149.88285714285715</v>
      </c>
      <c r="O12" s="4">
        <f>H12*'부캐(영지효과)'!$G$4/(100*K12*M38)</f>
        <v>251.00000000000003</v>
      </c>
      <c r="P12" s="4">
        <f>I12*'부캐(영지효과)'!$H$4/(100*K12*N38)</f>
        <v>166.93012048192773</v>
      </c>
      <c r="Q12" s="4">
        <f>'부캐(영지효과)'!$K$5/10</f>
        <v>300</v>
      </c>
      <c r="R12" s="4">
        <f t="shared" si="0"/>
        <v>9.1300950680880677E-2</v>
      </c>
      <c r="S12" s="4">
        <f t="shared" si="1"/>
        <v>-4.9496015606180735E-2</v>
      </c>
      <c r="T12" s="4">
        <f t="shared" si="2"/>
        <v>6.7564095645046063E-2</v>
      </c>
      <c r="U12" s="4">
        <f t="shared" si="10"/>
        <v>-0.11772432144165022</v>
      </c>
      <c r="V12" s="4" t="str">
        <f t="shared" si="4"/>
        <v>항상손해</v>
      </c>
      <c r="W12" s="4" t="str">
        <f t="shared" si="5"/>
        <v>항상손해</v>
      </c>
      <c r="X12" s="4" t="str">
        <f t="shared" si="6"/>
        <v>항상손해</v>
      </c>
      <c r="Y12" s="4" t="str">
        <f t="shared" si="7"/>
        <v>항상손해</v>
      </c>
    </row>
    <row r="13" spans="1:25" ht="17.25" x14ac:dyDescent="0.3">
      <c r="A13" s="4">
        <v>17</v>
      </c>
      <c r="B13" s="4">
        <v>18</v>
      </c>
      <c r="C13" s="17">
        <v>686</v>
      </c>
      <c r="D13" s="6">
        <v>12</v>
      </c>
      <c r="E13" s="6">
        <v>16</v>
      </c>
      <c r="F13" s="7">
        <v>350</v>
      </c>
      <c r="G13" s="4">
        <f t="shared" si="8"/>
        <v>24</v>
      </c>
      <c r="H13" s="4">
        <f t="shared" si="9"/>
        <v>12</v>
      </c>
      <c r="I13" s="4">
        <v>4</v>
      </c>
      <c r="J13" s="1">
        <v>0.05</v>
      </c>
      <c r="K13" s="1">
        <v>0.05</v>
      </c>
      <c r="L13" s="7">
        <v>776</v>
      </c>
      <c r="M13" s="4">
        <f>(C13*'부캐(영지효과)'!$K$4/10+D13*'부캐(영지효과)'!$E$4+E13*'부캐(영지효과)'!$D$4+F13+L13*'부캐(영지효과)'!$J$4)/(J13*100)</f>
        <v>296.02839999999998</v>
      </c>
      <c r="N13" s="4">
        <f>G13*'부캐(영지효과)'!$F$4/(100*K13*L39)</f>
        <v>284.23999999999995</v>
      </c>
      <c r="O13" s="4">
        <f>H13*'부캐(영지효과)'!$G$4/(100*K13*M39)</f>
        <v>528.88888888888891</v>
      </c>
      <c r="P13" s="4">
        <f>I13*'부캐(영지효과)'!$H$4/(100*K13*N39)</f>
        <v>335.14285714285717</v>
      </c>
      <c r="Q13" s="4">
        <f>'부캐(영지효과)'!$K$5/5</f>
        <v>600</v>
      </c>
      <c r="R13" s="4">
        <f t="shared" si="0"/>
        <v>5.3982185493013514E-2</v>
      </c>
      <c r="S13" s="4">
        <f t="shared" si="1"/>
        <v>-2.8661536828523529E-2</v>
      </c>
      <c r="T13" s="4">
        <f t="shared" si="2"/>
        <v>3.6786924111721311E-2</v>
      </c>
      <c r="U13" s="4">
        <f t="shared" si="10"/>
        <v>-5.2683256065972066E-2</v>
      </c>
      <c r="V13" s="4">
        <f t="shared" si="4"/>
        <v>5.3982185493013514E-2</v>
      </c>
      <c r="W13" s="4" t="str">
        <f t="shared" si="5"/>
        <v>항상손해</v>
      </c>
      <c r="X13" s="4" t="str">
        <f t="shared" si="6"/>
        <v>항상손해</v>
      </c>
      <c r="Y13" s="4" t="str">
        <f t="shared" si="7"/>
        <v>항상손해</v>
      </c>
    </row>
    <row r="14" spans="1:25" ht="17.25" x14ac:dyDescent="0.3">
      <c r="A14" s="4">
        <v>18</v>
      </c>
      <c r="B14" s="4">
        <v>19</v>
      </c>
      <c r="C14" s="18">
        <v>780</v>
      </c>
      <c r="D14" s="10">
        <v>14</v>
      </c>
      <c r="E14" s="10">
        <v>18</v>
      </c>
      <c r="F14" s="11">
        <v>350</v>
      </c>
      <c r="G14" s="4">
        <f t="shared" si="8"/>
        <v>24</v>
      </c>
      <c r="H14" s="4">
        <f t="shared" si="9"/>
        <v>12</v>
      </c>
      <c r="I14" s="4">
        <v>4</v>
      </c>
      <c r="J14" s="1">
        <v>0.05</v>
      </c>
      <c r="K14" s="1">
        <v>0.05</v>
      </c>
      <c r="L14" s="11">
        <v>1054</v>
      </c>
      <c r="M14" s="4">
        <f>(C14*'부캐(영지효과)'!$K$4/10+D14*'부캐(영지효과)'!$E$4+E14*'부캐(영지효과)'!$D$4+F14+L14*'부캐(영지효과)'!$J$4)/(J14*100)</f>
        <v>329.06759999999997</v>
      </c>
      <c r="N14" s="4">
        <f>G14*'부캐(영지효과)'!$F$4/(100*K14*L40)</f>
        <v>284.23999999999995</v>
      </c>
      <c r="O14" s="4">
        <f>H14*'부캐(영지효과)'!$G$4/(100*K14*M40)</f>
        <v>528.88888888888891</v>
      </c>
      <c r="P14" s="4">
        <f>I14*'부캐(영지효과)'!$H$4/(100*K14*N40)</f>
        <v>335.14285714285717</v>
      </c>
      <c r="Q14" s="4">
        <f>'부캐(영지효과)'!$K$5/5</f>
        <v>600</v>
      </c>
      <c r="R14" s="4">
        <f t="shared" si="0"/>
        <v>6.362261128108633E-2</v>
      </c>
      <c r="S14" s="4">
        <f t="shared" si="1"/>
        <v>-1.0723477148430582E-2</v>
      </c>
      <c r="T14" s="4">
        <f t="shared" si="2"/>
        <v>4.8153796623290425E-2</v>
      </c>
      <c r="U14" s="4">
        <f t="shared" si="10"/>
        <v>-3.2333356428891839E-2</v>
      </c>
      <c r="V14" s="4">
        <f t="shared" si="4"/>
        <v>6.362261128108633E-2</v>
      </c>
      <c r="W14" s="4" t="str">
        <f t="shared" si="5"/>
        <v>항상손해</v>
      </c>
      <c r="X14" s="4" t="str">
        <f t="shared" si="6"/>
        <v>항상손해</v>
      </c>
      <c r="Y14" s="4" t="str">
        <f t="shared" si="7"/>
        <v>항상손해</v>
      </c>
    </row>
    <row r="15" spans="1:25" ht="17.25" x14ac:dyDescent="0.3">
      <c r="A15" s="4">
        <v>19</v>
      </c>
      <c r="B15" s="4">
        <v>20</v>
      </c>
      <c r="C15" s="17">
        <v>780</v>
      </c>
      <c r="D15" s="6">
        <v>14</v>
      </c>
      <c r="E15" s="6">
        <v>20</v>
      </c>
      <c r="F15" s="7">
        <v>350</v>
      </c>
      <c r="G15" s="4">
        <f t="shared" si="8"/>
        <v>36</v>
      </c>
      <c r="H15" s="4">
        <v>15</v>
      </c>
      <c r="I15" s="4">
        <v>6</v>
      </c>
      <c r="J15" s="1">
        <v>0.03</v>
      </c>
      <c r="K15" s="1">
        <v>0.03</v>
      </c>
      <c r="L15" s="7">
        <v>1432</v>
      </c>
      <c r="M15" s="4">
        <f>(C15*'부캐(영지효과)'!$K$4/10+D15*'부캐(영지효과)'!$E$4+E15*'부캐(영지효과)'!$D$4+F15+L15*'부캐(영지효과)'!$J$4)/(J15*100)</f>
        <v>597.33466666666664</v>
      </c>
      <c r="N15" s="4">
        <f>G15*'부캐(영지효과)'!$F$4/(100*K15*L41)</f>
        <v>696.66666666666663</v>
      </c>
      <c r="O15" s="4">
        <f>H15*'부캐(영지효과)'!$G$4/(100*K15*M41)</f>
        <v>1166.6666666666667</v>
      </c>
      <c r="P15" s="4">
        <f>I15*'부캐(영지효과)'!$H$4/(100*K15*N41)</f>
        <v>811.76470588235293</v>
      </c>
      <c r="Q15" s="4">
        <f>'부캐(영지효과)'!$K$5/3</f>
        <v>1000</v>
      </c>
      <c r="R15" s="4">
        <f t="shared" si="0"/>
        <v>2.0022477628398146E-2</v>
      </c>
      <c r="S15" s="4">
        <f t="shared" si="1"/>
        <v>-2.7187238421342824E-2</v>
      </c>
      <c r="T15" s="4">
        <f t="shared" si="2"/>
        <v>8.4613164597715541E-3</v>
      </c>
      <c r="U15" s="4">
        <f t="shared" si="10"/>
        <v>-1.0446204361150983E-2</v>
      </c>
      <c r="V15" s="4" t="str">
        <f t="shared" si="4"/>
        <v>항상손해</v>
      </c>
      <c r="W15" s="4" t="str">
        <f t="shared" si="5"/>
        <v>항상손해</v>
      </c>
      <c r="X15" s="4" t="str">
        <f t="shared" si="6"/>
        <v>항상손해</v>
      </c>
      <c r="Y15" s="4" t="str">
        <f t="shared" si="7"/>
        <v>항상손해</v>
      </c>
    </row>
    <row r="16" spans="1:25" ht="17.25" x14ac:dyDescent="0.3">
      <c r="A16" s="4">
        <v>20</v>
      </c>
      <c r="B16" s="4">
        <v>21</v>
      </c>
      <c r="C16" s="18">
        <v>780</v>
      </c>
      <c r="D16" s="10">
        <v>16</v>
      </c>
      <c r="E16" s="10">
        <v>22</v>
      </c>
      <c r="F16" s="11">
        <v>360</v>
      </c>
      <c r="G16" s="4">
        <f t="shared" si="8"/>
        <v>36</v>
      </c>
      <c r="H16" s="4">
        <v>15</v>
      </c>
      <c r="I16" s="4">
        <v>6</v>
      </c>
      <c r="J16" s="1">
        <v>0.03</v>
      </c>
      <c r="K16" s="1">
        <v>0.03</v>
      </c>
      <c r="L16" s="11">
        <v>1432</v>
      </c>
      <c r="M16" s="4">
        <f>(C16*'부캐(영지효과)'!$K$4/10+D16*'부캐(영지효과)'!$E$4+E16*'부캐(영지효과)'!$D$4+F16+L16*'부캐(영지효과)'!$J$4)/(J16*100)</f>
        <v>645.33466666666664</v>
      </c>
      <c r="N16" s="4">
        <f>G16*'부캐(영지효과)'!$F$4/(100*K16*L42)</f>
        <v>696.66666666666663</v>
      </c>
      <c r="O16" s="4">
        <f>H16*'부캐(영지효과)'!$G$4/(100*K16*M42)</f>
        <v>1166.6666666666667</v>
      </c>
      <c r="P16" s="4">
        <f>I16*'부캐(영지효과)'!$H$4/(100*K16*N42)</f>
        <v>811.76470588235293</v>
      </c>
      <c r="R16" s="4">
        <f t="shared" si="0"/>
        <v>2.5227406554945136E-2</v>
      </c>
      <c r="S16" s="4">
        <f t="shared" si="1"/>
        <v>-1.8470850266838302E-2</v>
      </c>
      <c r="T16" s="4">
        <f t="shared" si="2"/>
        <v>1.4526164688283941E-2</v>
      </c>
      <c r="V16" s="4" t="str">
        <f t="shared" si="4"/>
        <v>항상손해</v>
      </c>
      <c r="W16" s="4" t="str">
        <f t="shared" si="5"/>
        <v>항상손해</v>
      </c>
      <c r="X16" s="4" t="str">
        <f t="shared" si="6"/>
        <v>항상손해</v>
      </c>
    </row>
    <row r="17" spans="1:24" ht="17.25" x14ac:dyDescent="0.3">
      <c r="A17" s="4">
        <v>21</v>
      </c>
      <c r="B17" s="4">
        <v>22</v>
      </c>
      <c r="C17" s="17">
        <v>874</v>
      </c>
      <c r="D17" s="6">
        <v>18</v>
      </c>
      <c r="E17" s="6">
        <v>24</v>
      </c>
      <c r="F17" s="7">
        <v>380</v>
      </c>
      <c r="G17" s="4">
        <f t="shared" si="8"/>
        <v>48</v>
      </c>
      <c r="H17" s="4">
        <v>10</v>
      </c>
      <c r="I17" s="4">
        <v>8</v>
      </c>
      <c r="J17" s="1">
        <v>0.01</v>
      </c>
      <c r="K17" s="1">
        <v>0.01</v>
      </c>
      <c r="L17" s="7">
        <v>1944</v>
      </c>
      <c r="M17" s="4">
        <f>(C17*'부캐(영지효과)'!$K$4/10+D17*'부캐(영지효과)'!$E$4+E17*'부캐(영지효과)'!$D$4+F17+L17*'부캐(영지효과)'!$J$4)/(J17*100)</f>
        <v>2143.8980000000001</v>
      </c>
      <c r="N17" s="4">
        <f>G17*'부캐(영지효과)'!$F$4/(100*K17*L43)</f>
        <v>2090</v>
      </c>
      <c r="O17" s="4">
        <f>H17*'부캐(영지효과)'!$G$4/(100*K17*M43)</f>
        <v>3500</v>
      </c>
      <c r="P17" s="4">
        <f>I17*'부캐(영지효과)'!$H$4/(100*K17*N43)</f>
        <v>3450</v>
      </c>
      <c r="R17" s="4">
        <f>(3-(N17/(M17/2)))*J17</f>
        <v>1.0502803771448084E-2</v>
      </c>
      <c r="S17" s="4">
        <f>(3-(O17/(M17/2)))*J17</f>
        <v>-2.650807081307036E-3</v>
      </c>
      <c r="T17" s="4">
        <f>(3-(P17/(M17/2)))*J17</f>
        <v>-2.1843669801455069E-3</v>
      </c>
      <c r="V17" s="4">
        <f t="shared" si="4"/>
        <v>1.0502803771448084E-2</v>
      </c>
      <c r="W17" s="4" t="str">
        <f t="shared" si="5"/>
        <v>항상손해</v>
      </c>
      <c r="X17" s="4" t="str">
        <f t="shared" si="6"/>
        <v>항상손해</v>
      </c>
    </row>
    <row r="18" spans="1:24" ht="17.25" x14ac:dyDescent="0.3">
      <c r="A18" s="4">
        <v>22</v>
      </c>
      <c r="B18" s="4">
        <v>23</v>
      </c>
      <c r="C18" s="18">
        <v>874</v>
      </c>
      <c r="D18" s="10">
        <v>20</v>
      </c>
      <c r="E18" s="10">
        <v>26</v>
      </c>
      <c r="F18" s="11">
        <v>390</v>
      </c>
      <c r="G18" s="4">
        <f t="shared" si="8"/>
        <v>48</v>
      </c>
      <c r="H18" s="4">
        <v>10</v>
      </c>
      <c r="I18" s="4">
        <v>8</v>
      </c>
      <c r="J18" s="1">
        <v>0.01</v>
      </c>
      <c r="K18" s="1">
        <v>0.01</v>
      </c>
      <c r="L18" s="12">
        <v>2640</v>
      </c>
      <c r="M18" s="4">
        <f>(C18*'부캐(영지효과)'!$K$4/10+D18*'부캐(영지효과)'!$E$4+E18*'부캐(영지효과)'!$D$4+F18+L18*'부캐(영지효과)'!$J$4)/(J18*100)</f>
        <v>2355.41</v>
      </c>
      <c r="N18" s="4">
        <f>G18*'부캐(영지효과)'!$F$4/(100*K18*L44)</f>
        <v>2090</v>
      </c>
      <c r="O18" s="4">
        <f>H18*'부캐(영지효과)'!$G$4/(100*K18*M44)</f>
        <v>3500</v>
      </c>
      <c r="P18" s="4">
        <f>I18*'부캐(영지효과)'!$H$4/(100*K18*N44)</f>
        <v>3450</v>
      </c>
      <c r="R18" s="4">
        <f t="shared" ref="R18:R20" si="11">(3-(N18/(M18/2)))*J18</f>
        <v>1.2253620388807044E-2</v>
      </c>
      <c r="S18" s="4">
        <f t="shared" ref="S18:S20" si="12">(3-(O18/(M18/2)))*J18</f>
        <v>2.8118246929409007E-4</v>
      </c>
      <c r="T18" s="4">
        <f t="shared" ref="T18:T20" si="13">(3-(P18/(M18/2)))*J18</f>
        <v>7.0573700544703129E-4</v>
      </c>
      <c r="V18" s="4">
        <f t="shared" si="4"/>
        <v>1.2253620388807044E-2</v>
      </c>
      <c r="W18" s="4" t="str">
        <f t="shared" si="5"/>
        <v>항상손해</v>
      </c>
      <c r="X18" s="4" t="str">
        <f t="shared" si="6"/>
        <v>항상손해</v>
      </c>
    </row>
    <row r="19" spans="1:24" ht="17.25" x14ac:dyDescent="0.3">
      <c r="A19" s="4">
        <v>23</v>
      </c>
      <c r="B19" s="4">
        <v>24</v>
      </c>
      <c r="C19" s="17">
        <v>874</v>
      </c>
      <c r="D19" s="6">
        <v>22</v>
      </c>
      <c r="E19" s="6">
        <v>28</v>
      </c>
      <c r="F19" s="7">
        <v>400</v>
      </c>
      <c r="G19" s="4">
        <f t="shared" si="8"/>
        <v>48</v>
      </c>
      <c r="H19" s="4">
        <v>10</v>
      </c>
      <c r="I19" s="4">
        <v>8</v>
      </c>
      <c r="J19" s="2">
        <v>5.0000000000000001E-3</v>
      </c>
      <c r="K19" s="2">
        <v>0.01</v>
      </c>
      <c r="L19" s="7">
        <v>3586</v>
      </c>
      <c r="M19" s="4">
        <f>(C19*'부캐(영지효과)'!$K$4/10+D19*'부캐(영지효과)'!$E$4+E19*'부캐(영지효과)'!$D$4+F19+L19*'부캐(영지효과)'!$J$4)/(J19*100)</f>
        <v>5182.3440000000001</v>
      </c>
      <c r="N19" s="4">
        <f>G19*'부캐(영지효과)'!$F$4/(100*K19*L45)</f>
        <v>2090</v>
      </c>
      <c r="O19" s="4">
        <f>H19*'부캐(영지효과)'!$G$4/(100*K19*M45)</f>
        <v>3500</v>
      </c>
      <c r="P19" s="4">
        <f>I19*'부캐(영지효과)'!$H$4/(100*K19*N45)</f>
        <v>3450</v>
      </c>
      <c r="R19" s="4">
        <f t="shared" si="11"/>
        <v>1.0967075902333E-2</v>
      </c>
      <c r="S19" s="4">
        <f t="shared" si="12"/>
        <v>8.2462993579739217E-3</v>
      </c>
      <c r="T19" s="4">
        <f t="shared" si="13"/>
        <v>8.3427807957171512E-3</v>
      </c>
      <c r="V19" s="4" t="str">
        <f t="shared" si="4"/>
        <v>항상이득</v>
      </c>
      <c r="W19" s="4">
        <f t="shared" si="5"/>
        <v>8.2462993579739217E-3</v>
      </c>
      <c r="X19" s="4">
        <f t="shared" si="6"/>
        <v>8.3427807957171512E-3</v>
      </c>
    </row>
    <row r="20" spans="1:24" ht="18" thickBot="1" x14ac:dyDescent="0.35">
      <c r="A20" s="4">
        <v>24</v>
      </c>
      <c r="B20" s="4">
        <v>25</v>
      </c>
      <c r="C20" s="16">
        <v>968</v>
      </c>
      <c r="D20" s="15">
        <v>24</v>
      </c>
      <c r="E20" s="15">
        <v>30</v>
      </c>
      <c r="F20" s="14">
        <v>420</v>
      </c>
      <c r="G20" s="4">
        <f t="shared" si="8"/>
        <v>48</v>
      </c>
      <c r="H20" s="4">
        <v>10</v>
      </c>
      <c r="I20" s="4">
        <v>8</v>
      </c>
      <c r="J20" s="2">
        <v>5.0000000000000001E-3</v>
      </c>
      <c r="K20" s="2">
        <v>0.01</v>
      </c>
      <c r="L20" s="13">
        <v>4868</v>
      </c>
      <c r="M20" s="4">
        <f>(C20*'부캐(영지효과)'!$K$4/10+D20*'부캐(영지효과)'!$E$4+E20*'부캐(영지효과)'!$D$4+F20+L20*'부캐(영지효과)'!$J$4)/(J20*100)</f>
        <v>5747.5119999999997</v>
      </c>
      <c r="N20" s="4">
        <f>G20*'부캐(영지효과)'!$F$4/(100*K20*L46)</f>
        <v>2090</v>
      </c>
      <c r="O20" s="4">
        <f>H20*'부캐(영지효과)'!$G$4/(100*K20*M46)</f>
        <v>3500</v>
      </c>
      <c r="P20" s="4">
        <f>I20*'부캐(영지효과)'!$H$4/(100*K20*N46)</f>
        <v>3450</v>
      </c>
      <c r="R20" s="4">
        <f t="shared" si="11"/>
        <v>1.1363643955854289E-2</v>
      </c>
      <c r="S20" s="4">
        <f t="shared" si="12"/>
        <v>8.9104085385119675E-3</v>
      </c>
      <c r="T20" s="4">
        <f t="shared" si="13"/>
        <v>8.9974027022475117E-3</v>
      </c>
      <c r="V20" s="4" t="str">
        <f t="shared" si="4"/>
        <v>항상이득</v>
      </c>
      <c r="W20" s="4">
        <f t="shared" si="5"/>
        <v>8.9104085385119675E-3</v>
      </c>
      <c r="X20" s="4">
        <f t="shared" si="6"/>
        <v>8.9974027022475117E-3</v>
      </c>
    </row>
    <row r="26" spans="1:24" x14ac:dyDescent="0.3">
      <c r="G26" s="4" t="s">
        <v>32</v>
      </c>
      <c r="J26" s="4" t="s">
        <v>33</v>
      </c>
      <c r="M26" s="4" t="s">
        <v>34</v>
      </c>
    </row>
    <row r="27" spans="1:24" x14ac:dyDescent="0.3">
      <c r="F27" s="4" t="s">
        <v>15</v>
      </c>
      <c r="G27" s="4" t="s">
        <v>16</v>
      </c>
      <c r="H27" s="4" t="s">
        <v>17</v>
      </c>
      <c r="I27" s="4" t="s">
        <v>15</v>
      </c>
      <c r="J27" s="4" t="s">
        <v>16</v>
      </c>
      <c r="K27" s="4" t="s">
        <v>17</v>
      </c>
      <c r="L27" s="4" t="s">
        <v>15</v>
      </c>
      <c r="M27" s="4" t="s">
        <v>16</v>
      </c>
      <c r="N27" s="4" t="s">
        <v>17</v>
      </c>
    </row>
    <row r="28" spans="1:24" x14ac:dyDescent="0.3">
      <c r="F28" s="4">
        <v>167</v>
      </c>
      <c r="G28" s="4">
        <v>333</v>
      </c>
      <c r="H28" s="4">
        <v>1000</v>
      </c>
      <c r="I28" s="4">
        <f>F28*G2</f>
        <v>2004</v>
      </c>
      <c r="J28" s="4">
        <f t="shared" ref="J28:K43" si="14">G28*H2</f>
        <v>1998</v>
      </c>
      <c r="K28" s="4">
        <f t="shared" si="14"/>
        <v>2000</v>
      </c>
      <c r="L28" s="4">
        <f>I28/(I28+J28+K28)</f>
        <v>0.33388870376541152</v>
      </c>
      <c r="M28" s="4">
        <f>J28/(I28+J28+K28)</f>
        <v>0.33288903698767075</v>
      </c>
      <c r="N28" s="4">
        <f>K28/(I28+J28+K28)</f>
        <v>0.33322225924691767</v>
      </c>
    </row>
    <row r="29" spans="1:24" x14ac:dyDescent="0.3">
      <c r="F29" s="4">
        <v>125</v>
      </c>
      <c r="G29" s="4">
        <v>250</v>
      </c>
      <c r="H29" s="4">
        <v>750</v>
      </c>
      <c r="I29" s="4">
        <f t="shared" ref="I29:K44" si="15">F29*G3</f>
        <v>1500</v>
      </c>
      <c r="J29" s="4">
        <f t="shared" si="14"/>
        <v>1500</v>
      </c>
      <c r="K29" s="4">
        <f t="shared" si="14"/>
        <v>1500</v>
      </c>
      <c r="L29" s="4">
        <f t="shared" ref="L29:L46" si="16">I29/(I29+J29+K29)</f>
        <v>0.33333333333333331</v>
      </c>
      <c r="M29" s="4">
        <f t="shared" ref="M29:M46" si="17">J29/(I29+J29+K29)</f>
        <v>0.33333333333333331</v>
      </c>
      <c r="N29" s="4">
        <f t="shared" ref="N29:N46" si="18">K29/(I29+J29+K29)</f>
        <v>0.33333333333333331</v>
      </c>
    </row>
    <row r="30" spans="1:24" x14ac:dyDescent="0.3">
      <c r="F30" s="4">
        <v>84</v>
      </c>
      <c r="G30" s="4">
        <v>167</v>
      </c>
      <c r="H30" s="4">
        <v>500</v>
      </c>
      <c r="I30" s="4">
        <f t="shared" si="15"/>
        <v>1008</v>
      </c>
      <c r="J30" s="4">
        <f t="shared" si="14"/>
        <v>1002</v>
      </c>
      <c r="K30" s="4">
        <f t="shared" si="14"/>
        <v>1000</v>
      </c>
      <c r="L30" s="4">
        <f t="shared" si="16"/>
        <v>0.33488372093023255</v>
      </c>
      <c r="M30" s="4">
        <f t="shared" si="17"/>
        <v>0.33289036544850498</v>
      </c>
      <c r="N30" s="4">
        <f t="shared" si="18"/>
        <v>0.33222591362126247</v>
      </c>
    </row>
    <row r="31" spans="1:24" x14ac:dyDescent="0.3">
      <c r="F31" s="4">
        <v>84</v>
      </c>
      <c r="G31" s="4">
        <v>167</v>
      </c>
      <c r="H31" s="4">
        <v>500</v>
      </c>
      <c r="I31" s="4">
        <f t="shared" si="15"/>
        <v>1008</v>
      </c>
      <c r="J31" s="4">
        <f t="shared" si="14"/>
        <v>1002</v>
      </c>
      <c r="K31" s="4">
        <f t="shared" si="14"/>
        <v>1000</v>
      </c>
      <c r="L31" s="4">
        <f t="shared" si="16"/>
        <v>0.33488372093023255</v>
      </c>
      <c r="M31" s="4">
        <f t="shared" si="17"/>
        <v>0.33289036544850498</v>
      </c>
      <c r="N31" s="4">
        <f t="shared" si="18"/>
        <v>0.33222591362126247</v>
      </c>
    </row>
    <row r="32" spans="1:24" x14ac:dyDescent="0.3">
      <c r="F32" s="4">
        <v>84</v>
      </c>
      <c r="G32" s="4">
        <v>167</v>
      </c>
      <c r="H32" s="4">
        <v>500</v>
      </c>
      <c r="I32" s="4">
        <f t="shared" si="15"/>
        <v>1008</v>
      </c>
      <c r="J32" s="4">
        <f t="shared" si="14"/>
        <v>1002</v>
      </c>
      <c r="K32" s="4">
        <f t="shared" si="14"/>
        <v>1000</v>
      </c>
      <c r="L32" s="4">
        <f t="shared" si="16"/>
        <v>0.33488372093023255</v>
      </c>
      <c r="M32" s="4">
        <f t="shared" si="17"/>
        <v>0.33289036544850498</v>
      </c>
      <c r="N32" s="4">
        <f t="shared" si="18"/>
        <v>0.33222591362126247</v>
      </c>
    </row>
    <row r="33" spans="6:14" x14ac:dyDescent="0.3">
      <c r="F33" s="4">
        <v>21</v>
      </c>
      <c r="G33" s="4">
        <v>42</v>
      </c>
      <c r="H33" s="4">
        <v>125</v>
      </c>
      <c r="I33" s="4">
        <f t="shared" si="15"/>
        <v>504</v>
      </c>
      <c r="J33" s="4">
        <f t="shared" si="14"/>
        <v>504</v>
      </c>
      <c r="K33" s="4">
        <f t="shared" si="14"/>
        <v>500</v>
      </c>
      <c r="L33" s="4">
        <f t="shared" si="16"/>
        <v>0.33421750663129973</v>
      </c>
      <c r="M33" s="4">
        <f t="shared" si="17"/>
        <v>0.33421750663129973</v>
      </c>
      <c r="N33" s="4">
        <f t="shared" si="18"/>
        <v>0.33156498673740054</v>
      </c>
    </row>
    <row r="34" spans="6:14" x14ac:dyDescent="0.3">
      <c r="F34" s="4">
        <v>21</v>
      </c>
      <c r="G34" s="4">
        <v>42</v>
      </c>
      <c r="H34" s="4">
        <v>125</v>
      </c>
      <c r="I34" s="4">
        <f t="shared" si="15"/>
        <v>504</v>
      </c>
      <c r="J34" s="4">
        <f t="shared" si="14"/>
        <v>504</v>
      </c>
      <c r="K34" s="4">
        <f t="shared" si="14"/>
        <v>500</v>
      </c>
      <c r="L34" s="4">
        <f t="shared" si="16"/>
        <v>0.33421750663129973</v>
      </c>
      <c r="M34" s="4">
        <f t="shared" si="17"/>
        <v>0.33421750663129973</v>
      </c>
      <c r="N34" s="4">
        <f t="shared" si="18"/>
        <v>0.33156498673740054</v>
      </c>
    </row>
    <row r="35" spans="6:14" x14ac:dyDescent="0.3">
      <c r="F35" s="4">
        <v>21</v>
      </c>
      <c r="G35" s="4">
        <v>42</v>
      </c>
      <c r="H35" s="4">
        <v>125</v>
      </c>
      <c r="I35" s="4">
        <f t="shared" si="15"/>
        <v>504</v>
      </c>
      <c r="J35" s="4">
        <f t="shared" si="14"/>
        <v>504</v>
      </c>
      <c r="K35" s="4">
        <f t="shared" si="14"/>
        <v>500</v>
      </c>
      <c r="L35" s="4">
        <f t="shared" si="16"/>
        <v>0.33421750663129973</v>
      </c>
      <c r="M35" s="4">
        <f t="shared" si="17"/>
        <v>0.33421750663129973</v>
      </c>
      <c r="N35" s="4">
        <f t="shared" si="18"/>
        <v>0.33156498673740054</v>
      </c>
    </row>
    <row r="36" spans="6:14" x14ac:dyDescent="0.3">
      <c r="F36" s="4">
        <v>14</v>
      </c>
      <c r="G36" s="4">
        <v>28</v>
      </c>
      <c r="H36" s="4">
        <v>83</v>
      </c>
      <c r="I36" s="4">
        <f t="shared" si="15"/>
        <v>336</v>
      </c>
      <c r="J36" s="4">
        <f t="shared" si="14"/>
        <v>336</v>
      </c>
      <c r="K36" s="4">
        <f t="shared" si="14"/>
        <v>332</v>
      </c>
      <c r="L36" s="4">
        <f t="shared" si="16"/>
        <v>0.33466135458167329</v>
      </c>
      <c r="M36" s="4">
        <f t="shared" si="17"/>
        <v>0.33466135458167329</v>
      </c>
      <c r="N36" s="4">
        <f t="shared" si="18"/>
        <v>0.33067729083665337</v>
      </c>
    </row>
    <row r="37" spans="6:14" x14ac:dyDescent="0.3">
      <c r="F37" s="4">
        <v>14</v>
      </c>
      <c r="G37" s="4">
        <v>28</v>
      </c>
      <c r="H37" s="4">
        <v>83</v>
      </c>
      <c r="I37" s="4">
        <f t="shared" si="15"/>
        <v>336</v>
      </c>
      <c r="J37" s="4">
        <f t="shared" si="14"/>
        <v>336</v>
      </c>
      <c r="K37" s="4">
        <f t="shared" si="14"/>
        <v>332</v>
      </c>
      <c r="L37" s="4">
        <f t="shared" si="16"/>
        <v>0.33466135458167329</v>
      </c>
      <c r="M37" s="4">
        <f t="shared" si="17"/>
        <v>0.33466135458167329</v>
      </c>
      <c r="N37" s="4">
        <f t="shared" si="18"/>
        <v>0.33067729083665337</v>
      </c>
    </row>
    <row r="38" spans="6:14" x14ac:dyDescent="0.3">
      <c r="F38" s="4">
        <v>14</v>
      </c>
      <c r="G38" s="4">
        <v>28</v>
      </c>
      <c r="H38" s="4">
        <v>83</v>
      </c>
      <c r="I38" s="4">
        <f t="shared" si="15"/>
        <v>336</v>
      </c>
      <c r="J38" s="4">
        <f t="shared" si="14"/>
        <v>336</v>
      </c>
      <c r="K38" s="4">
        <f t="shared" si="14"/>
        <v>332</v>
      </c>
      <c r="L38" s="4">
        <f t="shared" si="16"/>
        <v>0.33466135458167329</v>
      </c>
      <c r="M38" s="4">
        <f t="shared" si="17"/>
        <v>0.33466135458167329</v>
      </c>
      <c r="N38" s="4">
        <f t="shared" si="18"/>
        <v>0.33067729083665337</v>
      </c>
    </row>
    <row r="39" spans="6:14" x14ac:dyDescent="0.3">
      <c r="F39" s="4">
        <v>5</v>
      </c>
      <c r="G39" s="4">
        <v>9</v>
      </c>
      <c r="H39" s="4">
        <v>28</v>
      </c>
      <c r="I39" s="4">
        <f t="shared" si="15"/>
        <v>120</v>
      </c>
      <c r="J39" s="4">
        <f t="shared" si="14"/>
        <v>108</v>
      </c>
      <c r="K39" s="4">
        <f t="shared" si="14"/>
        <v>112</v>
      </c>
      <c r="L39" s="4">
        <f t="shared" si="16"/>
        <v>0.35294117647058826</v>
      </c>
      <c r="M39" s="4">
        <f t="shared" si="17"/>
        <v>0.31764705882352939</v>
      </c>
      <c r="N39" s="4">
        <f t="shared" si="18"/>
        <v>0.32941176470588235</v>
      </c>
    </row>
    <row r="40" spans="6:14" x14ac:dyDescent="0.3">
      <c r="F40" s="4">
        <v>5</v>
      </c>
      <c r="G40" s="4">
        <v>9</v>
      </c>
      <c r="H40" s="4">
        <v>28</v>
      </c>
      <c r="I40" s="4">
        <f t="shared" si="15"/>
        <v>120</v>
      </c>
      <c r="J40" s="4">
        <f t="shared" si="14"/>
        <v>108</v>
      </c>
      <c r="K40" s="4">
        <f t="shared" si="14"/>
        <v>112</v>
      </c>
      <c r="L40" s="4">
        <f t="shared" si="16"/>
        <v>0.35294117647058826</v>
      </c>
      <c r="M40" s="4">
        <f t="shared" si="17"/>
        <v>0.31764705882352939</v>
      </c>
      <c r="N40" s="4">
        <f t="shared" si="18"/>
        <v>0.32941176470588235</v>
      </c>
    </row>
    <row r="41" spans="6:14" x14ac:dyDescent="0.3">
      <c r="F41" s="4">
        <v>3</v>
      </c>
      <c r="G41" s="4">
        <v>6</v>
      </c>
      <c r="H41" s="4">
        <v>17</v>
      </c>
      <c r="I41" s="4">
        <f t="shared" si="15"/>
        <v>108</v>
      </c>
      <c r="J41" s="4">
        <f t="shared" si="14"/>
        <v>90</v>
      </c>
      <c r="K41" s="4">
        <f t="shared" si="14"/>
        <v>102</v>
      </c>
      <c r="L41" s="4">
        <f t="shared" si="16"/>
        <v>0.36</v>
      </c>
      <c r="M41" s="4">
        <f t="shared" si="17"/>
        <v>0.3</v>
      </c>
      <c r="N41" s="4">
        <f t="shared" si="18"/>
        <v>0.34</v>
      </c>
    </row>
    <row r="42" spans="6:14" x14ac:dyDescent="0.3">
      <c r="F42" s="4">
        <v>3</v>
      </c>
      <c r="G42" s="4">
        <v>6</v>
      </c>
      <c r="H42" s="4">
        <v>17</v>
      </c>
      <c r="I42" s="4">
        <f t="shared" si="15"/>
        <v>108</v>
      </c>
      <c r="J42" s="4">
        <f t="shared" si="14"/>
        <v>90</v>
      </c>
      <c r="K42" s="4">
        <f t="shared" si="14"/>
        <v>102</v>
      </c>
      <c r="L42" s="4">
        <f t="shared" si="16"/>
        <v>0.36</v>
      </c>
      <c r="M42" s="4">
        <f t="shared" si="17"/>
        <v>0.3</v>
      </c>
      <c r="N42" s="4">
        <f t="shared" si="18"/>
        <v>0.34</v>
      </c>
    </row>
    <row r="43" spans="6:14" x14ac:dyDescent="0.3">
      <c r="F43" s="4">
        <v>1</v>
      </c>
      <c r="G43" s="4">
        <v>2</v>
      </c>
      <c r="H43" s="4">
        <v>4</v>
      </c>
      <c r="I43" s="4">
        <f t="shared" si="15"/>
        <v>48</v>
      </c>
      <c r="J43" s="4">
        <f t="shared" si="14"/>
        <v>20</v>
      </c>
      <c r="K43" s="4">
        <f t="shared" si="14"/>
        <v>32</v>
      </c>
      <c r="L43" s="4">
        <f t="shared" si="16"/>
        <v>0.48</v>
      </c>
      <c r="M43" s="4">
        <f t="shared" si="17"/>
        <v>0.2</v>
      </c>
      <c r="N43" s="4">
        <f t="shared" si="18"/>
        <v>0.32</v>
      </c>
    </row>
    <row r="44" spans="6:14" x14ac:dyDescent="0.3">
      <c r="F44" s="4">
        <v>1</v>
      </c>
      <c r="G44" s="4">
        <v>2</v>
      </c>
      <c r="H44" s="4">
        <v>4</v>
      </c>
      <c r="I44" s="4">
        <f t="shared" si="15"/>
        <v>48</v>
      </c>
      <c r="J44" s="4">
        <f t="shared" si="15"/>
        <v>20</v>
      </c>
      <c r="K44" s="4">
        <f t="shared" si="15"/>
        <v>32</v>
      </c>
      <c r="L44" s="4">
        <f t="shared" si="16"/>
        <v>0.48</v>
      </c>
      <c r="M44" s="4">
        <f t="shared" si="17"/>
        <v>0.2</v>
      </c>
      <c r="N44" s="4">
        <f t="shared" si="18"/>
        <v>0.32</v>
      </c>
    </row>
    <row r="45" spans="6:14" x14ac:dyDescent="0.3">
      <c r="F45" s="4">
        <v>1</v>
      </c>
      <c r="G45" s="4">
        <v>2</v>
      </c>
      <c r="H45" s="4">
        <v>4</v>
      </c>
      <c r="I45" s="4">
        <f t="shared" ref="I45:K46" si="19">F45*G19</f>
        <v>48</v>
      </c>
      <c r="J45" s="4">
        <f t="shared" si="19"/>
        <v>20</v>
      </c>
      <c r="K45" s="4">
        <f t="shared" si="19"/>
        <v>32</v>
      </c>
      <c r="L45" s="4">
        <f t="shared" si="16"/>
        <v>0.48</v>
      </c>
      <c r="M45" s="4">
        <f t="shared" si="17"/>
        <v>0.2</v>
      </c>
      <c r="N45" s="4">
        <f t="shared" si="18"/>
        <v>0.32</v>
      </c>
    </row>
    <row r="46" spans="6:14" x14ac:dyDescent="0.3">
      <c r="F46" s="4">
        <v>1</v>
      </c>
      <c r="G46" s="4">
        <v>2</v>
      </c>
      <c r="H46" s="4">
        <v>4</v>
      </c>
      <c r="I46" s="4">
        <f t="shared" si="19"/>
        <v>48</v>
      </c>
      <c r="J46" s="4">
        <f t="shared" si="19"/>
        <v>20</v>
      </c>
      <c r="K46" s="4">
        <f t="shared" si="19"/>
        <v>32</v>
      </c>
      <c r="L46" s="4">
        <f t="shared" si="16"/>
        <v>0.48</v>
      </c>
      <c r="M46" s="4">
        <f t="shared" si="17"/>
        <v>0.2</v>
      </c>
      <c r="N46" s="4">
        <f t="shared" si="18"/>
        <v>0.32</v>
      </c>
    </row>
  </sheetData>
  <phoneticPr fontId="2" type="noConversion"/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F9F2E-69BB-40E0-BA64-EFD2A518939F}">
  <dimension ref="A1:Y46"/>
  <sheetViews>
    <sheetView workbookViewId="0">
      <selection activeCell="Q11" sqref="Q11:Q15"/>
    </sheetView>
  </sheetViews>
  <sheetFormatPr defaultColWidth="8.75" defaultRowHeight="16.5" x14ac:dyDescent="0.3"/>
  <cols>
    <col min="1" max="11" width="8.75" style="4"/>
    <col min="12" max="12" width="11.875" style="4" bestFit="1" customWidth="1"/>
    <col min="13" max="16384" width="8.75" style="4"/>
  </cols>
  <sheetData>
    <row r="1" spans="1:25" x14ac:dyDescent="0.3">
      <c r="A1" s="4" t="s">
        <v>0</v>
      </c>
      <c r="B1" s="4" t="s">
        <v>1</v>
      </c>
      <c r="C1" s="4" t="s">
        <v>2</v>
      </c>
      <c r="D1" s="4" t="s">
        <v>4</v>
      </c>
      <c r="E1" s="4" t="s">
        <v>6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31</v>
      </c>
      <c r="L1" s="4" t="s">
        <v>26</v>
      </c>
      <c r="M1" s="3" t="s">
        <v>18</v>
      </c>
      <c r="N1" s="4" t="s">
        <v>8</v>
      </c>
      <c r="O1" s="4" t="s">
        <v>9</v>
      </c>
      <c r="P1" s="4" t="s">
        <v>10</v>
      </c>
      <c r="Q1" s="4" t="s">
        <v>20</v>
      </c>
      <c r="R1" s="4" t="s">
        <v>8</v>
      </c>
      <c r="S1" s="4" t="s">
        <v>9</v>
      </c>
      <c r="T1" s="4" t="s">
        <v>10</v>
      </c>
      <c r="U1" s="4" t="s">
        <v>20</v>
      </c>
    </row>
    <row r="2" spans="1:25" ht="17.25" x14ac:dyDescent="0.3">
      <c r="A2" s="4">
        <v>6</v>
      </c>
      <c r="B2" s="4">
        <v>7</v>
      </c>
      <c r="C2" s="4">
        <v>269</v>
      </c>
      <c r="D2" s="4">
        <v>2</v>
      </c>
      <c r="E2" s="4">
        <v>4</v>
      </c>
      <c r="F2" s="4">
        <v>256</v>
      </c>
      <c r="G2" s="4">
        <v>12</v>
      </c>
      <c r="H2" s="4">
        <v>6</v>
      </c>
      <c r="I2" s="4">
        <v>2</v>
      </c>
      <c r="J2" s="1">
        <v>0.6</v>
      </c>
      <c r="K2" s="1">
        <v>0.6</v>
      </c>
      <c r="L2" s="5">
        <v>62</v>
      </c>
      <c r="M2" s="4">
        <f>(C2*'부캐(영지효과)'!$C$4/10+D2*'부캐(영지효과)'!$E$4+E2*'부캐(영지효과)'!$D$4+F2+L2*'부캐(영지효과)'!$J$4)/(J2*100+30)</f>
        <v>9.134322222222222</v>
      </c>
      <c r="N2" s="4">
        <f>G2*'부캐(영지효과)'!$F$4/(100*K2*L28)</f>
        <v>12.519141716566866</v>
      </c>
      <c r="O2" s="4">
        <f>H2*'부캐(영지효과)'!$G$4/(100*K2*M28)</f>
        <v>21.028028028028029</v>
      </c>
      <c r="P2" s="4">
        <f>I2*'부캐(영지효과)'!$H$4/(100*K2*N28)</f>
        <v>13.804600000000001</v>
      </c>
      <c r="Q2" s="4">
        <f>'부캐(영지효과)'!$I$4/10</f>
        <v>16</v>
      </c>
      <c r="R2" s="4">
        <f t="shared" ref="R2:R16" si="0">(3-(N2/(M2/2)))*J2</f>
        <v>0.15532733634774151</v>
      </c>
      <c r="S2" s="4">
        <f t="shared" ref="S2:S16" si="1">(3-(O2/(M2/2)))*J2</f>
        <v>-0.96250749861271379</v>
      </c>
      <c r="T2" s="4">
        <f t="shared" ref="T2:T16" si="2">(3-(P2/(M2/2)))*J2</f>
        <v>-1.3546708446409284E-2</v>
      </c>
      <c r="U2" s="4">
        <f t="shared" ref="U2:U9" si="3">(3-(Q2/(M2/2)))*J2</f>
        <v>-0.30196219630721238</v>
      </c>
      <c r="V2" s="4" t="str">
        <f>IF(J2&gt;R2,"항상손해",IF(J2*2&lt;R2,"항상이득",R2))</f>
        <v>항상손해</v>
      </c>
      <c r="W2" s="4" t="str">
        <f>IF(J2&gt;S2,"항상손해",IF(J2*2&lt;S2,"항상이득",S2))</f>
        <v>항상손해</v>
      </c>
      <c r="X2" s="4" t="str">
        <f>IF(J2&gt;T2,"항상손해",IF(J2*2&lt;T2,"항상이득",T2))</f>
        <v>항상손해</v>
      </c>
      <c r="Y2" s="4" t="str">
        <f>IF(J2&gt;U2,"항상손해",IF(J2*2&lt;U2,"항상이득",U2))</f>
        <v>항상손해</v>
      </c>
    </row>
    <row r="3" spans="1:25" ht="17.25" x14ac:dyDescent="0.3">
      <c r="A3" s="4">
        <v>7</v>
      </c>
      <c r="B3" s="4">
        <v>8</v>
      </c>
      <c r="C3" s="4">
        <v>269</v>
      </c>
      <c r="D3" s="4">
        <v>2</v>
      </c>
      <c r="E3" s="4">
        <v>5</v>
      </c>
      <c r="F3" s="4">
        <v>256</v>
      </c>
      <c r="G3" s="4">
        <v>12</v>
      </c>
      <c r="H3" s="4">
        <v>6</v>
      </c>
      <c r="I3" s="4">
        <v>2</v>
      </c>
      <c r="J3" s="1">
        <v>0.45</v>
      </c>
      <c r="K3" s="1">
        <v>0.45</v>
      </c>
      <c r="L3" s="5">
        <v>62</v>
      </c>
      <c r="M3" s="4">
        <f>(C3*'부캐(영지효과)'!$C$4/10+D3*'부캐(영지효과)'!$E$4+E3*'부캐(영지효과)'!$D$4+F3+L3*'부캐(영지효과)'!$J$4)/(J3*100+30)</f>
        <v>11.694520000000001</v>
      </c>
      <c r="N3" s="4">
        <f>G3*'부캐(영지효과)'!$F$4/(100*K3*L29)</f>
        <v>16.72</v>
      </c>
      <c r="O3" s="4">
        <f>H3*'부캐(영지효과)'!$G$4/(100*K3*M29)</f>
        <v>28</v>
      </c>
      <c r="P3" s="4">
        <f>I3*'부캐(영지효과)'!$H$4/(100*K3*N29)</f>
        <v>18.399999999999999</v>
      </c>
      <c r="Q3" s="4">
        <f>'부캐(영지효과)'!$I$4/10</f>
        <v>16</v>
      </c>
      <c r="R3" s="4">
        <f t="shared" si="0"/>
        <v>6.3243467880682649E-2</v>
      </c>
      <c r="S3" s="4">
        <f t="shared" si="1"/>
        <v>-0.80485543656345004</v>
      </c>
      <c r="T3" s="4">
        <f t="shared" si="2"/>
        <v>-6.6047858313124208E-2</v>
      </c>
      <c r="U3" s="4">
        <f t="shared" si="3"/>
        <v>0.11865403624945699</v>
      </c>
      <c r="V3" s="4" t="str">
        <f t="shared" ref="V3:V20" si="4">IF(J3&gt;R3,"항상손해",IF(J3*2&lt;R3,"항상이득",R3))</f>
        <v>항상손해</v>
      </c>
      <c r="W3" s="4" t="str">
        <f t="shared" ref="W3:W20" si="5">IF(J3&gt;S3,"항상손해",IF(J3*2&lt;S3,"항상이득",S3))</f>
        <v>항상손해</v>
      </c>
      <c r="X3" s="4" t="str">
        <f t="shared" ref="X3:X20" si="6">IF(J3&gt;T3,"항상손해",IF(J3*2&lt;T3,"항상이득",T3))</f>
        <v>항상손해</v>
      </c>
      <c r="Y3" s="4" t="str">
        <f t="shared" ref="Y3:Y15" si="7">IF(J3&gt;U3,"항상손해",IF(J3*2&lt;U3,"항상이득",U3))</f>
        <v>항상손해</v>
      </c>
    </row>
    <row r="4" spans="1:25" ht="17.25" x14ac:dyDescent="0.3">
      <c r="A4" s="4">
        <v>8</v>
      </c>
      <c r="B4" s="4">
        <v>9</v>
      </c>
      <c r="C4" s="4">
        <v>269</v>
      </c>
      <c r="D4" s="4">
        <v>3</v>
      </c>
      <c r="E4" s="4">
        <v>5</v>
      </c>
      <c r="F4" s="4">
        <v>256</v>
      </c>
      <c r="G4" s="4">
        <v>12</v>
      </c>
      <c r="H4" s="4">
        <v>6</v>
      </c>
      <c r="I4" s="4">
        <v>2</v>
      </c>
      <c r="J4" s="1">
        <v>0.3</v>
      </c>
      <c r="K4" s="1">
        <v>0.3</v>
      </c>
      <c r="L4" s="6">
        <v>62</v>
      </c>
      <c r="M4" s="4">
        <f>(C4*'부캐(영지효과)'!$C$4/10+D4*'부캐(영지효과)'!$E$4+E4*'부캐(영지효과)'!$D$4+F4+L4*'부캐(영지효과)'!$J$4)/(J4*100+30)</f>
        <v>14.818150000000001</v>
      </c>
      <c r="N4" s="4">
        <f>G4*'부캐(영지효과)'!$F$4/(100*K4*L30)</f>
        <v>24.963888888888889</v>
      </c>
      <c r="O4" s="4">
        <f>H4*'부캐(영지효과)'!$G$4/(100*K4*M30)</f>
        <v>42.055888223552898</v>
      </c>
      <c r="P4" s="4">
        <f>I4*'부캐(영지효과)'!$H$4/(100*K4*N30)</f>
        <v>27.692</v>
      </c>
      <c r="Q4" s="4">
        <f>'부캐(영지효과)'!$I$4/10</f>
        <v>16</v>
      </c>
      <c r="R4" s="4">
        <f t="shared" si="0"/>
        <v>-0.11080994141193957</v>
      </c>
      <c r="S4" s="4">
        <f t="shared" si="1"/>
        <v>-0.8028801121686403</v>
      </c>
      <c r="T4" s="4">
        <f t="shared" si="2"/>
        <v>-0.22127357328681371</v>
      </c>
      <c r="U4" s="4">
        <f t="shared" si="3"/>
        <v>0.25214584816593172</v>
      </c>
      <c r="V4" s="4" t="str">
        <f t="shared" si="4"/>
        <v>항상손해</v>
      </c>
      <c r="W4" s="4" t="str">
        <f t="shared" si="5"/>
        <v>항상손해</v>
      </c>
      <c r="X4" s="4" t="str">
        <f t="shared" si="6"/>
        <v>항상손해</v>
      </c>
      <c r="Y4" s="4" t="str">
        <f t="shared" si="7"/>
        <v>항상손해</v>
      </c>
    </row>
    <row r="5" spans="1:25" ht="17.25" x14ac:dyDescent="0.3">
      <c r="A5" s="4">
        <v>9</v>
      </c>
      <c r="B5" s="4">
        <v>10</v>
      </c>
      <c r="C5" s="4">
        <v>332</v>
      </c>
      <c r="D5" s="4">
        <v>3</v>
      </c>
      <c r="E5" s="4">
        <v>6</v>
      </c>
      <c r="F5" s="4">
        <v>256</v>
      </c>
      <c r="G5" s="4">
        <v>12</v>
      </c>
      <c r="H5" s="4">
        <v>6</v>
      </c>
      <c r="I5" s="4">
        <v>2</v>
      </c>
      <c r="J5" s="1">
        <v>0.3</v>
      </c>
      <c r="K5" s="1">
        <v>0.3</v>
      </c>
      <c r="L5" s="8">
        <v>76</v>
      </c>
      <c r="M5" s="4">
        <f>(C5*'부캐(영지효과)'!$C$4/10+D5*'부캐(영지효과)'!$E$4+E5*'부캐(영지효과)'!$D$4+F5+L5*'부캐(영지효과)'!$J$4)/(J5*100+30)</f>
        <v>16.991199999999999</v>
      </c>
      <c r="N5" s="4">
        <f>G5*'부캐(영지효과)'!$F$4/(100*K5*L31)</f>
        <v>24.963888888888889</v>
      </c>
      <c r="O5" s="4">
        <f>H5*'부캐(영지효과)'!$G$4/(100*K5*M31)</f>
        <v>42.055888223552898</v>
      </c>
      <c r="P5" s="4">
        <f>I5*'부캐(영지효과)'!$H$4/(100*K5*N31)</f>
        <v>27.692</v>
      </c>
      <c r="Q5" s="4">
        <f>'부캐(영지효과)'!$I$4/10</f>
        <v>16</v>
      </c>
      <c r="R5" s="4">
        <f t="shared" si="0"/>
        <v>1.8465244754147212E-2</v>
      </c>
      <c r="S5" s="4">
        <f t="shared" si="1"/>
        <v>-0.58509422136939948</v>
      </c>
      <c r="T5" s="4">
        <f t="shared" si="2"/>
        <v>-7.7870897876547926E-2</v>
      </c>
      <c r="U5" s="4">
        <f t="shared" si="3"/>
        <v>0.33500164791186021</v>
      </c>
      <c r="V5" s="4" t="str">
        <f t="shared" si="4"/>
        <v>항상손해</v>
      </c>
      <c r="W5" s="4" t="str">
        <f t="shared" si="5"/>
        <v>항상손해</v>
      </c>
      <c r="X5" s="4" t="str">
        <f t="shared" si="6"/>
        <v>항상손해</v>
      </c>
      <c r="Y5" s="4">
        <f t="shared" si="7"/>
        <v>0.33500164791186021</v>
      </c>
    </row>
    <row r="6" spans="1:25" ht="17.25" x14ac:dyDescent="0.3">
      <c r="A6" s="4">
        <v>10</v>
      </c>
      <c r="B6" s="4">
        <v>11</v>
      </c>
      <c r="C6" s="4">
        <v>332</v>
      </c>
      <c r="D6" s="4">
        <v>3</v>
      </c>
      <c r="E6" s="4">
        <v>6</v>
      </c>
      <c r="F6" s="4">
        <v>264</v>
      </c>
      <c r="G6" s="4">
        <v>12</v>
      </c>
      <c r="H6" s="4">
        <v>6</v>
      </c>
      <c r="I6" s="4">
        <v>2</v>
      </c>
      <c r="J6" s="1">
        <v>0.3</v>
      </c>
      <c r="K6" s="1">
        <v>0.3</v>
      </c>
      <c r="L6" s="10">
        <v>76</v>
      </c>
      <c r="M6" s="4">
        <f>(C6*'부캐(영지효과)'!$C$4/10+D6*'부캐(영지효과)'!$E$4+E6*'부캐(영지효과)'!$D$4+F6+L6*'부캐(영지효과)'!$J$4)/(J6*100+30)</f>
        <v>17.124533333333332</v>
      </c>
      <c r="N6" s="4">
        <f>G6*'부캐(영지효과)'!$F$4/(100*K6*L32)</f>
        <v>24.963888888888889</v>
      </c>
      <c r="O6" s="4">
        <f>H6*'부캐(영지효과)'!$G$4/(100*K6*M32)</f>
        <v>42.055888223552898</v>
      </c>
      <c r="P6" s="4">
        <f>I6*'부캐(영지효과)'!$H$4/(100*K6*N32)</f>
        <v>27.692</v>
      </c>
      <c r="Q6" s="4">
        <f>'부캐(영지효과)'!$I$4/10</f>
        <v>16</v>
      </c>
      <c r="R6" s="4">
        <f t="shared" si="0"/>
        <v>2.5328962735724134E-2</v>
      </c>
      <c r="S6" s="4">
        <f t="shared" si="1"/>
        <v>-0.57353112887543845</v>
      </c>
      <c r="T6" s="4">
        <f t="shared" si="2"/>
        <v>-7.0257097030381424E-2</v>
      </c>
      <c r="U6" s="4">
        <f t="shared" si="3"/>
        <v>0.33940078172446542</v>
      </c>
      <c r="V6" s="4" t="str">
        <f t="shared" si="4"/>
        <v>항상손해</v>
      </c>
      <c r="W6" s="4" t="str">
        <f t="shared" si="5"/>
        <v>항상손해</v>
      </c>
      <c r="X6" s="4" t="str">
        <f t="shared" si="6"/>
        <v>항상손해</v>
      </c>
      <c r="Y6" s="4">
        <f t="shared" si="7"/>
        <v>0.33940078172446542</v>
      </c>
    </row>
    <row r="7" spans="1:25" ht="17.25" x14ac:dyDescent="0.3">
      <c r="A7" s="4">
        <v>11</v>
      </c>
      <c r="B7" s="4">
        <v>12</v>
      </c>
      <c r="C7" s="4">
        <v>332</v>
      </c>
      <c r="D7" s="4">
        <v>3</v>
      </c>
      <c r="E7" s="4">
        <v>7</v>
      </c>
      <c r="F7" s="4">
        <v>264</v>
      </c>
      <c r="G7" s="4">
        <v>24</v>
      </c>
      <c r="H7" s="4">
        <v>12</v>
      </c>
      <c r="I7" s="4">
        <v>4</v>
      </c>
      <c r="J7" s="1">
        <v>0.15</v>
      </c>
      <c r="K7" s="1">
        <v>0.15</v>
      </c>
      <c r="L7" s="6">
        <v>76</v>
      </c>
      <c r="M7" s="4">
        <f>(C7*'부캐(영지효과)'!$C$4/10+D7*'부캐(영지효과)'!$E$4+E7*'부캐(영지효과)'!$D$4+F7+L7*'부캐(영지효과)'!$J$4)/(J7*100+30)</f>
        <v>24.054933333333334</v>
      </c>
      <c r="N7" s="4">
        <f>G7*'부캐(영지효과)'!$F$4/(100*K7*L33)</f>
        <v>100.05460317460316</v>
      </c>
      <c r="O7" s="4">
        <f>H7*'부캐(영지효과)'!$G$4/(100*K7*M33)</f>
        <v>167.55555555555554</v>
      </c>
      <c r="P7" s="4">
        <f>I7*'부캐(영지효과)'!$H$4/(100*K7*N33)</f>
        <v>110.9888</v>
      </c>
      <c r="Q7" s="4">
        <f>'부캐(영지효과)'!$I$4/10</f>
        <v>16</v>
      </c>
      <c r="R7" s="4">
        <f t="shared" si="0"/>
        <v>-0.79782640369186686</v>
      </c>
      <c r="S7" s="4">
        <f t="shared" si="1"/>
        <v>-1.639661441589251</v>
      </c>
      <c r="T7" s="4">
        <f t="shared" si="2"/>
        <v>-0.93419173890871976</v>
      </c>
      <c r="U7" s="4">
        <f t="shared" si="3"/>
        <v>0.25045673236813515</v>
      </c>
      <c r="V7" s="4" t="str">
        <f t="shared" si="4"/>
        <v>항상손해</v>
      </c>
      <c r="W7" s="4" t="str">
        <f t="shared" si="5"/>
        <v>항상손해</v>
      </c>
      <c r="X7" s="4" t="str">
        <f t="shared" si="6"/>
        <v>항상손해</v>
      </c>
      <c r="Y7" s="4">
        <f t="shared" si="7"/>
        <v>0.25045673236813515</v>
      </c>
    </row>
    <row r="8" spans="1:25" ht="17.25" x14ac:dyDescent="0.3">
      <c r="A8" s="4">
        <v>12</v>
      </c>
      <c r="B8" s="4">
        <v>13</v>
      </c>
      <c r="C8" s="4">
        <v>395</v>
      </c>
      <c r="D8" s="4">
        <v>4</v>
      </c>
      <c r="E8" s="4">
        <v>7</v>
      </c>
      <c r="F8" s="4">
        <v>264</v>
      </c>
      <c r="G8" s="4">
        <v>24</v>
      </c>
      <c r="H8" s="4">
        <v>12</v>
      </c>
      <c r="I8" s="4">
        <v>4</v>
      </c>
      <c r="J8" s="1">
        <v>0.15</v>
      </c>
      <c r="K8" s="1">
        <v>0.15</v>
      </c>
      <c r="L8" s="9">
        <v>91</v>
      </c>
      <c r="M8" s="4">
        <f>(C8*'부캐(영지효과)'!$C$4/10+D8*'부캐(영지효과)'!$E$4+E8*'부캐(영지효과)'!$D$4+F8+L8*'부캐(영지효과)'!$J$4)/(J8*100+30)</f>
        <v>25.998933333333333</v>
      </c>
      <c r="N8" s="4">
        <f>G8*'부캐(영지효과)'!$F$4/(100*K8*L34)</f>
        <v>100.05460317460316</v>
      </c>
      <c r="O8" s="4">
        <f>H8*'부캐(영지효과)'!$G$4/(100*K8*M34)</f>
        <v>167.55555555555554</v>
      </c>
      <c r="P8" s="4">
        <f>I8*'부캐(영지효과)'!$H$4/(100*K8*N34)</f>
        <v>110.9888</v>
      </c>
      <c r="Q8" s="4">
        <f>'부캐(영지효과)'!$I$4/10</f>
        <v>16</v>
      </c>
      <c r="R8" s="4">
        <f t="shared" si="0"/>
        <v>-0.70452355554513568</v>
      </c>
      <c r="S8" s="4">
        <f t="shared" si="1"/>
        <v>-1.4834126528267826</v>
      </c>
      <c r="T8" s="4">
        <f t="shared" si="2"/>
        <v>-0.83069254123246072</v>
      </c>
      <c r="U8" s="4">
        <f t="shared" si="3"/>
        <v>0.26537704110937882</v>
      </c>
      <c r="V8" s="4" t="str">
        <f t="shared" si="4"/>
        <v>항상손해</v>
      </c>
      <c r="W8" s="4" t="str">
        <f t="shared" si="5"/>
        <v>항상손해</v>
      </c>
      <c r="X8" s="4" t="str">
        <f t="shared" si="6"/>
        <v>항상손해</v>
      </c>
      <c r="Y8" s="4">
        <f t="shared" si="7"/>
        <v>0.26537704110937882</v>
      </c>
    </row>
    <row r="9" spans="1:25" ht="17.25" x14ac:dyDescent="0.3">
      <c r="A9" s="4">
        <v>13</v>
      </c>
      <c r="B9" s="4">
        <v>14</v>
      </c>
      <c r="C9" s="4">
        <v>395</v>
      </c>
      <c r="D9" s="4">
        <v>4</v>
      </c>
      <c r="E9" s="4">
        <v>8</v>
      </c>
      <c r="F9" s="4">
        <v>264</v>
      </c>
      <c r="G9" s="4">
        <v>24</v>
      </c>
      <c r="H9" s="4">
        <v>12</v>
      </c>
      <c r="I9" s="4">
        <v>4</v>
      </c>
      <c r="J9" s="1">
        <v>0.15</v>
      </c>
      <c r="K9" s="1">
        <v>0.15</v>
      </c>
      <c r="L9" s="11">
        <v>91</v>
      </c>
      <c r="M9" s="4">
        <f>(C9*'부캐(영지효과)'!$C$4/10+D9*'부캐(영지효과)'!$E$4+E9*'부캐(영지효과)'!$D$4+F9+L9*'부캐(영지효과)'!$J$4)/(J9*100+30)</f>
        <v>27.221155555555555</v>
      </c>
      <c r="N9" s="4">
        <f>G9*'부캐(영지효과)'!$F$4/(100*K9*L35)</f>
        <v>100.05460317460316</v>
      </c>
      <c r="O9" s="4">
        <f>H9*'부캐(영지효과)'!$G$4/(100*K9*M35)</f>
        <v>167.55555555555554</v>
      </c>
      <c r="P9" s="4">
        <f>I9*'부캐(영지효과)'!$H$4/(100*K9*N35)</f>
        <v>110.9888</v>
      </c>
      <c r="Q9" s="4">
        <f>'부캐(영지효과)'!$I$4/10</f>
        <v>16</v>
      </c>
      <c r="R9" s="4">
        <f t="shared" si="0"/>
        <v>-0.65268577287693119</v>
      </c>
      <c r="S9" s="4">
        <f t="shared" si="1"/>
        <v>-1.3966029689326602</v>
      </c>
      <c r="T9" s="4">
        <f t="shared" si="2"/>
        <v>-0.77318980662099412</v>
      </c>
      <c r="U9" s="4">
        <f t="shared" si="3"/>
        <v>0.27366655999582024</v>
      </c>
      <c r="V9" s="4" t="str">
        <f t="shared" si="4"/>
        <v>항상손해</v>
      </c>
      <c r="W9" s="4" t="str">
        <f t="shared" si="5"/>
        <v>항상손해</v>
      </c>
      <c r="X9" s="4" t="str">
        <f t="shared" si="6"/>
        <v>항상손해</v>
      </c>
      <c r="Y9" s="4">
        <f t="shared" si="7"/>
        <v>0.27366655999582024</v>
      </c>
    </row>
    <row r="10" spans="1:25" ht="17.25" x14ac:dyDescent="0.3">
      <c r="A10" s="4">
        <v>14</v>
      </c>
      <c r="B10" s="4">
        <v>15</v>
      </c>
      <c r="C10" s="4">
        <v>395</v>
      </c>
      <c r="D10" s="4">
        <v>4</v>
      </c>
      <c r="E10" s="4">
        <v>8</v>
      </c>
      <c r="F10" s="4">
        <v>264</v>
      </c>
      <c r="G10" s="4">
        <v>24</v>
      </c>
      <c r="H10" s="4">
        <v>12</v>
      </c>
      <c r="I10" s="4">
        <v>4</v>
      </c>
      <c r="J10" s="1">
        <v>0.1</v>
      </c>
      <c r="K10" s="1">
        <v>0.1</v>
      </c>
      <c r="L10" s="7">
        <v>91</v>
      </c>
      <c r="M10" s="4">
        <f>(C10*'부캐(영지효과)'!$C$4/10+D10*'부캐(영지효과)'!$E$4+E10*'부캐(영지효과)'!$D$4+F10+L10*'부캐(영지효과)'!$J$4)/(J10*100+30)</f>
        <v>30.623799999999999</v>
      </c>
      <c r="N10" s="4">
        <f>G10*'부캐(영지효과)'!$F$4/(100*K10*L36)</f>
        <v>149.88285714285715</v>
      </c>
      <c r="O10" s="4">
        <f>H10*'부캐(영지효과)'!$G$4/(100*K10*M36)</f>
        <v>251.00000000000003</v>
      </c>
      <c r="P10" s="4">
        <f>I10*'부캐(영지효과)'!$H$4/(100*K10*N36)</f>
        <v>166.93012048192773</v>
      </c>
      <c r="Q10" s="4">
        <f>'부캐(영지효과)'!$I$4/10</f>
        <v>16</v>
      </c>
      <c r="R10" s="4">
        <f t="shared" si="0"/>
        <v>-0.67886517769092769</v>
      </c>
      <c r="S10" s="4">
        <f t="shared" si="1"/>
        <v>-1.3392479052240418</v>
      </c>
      <c r="T10" s="4">
        <f t="shared" si="2"/>
        <v>-0.79019860684779641</v>
      </c>
      <c r="U10" s="4">
        <f>(3-(Q10/(M10/2)))*J10</f>
        <v>0.19550610962715276</v>
      </c>
      <c r="V10" s="4" t="str">
        <f t="shared" si="4"/>
        <v>항상손해</v>
      </c>
      <c r="W10" s="4" t="str">
        <f t="shared" si="5"/>
        <v>항상손해</v>
      </c>
      <c r="X10" s="4" t="str">
        <f t="shared" si="6"/>
        <v>항상손해</v>
      </c>
      <c r="Y10" s="4">
        <f t="shared" si="7"/>
        <v>0.19550610962715276</v>
      </c>
    </row>
    <row r="11" spans="1:25" ht="17.25" x14ac:dyDescent="0.3">
      <c r="A11" s="4">
        <v>15</v>
      </c>
      <c r="B11" s="4">
        <v>16</v>
      </c>
      <c r="C11" s="4">
        <v>1144</v>
      </c>
      <c r="D11" s="4">
        <v>12</v>
      </c>
      <c r="E11" s="4">
        <v>22</v>
      </c>
      <c r="F11" s="4">
        <v>680</v>
      </c>
      <c r="G11" s="4">
        <f t="shared" ref="G11:G20" si="8">I11*6</f>
        <v>24</v>
      </c>
      <c r="H11" s="4">
        <f t="shared" ref="H11:H14" si="9">I11*3</f>
        <v>12</v>
      </c>
      <c r="I11" s="4">
        <v>4</v>
      </c>
      <c r="J11" s="1">
        <v>0.1</v>
      </c>
      <c r="K11" s="1">
        <v>0.1</v>
      </c>
      <c r="L11" s="9">
        <v>442</v>
      </c>
      <c r="M11" s="4">
        <f>(C11*'부캐(영지효과)'!$C$4/10+D11*'부캐(영지효과)'!$E$4+E11*'부캐(영지효과)'!$D$4+F11+L11*'부캐(영지효과)'!$J$4)/(J11*100)</f>
        <v>342.10739999999998</v>
      </c>
      <c r="N11" s="4">
        <f>G11*'부캐(영지효과)'!$F$4/(100*K11*L37)</f>
        <v>149.88285714285715</v>
      </c>
      <c r="O11" s="4">
        <f>H11*'부캐(영지효과)'!$G$4/(100*K11*M37)</f>
        <v>251.00000000000003</v>
      </c>
      <c r="P11" s="4">
        <f>I11*'부캐(영지효과)'!$H$4/(100*K11*N37)</f>
        <v>166.93012048192773</v>
      </c>
      <c r="Q11" s="4">
        <f>본캐용!$I$5/10</f>
        <v>350</v>
      </c>
      <c r="R11" s="4">
        <f t="shared" si="0"/>
        <v>0.21237672313264364</v>
      </c>
      <c r="S11" s="4">
        <f t="shared" si="1"/>
        <v>0.15326245500681948</v>
      </c>
      <c r="T11" s="4">
        <f t="shared" si="2"/>
        <v>0.20241069296839079</v>
      </c>
      <c r="U11" s="4">
        <f t="shared" ref="U11:U14" si="10">(3-(Q11/(M11/2)))*J11</f>
        <v>9.5385893435804059E-2</v>
      </c>
      <c r="V11" s="4" t="str">
        <f t="shared" si="4"/>
        <v>항상이득</v>
      </c>
      <c r="W11" s="4">
        <f t="shared" si="5"/>
        <v>0.15326245500681948</v>
      </c>
      <c r="X11" s="4" t="str">
        <f t="shared" si="6"/>
        <v>항상이득</v>
      </c>
      <c r="Y11" s="4" t="str">
        <f t="shared" si="7"/>
        <v>항상손해</v>
      </c>
    </row>
    <row r="12" spans="1:25" ht="17.25" x14ac:dyDescent="0.3">
      <c r="A12" s="4">
        <v>16</v>
      </c>
      <c r="B12" s="4">
        <v>17</v>
      </c>
      <c r="C12" s="4">
        <v>1144</v>
      </c>
      <c r="D12" s="4">
        <v>14</v>
      </c>
      <c r="E12" s="4">
        <v>24</v>
      </c>
      <c r="F12" s="4">
        <v>680</v>
      </c>
      <c r="G12" s="4">
        <f t="shared" si="8"/>
        <v>24</v>
      </c>
      <c r="H12" s="4">
        <f t="shared" si="9"/>
        <v>12</v>
      </c>
      <c r="I12" s="4">
        <v>4</v>
      </c>
      <c r="J12" s="1">
        <v>0.1</v>
      </c>
      <c r="K12" s="1">
        <v>0.1</v>
      </c>
      <c r="L12" s="11">
        <v>572</v>
      </c>
      <c r="M12" s="4">
        <f>(C12*'부캐(영지효과)'!$C$4/10+D12*'부캐(영지효과)'!$E$4+E12*'부캐(영지효과)'!$D$4+F12+L12*'부캐(영지효과)'!$J$4)/(J12*100)</f>
        <v>356.76839999999999</v>
      </c>
      <c r="N12" s="4">
        <f>G12*'부캐(영지효과)'!$F$4/(100*K12*L38)</f>
        <v>149.88285714285715</v>
      </c>
      <c r="O12" s="4">
        <f>H12*'부캐(영지효과)'!$G$4/(100*K12*M38)</f>
        <v>251.00000000000003</v>
      </c>
      <c r="P12" s="4">
        <f>I12*'부캐(영지효과)'!$H$4/(100*K12*N38)</f>
        <v>166.93012048192773</v>
      </c>
      <c r="Q12" s="4">
        <f>본캐용!$I$5/10</f>
        <v>350</v>
      </c>
      <c r="R12" s="4">
        <f t="shared" si="0"/>
        <v>0.21597750409349192</v>
      </c>
      <c r="S12" s="4">
        <f t="shared" si="1"/>
        <v>0.15929247096996257</v>
      </c>
      <c r="T12" s="4">
        <f t="shared" si="2"/>
        <v>0.20642101683785463</v>
      </c>
      <c r="U12" s="4">
        <f t="shared" si="10"/>
        <v>0.10379428222903149</v>
      </c>
      <c r="V12" s="4" t="str">
        <f t="shared" si="4"/>
        <v>항상이득</v>
      </c>
      <c r="W12" s="4">
        <f t="shared" si="5"/>
        <v>0.15929247096996257</v>
      </c>
      <c r="X12" s="4" t="str">
        <f t="shared" si="6"/>
        <v>항상이득</v>
      </c>
      <c r="Y12" s="4">
        <f t="shared" si="7"/>
        <v>0.10379428222903149</v>
      </c>
    </row>
    <row r="13" spans="1:25" ht="17.25" x14ac:dyDescent="0.3">
      <c r="A13" s="4">
        <v>17</v>
      </c>
      <c r="B13" s="4">
        <v>18</v>
      </c>
      <c r="C13" s="4">
        <v>1144</v>
      </c>
      <c r="D13" s="4">
        <v>16</v>
      </c>
      <c r="E13" s="4">
        <v>28</v>
      </c>
      <c r="F13" s="4">
        <v>680</v>
      </c>
      <c r="G13" s="4">
        <f t="shared" si="8"/>
        <v>24</v>
      </c>
      <c r="H13" s="4">
        <f t="shared" si="9"/>
        <v>12</v>
      </c>
      <c r="I13" s="4">
        <v>4</v>
      </c>
      <c r="J13" s="1">
        <v>0.05</v>
      </c>
      <c r="K13" s="1">
        <v>0.05</v>
      </c>
      <c r="L13" s="7">
        <v>776</v>
      </c>
      <c r="M13" s="4">
        <f>(C13*'부캐(영지효과)'!$C$4/10+D13*'부캐(영지효과)'!$E$4+E13*'부캐(영지효과)'!$D$4+F13+L13*'부캐(영지효과)'!$J$4)/(J13*100)</f>
        <v>766.2944</v>
      </c>
      <c r="N13" s="4">
        <f>G13*'부캐(영지효과)'!$F$4/(100*K13*L39)</f>
        <v>284.23999999999995</v>
      </c>
      <c r="O13" s="4">
        <f>H13*'부캐(영지효과)'!$G$4/(100*K13*M39)</f>
        <v>528.88888888888891</v>
      </c>
      <c r="P13" s="4">
        <f>I13*'부캐(영지효과)'!$H$4/(100*K13*N39)</f>
        <v>335.14285714285717</v>
      </c>
      <c r="Q13" s="4">
        <f>본캐용!$I$5/5</f>
        <v>700</v>
      </c>
      <c r="R13" s="4">
        <f t="shared" si="0"/>
        <v>0.1129072064209265</v>
      </c>
      <c r="S13" s="4">
        <f t="shared" si="1"/>
        <v>8.0980979517938687E-2</v>
      </c>
      <c r="T13" s="4">
        <f t="shared" si="2"/>
        <v>0.10626447783738767</v>
      </c>
      <c r="U13" s="4">
        <f t="shared" si="10"/>
        <v>5.8651296420801191E-2</v>
      </c>
      <c r="V13" s="4" t="str">
        <f t="shared" si="4"/>
        <v>항상이득</v>
      </c>
      <c r="W13" s="4">
        <f t="shared" si="5"/>
        <v>8.0980979517938687E-2</v>
      </c>
      <c r="X13" s="4" t="str">
        <f t="shared" si="6"/>
        <v>항상이득</v>
      </c>
      <c r="Y13" s="4">
        <f t="shared" si="7"/>
        <v>5.8651296420801191E-2</v>
      </c>
    </row>
    <row r="14" spans="1:25" ht="17.25" x14ac:dyDescent="0.3">
      <c r="A14" s="4">
        <v>18</v>
      </c>
      <c r="B14" s="4">
        <v>19</v>
      </c>
      <c r="C14" s="4">
        <v>1300</v>
      </c>
      <c r="D14" s="4">
        <v>18</v>
      </c>
      <c r="E14" s="4">
        <v>30</v>
      </c>
      <c r="F14" s="4">
        <v>710</v>
      </c>
      <c r="G14" s="4">
        <f t="shared" si="8"/>
        <v>24</v>
      </c>
      <c r="H14" s="4">
        <f t="shared" si="9"/>
        <v>12</v>
      </c>
      <c r="I14" s="4">
        <v>4</v>
      </c>
      <c r="J14" s="1">
        <v>0.05</v>
      </c>
      <c r="K14" s="1">
        <v>0.05</v>
      </c>
      <c r="L14" s="11">
        <v>1054</v>
      </c>
      <c r="M14" s="4">
        <f>(C14*'부캐(영지효과)'!$C$4/10+D14*'부캐(영지효과)'!$E$4+E14*'부캐(영지효과)'!$D$4+F14+L14*'부캐(영지효과)'!$J$4)/(J14*100)</f>
        <v>841.14760000000001</v>
      </c>
      <c r="N14" s="4">
        <f>G14*'부캐(영지효과)'!$F$4/(100*K14*L40)</f>
        <v>284.23999999999995</v>
      </c>
      <c r="O14" s="4">
        <f>H14*'부캐(영지효과)'!$G$4/(100*K14*M40)</f>
        <v>528.88888888888891</v>
      </c>
      <c r="P14" s="4">
        <f>I14*'부캐(영지효과)'!$H$4/(100*K14*N40)</f>
        <v>335.14285714285717</v>
      </c>
      <c r="Q14" s="4">
        <f>본캐용!$I$5/5</f>
        <v>700</v>
      </c>
      <c r="R14" s="4">
        <f t="shared" si="0"/>
        <v>0.11620807097351288</v>
      </c>
      <c r="S14" s="4">
        <f t="shared" si="1"/>
        <v>8.7122939078838391E-2</v>
      </c>
      <c r="T14" s="4">
        <f t="shared" si="2"/>
        <v>0.11015647466118228</v>
      </c>
      <c r="U14" s="4">
        <f t="shared" si="10"/>
        <v>6.6780360545521375E-2</v>
      </c>
      <c r="V14" s="4" t="str">
        <f t="shared" si="4"/>
        <v>항상이득</v>
      </c>
      <c r="W14" s="4">
        <f t="shared" si="5"/>
        <v>8.7122939078838391E-2</v>
      </c>
      <c r="X14" s="4" t="str">
        <f t="shared" si="6"/>
        <v>항상이득</v>
      </c>
      <c r="Y14" s="4">
        <f t="shared" si="7"/>
        <v>6.6780360545521375E-2</v>
      </c>
    </row>
    <row r="15" spans="1:25" ht="17.25" x14ac:dyDescent="0.3">
      <c r="A15" s="4">
        <v>19</v>
      </c>
      <c r="B15" s="4">
        <v>20</v>
      </c>
      <c r="C15" s="4">
        <v>1300</v>
      </c>
      <c r="D15" s="4">
        <v>20</v>
      </c>
      <c r="E15" s="4">
        <v>32</v>
      </c>
      <c r="F15" s="4">
        <v>730</v>
      </c>
      <c r="G15" s="4">
        <f t="shared" si="8"/>
        <v>36</v>
      </c>
      <c r="H15" s="4">
        <v>15</v>
      </c>
      <c r="I15" s="4">
        <v>6</v>
      </c>
      <c r="J15" s="1">
        <v>0.03</v>
      </c>
      <c r="K15" s="1">
        <v>0.03</v>
      </c>
      <c r="L15" s="7">
        <v>1432</v>
      </c>
      <c r="M15" s="4">
        <f>(C15*'부캐(영지효과)'!$C$4/10+D15*'부캐(영지효과)'!$E$4+E15*'부캐(영지효과)'!$D$4+F15+L15*'부캐(영지효과)'!$J$4)/(J15*100)</f>
        <v>1465.4680000000001</v>
      </c>
      <c r="N15" s="4">
        <f>G15*'부캐(영지효과)'!$F$4/(100*K15*L41)</f>
        <v>696.66666666666663</v>
      </c>
      <c r="O15" s="4">
        <f>H15*'부캐(영지효과)'!$G$4/(100*K15*M41)</f>
        <v>1166.6666666666667</v>
      </c>
      <c r="P15" s="4">
        <f>I15*'부캐(영지효과)'!$H$4/(100*K15*N41)</f>
        <v>811.76470588235293</v>
      </c>
      <c r="Q15" s="4">
        <f>본캐용!$I$5/3</f>
        <v>1166.6666666666667</v>
      </c>
      <c r="R15" s="4">
        <f t="shared" si="0"/>
        <v>6.1476688675563024E-2</v>
      </c>
      <c r="S15" s="4">
        <f t="shared" si="1"/>
        <v>4.2233689169603156E-2</v>
      </c>
      <c r="T15" s="4">
        <f t="shared" si="2"/>
        <v>5.6764281203723878E-2</v>
      </c>
      <c r="U15" s="4">
        <f>(3-(Q15/(M15/2)))*J15</f>
        <v>4.2233689169603156E-2</v>
      </c>
      <c r="V15" s="4" t="str">
        <f t="shared" si="4"/>
        <v>항상이득</v>
      </c>
      <c r="W15" s="4">
        <f t="shared" si="5"/>
        <v>4.2233689169603156E-2</v>
      </c>
      <c r="X15" s="4">
        <f t="shared" si="6"/>
        <v>5.6764281203723878E-2</v>
      </c>
      <c r="Y15" s="4">
        <f t="shared" si="7"/>
        <v>4.2233689169603156E-2</v>
      </c>
    </row>
    <row r="16" spans="1:25" ht="17.25" x14ac:dyDescent="0.3">
      <c r="A16" s="4">
        <v>20</v>
      </c>
      <c r="B16" s="4">
        <v>21</v>
      </c>
      <c r="C16" s="4">
        <v>1300</v>
      </c>
      <c r="D16" s="4">
        <v>22</v>
      </c>
      <c r="E16" s="4">
        <v>34</v>
      </c>
      <c r="F16" s="4">
        <v>750</v>
      </c>
      <c r="G16" s="4">
        <f t="shared" si="8"/>
        <v>36</v>
      </c>
      <c r="H16" s="4">
        <v>15</v>
      </c>
      <c r="I16" s="4">
        <v>6</v>
      </c>
      <c r="J16" s="1">
        <v>0.03</v>
      </c>
      <c r="K16" s="1">
        <v>0.03</v>
      </c>
      <c r="L16" s="11">
        <v>1432</v>
      </c>
      <c r="M16" s="4">
        <f>(C16*'부캐(영지효과)'!$C$4/10+D16*'부캐(영지효과)'!$E$4+E16*'부캐(영지효과)'!$D$4+F16+L16*'부캐(영지효과)'!$J$4)/(J16*100)</f>
        <v>1516.8013333333336</v>
      </c>
      <c r="N16" s="4">
        <f>G16*'부캐(영지효과)'!$F$4/(100*K16*L42)</f>
        <v>696.66666666666663</v>
      </c>
      <c r="O16" s="4">
        <f>H16*'부캐(영지효과)'!$G$4/(100*K16*M42)</f>
        <v>1166.6666666666667</v>
      </c>
      <c r="P16" s="4">
        <f>I16*'부캐(영지효과)'!$H$4/(100*K16*N42)</f>
        <v>811.76470588235293</v>
      </c>
      <c r="R16" s="4">
        <f t="shared" si="0"/>
        <v>6.244200734703996E-2</v>
      </c>
      <c r="S16" s="4">
        <f t="shared" si="1"/>
        <v>4.3850251538105192E-2</v>
      </c>
      <c r="T16" s="4">
        <f t="shared" si="2"/>
        <v>5.7889082582816047E-2</v>
      </c>
      <c r="V16" s="4" t="str">
        <f t="shared" si="4"/>
        <v>항상이득</v>
      </c>
      <c r="W16" s="4">
        <f t="shared" si="5"/>
        <v>4.3850251538105192E-2</v>
      </c>
      <c r="X16" s="4">
        <f t="shared" si="6"/>
        <v>5.7889082582816047E-2</v>
      </c>
    </row>
    <row r="17" spans="1:24" ht="17.25" x14ac:dyDescent="0.3">
      <c r="A17" s="4">
        <v>21</v>
      </c>
      <c r="B17" s="4">
        <v>22</v>
      </c>
      <c r="C17" s="4">
        <v>1458</v>
      </c>
      <c r="D17" s="4">
        <v>26</v>
      </c>
      <c r="E17" s="4">
        <v>38</v>
      </c>
      <c r="F17" s="4">
        <v>780</v>
      </c>
      <c r="G17" s="4">
        <f t="shared" si="8"/>
        <v>48</v>
      </c>
      <c r="H17" s="4">
        <v>10</v>
      </c>
      <c r="I17" s="4">
        <v>8</v>
      </c>
      <c r="J17" s="1">
        <v>0.01</v>
      </c>
      <c r="K17" s="1">
        <v>0.01</v>
      </c>
      <c r="L17" s="7">
        <v>1944</v>
      </c>
      <c r="M17" s="4">
        <f>(C17*'부캐(영지효과)'!$C$4/10+D17*'부캐(영지효과)'!$E$4+E17*'부캐(영지효과)'!$D$4+F17+L17*'부캐(영지효과)'!$J$4)/(J17*100)</f>
        <v>5083.7179999999998</v>
      </c>
      <c r="N17" s="4">
        <f>G17*'부캐(영지효과)'!$F$4/(100*K17*L43)</f>
        <v>2090</v>
      </c>
      <c r="O17" s="4">
        <f>H17*'부캐(영지효과)'!$G$4/(100*K17*M43)</f>
        <v>3500</v>
      </c>
      <c r="P17" s="4">
        <f>I17*'부캐(영지효과)'!$H$4/(100*K17*N43)</f>
        <v>3450</v>
      </c>
      <c r="R17" s="4">
        <f>(3-(N17/(M17/2)))*J17</f>
        <v>2.177767138145743E-2</v>
      </c>
      <c r="S17" s="4">
        <f>(3-(O17/(M17/2)))*J17</f>
        <v>1.6230550160335408E-2</v>
      </c>
      <c r="T17" s="4">
        <f>(3-(P17/(M17/2)))*J17</f>
        <v>1.642725658661633E-2</v>
      </c>
      <c r="V17" s="4" t="str">
        <f t="shared" si="4"/>
        <v>항상이득</v>
      </c>
      <c r="W17" s="4">
        <f t="shared" si="5"/>
        <v>1.6230550160335408E-2</v>
      </c>
      <c r="X17" s="4">
        <f t="shared" si="6"/>
        <v>1.642725658661633E-2</v>
      </c>
    </row>
    <row r="18" spans="1:24" ht="17.25" x14ac:dyDescent="0.3">
      <c r="A18" s="4">
        <v>22</v>
      </c>
      <c r="B18" s="4">
        <v>23</v>
      </c>
      <c r="C18" s="4">
        <v>1458</v>
      </c>
      <c r="D18" s="4">
        <v>28</v>
      </c>
      <c r="E18" s="4">
        <v>42</v>
      </c>
      <c r="F18" s="4">
        <v>810</v>
      </c>
      <c r="G18" s="4">
        <f t="shared" si="8"/>
        <v>48</v>
      </c>
      <c r="H18" s="4">
        <v>10</v>
      </c>
      <c r="I18" s="4">
        <v>8</v>
      </c>
      <c r="J18" s="1">
        <v>0.01</v>
      </c>
      <c r="K18" s="1">
        <v>0.01</v>
      </c>
      <c r="L18" s="12">
        <v>2640</v>
      </c>
      <c r="M18" s="4">
        <f>(C18*'부캐(영지효과)'!$C$4/10+D18*'부캐(영지효과)'!$E$4+E18*'부캐(영지효과)'!$D$4+F18+L18*'부캐(영지효과)'!$J$4)/(J18*100)</f>
        <v>5425.23</v>
      </c>
      <c r="N18" s="4">
        <f>G18*'부캐(영지효과)'!$F$4/(100*K18*L44)</f>
        <v>2090</v>
      </c>
      <c r="O18" s="4">
        <f>H18*'부캐(영지효과)'!$G$4/(100*K18*M44)</f>
        <v>3500</v>
      </c>
      <c r="P18" s="4">
        <f>I18*'부캐(영지효과)'!$H$4/(100*K18*N44)</f>
        <v>3450</v>
      </c>
      <c r="R18" s="4">
        <f t="shared" ref="R18:R20" si="11">(3-(N18/(M18/2)))*J18</f>
        <v>2.229525752825226E-2</v>
      </c>
      <c r="S18" s="4">
        <f t="shared" ref="S18:S20" si="12">(3-(O18/(M18/2)))*J18</f>
        <v>1.7097321219561198E-2</v>
      </c>
      <c r="T18" s="4">
        <f t="shared" ref="T18:T20" si="13">(3-(P18/(M18/2)))*J18</f>
        <v>1.7281645202138898E-2</v>
      </c>
      <c r="V18" s="4" t="str">
        <f t="shared" si="4"/>
        <v>항상이득</v>
      </c>
      <c r="W18" s="4">
        <f t="shared" si="5"/>
        <v>1.7097321219561198E-2</v>
      </c>
      <c r="X18" s="4">
        <f t="shared" si="6"/>
        <v>1.7281645202138898E-2</v>
      </c>
    </row>
    <row r="19" spans="1:24" ht="17.25" x14ac:dyDescent="0.3">
      <c r="A19" s="4">
        <v>23</v>
      </c>
      <c r="B19" s="4">
        <v>24</v>
      </c>
      <c r="C19" s="4">
        <v>1458</v>
      </c>
      <c r="D19" s="4">
        <v>32</v>
      </c>
      <c r="E19" s="4">
        <v>44</v>
      </c>
      <c r="F19" s="4">
        <v>840</v>
      </c>
      <c r="G19" s="4">
        <f t="shared" si="8"/>
        <v>48</v>
      </c>
      <c r="H19" s="4">
        <v>10</v>
      </c>
      <c r="I19" s="4">
        <v>8</v>
      </c>
      <c r="J19" s="2">
        <v>5.0000000000000001E-3</v>
      </c>
      <c r="K19" s="2">
        <v>0.01</v>
      </c>
      <c r="L19" s="7">
        <v>3586</v>
      </c>
      <c r="M19" s="4">
        <f>(C19*'부캐(영지효과)'!$C$4/10+D19*'부캐(영지효과)'!$E$4+E19*'부캐(영지효과)'!$D$4+F19+L19*'부캐(영지효과)'!$J$4)/(J19*100)</f>
        <v>11409.983999999999</v>
      </c>
      <c r="N19" s="4">
        <f>G19*'부캐(영지효과)'!$F$4/(100*K19*L45)</f>
        <v>2090</v>
      </c>
      <c r="O19" s="4">
        <f>H19*'부캐(영지효과)'!$G$4/(100*K19*M45)</f>
        <v>3500</v>
      </c>
      <c r="P19" s="4">
        <f>I19*'부캐(영지효과)'!$H$4/(100*K19*N45)</f>
        <v>3450</v>
      </c>
      <c r="R19" s="4">
        <f t="shared" si="11"/>
        <v>1.3168270875752324E-2</v>
      </c>
      <c r="S19" s="4">
        <f t="shared" si="12"/>
        <v>1.1932511035948867E-2</v>
      </c>
      <c r="T19" s="4">
        <f t="shared" si="13"/>
        <v>1.1976332306863884E-2</v>
      </c>
      <c r="V19" s="4" t="str">
        <f t="shared" si="4"/>
        <v>항상이득</v>
      </c>
      <c r="W19" s="4" t="str">
        <f t="shared" si="5"/>
        <v>항상이득</v>
      </c>
      <c r="X19" s="4" t="str">
        <f t="shared" si="6"/>
        <v>항상이득</v>
      </c>
    </row>
    <row r="20" spans="1:24" ht="18" thickBot="1" x14ac:dyDescent="0.35">
      <c r="A20" s="4">
        <v>24</v>
      </c>
      <c r="B20" s="4">
        <v>25</v>
      </c>
      <c r="C20" s="4">
        <v>1614</v>
      </c>
      <c r="D20" s="4">
        <v>36</v>
      </c>
      <c r="E20" s="4">
        <v>48</v>
      </c>
      <c r="F20" s="4">
        <v>870</v>
      </c>
      <c r="G20" s="4">
        <f t="shared" si="8"/>
        <v>48</v>
      </c>
      <c r="H20" s="4">
        <v>10</v>
      </c>
      <c r="I20" s="4">
        <v>8</v>
      </c>
      <c r="J20" s="2">
        <v>5.0000000000000001E-3</v>
      </c>
      <c r="K20" s="2">
        <v>0.01</v>
      </c>
      <c r="L20" s="13">
        <v>4868</v>
      </c>
      <c r="M20" s="4">
        <f>(C20*'부캐(영지효과)'!$C$4/10+D20*'부캐(영지효과)'!$E$4+E20*'부캐(영지효과)'!$D$4+F20+L20*'부캐(영지효과)'!$J$4)/(J20*100)</f>
        <v>12621.291999999999</v>
      </c>
      <c r="N20" s="4">
        <f>G20*'부캐(영지효과)'!$F$4/(100*K20*L46)</f>
        <v>2090</v>
      </c>
      <c r="O20" s="4">
        <f>H20*'부캐(영지효과)'!$G$4/(100*K20*M46)</f>
        <v>3500</v>
      </c>
      <c r="P20" s="4">
        <f>I20*'부캐(영지효과)'!$H$4/(100*K20*N46)</f>
        <v>3450</v>
      </c>
      <c r="R20" s="4">
        <f t="shared" si="11"/>
        <v>1.3344068103328884E-2</v>
      </c>
      <c r="S20" s="4">
        <f t="shared" si="12"/>
        <v>1.2226908307010089E-2</v>
      </c>
      <c r="T20" s="4">
        <f t="shared" si="13"/>
        <v>1.2266523902624232E-2</v>
      </c>
      <c r="V20" s="4" t="str">
        <f t="shared" si="4"/>
        <v>항상이득</v>
      </c>
      <c r="W20" s="4" t="str">
        <f t="shared" si="5"/>
        <v>항상이득</v>
      </c>
      <c r="X20" s="4" t="str">
        <f t="shared" si="6"/>
        <v>항상이득</v>
      </c>
    </row>
    <row r="26" spans="1:24" x14ac:dyDescent="0.3">
      <c r="G26" s="4" t="s">
        <v>32</v>
      </c>
      <c r="J26" s="4" t="s">
        <v>33</v>
      </c>
      <c r="M26" s="4" t="s">
        <v>34</v>
      </c>
    </row>
    <row r="27" spans="1:24" x14ac:dyDescent="0.3">
      <c r="F27" s="4" t="s">
        <v>15</v>
      </c>
      <c r="G27" s="4" t="s">
        <v>16</v>
      </c>
      <c r="H27" s="4" t="s">
        <v>17</v>
      </c>
      <c r="I27" s="4" t="s">
        <v>15</v>
      </c>
      <c r="J27" s="4" t="s">
        <v>16</v>
      </c>
      <c r="K27" s="4" t="s">
        <v>17</v>
      </c>
      <c r="L27" s="4" t="s">
        <v>15</v>
      </c>
      <c r="M27" s="4" t="s">
        <v>16</v>
      </c>
      <c r="N27" s="4" t="s">
        <v>17</v>
      </c>
    </row>
    <row r="28" spans="1:24" x14ac:dyDescent="0.3">
      <c r="F28" s="4">
        <v>167</v>
      </c>
      <c r="G28" s="4">
        <v>333</v>
      </c>
      <c r="H28" s="4">
        <v>1000</v>
      </c>
      <c r="I28" s="4">
        <f>F28*G2</f>
        <v>2004</v>
      </c>
      <c r="J28" s="4">
        <f t="shared" ref="J28:K43" si="14">G28*H2</f>
        <v>1998</v>
      </c>
      <c r="K28" s="4">
        <f t="shared" si="14"/>
        <v>2000</v>
      </c>
      <c r="L28" s="4">
        <f>I28/(I28+J28+K28)</f>
        <v>0.33388870376541152</v>
      </c>
      <c r="M28" s="4">
        <f>J28/(I28+J28+K28)</f>
        <v>0.33288903698767075</v>
      </c>
      <c r="N28" s="4">
        <f>K28/(I28+J28+K28)</f>
        <v>0.33322225924691767</v>
      </c>
    </row>
    <row r="29" spans="1:24" x14ac:dyDescent="0.3">
      <c r="F29" s="4">
        <v>125</v>
      </c>
      <c r="G29" s="4">
        <v>250</v>
      </c>
      <c r="H29" s="4">
        <v>750</v>
      </c>
      <c r="I29" s="4">
        <f t="shared" ref="I29:K44" si="15">F29*G3</f>
        <v>1500</v>
      </c>
      <c r="J29" s="4">
        <f t="shared" si="14"/>
        <v>1500</v>
      </c>
      <c r="K29" s="4">
        <f t="shared" si="14"/>
        <v>1500</v>
      </c>
      <c r="L29" s="4">
        <f t="shared" ref="L29:L46" si="16">I29/(I29+J29+K29)</f>
        <v>0.33333333333333331</v>
      </c>
      <c r="M29" s="4">
        <f t="shared" ref="M29:M46" si="17">J29/(I29+J29+K29)</f>
        <v>0.33333333333333331</v>
      </c>
      <c r="N29" s="4">
        <f t="shared" ref="N29:N46" si="18">K29/(I29+J29+K29)</f>
        <v>0.33333333333333331</v>
      </c>
    </row>
    <row r="30" spans="1:24" x14ac:dyDescent="0.3">
      <c r="F30" s="4">
        <v>84</v>
      </c>
      <c r="G30" s="4">
        <v>167</v>
      </c>
      <c r="H30" s="4">
        <v>500</v>
      </c>
      <c r="I30" s="4">
        <f t="shared" si="15"/>
        <v>1008</v>
      </c>
      <c r="J30" s="4">
        <f t="shared" si="14"/>
        <v>1002</v>
      </c>
      <c r="K30" s="4">
        <f t="shared" si="14"/>
        <v>1000</v>
      </c>
      <c r="L30" s="4">
        <f t="shared" si="16"/>
        <v>0.33488372093023255</v>
      </c>
      <c r="M30" s="4">
        <f t="shared" si="17"/>
        <v>0.33289036544850498</v>
      </c>
      <c r="N30" s="4">
        <f t="shared" si="18"/>
        <v>0.33222591362126247</v>
      </c>
    </row>
    <row r="31" spans="1:24" x14ac:dyDescent="0.3">
      <c r="F31" s="4">
        <v>84</v>
      </c>
      <c r="G31" s="4">
        <v>167</v>
      </c>
      <c r="H31" s="4">
        <v>500</v>
      </c>
      <c r="I31" s="4">
        <f t="shared" si="15"/>
        <v>1008</v>
      </c>
      <c r="J31" s="4">
        <f t="shared" si="14"/>
        <v>1002</v>
      </c>
      <c r="K31" s="4">
        <f t="shared" si="14"/>
        <v>1000</v>
      </c>
      <c r="L31" s="4">
        <f t="shared" si="16"/>
        <v>0.33488372093023255</v>
      </c>
      <c r="M31" s="4">
        <f t="shared" si="17"/>
        <v>0.33289036544850498</v>
      </c>
      <c r="N31" s="4">
        <f t="shared" si="18"/>
        <v>0.33222591362126247</v>
      </c>
    </row>
    <row r="32" spans="1:24" x14ac:dyDescent="0.3">
      <c r="F32" s="4">
        <v>84</v>
      </c>
      <c r="G32" s="4">
        <v>167</v>
      </c>
      <c r="H32" s="4">
        <v>500</v>
      </c>
      <c r="I32" s="4">
        <f t="shared" si="15"/>
        <v>1008</v>
      </c>
      <c r="J32" s="4">
        <f t="shared" si="14"/>
        <v>1002</v>
      </c>
      <c r="K32" s="4">
        <f t="shared" si="14"/>
        <v>1000</v>
      </c>
      <c r="L32" s="4">
        <f t="shared" si="16"/>
        <v>0.33488372093023255</v>
      </c>
      <c r="M32" s="4">
        <f t="shared" si="17"/>
        <v>0.33289036544850498</v>
      </c>
      <c r="N32" s="4">
        <f t="shared" si="18"/>
        <v>0.33222591362126247</v>
      </c>
    </row>
    <row r="33" spans="6:14" x14ac:dyDescent="0.3">
      <c r="F33" s="4">
        <v>21</v>
      </c>
      <c r="G33" s="4">
        <v>42</v>
      </c>
      <c r="H33" s="4">
        <v>125</v>
      </c>
      <c r="I33" s="4">
        <f t="shared" si="15"/>
        <v>504</v>
      </c>
      <c r="J33" s="4">
        <f t="shared" si="14"/>
        <v>504</v>
      </c>
      <c r="K33" s="4">
        <f t="shared" si="14"/>
        <v>500</v>
      </c>
      <c r="L33" s="4">
        <f t="shared" si="16"/>
        <v>0.33421750663129973</v>
      </c>
      <c r="M33" s="4">
        <f t="shared" si="17"/>
        <v>0.33421750663129973</v>
      </c>
      <c r="N33" s="4">
        <f t="shared" si="18"/>
        <v>0.33156498673740054</v>
      </c>
    </row>
    <row r="34" spans="6:14" x14ac:dyDescent="0.3">
      <c r="F34" s="4">
        <v>21</v>
      </c>
      <c r="G34" s="4">
        <v>42</v>
      </c>
      <c r="H34" s="4">
        <v>125</v>
      </c>
      <c r="I34" s="4">
        <f t="shared" si="15"/>
        <v>504</v>
      </c>
      <c r="J34" s="4">
        <f t="shared" si="14"/>
        <v>504</v>
      </c>
      <c r="K34" s="4">
        <f t="shared" si="14"/>
        <v>500</v>
      </c>
      <c r="L34" s="4">
        <f t="shared" si="16"/>
        <v>0.33421750663129973</v>
      </c>
      <c r="M34" s="4">
        <f t="shared" si="17"/>
        <v>0.33421750663129973</v>
      </c>
      <c r="N34" s="4">
        <f t="shared" si="18"/>
        <v>0.33156498673740054</v>
      </c>
    </row>
    <row r="35" spans="6:14" x14ac:dyDescent="0.3">
      <c r="F35" s="4">
        <v>21</v>
      </c>
      <c r="G35" s="4">
        <v>42</v>
      </c>
      <c r="H35" s="4">
        <v>125</v>
      </c>
      <c r="I35" s="4">
        <f t="shared" si="15"/>
        <v>504</v>
      </c>
      <c r="J35" s="4">
        <f t="shared" si="14"/>
        <v>504</v>
      </c>
      <c r="K35" s="4">
        <f t="shared" si="14"/>
        <v>500</v>
      </c>
      <c r="L35" s="4">
        <f t="shared" si="16"/>
        <v>0.33421750663129973</v>
      </c>
      <c r="M35" s="4">
        <f t="shared" si="17"/>
        <v>0.33421750663129973</v>
      </c>
      <c r="N35" s="4">
        <f t="shared" si="18"/>
        <v>0.33156498673740054</v>
      </c>
    </row>
    <row r="36" spans="6:14" x14ac:dyDescent="0.3">
      <c r="F36" s="4">
        <v>14</v>
      </c>
      <c r="G36" s="4">
        <v>28</v>
      </c>
      <c r="H36" s="4">
        <v>83</v>
      </c>
      <c r="I36" s="4">
        <f t="shared" si="15"/>
        <v>336</v>
      </c>
      <c r="J36" s="4">
        <f t="shared" si="14"/>
        <v>336</v>
      </c>
      <c r="K36" s="4">
        <f t="shared" si="14"/>
        <v>332</v>
      </c>
      <c r="L36" s="4">
        <f t="shared" si="16"/>
        <v>0.33466135458167329</v>
      </c>
      <c r="M36" s="4">
        <f t="shared" si="17"/>
        <v>0.33466135458167329</v>
      </c>
      <c r="N36" s="4">
        <f t="shared" si="18"/>
        <v>0.33067729083665337</v>
      </c>
    </row>
    <row r="37" spans="6:14" x14ac:dyDescent="0.3">
      <c r="F37" s="4">
        <v>14</v>
      </c>
      <c r="G37" s="4">
        <v>28</v>
      </c>
      <c r="H37" s="4">
        <v>83</v>
      </c>
      <c r="I37" s="4">
        <f t="shared" si="15"/>
        <v>336</v>
      </c>
      <c r="J37" s="4">
        <f t="shared" si="14"/>
        <v>336</v>
      </c>
      <c r="K37" s="4">
        <f t="shared" si="14"/>
        <v>332</v>
      </c>
      <c r="L37" s="4">
        <f t="shared" si="16"/>
        <v>0.33466135458167329</v>
      </c>
      <c r="M37" s="4">
        <f t="shared" si="17"/>
        <v>0.33466135458167329</v>
      </c>
      <c r="N37" s="4">
        <f t="shared" si="18"/>
        <v>0.33067729083665337</v>
      </c>
    </row>
    <row r="38" spans="6:14" x14ac:dyDescent="0.3">
      <c r="F38" s="4">
        <v>14</v>
      </c>
      <c r="G38" s="4">
        <v>28</v>
      </c>
      <c r="H38" s="4">
        <v>83</v>
      </c>
      <c r="I38" s="4">
        <f t="shared" si="15"/>
        <v>336</v>
      </c>
      <c r="J38" s="4">
        <f t="shared" si="14"/>
        <v>336</v>
      </c>
      <c r="K38" s="4">
        <f t="shared" si="14"/>
        <v>332</v>
      </c>
      <c r="L38" s="4">
        <f t="shared" si="16"/>
        <v>0.33466135458167329</v>
      </c>
      <c r="M38" s="4">
        <f t="shared" si="17"/>
        <v>0.33466135458167329</v>
      </c>
      <c r="N38" s="4">
        <f t="shared" si="18"/>
        <v>0.33067729083665337</v>
      </c>
    </row>
    <row r="39" spans="6:14" x14ac:dyDescent="0.3">
      <c r="F39" s="4">
        <v>5</v>
      </c>
      <c r="G39" s="4">
        <v>9</v>
      </c>
      <c r="H39" s="4">
        <v>28</v>
      </c>
      <c r="I39" s="4">
        <f t="shared" si="15"/>
        <v>120</v>
      </c>
      <c r="J39" s="4">
        <f t="shared" si="14"/>
        <v>108</v>
      </c>
      <c r="K39" s="4">
        <f t="shared" si="14"/>
        <v>112</v>
      </c>
      <c r="L39" s="4">
        <f t="shared" si="16"/>
        <v>0.35294117647058826</v>
      </c>
      <c r="M39" s="4">
        <f t="shared" si="17"/>
        <v>0.31764705882352939</v>
      </c>
      <c r="N39" s="4">
        <f t="shared" si="18"/>
        <v>0.32941176470588235</v>
      </c>
    </row>
    <row r="40" spans="6:14" x14ac:dyDescent="0.3">
      <c r="F40" s="4">
        <v>5</v>
      </c>
      <c r="G40" s="4">
        <v>9</v>
      </c>
      <c r="H40" s="4">
        <v>28</v>
      </c>
      <c r="I40" s="4">
        <f t="shared" si="15"/>
        <v>120</v>
      </c>
      <c r="J40" s="4">
        <f t="shared" si="14"/>
        <v>108</v>
      </c>
      <c r="K40" s="4">
        <f t="shared" si="14"/>
        <v>112</v>
      </c>
      <c r="L40" s="4">
        <f t="shared" si="16"/>
        <v>0.35294117647058826</v>
      </c>
      <c r="M40" s="4">
        <f t="shared" si="17"/>
        <v>0.31764705882352939</v>
      </c>
      <c r="N40" s="4">
        <f t="shared" si="18"/>
        <v>0.32941176470588235</v>
      </c>
    </row>
    <row r="41" spans="6:14" x14ac:dyDescent="0.3">
      <c r="F41" s="4">
        <v>3</v>
      </c>
      <c r="G41" s="4">
        <v>6</v>
      </c>
      <c r="H41" s="4">
        <v>17</v>
      </c>
      <c r="I41" s="4">
        <f t="shared" si="15"/>
        <v>108</v>
      </c>
      <c r="J41" s="4">
        <f t="shared" si="14"/>
        <v>90</v>
      </c>
      <c r="K41" s="4">
        <f t="shared" si="14"/>
        <v>102</v>
      </c>
      <c r="L41" s="4">
        <f t="shared" si="16"/>
        <v>0.36</v>
      </c>
      <c r="M41" s="4">
        <f t="shared" si="17"/>
        <v>0.3</v>
      </c>
      <c r="N41" s="4">
        <f t="shared" si="18"/>
        <v>0.34</v>
      </c>
    </row>
    <row r="42" spans="6:14" x14ac:dyDescent="0.3">
      <c r="F42" s="4">
        <v>3</v>
      </c>
      <c r="G42" s="4">
        <v>6</v>
      </c>
      <c r="H42" s="4">
        <v>17</v>
      </c>
      <c r="I42" s="4">
        <f t="shared" si="15"/>
        <v>108</v>
      </c>
      <c r="J42" s="4">
        <f t="shared" si="14"/>
        <v>90</v>
      </c>
      <c r="K42" s="4">
        <f t="shared" si="14"/>
        <v>102</v>
      </c>
      <c r="L42" s="4">
        <f t="shared" si="16"/>
        <v>0.36</v>
      </c>
      <c r="M42" s="4">
        <f t="shared" si="17"/>
        <v>0.3</v>
      </c>
      <c r="N42" s="4">
        <f t="shared" si="18"/>
        <v>0.34</v>
      </c>
    </row>
    <row r="43" spans="6:14" x14ac:dyDescent="0.3">
      <c r="F43" s="4">
        <v>1</v>
      </c>
      <c r="G43" s="4">
        <v>2</v>
      </c>
      <c r="H43" s="4">
        <v>4</v>
      </c>
      <c r="I43" s="4">
        <f t="shared" si="15"/>
        <v>48</v>
      </c>
      <c r="J43" s="4">
        <f t="shared" si="14"/>
        <v>20</v>
      </c>
      <c r="K43" s="4">
        <f t="shared" si="14"/>
        <v>32</v>
      </c>
      <c r="L43" s="4">
        <f t="shared" si="16"/>
        <v>0.48</v>
      </c>
      <c r="M43" s="4">
        <f t="shared" si="17"/>
        <v>0.2</v>
      </c>
      <c r="N43" s="4">
        <f t="shared" si="18"/>
        <v>0.32</v>
      </c>
    </row>
    <row r="44" spans="6:14" x14ac:dyDescent="0.3">
      <c r="F44" s="4">
        <v>1</v>
      </c>
      <c r="G44" s="4">
        <v>2</v>
      </c>
      <c r="H44" s="4">
        <v>4</v>
      </c>
      <c r="I44" s="4">
        <f t="shared" si="15"/>
        <v>48</v>
      </c>
      <c r="J44" s="4">
        <f t="shared" si="15"/>
        <v>20</v>
      </c>
      <c r="K44" s="4">
        <f t="shared" si="15"/>
        <v>32</v>
      </c>
      <c r="L44" s="4">
        <f t="shared" si="16"/>
        <v>0.48</v>
      </c>
      <c r="M44" s="4">
        <f t="shared" si="17"/>
        <v>0.2</v>
      </c>
      <c r="N44" s="4">
        <f t="shared" si="18"/>
        <v>0.32</v>
      </c>
    </row>
    <row r="45" spans="6:14" x14ac:dyDescent="0.3">
      <c r="F45" s="4">
        <v>1</v>
      </c>
      <c r="G45" s="4">
        <v>2</v>
      </c>
      <c r="H45" s="4">
        <v>4</v>
      </c>
      <c r="I45" s="4">
        <f t="shared" ref="I45:K46" si="19">F45*G19</f>
        <v>48</v>
      </c>
      <c r="J45" s="4">
        <f t="shared" si="19"/>
        <v>20</v>
      </c>
      <c r="K45" s="4">
        <f t="shared" si="19"/>
        <v>32</v>
      </c>
      <c r="L45" s="4">
        <f t="shared" si="16"/>
        <v>0.48</v>
      </c>
      <c r="M45" s="4">
        <f t="shared" si="17"/>
        <v>0.2</v>
      </c>
      <c r="N45" s="4">
        <f t="shared" si="18"/>
        <v>0.32</v>
      </c>
    </row>
    <row r="46" spans="6:14" x14ac:dyDescent="0.3">
      <c r="F46" s="4">
        <v>1</v>
      </c>
      <c r="G46" s="4">
        <v>2</v>
      </c>
      <c r="H46" s="4">
        <v>4</v>
      </c>
      <c r="I46" s="4">
        <f t="shared" si="19"/>
        <v>48</v>
      </c>
      <c r="J46" s="4">
        <f t="shared" si="19"/>
        <v>20</v>
      </c>
      <c r="K46" s="4">
        <f t="shared" si="19"/>
        <v>32</v>
      </c>
      <c r="L46" s="4">
        <f t="shared" si="16"/>
        <v>0.48</v>
      </c>
      <c r="M46" s="4">
        <f t="shared" si="17"/>
        <v>0.2</v>
      </c>
      <c r="N46" s="4">
        <f t="shared" si="18"/>
        <v>0.32</v>
      </c>
    </row>
  </sheetData>
  <phoneticPr fontId="2" type="noConversion"/>
  <pageMargins left="0.7" right="0.7" top="0.75" bottom="0.75" header="0.3" footer="0.3"/>
  <pageSetup paperSize="9" orientation="portrait" horizont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C6AC43990D25164AB395108E6F6EB231" ma:contentTypeVersion="4" ma:contentTypeDescription="새 문서를 만듭니다." ma:contentTypeScope="" ma:versionID="d9e0efd0ecb225d25d19e4aac1c277f5">
  <xsd:schema xmlns:xsd="http://www.w3.org/2001/XMLSchema" xmlns:xs="http://www.w3.org/2001/XMLSchema" xmlns:p="http://schemas.microsoft.com/office/2006/metadata/properties" xmlns:ns3="6189e292-b68f-4b18-a547-5a5acccf3db3" targetNamespace="http://schemas.microsoft.com/office/2006/metadata/properties" ma:root="true" ma:fieldsID="bd3214ef93ac39fc504af730448f88c3" ns3:_="">
    <xsd:import namespace="6189e292-b68f-4b18-a547-5a5acccf3d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9e292-b68f-4b18-a547-5a5acccf3d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16F358-3B07-49BF-8CA9-B08B30319A58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6189e292-b68f-4b18-a547-5a5acccf3db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D7220EF-05B5-4234-926F-AA674FF091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E1D964-C4CB-49B4-BEB0-379957FBAC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89e292-b68f-4b18-a547-5a5acccf3d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본캐용</vt:lpstr>
      <vt:lpstr>부캐(영지효과)</vt:lpstr>
      <vt:lpstr>Sheet2 (3)</vt:lpstr>
      <vt:lpstr>Sheet2</vt:lpstr>
      <vt:lpstr>Sheet2 (5)</vt:lpstr>
      <vt:lpstr>Sheet2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YEOM</dc:creator>
  <cp:lastModifiedBy>YEOM</cp:lastModifiedBy>
  <dcterms:created xsi:type="dcterms:W3CDTF">2021-02-19T15:01:27Z</dcterms:created>
  <dcterms:modified xsi:type="dcterms:W3CDTF">2021-07-28T16:17:24Z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0x010100C6AC43990D25164AB395108E6F6EB231</vt:lpwstr>
  </property>
</Properties>
</file>