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codeName="현재_통합_문서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027DD76D-9E44-46F1-A4B0-3E955D4004F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계산기" sheetId="1" r:id="rId1"/>
    <sheet name="Official" sheetId="9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9" l="1"/>
  <c r="D23" i="9"/>
  <c r="E23" i="9"/>
  <c r="F23" i="9"/>
  <c r="G23" i="9"/>
  <c r="H23" i="9"/>
  <c r="I23" i="9"/>
  <c r="J23" i="9"/>
  <c r="K23" i="9"/>
  <c r="C24" i="9"/>
  <c r="D24" i="9"/>
  <c r="E24" i="9"/>
  <c r="F24" i="9"/>
  <c r="G24" i="9"/>
  <c r="H24" i="9"/>
  <c r="I24" i="9"/>
  <c r="J24" i="9"/>
  <c r="K24" i="9"/>
  <c r="C25" i="9"/>
  <c r="D25" i="9"/>
  <c r="E25" i="9"/>
  <c r="F25" i="9"/>
  <c r="G25" i="9"/>
  <c r="H25" i="9"/>
  <c r="I25" i="9"/>
  <c r="J25" i="9"/>
  <c r="K25" i="9"/>
  <c r="C26" i="9"/>
  <c r="D26" i="9"/>
  <c r="E26" i="9"/>
  <c r="F26" i="9"/>
  <c r="G26" i="9"/>
  <c r="H26" i="9"/>
  <c r="I26" i="9"/>
  <c r="J26" i="9"/>
  <c r="K26" i="9"/>
  <c r="E27" i="9"/>
  <c r="F27" i="9"/>
  <c r="G27" i="9"/>
  <c r="H27" i="9"/>
  <c r="I27" i="9"/>
  <c r="J27" i="9"/>
  <c r="K27" i="9"/>
  <c r="D22" i="9"/>
  <c r="E22" i="9"/>
  <c r="F22" i="9"/>
  <c r="G22" i="9"/>
  <c r="H22" i="9"/>
  <c r="I22" i="9"/>
  <c r="J22" i="9"/>
  <c r="K22" i="9"/>
  <c r="I32" i="1"/>
  <c r="H28" i="9" l="1"/>
  <c r="D23" i="1" s="1"/>
  <c r="D29" i="1"/>
  <c r="D28" i="1"/>
  <c r="D27" i="1"/>
  <c r="D30" i="1"/>
  <c r="B22" i="9" l="1"/>
  <c r="B23" i="9"/>
  <c r="B24" i="9"/>
  <c r="B25" i="9"/>
  <c r="B26" i="9"/>
  <c r="B27" i="9"/>
  <c r="C22" i="9"/>
  <c r="G28" i="9" l="1"/>
  <c r="D22" i="1" s="1"/>
  <c r="F28" i="9"/>
  <c r="E28" i="9"/>
  <c r="K28" i="9"/>
  <c r="D24" i="1" s="1"/>
  <c r="J28" i="9"/>
  <c r="I28" i="9"/>
  <c r="D20" i="1" s="1"/>
  <c r="D21" i="1" l="1"/>
  <c r="E3" i="9" s="1"/>
  <c r="D11" i="9" s="1"/>
  <c r="D27" i="9" s="1"/>
  <c r="D28" i="9" s="1"/>
  <c r="C11" i="9" l="1"/>
  <c r="C27" i="9" s="1"/>
  <c r="C28" i="9" l="1"/>
  <c r="E33" i="1" l="1"/>
  <c r="E34" i="1" s="1"/>
  <c r="D33" i="1"/>
  <c r="G33" i="1"/>
  <c r="G34" i="1" s="1"/>
  <c r="F33" i="1"/>
  <c r="F34" i="1" s="1"/>
  <c r="H33" i="1"/>
  <c r="H34" i="1" s="1"/>
  <c r="I33" i="1"/>
  <c r="I34" i="1" s="1"/>
  <c r="D34" i="1"/>
</calcChain>
</file>

<file path=xl/sharedStrings.xml><?xml version="1.0" encoding="utf-8"?>
<sst xmlns="http://schemas.openxmlformats.org/spreadsheetml/2006/main" count="102" uniqueCount="68">
  <si>
    <t>치명</t>
    <phoneticPr fontId="1" type="noConversion"/>
  </si>
  <si>
    <t>사</t>
    <phoneticPr fontId="1" type="noConversion"/>
  </si>
  <si>
    <t>환</t>
    <phoneticPr fontId="1" type="noConversion"/>
  </si>
  <si>
    <t>원</t>
    <phoneticPr fontId="1" type="noConversion"/>
  </si>
  <si>
    <t>체</t>
    <phoneticPr fontId="1" type="noConversion"/>
  </si>
  <si>
    <t>예</t>
    <phoneticPr fontId="1" type="noConversion"/>
  </si>
  <si>
    <t>기</t>
    <phoneticPr fontId="1" type="noConversion"/>
  </si>
  <si>
    <t>저</t>
    <phoneticPr fontId="1" type="noConversion"/>
  </si>
  <si>
    <t>아</t>
    <phoneticPr fontId="1" type="noConversion"/>
  </si>
  <si>
    <t>단</t>
    <phoneticPr fontId="1" type="noConversion"/>
  </si>
  <si>
    <t>질</t>
    <phoneticPr fontId="1" type="noConversion"/>
  </si>
  <si>
    <t>정</t>
    <phoneticPr fontId="1" type="noConversion"/>
  </si>
  <si>
    <t>돌</t>
    <phoneticPr fontId="1" type="noConversion"/>
  </si>
  <si>
    <t>이속</t>
    <phoneticPr fontId="1" type="noConversion"/>
  </si>
  <si>
    <t>캐릭터 특성 (펫포함)</t>
    <phoneticPr fontId="1" type="noConversion"/>
  </si>
  <si>
    <t>신속</t>
    <phoneticPr fontId="1" type="noConversion"/>
  </si>
  <si>
    <t>치명</t>
    <phoneticPr fontId="1" type="noConversion"/>
  </si>
  <si>
    <t>약어</t>
    <phoneticPr fontId="1" type="noConversion"/>
  </si>
  <si>
    <t>설명</t>
    <phoneticPr fontId="1" type="noConversion"/>
  </si>
  <si>
    <t>약어</t>
    <phoneticPr fontId="1" type="noConversion"/>
  </si>
  <si>
    <t>원한</t>
    <phoneticPr fontId="1" type="noConversion"/>
  </si>
  <si>
    <t>돌격대장</t>
    <phoneticPr fontId="1" type="noConversion"/>
  </si>
  <si>
    <t>예리한둔기</t>
    <phoneticPr fontId="1" type="noConversion"/>
  </si>
  <si>
    <t>극의:체술</t>
    <phoneticPr fontId="1" type="noConversion"/>
  </si>
  <si>
    <t>기습의 대가</t>
    <phoneticPr fontId="1" type="noConversion"/>
  </si>
  <si>
    <t>저주받은 인형</t>
    <phoneticPr fontId="1" type="noConversion"/>
  </si>
  <si>
    <t>아드레날린</t>
    <phoneticPr fontId="1" type="noConversion"/>
  </si>
  <si>
    <t>정밀단도</t>
    <phoneticPr fontId="1" type="noConversion"/>
  </si>
  <si>
    <t>질량증가</t>
    <phoneticPr fontId="1" type="noConversion"/>
  </si>
  <si>
    <t>정기흡수</t>
    <phoneticPr fontId="1" type="noConversion"/>
  </si>
  <si>
    <t>입력가능 각인</t>
    <phoneticPr fontId="1" type="noConversion"/>
  </si>
  <si>
    <t>입력가능 유물</t>
    <phoneticPr fontId="1" type="noConversion"/>
  </si>
  <si>
    <t>백어택 적중률</t>
    <phoneticPr fontId="1" type="noConversion"/>
  </si>
  <si>
    <t>돌격대장 효율</t>
    <phoneticPr fontId="1" type="noConversion"/>
  </si>
  <si>
    <t>유물</t>
    <phoneticPr fontId="1" type="noConversion"/>
  </si>
  <si>
    <t>각인</t>
    <phoneticPr fontId="1" type="noConversion"/>
  </si>
  <si>
    <t>이속</t>
    <phoneticPr fontId="1" type="noConversion"/>
  </si>
  <si>
    <t>치명</t>
    <phoneticPr fontId="1" type="noConversion"/>
  </si>
  <si>
    <t>쿨감</t>
    <phoneticPr fontId="1" type="noConversion"/>
  </si>
  <si>
    <t>공속</t>
    <phoneticPr fontId="1" type="noConversion"/>
  </si>
  <si>
    <t>입력값</t>
    <phoneticPr fontId="1" type="noConversion"/>
  </si>
  <si>
    <t>백어택 적중률</t>
    <phoneticPr fontId="1" type="noConversion"/>
  </si>
  <si>
    <t>치적</t>
    <phoneticPr fontId="1" type="noConversion"/>
  </si>
  <si>
    <t>계산값</t>
    <phoneticPr fontId="1" type="noConversion"/>
  </si>
  <si>
    <t>일반</t>
    <phoneticPr fontId="1" type="noConversion"/>
  </si>
  <si>
    <t>일반 백어택</t>
    <phoneticPr fontId="1" type="noConversion"/>
  </si>
  <si>
    <t>치댐</t>
    <phoneticPr fontId="1" type="noConversion"/>
  </si>
  <si>
    <t>치댐 백어택</t>
    <phoneticPr fontId="1" type="noConversion"/>
  </si>
  <si>
    <t>사멸6 (LV2)</t>
    <phoneticPr fontId="1" type="noConversion"/>
  </si>
  <si>
    <t>환각6 (LV2)</t>
    <phoneticPr fontId="1" type="noConversion"/>
  </si>
  <si>
    <t>캐릭터 스탯 (보너스 스탯 포함)</t>
    <phoneticPr fontId="1" type="noConversion"/>
  </si>
  <si>
    <t>보너스 스탯</t>
    <phoneticPr fontId="1" type="noConversion"/>
  </si>
  <si>
    <t>단심 쿨감</t>
    <phoneticPr fontId="1" type="noConversion"/>
  </si>
  <si>
    <t>보석 쿨감</t>
    <phoneticPr fontId="1" type="noConversion"/>
  </si>
  <si>
    <t>쿨감효율</t>
    <phoneticPr fontId="1" type="noConversion"/>
  </si>
  <si>
    <t>기대치 (쿨감계산)</t>
    <phoneticPr fontId="1" type="noConversion"/>
  </si>
  <si>
    <t>기대치 (쿨감미계산)</t>
    <phoneticPr fontId="1" type="noConversion"/>
  </si>
  <si>
    <t>※ 노란색 시트에만 값을 넣으셔야 합니다.
※ 유물 및 각인은 약어(원,체,돌,예 등등)로 입력하셔야 합니다.
※ Official 탭은 건드시면 안됩니다.</t>
    <phoneticPr fontId="1" type="noConversion"/>
  </si>
  <si>
    <t>※ 쿨감계산 값은 쉬지 않고 쿨을 돌렷을때 기준입니다.</t>
    <phoneticPr fontId="1" type="noConversion"/>
  </si>
  <si>
    <t>캐릭터 장비 및 각인</t>
    <phoneticPr fontId="1" type="noConversion"/>
  </si>
  <si>
    <t>예</t>
    <phoneticPr fontId="1" type="noConversion"/>
  </si>
  <si>
    <t>백어택 피증</t>
    <phoneticPr fontId="1" type="noConversion"/>
  </si>
  <si>
    <t>백어택 치적</t>
    <phoneticPr fontId="1" type="noConversion"/>
  </si>
  <si>
    <t>치적 백어택</t>
    <phoneticPr fontId="1" type="noConversion"/>
  </si>
  <si>
    <t>백어택 치명</t>
    <phoneticPr fontId="1" type="noConversion"/>
  </si>
  <si>
    <t>특성 보너스</t>
    <phoneticPr fontId="1" type="noConversion"/>
  </si>
  <si>
    <t>피해증가</t>
    <phoneticPr fontId="1" type="noConversion"/>
  </si>
  <si>
    <t>0811 패치적용 Ver 1.1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</si>
</sst>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8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1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3" borderId="1" xfId="0" applyFont="1" applyFill="1" applyBorder="1">
      <alignment vertical="center"/>
    </xf>
    <xf numFmtId="0" fontId="4" fillId="0" borderId="0" xfId="0" applyFon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7" xfId="0" applyBorder="1" applyAlignment="1">
      <alignment horizontal="right"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10" xfId="0" applyBorder="1">
      <alignment vertical="center"/>
    </xf>
    <xf numFmtId="0" fontId="0" fillId="0" borderId="0" xfId="0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9" xfId="0" applyFill="1" applyBorder="1">
      <alignment vertical="center"/>
    </xf>
    <xf numFmtId="0" fontId="0" fillId="0" borderId="10" xfId="0" applyFill="1" applyBorder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4" fillId="0" borderId="5" xfId="0" applyFont="1" applyFill="1" applyBorder="1" applyAlignment="1">
      <alignment horizontal="right" vertical="center"/>
    </xf>
  </cellXfs>
  <cellStyles count="1">
    <cellStyle name="표준" xfId="0" builtinId="0"/>
  </cellStyles>
  <dxfs count="14">
    <dxf>
      <fill>
        <patternFill patternType="solid">
          <fgColor rgb="FFDDEBF7"/>
          <bgColor rgb="FFDDEBF7"/>
        </patternFill>
      </fill>
    </dxf>
    <dxf>
      <fill>
        <patternFill patternType="solid">
          <fgColor rgb="FFDDEBF7"/>
          <bgColor rgb="FFDDEBF7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5B9BD5"/>
        </top>
      </border>
    </dxf>
    <dxf>
      <font>
        <b/>
        <color rgb="FFFFFFFF"/>
      </font>
      <fill>
        <patternFill patternType="solid">
          <fgColor rgb="FF5B9BD5"/>
          <bgColor rgb="FF5B9BD5"/>
        </patternFill>
      </fill>
    </dxf>
    <dxf>
      <font>
        <color rgb="FF000000"/>
      </font>
      <border>
        <left style="thin">
          <color rgb="FF9BC2E6"/>
        </left>
        <right style="thin">
          <color rgb="FF9BC2E6"/>
        </right>
        <top style="thin">
          <color rgb="FF9BC2E6"/>
        </top>
        <bottom style="thin">
          <color rgb="FF9BC2E6"/>
        </bottom>
        <horizontal style="thin">
          <color rgb="FF9BC2E6"/>
        </horizontal>
      </border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DDEBF7"/>
          <bgColor rgb="FFDDEBF7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5B9BD5"/>
        </top>
      </border>
    </dxf>
    <dxf>
      <font>
        <b/>
        <color rgb="FFFFFFFF"/>
      </font>
      <fill>
        <patternFill patternType="solid">
          <fgColor rgb="FF5B9BD5"/>
          <bgColor rgb="FF5B9BD5"/>
        </patternFill>
      </fill>
    </dxf>
    <dxf>
      <font>
        <color rgb="FF000000"/>
      </font>
      <border>
        <left style="thin">
          <color rgb="FF9BC2E6"/>
        </left>
        <right style="thin">
          <color rgb="FF9BC2E6"/>
        </right>
        <top style="thin">
          <color rgb="FF9BC2E6"/>
        </top>
        <bottom style="thin">
          <color rgb="FF9BC2E6"/>
        </bottom>
        <horizontal style="thin">
          <color rgb="FF9BC2E6"/>
        </horizontal>
      </border>
    </dxf>
  </dxfs>
  <tableStyles count="2" defaultTableStyle="TableStyleMedium2" defaultPivotStyle="PivotStyleLight16">
    <tableStyle name="TableStyleMedium2 2" pivot="0" count="7" xr9:uid="{00000000-0011-0000-FFFF-FFFF00000000}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TableStyleMedium2 3" pivot="0" count="7" xr9:uid="{00000000-0011-0000-FFFF-FFFF01000000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5" tint="0.59999389629810485"/>
  </sheetPr>
  <dimension ref="A1:O47"/>
  <sheetViews>
    <sheetView showGridLines="0" tabSelected="1" workbookViewId="0">
      <selection activeCell="M6" sqref="M6"/>
    </sheetView>
  </sheetViews>
  <sheetFormatPr defaultRowHeight="17.399999999999999"/>
  <cols>
    <col min="1" max="2" width="3.09765625" customWidth="1"/>
    <col min="3" max="3" width="19.5" style="1" bestFit="1" customWidth="1"/>
    <col min="4" max="7" width="14.5" style="1" bestFit="1" customWidth="1"/>
    <col min="8" max="8" width="14.19921875" customWidth="1"/>
    <col min="9" max="9" width="14.5" customWidth="1"/>
    <col min="10" max="11" width="3.09765625" customWidth="1"/>
    <col min="12" max="14" width="14.5" customWidth="1"/>
    <col min="15" max="15" width="11" bestFit="1" customWidth="1"/>
  </cols>
  <sheetData>
    <row r="1" spans="2:10" ht="18" thickBot="1"/>
    <row r="2" spans="2:10">
      <c r="B2" s="34"/>
      <c r="C2" s="35"/>
      <c r="D2" s="36"/>
      <c r="E2" s="36"/>
      <c r="F2" s="36"/>
      <c r="G2" s="36"/>
      <c r="H2" s="36"/>
      <c r="I2" s="35"/>
      <c r="J2" s="37"/>
    </row>
    <row r="3" spans="2:10">
      <c r="B3" s="38"/>
      <c r="C3" s="55" t="s">
        <v>31</v>
      </c>
      <c r="D3" s="31" t="s">
        <v>17</v>
      </c>
      <c r="E3" s="31" t="s">
        <v>18</v>
      </c>
      <c r="F3" s="39"/>
      <c r="G3" s="39"/>
      <c r="H3" s="54" t="s">
        <v>14</v>
      </c>
      <c r="I3" s="54"/>
      <c r="J3" s="40"/>
    </row>
    <row r="4" spans="2:10">
      <c r="B4" s="38"/>
      <c r="C4" s="56"/>
      <c r="D4" s="7" t="s">
        <v>1</v>
      </c>
      <c r="E4" s="7" t="s">
        <v>48</v>
      </c>
      <c r="F4" s="39"/>
      <c r="G4" s="39"/>
      <c r="H4" s="32" t="s">
        <v>15</v>
      </c>
      <c r="I4" s="16">
        <v>1364</v>
      </c>
      <c r="J4" s="40"/>
    </row>
    <row r="5" spans="2:10">
      <c r="B5" s="38"/>
      <c r="C5" s="57"/>
      <c r="D5" s="7" t="s">
        <v>2</v>
      </c>
      <c r="E5" s="7" t="s">
        <v>49</v>
      </c>
      <c r="F5" s="39"/>
      <c r="G5" s="39"/>
      <c r="H5" s="32" t="s">
        <v>16</v>
      </c>
      <c r="I5" s="16">
        <v>835</v>
      </c>
      <c r="J5" s="40"/>
    </row>
    <row r="6" spans="2:10">
      <c r="B6" s="38"/>
      <c r="C6" s="41"/>
      <c r="D6" s="39"/>
      <c r="E6" s="39"/>
      <c r="F6" s="39"/>
      <c r="G6" s="39"/>
      <c r="H6" s="39"/>
      <c r="I6" s="41"/>
      <c r="J6" s="40"/>
    </row>
    <row r="7" spans="2:10">
      <c r="B7" s="38"/>
      <c r="C7" s="53" t="s">
        <v>30</v>
      </c>
      <c r="D7" s="31" t="s">
        <v>19</v>
      </c>
      <c r="E7" s="31" t="s">
        <v>18</v>
      </c>
      <c r="F7" s="39"/>
      <c r="G7" s="39"/>
      <c r="H7" s="54" t="s">
        <v>51</v>
      </c>
      <c r="I7" s="54"/>
      <c r="J7" s="40"/>
    </row>
    <row r="8" spans="2:10">
      <c r="B8" s="38"/>
      <c r="C8" s="53"/>
      <c r="D8" s="6" t="s">
        <v>4</v>
      </c>
      <c r="E8" s="7" t="s">
        <v>23</v>
      </c>
      <c r="F8" s="39"/>
      <c r="G8" s="39"/>
      <c r="H8" s="32" t="s">
        <v>39</v>
      </c>
      <c r="I8" s="16">
        <v>10</v>
      </c>
      <c r="J8" s="40"/>
    </row>
    <row r="9" spans="2:10">
      <c r="B9" s="38"/>
      <c r="C9" s="53"/>
      <c r="D9" s="6" t="s">
        <v>3</v>
      </c>
      <c r="E9" s="7" t="s">
        <v>20</v>
      </c>
      <c r="F9" s="39"/>
      <c r="G9" s="39"/>
      <c r="H9" s="32" t="s">
        <v>36</v>
      </c>
      <c r="I9" s="16">
        <v>10</v>
      </c>
      <c r="J9" s="40"/>
    </row>
    <row r="10" spans="2:10">
      <c r="B10" s="38"/>
      <c r="C10" s="53"/>
      <c r="D10" s="11" t="s">
        <v>12</v>
      </c>
      <c r="E10" s="7" t="s">
        <v>21</v>
      </c>
      <c r="F10" s="39"/>
      <c r="G10" s="39"/>
      <c r="H10" s="32" t="s">
        <v>52</v>
      </c>
      <c r="I10" s="16">
        <v>0</v>
      </c>
      <c r="J10" s="40"/>
    </row>
    <row r="11" spans="2:10">
      <c r="B11" s="38"/>
      <c r="C11" s="53"/>
      <c r="D11" s="6" t="s">
        <v>5</v>
      </c>
      <c r="E11" s="7" t="s">
        <v>22</v>
      </c>
      <c r="F11" s="39"/>
      <c r="G11" s="39"/>
      <c r="H11" s="28" t="s">
        <v>53</v>
      </c>
      <c r="I11" s="29">
        <v>14</v>
      </c>
      <c r="J11" s="40"/>
    </row>
    <row r="12" spans="2:10">
      <c r="B12" s="38"/>
      <c r="C12" s="53"/>
      <c r="D12" s="6" t="s">
        <v>6</v>
      </c>
      <c r="E12" s="7" t="s">
        <v>24</v>
      </c>
      <c r="F12" s="39"/>
      <c r="G12" s="39"/>
      <c r="H12" s="32" t="s">
        <v>37</v>
      </c>
      <c r="I12" s="16">
        <v>7</v>
      </c>
      <c r="J12" s="40"/>
    </row>
    <row r="13" spans="2:10">
      <c r="B13" s="38"/>
      <c r="C13" s="53"/>
      <c r="D13" s="6" t="s">
        <v>7</v>
      </c>
      <c r="E13" s="7" t="s">
        <v>25</v>
      </c>
      <c r="F13" s="39"/>
      <c r="G13" s="39"/>
      <c r="H13" s="50" t="s">
        <v>66</v>
      </c>
      <c r="I13" s="29">
        <v>0</v>
      </c>
      <c r="J13" s="40"/>
    </row>
    <row r="14" spans="2:10">
      <c r="B14" s="38"/>
      <c r="C14" s="53"/>
      <c r="D14" s="6" t="s">
        <v>8</v>
      </c>
      <c r="E14" s="7" t="s">
        <v>26</v>
      </c>
      <c r="F14" s="39"/>
      <c r="G14" s="39"/>
      <c r="J14" s="40"/>
    </row>
    <row r="15" spans="2:10">
      <c r="B15" s="38"/>
      <c r="C15" s="53"/>
      <c r="D15" s="6" t="s">
        <v>9</v>
      </c>
      <c r="E15" s="7" t="s">
        <v>27</v>
      </c>
      <c r="F15" s="39"/>
      <c r="G15" s="39"/>
      <c r="H15" s="54" t="s">
        <v>59</v>
      </c>
      <c r="I15" s="54"/>
      <c r="J15" s="40"/>
    </row>
    <row r="16" spans="2:10">
      <c r="B16" s="38"/>
      <c r="C16" s="53"/>
      <c r="D16" s="6" t="s">
        <v>10</v>
      </c>
      <c r="E16" s="7" t="s">
        <v>28</v>
      </c>
      <c r="F16" s="39"/>
      <c r="G16" s="39"/>
      <c r="H16" s="32" t="s">
        <v>34</v>
      </c>
      <c r="I16" s="13" t="s">
        <v>1</v>
      </c>
      <c r="J16" s="40"/>
    </row>
    <row r="17" spans="2:13">
      <c r="B17" s="38"/>
      <c r="C17" s="53"/>
      <c r="D17" s="12" t="s">
        <v>11</v>
      </c>
      <c r="E17" s="7" t="s">
        <v>29</v>
      </c>
      <c r="F17" s="39"/>
      <c r="G17" s="39"/>
      <c r="H17" s="54" t="s">
        <v>35</v>
      </c>
      <c r="I17" s="13" t="s">
        <v>3</v>
      </c>
      <c r="J17" s="40"/>
    </row>
    <row r="18" spans="2:13">
      <c r="B18" s="38"/>
      <c r="C18" s="41"/>
      <c r="D18" s="42"/>
      <c r="E18" s="39"/>
      <c r="F18" s="39"/>
      <c r="G18" s="39"/>
      <c r="H18" s="54"/>
      <c r="I18" s="13" t="s">
        <v>4</v>
      </c>
      <c r="J18" s="40"/>
    </row>
    <row r="19" spans="2:13">
      <c r="B19" s="38"/>
      <c r="C19" s="53" t="s">
        <v>50</v>
      </c>
      <c r="D19" s="53"/>
      <c r="E19" s="39"/>
      <c r="F19" s="39"/>
      <c r="G19" s="39"/>
      <c r="H19" s="54"/>
      <c r="I19" s="13" t="s">
        <v>60</v>
      </c>
      <c r="J19" s="40"/>
    </row>
    <row r="20" spans="2:13" s="2" customFormat="1">
      <c r="B20" s="38"/>
      <c r="C20" s="31" t="s">
        <v>39</v>
      </c>
      <c r="D20" s="6">
        <f>IF((I4*0.01718)+I8+Official!I28&gt;40,40,(I4*0.01718)+I8+Official!I28)</f>
        <v>33.433520000000001</v>
      </c>
      <c r="E20" s="39"/>
      <c r="F20" s="39"/>
      <c r="G20" s="39"/>
      <c r="H20" s="54"/>
      <c r="I20" s="13" t="s">
        <v>8</v>
      </c>
      <c r="J20" s="40"/>
      <c r="K20"/>
      <c r="L20"/>
      <c r="M20"/>
    </row>
    <row r="21" spans="2:13" s="2" customFormat="1">
      <c r="B21" s="43"/>
      <c r="C21" s="31" t="s">
        <v>13</v>
      </c>
      <c r="D21" s="7">
        <f>IF((I4*0.01718)+I9+Official!J28&gt;40,40,(I4*0.01718)+I9+Official!J28)</f>
        <v>33.433520000000001</v>
      </c>
      <c r="E21" s="9"/>
      <c r="F21" s="9"/>
      <c r="G21" s="9"/>
      <c r="H21" s="54"/>
      <c r="I21" s="13" t="s">
        <v>12</v>
      </c>
      <c r="J21" s="40"/>
    </row>
    <row r="22" spans="2:13">
      <c r="B22" s="43"/>
      <c r="C22" s="31" t="s">
        <v>0</v>
      </c>
      <c r="D22" s="7">
        <f>IF((I5*0.03578)+I12+Official!G28&gt;100,100,(I5*0.03578)+I12+Official!G28)</f>
        <v>74.876300000000001</v>
      </c>
      <c r="E22" s="9"/>
      <c r="F22" s="9"/>
      <c r="G22" s="9"/>
      <c r="H22" s="39"/>
      <c r="I22" s="41"/>
      <c r="J22" s="44"/>
    </row>
    <row r="23" spans="2:13">
      <c r="B23" s="43"/>
      <c r="C23" s="33" t="s">
        <v>64</v>
      </c>
      <c r="D23" s="7">
        <f>IF((I5*0.03578)+I12+Official!H28+Official!D3&gt;100,100,(I5*0.03578)+I12+Official!H28+Official!D3)</f>
        <v>84.876300000000001</v>
      </c>
      <c r="E23" s="9"/>
      <c r="F23" s="9"/>
      <c r="G23" s="9"/>
      <c r="H23" s="32" t="s">
        <v>41</v>
      </c>
      <c r="I23" s="13">
        <v>60</v>
      </c>
      <c r="J23" s="44"/>
    </row>
    <row r="24" spans="2:13">
      <c r="B24" s="38"/>
      <c r="C24" s="31" t="s">
        <v>54</v>
      </c>
      <c r="D24" s="7">
        <f>100-(100 * (1-(($I$10+$D$30)/100)) * (1-($I$11/100)) * (1-(Official!$K$28/100)))</f>
        <v>39.185168800000007</v>
      </c>
      <c r="E24" s="39"/>
      <c r="F24" s="39"/>
      <c r="G24" s="39"/>
      <c r="H24" s="39"/>
      <c r="I24" s="41"/>
      <c r="J24" s="40"/>
    </row>
    <row r="25" spans="2:13">
      <c r="B25" s="38"/>
      <c r="C25" s="10"/>
      <c r="D25" s="27"/>
      <c r="E25" s="39"/>
      <c r="F25" s="39"/>
      <c r="G25" s="39"/>
      <c r="H25" s="39"/>
      <c r="I25" s="41"/>
      <c r="J25" s="40"/>
    </row>
    <row r="26" spans="2:13">
      <c r="B26" s="38"/>
      <c r="C26" s="53" t="s">
        <v>65</v>
      </c>
      <c r="D26" s="53"/>
      <c r="E26" s="39"/>
      <c r="F26" s="39"/>
      <c r="G26" s="39"/>
      <c r="H26" s="39"/>
      <c r="I26" s="41"/>
      <c r="J26" s="40"/>
    </row>
    <row r="27" spans="2:13">
      <c r="B27" s="38"/>
      <c r="C27" s="31" t="s">
        <v>39</v>
      </c>
      <c r="D27" s="7">
        <f>IF((I4*0.01718)&gt;40,40,(I4*0.01718))</f>
        <v>23.433520000000001</v>
      </c>
      <c r="E27" s="39"/>
      <c r="F27" s="39"/>
      <c r="G27" s="39"/>
      <c r="H27" s="39"/>
      <c r="I27" s="41"/>
      <c r="J27" s="40"/>
    </row>
    <row r="28" spans="2:13">
      <c r="B28" s="38"/>
      <c r="C28" s="31" t="s">
        <v>13</v>
      </c>
      <c r="D28" s="7">
        <f>IF((I4*0.01718)&gt;40,40,(I4*0.01718))</f>
        <v>23.433520000000001</v>
      </c>
      <c r="E28" s="39"/>
      <c r="F28" s="39"/>
      <c r="G28" s="39"/>
      <c r="H28" s="39"/>
      <c r="I28" s="41"/>
      <c r="J28" s="40"/>
    </row>
    <row r="29" spans="2:13">
      <c r="B29" s="38"/>
      <c r="C29" s="31" t="s">
        <v>0</v>
      </c>
      <c r="D29" s="7">
        <f>IF((I5*0.03578)&gt;100,100,(I5*0.03578))</f>
        <v>29.876300000000001</v>
      </c>
      <c r="E29" s="39"/>
      <c r="F29" s="39"/>
      <c r="G29" s="39"/>
      <c r="H29" s="39"/>
      <c r="I29" s="41"/>
      <c r="J29" s="40"/>
    </row>
    <row r="30" spans="2:13">
      <c r="B30" s="38"/>
      <c r="C30" s="31" t="s">
        <v>38</v>
      </c>
      <c r="D30" s="7">
        <f>(I4*0.02147)</f>
        <v>29.285080000000001</v>
      </c>
      <c r="E30" s="39"/>
      <c r="F30" s="39"/>
      <c r="G30" s="39"/>
      <c r="H30" s="39"/>
      <c r="I30" s="41"/>
      <c r="J30" s="40"/>
    </row>
    <row r="31" spans="2:13">
      <c r="B31" s="38"/>
      <c r="C31" s="41"/>
      <c r="D31" s="39"/>
      <c r="E31" s="39"/>
      <c r="F31" s="39"/>
      <c r="G31" s="39"/>
      <c r="H31" s="39"/>
      <c r="I31" s="41"/>
      <c r="J31" s="40"/>
    </row>
    <row r="32" spans="2:13">
      <c r="B32" s="38"/>
      <c r="C32" s="14" t="s">
        <v>32</v>
      </c>
      <c r="D32" s="14">
        <v>100</v>
      </c>
      <c r="E32" s="14">
        <v>75</v>
      </c>
      <c r="F32" s="14">
        <v>50</v>
      </c>
      <c r="G32" s="14">
        <v>25</v>
      </c>
      <c r="H32" s="14">
        <v>0</v>
      </c>
      <c r="I32" s="14">
        <f>I23</f>
        <v>60</v>
      </c>
      <c r="J32" s="40"/>
    </row>
    <row r="33" spans="1:15">
      <c r="B33" s="38"/>
      <c r="C33" s="32" t="s">
        <v>56</v>
      </c>
      <c r="D33" s="15">
        <f xml:space="preserve">
(
(
(
(Official!$D$28*Official!$C$3)*((200+Official!$F$28)/100)*($D$23/100)
)
+
(
(Official!$D$28*Official!$C$3)*(1-($D$23/100))
)
)
*
(1+($I$13/100))
*
(D$32/100)
)
+
(
(
(
Official!$C$28*((200+Official!$E$28)/100)*($D$22/100)
)
+
(
Official!$C$28*(1-($D$22/100))
)
)
*
(1+($I$13/100))
*
(1-(D$32/100))
)</f>
        <v>7.9876823377403428</v>
      </c>
      <c r="E33" s="15">
        <f xml:space="preserve">
(
(
(
(Official!$D$28*Official!$C$3)*((200+Official!$F$28)/100)*($D$23/100)
)
+
(
(Official!$D$28*Official!$C$3)*(1-($D$23/100))
)
)
*
(1+($I$13/100))
*
(E$32/100)
)
+
(
(
(
Official!$C$28*((200+Official!$E$28)/100)*($D$22/100)
)
+
(
Official!$C$28*(1-($D$22/100))
)
)
*
(1+($I$13/100))
*
(1-(E$32/100))
)</f>
        <v>7.3591629025989089</v>
      </c>
      <c r="F33" s="15">
        <f xml:space="preserve">
(
(
(
(Official!$D$28*Official!$C$3)*((200+Official!$F$28)/100)*($D$23/100)
)
+
(
(Official!$D$28*Official!$C$3)*(1-($D$23/100))
)
)
*
(1+($I$13/100))
*
(F$32/100)
)
+
(
(
(
Official!$C$28*((200+Official!$E$28)/100)*($D$22/100)
)
+
(
Official!$C$28*(1-($D$22/100))
)
)
*
(1+($I$13/100))
*
(1-(F$32/100))
)</f>
        <v>6.730643467457476</v>
      </c>
      <c r="G33" s="15">
        <f xml:space="preserve">
(
(
(
(Official!$D$28*Official!$C$3)*((200+Official!$F$28)/100)*($D$23/100)
)
+
(
(Official!$D$28*Official!$C$3)*(1-($D$23/100))
)
)
*
(1+($I$13/100))
*
(G$32/100)
)
+
(
(
(
Official!$C$28*((200+Official!$E$28)/100)*($D$22/100)
)
+
(
Official!$C$28*(1-($D$22/100))
)
)
*
(1+($I$13/100))
*
(1-(G$32/100))
)</f>
        <v>6.1021240323160422</v>
      </c>
      <c r="H33" s="15">
        <f xml:space="preserve">
(
(
(
(Official!$D$28*Official!$C$3)*((200+Official!$F$28)/100)*($D$23/100)
)
+
(
(Official!$D$28*Official!$C$3)*(1-($D$23/100))
)
)
*
(1+($I$13/100))
*
(H$32/100)
)
+
(
(
(
Official!$C$28*((200+Official!$E$28)/100)*($D$22/100)
)
+
(
Official!$C$28*(1-($D$22/100))
)
)
*
(1+($I$13/100))
*
(1-(H$32/100))
)</f>
        <v>5.4736045971746083</v>
      </c>
      <c r="I33" s="15">
        <f xml:space="preserve">
(
(
(
(Official!$D$28*Official!$C$3)*((200+Official!$F$28)/100)*($D$23/100)
)
+
(
(Official!$D$28*Official!$C$3)*(1-($D$23/100))
)
)
*
(1+($I$13/100))
*
(I$32/100)
)
+
(
(
(
Official!$C$28*((200+Official!$E$28)/100)*($D$22/100)
)
+
(
Official!$C$28*(1-($D$22/100))
)
)
*
(1+($I$13/100))
*
(1-(I$32/100))
)</f>
        <v>6.982051241514049</v>
      </c>
      <c r="J33" s="40"/>
    </row>
    <row r="34" spans="1:15">
      <c r="B34" s="38"/>
      <c r="C34" s="32" t="s">
        <v>55</v>
      </c>
      <c r="D34" s="15">
        <f t="shared" ref="D34:I34" si="0">D33*(1+($D$24/100))</f>
        <v>11.117669144991682</v>
      </c>
      <c r="E34" s="15">
        <f t="shared" si="0"/>
        <v>10.242863308249271</v>
      </c>
      <c r="F34" s="15">
        <f t="shared" si="0"/>
        <v>9.3680574715068605</v>
      </c>
      <c r="G34" s="15">
        <f t="shared" si="0"/>
        <v>8.4932516347644498</v>
      </c>
      <c r="H34" s="15">
        <f t="shared" si="0"/>
        <v>7.618445798022039</v>
      </c>
      <c r="I34" s="15">
        <f t="shared" si="0"/>
        <v>9.7179798062038252</v>
      </c>
      <c r="J34" s="40"/>
    </row>
    <row r="35" spans="1:15">
      <c r="B35" s="38"/>
      <c r="C35" s="58" t="s">
        <v>58</v>
      </c>
      <c r="D35" s="58"/>
      <c r="E35" s="58"/>
      <c r="F35" s="58"/>
      <c r="G35" s="58"/>
      <c r="H35" s="58"/>
      <c r="I35" s="58"/>
      <c r="J35" s="40"/>
    </row>
    <row r="36" spans="1:15">
      <c r="B36" s="38"/>
      <c r="C36" s="30"/>
      <c r="D36" s="30"/>
      <c r="E36" s="30"/>
      <c r="F36" s="30"/>
      <c r="G36" s="30"/>
      <c r="H36" s="30"/>
      <c r="I36" s="30"/>
      <c r="J36" s="40"/>
    </row>
    <row r="37" spans="1:15">
      <c r="B37" s="38"/>
      <c r="C37" s="51" t="s">
        <v>57</v>
      </c>
      <c r="D37" s="52"/>
      <c r="E37" s="52"/>
      <c r="F37" s="52"/>
      <c r="G37" s="52"/>
      <c r="H37" s="52"/>
      <c r="I37" s="52"/>
      <c r="J37" s="40"/>
    </row>
    <row r="38" spans="1:15">
      <c r="B38" s="38"/>
      <c r="C38" s="52"/>
      <c r="D38" s="52"/>
      <c r="E38" s="52"/>
      <c r="F38" s="52"/>
      <c r="G38" s="52"/>
      <c r="H38" s="52"/>
      <c r="I38" s="52"/>
      <c r="J38" s="40"/>
    </row>
    <row r="39" spans="1:15">
      <c r="B39" s="38"/>
      <c r="C39" s="52"/>
      <c r="D39" s="52"/>
      <c r="E39" s="52"/>
      <c r="F39" s="52"/>
      <c r="G39" s="52"/>
      <c r="H39" s="52"/>
      <c r="I39" s="52"/>
      <c r="J39" s="40"/>
    </row>
    <row r="40" spans="1:15">
      <c r="B40" s="38"/>
      <c r="C40" s="39"/>
      <c r="D40" s="39"/>
      <c r="E40" s="39"/>
      <c r="F40" s="39"/>
      <c r="G40" s="39"/>
      <c r="H40" s="39"/>
      <c r="I40" s="45" t="s">
        <v>67</v>
      </c>
      <c r="J40" s="40"/>
    </row>
    <row r="41" spans="1:15" ht="18" thickBot="1">
      <c r="B41" s="46"/>
      <c r="C41" s="47"/>
      <c r="D41" s="48"/>
      <c r="E41" s="48"/>
      <c r="F41" s="48"/>
      <c r="G41" s="48"/>
      <c r="H41" s="48"/>
      <c r="I41" s="47"/>
      <c r="J41" s="49"/>
    </row>
    <row r="42" spans="1:15">
      <c r="B42" s="4"/>
      <c r="C42" s="8"/>
      <c r="D42" s="8"/>
      <c r="E42" s="8"/>
      <c r="F42" s="8"/>
      <c r="G42" s="8"/>
      <c r="H42" s="9"/>
      <c r="I42" s="8"/>
      <c r="J42" s="8"/>
      <c r="K42" s="8"/>
      <c r="L42" s="8"/>
      <c r="M42" s="8"/>
      <c r="N42" s="8"/>
      <c r="O42" s="8"/>
    </row>
    <row r="43" spans="1:15">
      <c r="B43" s="4"/>
      <c r="C43" s="8"/>
      <c r="D43" s="8"/>
      <c r="E43" s="8"/>
      <c r="F43" s="8"/>
      <c r="G43" s="8"/>
      <c r="H43" s="9"/>
      <c r="I43" s="8"/>
      <c r="J43" s="8"/>
      <c r="K43" s="8"/>
      <c r="L43" s="8"/>
      <c r="M43" s="8"/>
      <c r="N43" s="8"/>
      <c r="O43" s="8"/>
    </row>
    <row r="44" spans="1:15">
      <c r="B44" s="4"/>
      <c r="D44" s="8"/>
      <c r="E44" s="8"/>
      <c r="F44" s="8"/>
      <c r="G44" s="8"/>
      <c r="H44" s="9"/>
      <c r="I44" s="8"/>
      <c r="J44" s="8"/>
      <c r="K44" s="8"/>
      <c r="L44" s="8"/>
      <c r="M44" s="8"/>
      <c r="N44" s="8"/>
      <c r="O44" s="8"/>
    </row>
    <row r="45" spans="1:15">
      <c r="H45" s="9"/>
      <c r="I45" s="8"/>
      <c r="J45" s="8"/>
      <c r="K45" s="8"/>
      <c r="L45" s="8"/>
      <c r="M45" s="8"/>
      <c r="N45" s="8"/>
      <c r="O45" s="8"/>
    </row>
    <row r="46" spans="1:15">
      <c r="A46" s="1"/>
    </row>
    <row r="47" spans="1:15">
      <c r="B47" s="5"/>
      <c r="C47" s="3"/>
      <c r="D47" s="3"/>
      <c r="E47" s="3"/>
      <c r="F47" s="3"/>
      <c r="G47" s="3"/>
    </row>
  </sheetData>
  <mergeCells count="10">
    <mergeCell ref="C37:I39"/>
    <mergeCell ref="C7:C17"/>
    <mergeCell ref="C19:D19"/>
    <mergeCell ref="H3:I3"/>
    <mergeCell ref="H7:I7"/>
    <mergeCell ref="H17:H21"/>
    <mergeCell ref="C3:C5"/>
    <mergeCell ref="C26:D26"/>
    <mergeCell ref="C35:I35"/>
    <mergeCell ref="H15:I15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B2:K28"/>
  <sheetViews>
    <sheetView topLeftCell="A4" workbookViewId="0">
      <selection activeCell="G8" sqref="G8"/>
    </sheetView>
  </sheetViews>
  <sheetFormatPr defaultColWidth="8.69921875" defaultRowHeight="17.399999999999999"/>
  <cols>
    <col min="1" max="1" width="8.69921875" style="21"/>
    <col min="2" max="2" width="13" style="21" bestFit="1" customWidth="1"/>
    <col min="3" max="11" width="11.8984375" style="21" customWidth="1"/>
    <col min="12" max="16384" width="8.69921875" style="21"/>
  </cols>
  <sheetData>
    <row r="2" spans="2:11">
      <c r="C2" s="33" t="s">
        <v>61</v>
      </c>
      <c r="D2" s="33" t="s">
        <v>62</v>
      </c>
      <c r="E2" s="26" t="s">
        <v>33</v>
      </c>
      <c r="F2" s="10"/>
      <c r="G2" s="10"/>
      <c r="H2" s="10"/>
      <c r="I2" s="4"/>
    </row>
    <row r="3" spans="2:11">
      <c r="C3" s="7">
        <v>1.05</v>
      </c>
      <c r="D3" s="7">
        <v>10</v>
      </c>
      <c r="E3" s="7">
        <f>IF(1+(계산기!D21*0.45)/100&lt;1,1,1+(계산기!D21*0.45)/100)</f>
        <v>1.15045084</v>
      </c>
    </row>
    <row r="6" spans="2:11">
      <c r="B6" s="19"/>
      <c r="C6" s="20" t="s">
        <v>44</v>
      </c>
      <c r="D6" s="20" t="s">
        <v>45</v>
      </c>
      <c r="E6" s="20" t="s">
        <v>46</v>
      </c>
      <c r="F6" s="20" t="s">
        <v>47</v>
      </c>
      <c r="G6" s="19" t="s">
        <v>42</v>
      </c>
      <c r="H6" s="33" t="s">
        <v>63</v>
      </c>
      <c r="I6" s="19" t="s">
        <v>39</v>
      </c>
      <c r="J6" s="19" t="s">
        <v>36</v>
      </c>
      <c r="K6" s="19" t="s">
        <v>38</v>
      </c>
    </row>
    <row r="7" spans="2:11">
      <c r="B7" s="19" t="s">
        <v>1</v>
      </c>
      <c r="C7" s="7">
        <v>1.06</v>
      </c>
      <c r="D7" s="7">
        <v>1.21</v>
      </c>
      <c r="E7" s="7">
        <v>17</v>
      </c>
      <c r="F7" s="7">
        <v>55</v>
      </c>
      <c r="G7" s="22">
        <v>23</v>
      </c>
      <c r="H7" s="22">
        <v>23</v>
      </c>
      <c r="I7" s="7">
        <v>0</v>
      </c>
      <c r="J7" s="6">
        <v>0</v>
      </c>
      <c r="K7" s="7">
        <v>0</v>
      </c>
    </row>
    <row r="8" spans="2:11">
      <c r="B8" s="19" t="s">
        <v>2</v>
      </c>
      <c r="C8" s="6">
        <v>1.29</v>
      </c>
      <c r="D8" s="6">
        <v>1.29</v>
      </c>
      <c r="E8" s="6">
        <v>0</v>
      </c>
      <c r="F8" s="6">
        <v>0</v>
      </c>
      <c r="G8" s="6">
        <v>25</v>
      </c>
      <c r="H8" s="6">
        <v>25</v>
      </c>
      <c r="I8" s="6">
        <v>0</v>
      </c>
      <c r="J8" s="6">
        <v>0</v>
      </c>
      <c r="K8" s="6">
        <v>0</v>
      </c>
    </row>
    <row r="9" spans="2:11">
      <c r="B9" s="19" t="s">
        <v>3</v>
      </c>
      <c r="C9" s="6">
        <v>1.2</v>
      </c>
      <c r="D9" s="6">
        <v>1.2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</row>
    <row r="10" spans="2:11">
      <c r="B10" s="19" t="s">
        <v>4</v>
      </c>
      <c r="C10" s="6">
        <v>1.6</v>
      </c>
      <c r="D10" s="6">
        <v>1.6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</row>
    <row r="11" spans="2:11">
      <c r="B11" s="17" t="s">
        <v>12</v>
      </c>
      <c r="C11" s="12">
        <f>E3</f>
        <v>1.15045084</v>
      </c>
      <c r="D11" s="12">
        <f>E3</f>
        <v>1.15045084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6">
        <v>0</v>
      </c>
      <c r="K11" s="12">
        <v>0</v>
      </c>
    </row>
    <row r="12" spans="2:11">
      <c r="B12" s="19" t="s">
        <v>5</v>
      </c>
      <c r="C12" s="6">
        <v>0.98</v>
      </c>
      <c r="D12" s="6">
        <v>0.98</v>
      </c>
      <c r="E12" s="6">
        <v>50</v>
      </c>
      <c r="F12" s="6">
        <v>50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</row>
    <row r="13" spans="2:11">
      <c r="B13" s="19" t="s">
        <v>6</v>
      </c>
      <c r="C13" s="7">
        <v>1</v>
      </c>
      <c r="D13" s="7">
        <v>1.25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6">
        <v>0</v>
      </c>
      <c r="K13" s="7">
        <v>0</v>
      </c>
    </row>
    <row r="14" spans="2:11">
      <c r="B14" s="19" t="s">
        <v>7</v>
      </c>
      <c r="C14" s="7">
        <v>1.1599999999999999</v>
      </c>
      <c r="D14" s="7">
        <v>1.1599999999999999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6">
        <v>0</v>
      </c>
      <c r="K14" s="7">
        <v>0</v>
      </c>
    </row>
    <row r="15" spans="2:11">
      <c r="B15" s="19" t="s">
        <v>8</v>
      </c>
      <c r="C15" s="7">
        <v>1.06</v>
      </c>
      <c r="D15" s="7">
        <v>1.06</v>
      </c>
      <c r="E15" s="7">
        <v>0</v>
      </c>
      <c r="F15" s="7">
        <v>0</v>
      </c>
      <c r="G15" s="7">
        <v>15</v>
      </c>
      <c r="H15" s="7">
        <v>15</v>
      </c>
      <c r="I15" s="7">
        <v>0</v>
      </c>
      <c r="J15" s="6">
        <v>0</v>
      </c>
      <c r="K15" s="7">
        <v>0</v>
      </c>
    </row>
    <row r="16" spans="2:11">
      <c r="B16" s="19" t="s">
        <v>9</v>
      </c>
      <c r="C16" s="7">
        <v>1</v>
      </c>
      <c r="D16" s="7">
        <v>1</v>
      </c>
      <c r="E16" s="7">
        <v>-12</v>
      </c>
      <c r="F16" s="7">
        <v>-12</v>
      </c>
      <c r="G16" s="7">
        <v>20</v>
      </c>
      <c r="H16" s="7">
        <v>20</v>
      </c>
      <c r="I16" s="7">
        <v>0</v>
      </c>
      <c r="J16" s="6">
        <v>0</v>
      </c>
      <c r="K16" s="7">
        <v>0</v>
      </c>
    </row>
    <row r="17" spans="2:11">
      <c r="B17" s="19" t="s">
        <v>10</v>
      </c>
      <c r="C17" s="7">
        <v>1.18</v>
      </c>
      <c r="D17" s="7">
        <v>1.18</v>
      </c>
      <c r="E17" s="7">
        <v>0</v>
      </c>
      <c r="F17" s="7">
        <v>0</v>
      </c>
      <c r="G17" s="7">
        <v>0</v>
      </c>
      <c r="H17" s="7">
        <v>0</v>
      </c>
      <c r="I17" s="7">
        <v>-10</v>
      </c>
      <c r="J17" s="6">
        <v>0</v>
      </c>
      <c r="K17" s="7">
        <v>0</v>
      </c>
    </row>
    <row r="18" spans="2:11" s="4" customFormat="1">
      <c r="B18" s="18" t="s">
        <v>11</v>
      </c>
      <c r="C18" s="12">
        <v>1</v>
      </c>
      <c r="D18" s="6">
        <v>1</v>
      </c>
      <c r="E18" s="6">
        <v>0</v>
      </c>
      <c r="F18" s="12">
        <v>0</v>
      </c>
      <c r="G18" s="6">
        <v>0</v>
      </c>
      <c r="H18" s="6">
        <v>0</v>
      </c>
      <c r="I18" s="6">
        <v>15</v>
      </c>
      <c r="J18" s="6">
        <v>15</v>
      </c>
      <c r="K18" s="6">
        <v>0</v>
      </c>
    </row>
    <row r="21" spans="2:11">
      <c r="B21" s="19" t="s">
        <v>40</v>
      </c>
      <c r="C21" s="19" t="s">
        <v>44</v>
      </c>
      <c r="D21" s="19" t="s">
        <v>45</v>
      </c>
      <c r="E21" s="19" t="s">
        <v>46</v>
      </c>
      <c r="F21" s="19" t="s">
        <v>47</v>
      </c>
      <c r="G21" s="19" t="s">
        <v>42</v>
      </c>
      <c r="H21" s="33" t="s">
        <v>63</v>
      </c>
      <c r="I21" s="19" t="s">
        <v>39</v>
      </c>
      <c r="J21" s="19" t="s">
        <v>36</v>
      </c>
      <c r="K21" s="19" t="s">
        <v>38</v>
      </c>
    </row>
    <row r="22" spans="2:11">
      <c r="B22" s="19" t="str">
        <f>계산기!I16</f>
        <v>사</v>
      </c>
      <c r="C22" s="6">
        <f>VLOOKUP(계산기!$I16,Official!$B$7:$K$18,COLUMN()-1,0)</f>
        <v>1.06</v>
      </c>
      <c r="D22" s="6">
        <f>VLOOKUP(계산기!$I16,Official!$B$7:$K$18,COLUMN()-1,0)</f>
        <v>1.21</v>
      </c>
      <c r="E22" s="6">
        <f>VLOOKUP(계산기!$I16,Official!$B$7:$K$18,COLUMN()-1,0)</f>
        <v>17</v>
      </c>
      <c r="F22" s="6">
        <f>VLOOKUP(계산기!$I16,Official!$B$7:$K$18,COLUMN()-1,0)</f>
        <v>55</v>
      </c>
      <c r="G22" s="6">
        <f>VLOOKUP(계산기!$I16,Official!$B$7:$K$18,COLUMN()-1,0)</f>
        <v>23</v>
      </c>
      <c r="H22" s="6">
        <f>VLOOKUP(계산기!$I16,Official!$B$7:$K$18,COLUMN()-1,0)</f>
        <v>23</v>
      </c>
      <c r="I22" s="6">
        <f>VLOOKUP(계산기!$I16,Official!$B$7:$K$18,COLUMN()-1,0)</f>
        <v>0</v>
      </c>
      <c r="J22" s="6">
        <f>VLOOKUP(계산기!$I16,Official!$B$7:$K$18,COLUMN()-1,0)</f>
        <v>0</v>
      </c>
      <c r="K22" s="6">
        <f>VLOOKUP(계산기!$I16,Official!$B$7:$K$18,COLUMN()-1,0)</f>
        <v>0</v>
      </c>
    </row>
    <row r="23" spans="2:11">
      <c r="B23" s="19" t="str">
        <f>계산기!I17</f>
        <v>원</v>
      </c>
      <c r="C23" s="6">
        <f>VLOOKUP(계산기!$I17,Official!$B$7:$K$18,COLUMN()-1,0)</f>
        <v>1.2</v>
      </c>
      <c r="D23" s="6">
        <f>VLOOKUP(계산기!$I17,Official!$B$7:$K$18,COLUMN()-1,0)</f>
        <v>1.2</v>
      </c>
      <c r="E23" s="6">
        <f>VLOOKUP(계산기!$I17,Official!$B$7:$K$18,COLUMN()-1,0)</f>
        <v>0</v>
      </c>
      <c r="F23" s="6">
        <f>VLOOKUP(계산기!$I17,Official!$B$7:$K$18,COLUMN()-1,0)</f>
        <v>0</v>
      </c>
      <c r="G23" s="6">
        <f>VLOOKUP(계산기!$I17,Official!$B$7:$K$18,COLUMN()-1,0)</f>
        <v>0</v>
      </c>
      <c r="H23" s="6">
        <f>VLOOKUP(계산기!$I17,Official!$B$7:$K$18,COLUMN()-1,0)</f>
        <v>0</v>
      </c>
      <c r="I23" s="6">
        <f>VLOOKUP(계산기!$I17,Official!$B$7:$K$18,COLUMN()-1,0)</f>
        <v>0</v>
      </c>
      <c r="J23" s="6">
        <f>VLOOKUP(계산기!$I17,Official!$B$7:$K$18,COLUMN()-1,0)</f>
        <v>0</v>
      </c>
      <c r="K23" s="6">
        <f>VLOOKUP(계산기!$I17,Official!$B$7:$K$18,COLUMN()-1,0)</f>
        <v>0</v>
      </c>
    </row>
    <row r="24" spans="2:11">
      <c r="B24" s="19" t="str">
        <f>계산기!I18</f>
        <v>체</v>
      </c>
      <c r="C24" s="6">
        <f>VLOOKUP(계산기!$I18,Official!$B$7:$K$18,COLUMN()-1,0)</f>
        <v>1.6</v>
      </c>
      <c r="D24" s="6">
        <f>VLOOKUP(계산기!$I18,Official!$B$7:$K$18,COLUMN()-1,0)</f>
        <v>1.6</v>
      </c>
      <c r="E24" s="6">
        <f>VLOOKUP(계산기!$I18,Official!$B$7:$K$18,COLUMN()-1,0)</f>
        <v>0</v>
      </c>
      <c r="F24" s="6">
        <f>VLOOKUP(계산기!$I18,Official!$B$7:$K$18,COLUMN()-1,0)</f>
        <v>0</v>
      </c>
      <c r="G24" s="6">
        <f>VLOOKUP(계산기!$I18,Official!$B$7:$K$18,COLUMN()-1,0)</f>
        <v>0</v>
      </c>
      <c r="H24" s="6">
        <f>VLOOKUP(계산기!$I18,Official!$B$7:$K$18,COLUMN()-1,0)</f>
        <v>0</v>
      </c>
      <c r="I24" s="6">
        <f>VLOOKUP(계산기!$I18,Official!$B$7:$K$18,COLUMN()-1,0)</f>
        <v>0</v>
      </c>
      <c r="J24" s="6">
        <f>VLOOKUP(계산기!$I18,Official!$B$7:$K$18,COLUMN()-1,0)</f>
        <v>0</v>
      </c>
      <c r="K24" s="6">
        <f>VLOOKUP(계산기!$I18,Official!$B$7:$K$18,COLUMN()-1,0)</f>
        <v>0</v>
      </c>
    </row>
    <row r="25" spans="2:11">
      <c r="B25" s="19" t="str">
        <f>계산기!I19</f>
        <v>예</v>
      </c>
      <c r="C25" s="6">
        <f>VLOOKUP(계산기!$I19,Official!$B$7:$K$18,COLUMN()-1,0)</f>
        <v>0.98</v>
      </c>
      <c r="D25" s="6">
        <f>VLOOKUP(계산기!$I19,Official!$B$7:$K$18,COLUMN()-1,0)</f>
        <v>0.98</v>
      </c>
      <c r="E25" s="6">
        <f>VLOOKUP(계산기!$I19,Official!$B$7:$K$18,COLUMN()-1,0)</f>
        <v>50</v>
      </c>
      <c r="F25" s="6">
        <f>VLOOKUP(계산기!$I19,Official!$B$7:$K$18,COLUMN()-1,0)</f>
        <v>50</v>
      </c>
      <c r="G25" s="6">
        <f>VLOOKUP(계산기!$I19,Official!$B$7:$K$18,COLUMN()-1,0)</f>
        <v>0</v>
      </c>
      <c r="H25" s="6">
        <f>VLOOKUP(계산기!$I19,Official!$B$7:$K$18,COLUMN()-1,0)</f>
        <v>0</v>
      </c>
      <c r="I25" s="6">
        <f>VLOOKUP(계산기!$I19,Official!$B$7:$K$18,COLUMN()-1,0)</f>
        <v>0</v>
      </c>
      <c r="J25" s="6">
        <f>VLOOKUP(계산기!$I19,Official!$B$7:$K$18,COLUMN()-1,0)</f>
        <v>0</v>
      </c>
      <c r="K25" s="6">
        <f>VLOOKUP(계산기!$I19,Official!$B$7:$K$18,COLUMN()-1,0)</f>
        <v>0</v>
      </c>
    </row>
    <row r="26" spans="2:11">
      <c r="B26" s="19" t="str">
        <f>계산기!I20</f>
        <v>아</v>
      </c>
      <c r="C26" s="6">
        <f>VLOOKUP(계산기!$I20,Official!$B$7:$K$18,COLUMN()-1,0)</f>
        <v>1.06</v>
      </c>
      <c r="D26" s="6">
        <f>VLOOKUP(계산기!$I20,Official!$B$7:$K$18,COLUMN()-1,0)</f>
        <v>1.06</v>
      </c>
      <c r="E26" s="6">
        <f>VLOOKUP(계산기!$I20,Official!$B$7:$K$18,COLUMN()-1,0)</f>
        <v>0</v>
      </c>
      <c r="F26" s="6">
        <f>VLOOKUP(계산기!$I20,Official!$B$7:$K$18,COLUMN()-1,0)</f>
        <v>0</v>
      </c>
      <c r="G26" s="6">
        <f>VLOOKUP(계산기!$I20,Official!$B$7:$K$18,COLUMN()-1,0)</f>
        <v>15</v>
      </c>
      <c r="H26" s="6">
        <f>VLOOKUP(계산기!$I20,Official!$B$7:$K$18,COLUMN()-1,0)</f>
        <v>15</v>
      </c>
      <c r="I26" s="6">
        <f>VLOOKUP(계산기!$I20,Official!$B$7:$K$18,COLUMN()-1,0)</f>
        <v>0</v>
      </c>
      <c r="J26" s="6">
        <f>VLOOKUP(계산기!$I20,Official!$B$7:$K$18,COLUMN()-1,0)</f>
        <v>0</v>
      </c>
      <c r="K26" s="6">
        <f>VLOOKUP(계산기!$I20,Official!$B$7:$K$18,COLUMN()-1,0)</f>
        <v>0</v>
      </c>
    </row>
    <row r="27" spans="2:11">
      <c r="B27" s="19" t="str">
        <f>계산기!I21</f>
        <v>돌</v>
      </c>
      <c r="C27" s="6">
        <f>VLOOKUP(계산기!$I21,Official!$B$7:$K$18,COLUMN()-1,0)</f>
        <v>1.15045084</v>
      </c>
      <c r="D27" s="6">
        <f>VLOOKUP(계산기!$I21,Official!$B$7:$K$18,COLUMN()-1,0)</f>
        <v>1.15045084</v>
      </c>
      <c r="E27" s="6">
        <f>VLOOKUP(계산기!$I21,Official!$B$7:$K$18,COLUMN()-1,0)</f>
        <v>0</v>
      </c>
      <c r="F27" s="6">
        <f>VLOOKUP(계산기!$I21,Official!$B$7:$K$18,COLUMN()-1,0)</f>
        <v>0</v>
      </c>
      <c r="G27" s="6">
        <f>VLOOKUP(계산기!$I21,Official!$B$7:$K$18,COLUMN()-1,0)</f>
        <v>0</v>
      </c>
      <c r="H27" s="6">
        <f>VLOOKUP(계산기!$I21,Official!$B$7:$K$18,COLUMN()-1,0)</f>
        <v>0</v>
      </c>
      <c r="I27" s="6">
        <f>VLOOKUP(계산기!$I21,Official!$B$7:$K$18,COLUMN()-1,0)</f>
        <v>0</v>
      </c>
      <c r="J27" s="6">
        <f>VLOOKUP(계산기!$I21,Official!$B$7:$K$18,COLUMN()-1,0)</f>
        <v>0</v>
      </c>
      <c r="K27" s="6">
        <f>VLOOKUP(계산기!$I21,Official!$B$7:$K$18,COLUMN()-1,0)</f>
        <v>0</v>
      </c>
    </row>
    <row r="28" spans="2:11">
      <c r="B28" s="19" t="s">
        <v>43</v>
      </c>
      <c r="C28" s="23">
        <f>PRODUCT(Official!C22:C27)</f>
        <v>2.4322437744912384</v>
      </c>
      <c r="D28" s="23">
        <f>PRODUCT(Official!D22:D27)</f>
        <v>2.7764292142777345</v>
      </c>
      <c r="E28" s="24">
        <f>SUM(E22:E27)</f>
        <v>67</v>
      </c>
      <c r="F28" s="24">
        <f t="shared" ref="F28:K28" si="0">SUM(F22:F27)</f>
        <v>105</v>
      </c>
      <c r="G28" s="25">
        <f t="shared" si="0"/>
        <v>38</v>
      </c>
      <c r="H28" s="25">
        <f>SUM(H22:H27)</f>
        <v>38</v>
      </c>
      <c r="I28" s="25">
        <f t="shared" si="0"/>
        <v>0</v>
      </c>
      <c r="J28" s="25">
        <f t="shared" si="0"/>
        <v>0</v>
      </c>
      <c r="K28" s="25">
        <f t="shared" si="0"/>
        <v>0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계산기</vt:lpstr>
      <vt:lpstr>Official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dcterms:created xsi:type="dcterms:W3CDTF">2021-07-28T10:26:41Z</dcterms:created>
  <dcterms:modified xsi:type="dcterms:W3CDTF">2021-08-11T08:12:21Z</dcterms:modified>
</cp:coreProperties>
</file>