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codeName="현재_통합_문서" defaultThemeVersion="166925"/>
  <mc:AlternateContent xmlns:mc="http://schemas.openxmlformats.org/markup-compatibility/2006">
    <mc:Choice Requires="x15">
      <x15ac:absPath xmlns:x15ac="http://schemas.microsoft.com/office/spreadsheetml/2010/11/ac" url="C:\Users\tkvkc\OneDrive\바탕 화면\엑셀 메이플\"/>
    </mc:Choice>
  </mc:AlternateContent>
  <xr:revisionPtr revIDLastSave="0" documentId="13_ncr:1_{065D07EA-CBFC-48E1-BD1C-0DCE349A05EE}" xr6:coauthVersionLast="47" xr6:coauthVersionMax="47" xr10:uidLastSave="{00000000-0000-0000-0000-000000000000}"/>
  <workbookProtection workbookAlgorithmName="SHA-512" workbookHashValue="r+dsJs1zznhFgihKyoIOIueQBuJzkjHF4Z2VkeiYjO0G+rt+uIQNGBWlcfeTi+vo1Xzrfy6ZAdROJr2q7Px2Qw==" workbookSaltValue="tSmMnKjfWBOrQ8K3pKlXyg==" workbookSpinCount="100000" lockStructure="1"/>
  <bookViews>
    <workbookView xWindow="-28920" yWindow="-120" windowWidth="29040" windowHeight="15840" xr2:uid="{B8714975-2BBE-428E-8F83-CB1D8DC084F2}"/>
  </bookViews>
  <sheets>
    <sheet name="MapleStory" sheetId="1" r:id="rId1"/>
    <sheet name="Sheet2" sheetId="2" state="hidden" r:id="rId2"/>
    <sheet name="입력" sheetId="3" r:id="rId3"/>
    <sheet name="자유" sheetId="4" r:id="rId4"/>
  </sheets>
  <definedNames>
    <definedName name="그림범위">Sheet2!$E:$E</definedName>
    <definedName name="이미지">INDEX(그림범위,MATCH(MapleStory!$D$13,항목범위,0))</definedName>
    <definedName name="잠재능력">Sheet2!$AG$2:$AK$2</definedName>
    <definedName name="장비" xml:space="preserve"> OFFSET(Sheet2!$X$4, MATCH( MapleStory!#REF!,Sheet2!$X$4:$X$25,0)-1,1,COUNTIF(Sheet2!$X$4:$X$25,MapleStory!#REF!), 1)</definedName>
    <definedName name="장비종류">Sheet2!$Y$4:$Y$25</definedName>
    <definedName name="항목범위">Sheet2!$C:$C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6" i="3" l="1"/>
  <c r="AF6" i="3"/>
  <c r="J5" i="3" s="1"/>
  <c r="AH5" i="3"/>
  <c r="AK6" i="2"/>
  <c r="AJ6" i="2"/>
  <c r="AI26" i="2"/>
  <c r="AI25" i="2"/>
  <c r="AI24" i="2"/>
  <c r="CR24" i="2" s="1"/>
  <c r="AI23" i="2"/>
  <c r="CR23" i="2" s="1"/>
  <c r="AI22" i="2"/>
  <c r="AI21" i="2"/>
  <c r="AI20" i="2"/>
  <c r="CR20" i="2" s="1"/>
  <c r="AI19" i="2"/>
  <c r="CR19" i="2" s="1"/>
  <c r="AI18" i="2"/>
  <c r="AI17" i="2"/>
  <c r="AI16" i="2"/>
  <c r="AI15" i="2"/>
  <c r="CR15" i="2" s="1"/>
  <c r="AI14" i="2"/>
  <c r="CR14" i="2" s="1"/>
  <c r="AI13" i="2"/>
  <c r="AI12" i="2"/>
  <c r="AI11" i="2"/>
  <c r="CR11" i="2" s="1"/>
  <c r="AI10" i="2"/>
  <c r="AI9" i="2"/>
  <c r="AI8" i="2"/>
  <c r="AI7" i="2"/>
  <c r="AF7" i="2" s="1"/>
  <c r="AI6" i="2"/>
  <c r="I26" i="3"/>
  <c r="AF3" i="3"/>
  <c r="AH3" i="3"/>
  <c r="S4" i="3" s="1"/>
  <c r="AL6" i="2"/>
  <c r="AJ8" i="2"/>
  <c r="AK8" i="2"/>
  <c r="AL8" i="2"/>
  <c r="AJ12" i="2"/>
  <c r="AK12" i="2"/>
  <c r="AL12" i="2"/>
  <c r="AJ17" i="2"/>
  <c r="AK17" i="2"/>
  <c r="AL17" i="2"/>
  <c r="AJ22" i="2"/>
  <c r="AK22" i="2"/>
  <c r="AL22" i="2"/>
  <c r="CR17" i="2"/>
  <c r="CR22" i="2"/>
  <c r="CR6" i="2"/>
  <c r="CR12" i="2"/>
  <c r="CQ5" i="2"/>
  <c r="CQ26" i="2"/>
  <c r="CQ25" i="2"/>
  <c r="CQ24" i="2"/>
  <c r="CQ23" i="2"/>
  <c r="CQ22" i="2"/>
  <c r="CQ21" i="2"/>
  <c r="CQ20" i="2"/>
  <c r="CQ19" i="2"/>
  <c r="CQ18" i="2"/>
  <c r="CQ17" i="2"/>
  <c r="CQ16" i="2"/>
  <c r="CQ15" i="2"/>
  <c r="CQ14" i="2"/>
  <c r="CQ13" i="2"/>
  <c r="CQ12" i="2"/>
  <c r="CQ11" i="2"/>
  <c r="CQ10" i="2"/>
  <c r="CQ9" i="2"/>
  <c r="CQ8" i="2"/>
  <c r="CQ7" i="2"/>
  <c r="CQ6" i="2"/>
  <c r="CR8" i="2"/>
  <c r="CR9" i="2"/>
  <c r="CR10" i="2"/>
  <c r="CR13" i="2"/>
  <c r="CR16" i="2"/>
  <c r="CR18" i="2"/>
  <c r="CR21" i="2"/>
  <c r="CR25" i="2"/>
  <c r="CR26" i="2"/>
  <c r="O46" i="3"/>
  <c r="O44" i="3"/>
  <c r="O42" i="3"/>
  <c r="O40" i="3"/>
  <c r="O38" i="3"/>
  <c r="O36" i="3"/>
  <c r="O34" i="3"/>
  <c r="O32" i="3"/>
  <c r="O30" i="3"/>
  <c r="O28" i="3"/>
  <c r="O26" i="3"/>
  <c r="O24" i="3"/>
  <c r="O22" i="3"/>
  <c r="O20" i="3"/>
  <c r="O18" i="3"/>
  <c r="O16" i="3"/>
  <c r="O14" i="3"/>
  <c r="O12" i="3"/>
  <c r="O10" i="3"/>
  <c r="O6" i="3"/>
  <c r="P6" i="3" s="1"/>
  <c r="O4" i="3"/>
  <c r="P4" i="3" s="1"/>
  <c r="S8" i="3"/>
  <c r="AH45" i="3"/>
  <c r="AH43" i="3"/>
  <c r="S44" i="3" s="1"/>
  <c r="AH41" i="3"/>
  <c r="S42" i="3" s="1"/>
  <c r="AH39" i="3"/>
  <c r="S40" i="3" s="1"/>
  <c r="AH37" i="3"/>
  <c r="S38" i="3" s="1"/>
  <c r="AH35" i="3"/>
  <c r="S36" i="3" s="1"/>
  <c r="AH33" i="3"/>
  <c r="S34" i="3" s="1"/>
  <c r="AH31" i="3"/>
  <c r="S32" i="3" s="1"/>
  <c r="AH29" i="3"/>
  <c r="S30" i="3" s="1"/>
  <c r="AH27" i="3"/>
  <c r="S28" i="3" s="1"/>
  <c r="AH25" i="3"/>
  <c r="S26" i="3" s="1"/>
  <c r="AH23" i="3"/>
  <c r="S24" i="3" s="1"/>
  <c r="AH11" i="3"/>
  <c r="S12" i="3" s="1"/>
  <c r="AH13" i="3"/>
  <c r="S14" i="3" s="1"/>
  <c r="AH15" i="3"/>
  <c r="S16" i="3" s="1"/>
  <c r="AH17" i="3"/>
  <c r="S18" i="3" s="1"/>
  <c r="AH19" i="3"/>
  <c r="S20" i="3" s="1"/>
  <c r="AH21" i="3"/>
  <c r="S22" i="3" s="1"/>
  <c r="AH9" i="3"/>
  <c r="S10" i="3" s="1"/>
  <c r="AF12" i="3"/>
  <c r="AF4" i="3"/>
  <c r="B32" i="1"/>
  <c r="B35" i="1"/>
  <c r="B34" i="1"/>
  <c r="B33" i="1"/>
  <c r="AD34" i="2"/>
  <c r="K6" i="3" l="1"/>
  <c r="J3" i="3"/>
  <c r="CR7" i="2"/>
  <c r="N4" i="3"/>
  <c r="AB25" i="1"/>
  <c r="L4" i="3"/>
  <c r="M6" i="3"/>
  <c r="K4" i="3"/>
  <c r="N6" i="3"/>
  <c r="L6" i="3"/>
  <c r="M4" i="3"/>
  <c r="AF2" i="3"/>
  <c r="D11" i="1" l="1"/>
  <c r="AG23" i="3"/>
  <c r="AG22" i="3"/>
  <c r="AG20" i="3"/>
  <c r="AG21" i="3"/>
  <c r="AG18" i="3"/>
  <c r="AG19" i="3"/>
  <c r="AG17" i="3"/>
  <c r="AF46" i="3"/>
  <c r="Q46" i="3" s="1"/>
  <c r="R46" i="3" s="1"/>
  <c r="AF26" i="3"/>
  <c r="Q26" i="3" s="1"/>
  <c r="R26" i="3" s="1"/>
  <c r="AF28" i="3"/>
  <c r="AF30" i="3"/>
  <c r="J29" i="3" s="1"/>
  <c r="AF32" i="3"/>
  <c r="Q32" i="3" s="1"/>
  <c r="R32" i="3" s="1"/>
  <c r="AF34" i="3"/>
  <c r="Q34" i="3" s="1"/>
  <c r="R34" i="3" s="1"/>
  <c r="AF36" i="3"/>
  <c r="Q36" i="3" s="1"/>
  <c r="R36" i="3" s="1"/>
  <c r="AF38" i="3"/>
  <c r="J37" i="3" s="1"/>
  <c r="AF40" i="3"/>
  <c r="Q40" i="3" s="1"/>
  <c r="R40" i="3" s="1"/>
  <c r="AF42" i="3"/>
  <c r="Q42" i="3" s="1"/>
  <c r="R42" i="3" s="1"/>
  <c r="AF24" i="3"/>
  <c r="Q24" i="3" s="1"/>
  <c r="J11" i="3"/>
  <c r="AF14" i="3"/>
  <c r="J13" i="3" s="1"/>
  <c r="AF16" i="3"/>
  <c r="J15" i="3" s="1"/>
  <c r="AF18" i="3"/>
  <c r="J17" i="3" s="1"/>
  <c r="AF20" i="3"/>
  <c r="J19" i="3" s="1"/>
  <c r="AF22" i="3"/>
  <c r="J21" i="3" s="1"/>
  <c r="AF10" i="3"/>
  <c r="J9" i="3" s="1"/>
  <c r="Q28" i="3" l="1"/>
  <c r="R28" i="3" s="1"/>
  <c r="J27" i="3"/>
  <c r="AG24" i="3"/>
  <c r="J23" i="3"/>
  <c r="K24" i="3" s="1"/>
  <c r="M38" i="3"/>
  <c r="N38" i="3"/>
  <c r="K38" i="3"/>
  <c r="L38" i="3"/>
  <c r="M30" i="3"/>
  <c r="N30" i="3"/>
  <c r="K30" i="3"/>
  <c r="L30" i="3"/>
  <c r="J41" i="3"/>
  <c r="J33" i="3"/>
  <c r="J25" i="3"/>
  <c r="J39" i="3"/>
  <c r="J31" i="3"/>
  <c r="J45" i="3"/>
  <c r="Q38" i="3"/>
  <c r="R38" i="3" s="1"/>
  <c r="Q30" i="3"/>
  <c r="R30" i="3" s="1"/>
  <c r="J35" i="3"/>
  <c r="R24" i="3"/>
  <c r="AF6" i="2"/>
  <c r="AF17" i="2"/>
  <c r="AF16" i="2"/>
  <c r="AF8" i="2"/>
  <c r="AF9" i="2"/>
  <c r="AF10" i="2"/>
  <c r="AF11" i="2"/>
  <c r="AF12" i="2"/>
  <c r="AF13" i="2"/>
  <c r="AF14" i="2"/>
  <c r="AF15" i="2"/>
  <c r="L24" i="3" l="1"/>
  <c r="Q10" i="3"/>
  <c r="M12" i="3"/>
  <c r="R14" i="3"/>
  <c r="N16" i="3"/>
  <c r="Q18" i="3"/>
  <c r="L20" i="3"/>
  <c r="R20" i="3"/>
  <c r="Q22" i="3"/>
  <c r="N20" i="3"/>
  <c r="L12" i="3"/>
  <c r="R12" i="3"/>
  <c r="M16" i="3"/>
  <c r="K20" i="3"/>
  <c r="N22" i="3"/>
  <c r="N12" i="3"/>
  <c r="M14" i="3"/>
  <c r="R18" i="3"/>
  <c r="M20" i="3"/>
  <c r="R22" i="3"/>
  <c r="R16" i="3"/>
  <c r="K12" i="3"/>
  <c r="Q12" i="3"/>
  <c r="N14" i="3"/>
  <c r="K16" i="3"/>
  <c r="M18" i="3"/>
  <c r="M22" i="3"/>
  <c r="Q16" i="3"/>
  <c r="Q14" i="3"/>
  <c r="N18" i="3"/>
  <c r="Q20" i="3"/>
  <c r="L22" i="3"/>
  <c r="N24" i="3"/>
  <c r="K22" i="3"/>
  <c r="L14" i="3"/>
  <c r="M24" i="3"/>
  <c r="L16" i="3"/>
  <c r="L18" i="3"/>
  <c r="K14" i="3"/>
  <c r="K18" i="3"/>
  <c r="M28" i="3"/>
  <c r="N28" i="3"/>
  <c r="K28" i="3"/>
  <c r="L28" i="3"/>
  <c r="L46" i="3"/>
  <c r="K46" i="3"/>
  <c r="N46" i="3"/>
  <c r="M46" i="3"/>
  <c r="M34" i="3"/>
  <c r="N34" i="3"/>
  <c r="K34" i="3"/>
  <c r="L34" i="3"/>
  <c r="M36" i="3"/>
  <c r="N36" i="3"/>
  <c r="K36" i="3"/>
  <c r="L36" i="3"/>
  <c r="M32" i="3"/>
  <c r="N32" i="3"/>
  <c r="K32" i="3"/>
  <c r="L32" i="3"/>
  <c r="M42" i="3"/>
  <c r="N42" i="3"/>
  <c r="K42" i="3"/>
  <c r="L42" i="3"/>
  <c r="M40" i="3"/>
  <c r="N40" i="3"/>
  <c r="K40" i="3"/>
  <c r="L40" i="3"/>
  <c r="M26" i="3"/>
  <c r="N26" i="3"/>
  <c r="K26" i="3"/>
  <c r="L26" i="3"/>
  <c r="R10" i="3"/>
  <c r="N10" i="3"/>
  <c r="M10" i="3"/>
  <c r="L10" i="3"/>
  <c r="K10" i="3"/>
  <c r="AC23" i="1"/>
  <c r="AC22" i="1"/>
  <c r="AC14" i="1"/>
  <c r="AC13" i="1"/>
  <c r="AC15" i="1"/>
  <c r="AC16" i="1"/>
  <c r="AM6" i="2"/>
  <c r="AA17" i="1"/>
  <c r="AA18" i="1"/>
  <c r="AA19" i="1"/>
  <c r="AA20" i="1"/>
  <c r="AA21" i="1"/>
  <c r="AA22" i="1"/>
  <c r="AA23" i="1"/>
  <c r="AC17" i="1"/>
  <c r="AC18" i="1"/>
  <c r="AC19" i="1"/>
  <c r="AC20" i="1"/>
  <c r="AC21" i="1"/>
  <c r="AA16" i="1"/>
  <c r="AA15" i="1"/>
  <c r="AA14" i="1"/>
  <c r="AA13" i="1"/>
  <c r="AM7" i="2"/>
  <c r="AM8" i="2"/>
  <c r="AM9" i="2"/>
  <c r="AM10" i="2"/>
  <c r="AM11" i="2"/>
  <c r="AM12" i="2"/>
  <c r="AM13" i="2"/>
  <c r="AM14" i="2"/>
  <c r="AM15" i="2"/>
  <c r="AM16" i="2"/>
  <c r="AM17" i="2"/>
  <c r="AM18" i="2"/>
  <c r="AM19" i="2"/>
  <c r="AM20" i="2"/>
  <c r="AM21" i="2"/>
  <c r="AM22" i="2"/>
  <c r="AM23" i="2"/>
  <c r="AM24" i="2"/>
  <c r="AM25" i="2"/>
  <c r="AM26" i="2"/>
  <c r="AM5" i="2"/>
  <c r="AE7" i="2"/>
  <c r="AL7" i="2" s="1"/>
  <c r="AE8" i="2"/>
  <c r="AE9" i="2"/>
  <c r="AL9" i="2" s="1"/>
  <c r="AE10" i="2"/>
  <c r="AL10" i="2" s="1"/>
  <c r="AE11" i="2"/>
  <c r="AL11" i="2" s="1"/>
  <c r="AE12" i="2"/>
  <c r="AE13" i="2"/>
  <c r="AL13" i="2" s="1"/>
  <c r="AE14" i="2"/>
  <c r="AL14" i="2" s="1"/>
  <c r="AE15" i="2"/>
  <c r="AL15" i="2" s="1"/>
  <c r="AE16" i="2"/>
  <c r="AL16" i="2" s="1"/>
  <c r="AE17" i="2"/>
  <c r="AE18" i="2"/>
  <c r="AL18" i="2" s="1"/>
  <c r="AE19" i="2"/>
  <c r="AL19" i="2" s="1"/>
  <c r="AE20" i="2"/>
  <c r="AL20" i="2" s="1"/>
  <c r="AE21" i="2"/>
  <c r="AL21" i="2" s="1"/>
  <c r="AE22" i="2"/>
  <c r="AE23" i="2"/>
  <c r="AL23" i="2" s="1"/>
  <c r="AE24" i="2"/>
  <c r="AL24" i="2" s="1"/>
  <c r="AE25" i="2"/>
  <c r="AL25" i="2" s="1"/>
  <c r="AE26" i="2"/>
  <c r="AL26" i="2" s="1"/>
  <c r="AE6" i="2"/>
  <c r="AD6" i="2"/>
  <c r="AC7" i="2"/>
  <c r="AJ7" i="2" s="1"/>
  <c r="AD7" i="2"/>
  <c r="AK7" i="2" s="1"/>
  <c r="AC8" i="2"/>
  <c r="AD8" i="2"/>
  <c r="AC9" i="2"/>
  <c r="AJ9" i="2" s="1"/>
  <c r="AD9" i="2"/>
  <c r="AK9" i="2" s="1"/>
  <c r="AC10" i="2"/>
  <c r="AJ10" i="2" s="1"/>
  <c r="AD10" i="2"/>
  <c r="AK10" i="2" s="1"/>
  <c r="AC11" i="2"/>
  <c r="AJ11" i="2" s="1"/>
  <c r="AD11" i="2"/>
  <c r="AK11" i="2" s="1"/>
  <c r="AC12" i="2"/>
  <c r="AD12" i="2"/>
  <c r="AC13" i="2"/>
  <c r="AJ13" i="2" s="1"/>
  <c r="AD13" i="2"/>
  <c r="AK13" i="2" s="1"/>
  <c r="AC14" i="2"/>
  <c r="AJ14" i="2" s="1"/>
  <c r="AD14" i="2"/>
  <c r="AK14" i="2" s="1"/>
  <c r="AC15" i="2"/>
  <c r="AJ15" i="2" s="1"/>
  <c r="AD15" i="2"/>
  <c r="AK15" i="2" s="1"/>
  <c r="AC16" i="2"/>
  <c r="AJ16" i="2" s="1"/>
  <c r="AD16" i="2"/>
  <c r="AK16" i="2" s="1"/>
  <c r="AC17" i="2"/>
  <c r="AD17" i="2"/>
  <c r="AC18" i="2"/>
  <c r="AJ18" i="2" s="1"/>
  <c r="AD18" i="2"/>
  <c r="AK18" i="2" s="1"/>
  <c r="AC19" i="2"/>
  <c r="AJ19" i="2" s="1"/>
  <c r="AD19" i="2"/>
  <c r="AK19" i="2" s="1"/>
  <c r="AC20" i="2"/>
  <c r="AJ20" i="2" s="1"/>
  <c r="AD20" i="2"/>
  <c r="AK20" i="2" s="1"/>
  <c r="AC21" i="2"/>
  <c r="AJ21" i="2" s="1"/>
  <c r="AD21" i="2"/>
  <c r="AK21" i="2" s="1"/>
  <c r="AC22" i="2"/>
  <c r="AD22" i="2"/>
  <c r="AC23" i="2"/>
  <c r="AJ23" i="2" s="1"/>
  <c r="AD23" i="2"/>
  <c r="AK23" i="2" s="1"/>
  <c r="AC24" i="2"/>
  <c r="AJ24" i="2" s="1"/>
  <c r="AD24" i="2"/>
  <c r="AK24" i="2" s="1"/>
  <c r="AC25" i="2"/>
  <c r="AJ25" i="2" s="1"/>
  <c r="AD25" i="2"/>
  <c r="AK25" i="2" s="1"/>
  <c r="AC26" i="2"/>
  <c r="AJ26" i="2" s="1"/>
  <c r="AD26" i="2"/>
  <c r="AK26" i="2" s="1"/>
  <c r="AF18" i="2"/>
  <c r="AF19" i="2"/>
  <c r="AF20" i="2"/>
  <c r="AF21" i="2"/>
  <c r="AF22" i="2"/>
  <c r="AF23" i="2"/>
  <c r="AF24" i="2"/>
  <c r="AC6" i="2"/>
  <c r="AI5" i="2"/>
  <c r="AE5" i="2"/>
  <c r="AL5" i="2" s="1"/>
  <c r="AD5" i="2"/>
  <c r="AK5" i="2" s="1"/>
  <c r="AC29" i="1" l="1"/>
  <c r="AB29" i="1" s="1"/>
  <c r="AC30" i="1"/>
  <c r="AF5" i="2"/>
  <c r="M10" i="1" s="1"/>
  <c r="CR5" i="2"/>
  <c r="J11" i="1"/>
  <c r="B39" i="1" s="1"/>
  <c r="M9" i="1"/>
  <c r="B38" i="1" s="1"/>
  <c r="AN25" i="2"/>
  <c r="AG25" i="2"/>
  <c r="AN23" i="2"/>
  <c r="AG23" i="2"/>
  <c r="AG21" i="2"/>
  <c r="AN19" i="2"/>
  <c r="AG19" i="2"/>
  <c r="AG17" i="2"/>
  <c r="AG15" i="2"/>
  <c r="AN13" i="2"/>
  <c r="AG13" i="2"/>
  <c r="AN11" i="2"/>
  <c r="AG11" i="2"/>
  <c r="AN9" i="2"/>
  <c r="AG9" i="2"/>
  <c r="AN7" i="2"/>
  <c r="AG7" i="2"/>
  <c r="AN6" i="2"/>
  <c r="AG6" i="2"/>
  <c r="AN26" i="2"/>
  <c r="AG26" i="2"/>
  <c r="AN24" i="2"/>
  <c r="AG24" i="2"/>
  <c r="AN22" i="2"/>
  <c r="AG22" i="2"/>
  <c r="AN20" i="2"/>
  <c r="AG20" i="2"/>
  <c r="AN18" i="2"/>
  <c r="AG18" i="2"/>
  <c r="AN16" i="2"/>
  <c r="AG16" i="2"/>
  <c r="AN14" i="2"/>
  <c r="AG14" i="2"/>
  <c r="AN12" i="2"/>
  <c r="AG12" i="2"/>
  <c r="AN10" i="2"/>
  <c r="AG10" i="2"/>
  <c r="AN8" i="2"/>
  <c r="AG8" i="2"/>
  <c r="AB30" i="1"/>
  <c r="AB34" i="1"/>
  <c r="AN15" i="2"/>
  <c r="AN17" i="2"/>
  <c r="AN21" i="2"/>
  <c r="AC5" i="2"/>
  <c r="I5" i="3"/>
  <c r="I6" i="3"/>
  <c r="I7" i="3"/>
  <c r="I8" i="3"/>
  <c r="I9" i="3"/>
  <c r="I10" i="3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" i="3"/>
  <c r="I3" i="3"/>
  <c r="D13" i="1"/>
  <c r="AX39" i="2" s="1"/>
  <c r="AY40" i="2" l="1"/>
  <c r="AY41" i="2"/>
  <c r="AZ40" i="2" s="1"/>
  <c r="AY39" i="2"/>
  <c r="AZ39" i="2"/>
  <c r="E31" i="1"/>
  <c r="E27" i="1"/>
  <c r="E23" i="1"/>
  <c r="E30" i="1"/>
  <c r="E26" i="1"/>
  <c r="E22" i="1"/>
  <c r="E29" i="1"/>
  <c r="E25" i="1"/>
  <c r="E21" i="1"/>
  <c r="E28" i="1"/>
  <c r="E24" i="1"/>
  <c r="E20" i="1"/>
  <c r="E19" i="1"/>
  <c r="AC28" i="1"/>
  <c r="AB28" i="1" s="1"/>
  <c r="AB27" i="1"/>
  <c r="AG5" i="2"/>
  <c r="AJ5" i="2"/>
  <c r="AC31" i="1" s="1"/>
  <c r="AB31" i="1" s="1"/>
  <c r="M11" i="1"/>
  <c r="B40" i="1" s="1"/>
  <c r="F31" i="1"/>
  <c r="F27" i="1"/>
  <c r="F23" i="1"/>
  <c r="F19" i="1"/>
  <c r="F30" i="1"/>
  <c r="F26" i="1"/>
  <c r="F22" i="1"/>
  <c r="F29" i="1"/>
  <c r="F25" i="1"/>
  <c r="F21" i="1"/>
  <c r="F28" i="1"/>
  <c r="F24" i="1"/>
  <c r="F20" i="1"/>
  <c r="AZ42" i="2"/>
  <c r="AZ41" i="2" s="1" a="1"/>
  <c r="AZ41" i="2" s="1"/>
  <c r="D18" i="1"/>
  <c r="D29" i="1"/>
  <c r="D25" i="1"/>
  <c r="D21" i="1"/>
  <c r="D19" i="1"/>
  <c r="D26" i="1"/>
  <c r="D28" i="1"/>
  <c r="D24" i="1"/>
  <c r="D20" i="1"/>
  <c r="D23" i="1"/>
  <c r="D22" i="1"/>
  <c r="D27" i="1"/>
  <c r="BB39" i="2" l="1"/>
  <c r="J9" i="1" s="1"/>
  <c r="AN5" i="2"/>
  <c r="AB26" i="1" s="1"/>
  <c r="C31" i="1"/>
  <c r="C30" i="1"/>
  <c r="C29" i="1"/>
  <c r="C28" i="1"/>
  <c r="C27" i="1"/>
  <c r="C20" i="1"/>
  <c r="C22" i="1"/>
  <c r="C25" i="1"/>
  <c r="C23" i="1"/>
  <c r="C26" i="1"/>
  <c r="C21" i="1"/>
  <c r="C19" i="1"/>
  <c r="C24" i="1"/>
  <c r="AB35" i="1" l="1"/>
  <c r="AC32" i="1"/>
  <c r="AB32" i="1" s="1"/>
  <c r="BB40" i="2"/>
  <c r="J10" i="1" s="1"/>
  <c r="A37" i="1" l="1"/>
  <c r="I13" i="1" s="1"/>
  <c r="J12" i="1" l="1"/>
  <c r="K12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송규민</author>
  </authors>
  <commentList>
    <comment ref="C2" authorId="0" shapeId="0" xr:uid="{ACB80F10-EA9C-4112-BBA6-6A285C8F9288}">
      <text>
        <r>
          <rPr>
            <sz val="9"/>
            <color indexed="81"/>
            <rFont val="Tahoma"/>
            <family val="2"/>
          </rPr>
          <t>*</t>
        </r>
        <r>
          <rPr>
            <sz val="9"/>
            <color indexed="81"/>
            <rFont val="돋움"/>
            <family val="3"/>
            <charset val="129"/>
          </rPr>
          <t>아래쪽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시트에</t>
        </r>
        <r>
          <rPr>
            <sz val="9"/>
            <color indexed="81"/>
            <rFont val="Tahoma"/>
            <family val="2"/>
          </rPr>
          <t xml:space="preserve"> '</t>
        </r>
        <r>
          <rPr>
            <sz val="9"/>
            <color indexed="81"/>
            <rFont val="돋움"/>
            <family val="3"/>
            <charset val="129"/>
          </rPr>
          <t>입력</t>
        </r>
        <r>
          <rPr>
            <sz val="9"/>
            <color indexed="81"/>
            <rFont val="Tahoma"/>
            <family val="2"/>
          </rPr>
          <t>'</t>
        </r>
        <r>
          <rPr>
            <sz val="9"/>
            <color indexed="81"/>
            <rFont val="돋움"/>
            <family val="3"/>
            <charset val="129"/>
          </rPr>
          <t>으로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가셔서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자신의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아이템의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상황을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입력하시면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됩니다</t>
        </r>
        <r>
          <rPr>
            <sz val="9"/>
            <color indexed="81"/>
            <rFont val="Tahoma"/>
            <family val="2"/>
          </rPr>
          <t>.
*</t>
        </r>
        <r>
          <rPr>
            <sz val="9"/>
            <color indexed="81"/>
            <rFont val="돋움"/>
            <family val="3"/>
            <charset val="129"/>
          </rPr>
          <t>원하는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장비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부위를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입력하면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저장된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데이터를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불러옵니다</t>
        </r>
        <r>
          <rPr>
            <sz val="9"/>
            <color indexed="81"/>
            <rFont val="Tahoma"/>
            <family val="2"/>
          </rPr>
          <t>.</t>
        </r>
      </text>
    </comment>
    <comment ref="F2" authorId="0" shapeId="0" xr:uid="{BCBC6304-6F40-487D-941E-5AA510CA638C}">
      <text>
        <r>
          <rPr>
            <sz val="9"/>
            <color indexed="81"/>
            <rFont val="Tahoma"/>
            <family val="2"/>
          </rPr>
          <t xml:space="preserve">* </t>
        </r>
        <r>
          <rPr>
            <sz val="9"/>
            <color indexed="81"/>
            <rFont val="돋움"/>
            <family val="3"/>
            <charset val="129"/>
          </rPr>
          <t>스타포스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평균비용은</t>
        </r>
        <r>
          <rPr>
            <sz val="9"/>
            <color indexed="81"/>
            <rFont val="Tahoma"/>
            <family val="2"/>
          </rPr>
          <t xml:space="preserve"> 17</t>
        </r>
        <r>
          <rPr>
            <sz val="9"/>
            <color indexed="81"/>
            <rFont val="돋움"/>
            <family val="3"/>
            <charset val="129"/>
          </rPr>
          <t>성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이상의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장비만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 xml:space="preserve">보여줍니다
</t>
        </r>
        <r>
          <rPr>
            <sz val="9"/>
            <color indexed="81"/>
            <rFont val="Tahoma"/>
            <family val="2"/>
          </rPr>
          <t>* 23</t>
        </r>
        <r>
          <rPr>
            <sz val="9"/>
            <color indexed="81"/>
            <rFont val="돋움"/>
            <family val="3"/>
            <charset val="129"/>
          </rPr>
          <t>성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이상의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경우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확률과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통계가</t>
        </r>
        <r>
          <rPr>
            <sz val="9"/>
            <color indexed="81"/>
            <rFont val="Tahoma"/>
            <family val="2"/>
          </rPr>
          <t xml:space="preserve"> 22</t>
        </r>
        <r>
          <rPr>
            <sz val="9"/>
            <color indexed="81"/>
            <rFont val="돋움"/>
            <family val="3"/>
            <charset val="129"/>
          </rPr>
          <t>성이랑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같게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 xml:space="preserve">표시됩습니다
</t>
        </r>
        <r>
          <rPr>
            <sz val="9"/>
            <color indexed="81"/>
            <rFont val="Tahoma"/>
            <family val="2"/>
          </rPr>
          <t xml:space="preserve">* </t>
        </r>
        <r>
          <rPr>
            <sz val="9"/>
            <color indexed="81"/>
            <rFont val="돋움"/>
            <family val="3"/>
            <charset val="129"/>
          </rPr>
          <t>도미네이터의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체력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퍼센트가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출력되지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 xml:space="preserve">않습니다
</t>
        </r>
        <r>
          <rPr>
            <sz val="9"/>
            <color indexed="81"/>
            <rFont val="Tahoma"/>
            <family val="2"/>
          </rPr>
          <t>*</t>
        </r>
        <r>
          <rPr>
            <sz val="9"/>
            <color indexed="81"/>
            <rFont val="돋움"/>
            <family val="3"/>
            <charset val="129"/>
          </rPr>
          <t>일반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보조무기의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경우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그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많아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기본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능력치를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입력하지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않았습니다</t>
        </r>
        <r>
          <rPr>
            <sz val="9"/>
            <color indexed="81"/>
            <rFont val="Tahoma"/>
            <family val="2"/>
          </rPr>
          <t>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송규민</author>
  </authors>
  <commentList>
    <comment ref="D2" authorId="0" shapeId="0" xr:uid="{49624141-706F-4B7F-852C-E4C19CDBF810}">
      <text>
        <r>
          <rPr>
            <b/>
            <sz val="9"/>
            <color indexed="81"/>
            <rFont val="돋움"/>
            <family val="3"/>
            <charset val="129"/>
          </rPr>
          <t>*파랑색 : 고정값(입력X)
*주황색 : 목록중 선택입력
*연두색 : 직접 입력
*흰색 : 자동계산(입력X)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송규민</author>
  </authors>
  <commentList>
    <comment ref="B2" authorId="0" shapeId="0" xr:uid="{ED26E0CB-26BA-4179-8C76-8ACA27BA68B9}">
      <text>
        <r>
          <rPr>
            <b/>
            <sz val="9"/>
            <color indexed="81"/>
            <rFont val="Tahoma"/>
            <family val="2"/>
          </rPr>
          <t>*</t>
        </r>
        <r>
          <rPr>
            <b/>
            <sz val="9"/>
            <color indexed="81"/>
            <rFont val="돋움"/>
            <family val="3"/>
            <charset val="129"/>
          </rPr>
          <t>여기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무얼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입력한다고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앞에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식과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표들이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바뀌지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않습니다
</t>
        </r>
        <r>
          <rPr>
            <b/>
            <sz val="9"/>
            <color indexed="81"/>
            <rFont val="Tahoma"/>
            <family val="2"/>
          </rPr>
          <t>*</t>
        </r>
        <r>
          <rPr>
            <b/>
            <sz val="9"/>
            <color indexed="81"/>
            <rFont val="돋움"/>
            <family val="3"/>
            <charset val="129"/>
          </rPr>
          <t>자유롭게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입력이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가능합니다</t>
        </r>
        <r>
          <rPr>
            <b/>
            <sz val="9"/>
            <color indexed="81"/>
            <rFont val="Tahoma"/>
            <family val="2"/>
          </rPr>
          <t>.</t>
        </r>
      </text>
    </comment>
  </commentList>
</comments>
</file>

<file path=xl/sharedStrings.xml><?xml version="1.0" encoding="utf-8"?>
<sst xmlns="http://schemas.openxmlformats.org/spreadsheetml/2006/main" count="1044" uniqueCount="437">
  <si>
    <t>이름</t>
    <phoneticPr fontId="1" type="noConversion"/>
  </si>
  <si>
    <t>이미지</t>
    <phoneticPr fontId="1" type="noConversion"/>
  </si>
  <si>
    <t>공격속도</t>
    <phoneticPr fontId="1" type="noConversion"/>
  </si>
  <si>
    <t>STR</t>
    <phoneticPr fontId="1" type="noConversion"/>
  </si>
  <si>
    <t>DEX</t>
    <phoneticPr fontId="1" type="noConversion"/>
  </si>
  <si>
    <t>INT</t>
    <phoneticPr fontId="1" type="noConversion"/>
  </si>
  <si>
    <t>LUX</t>
    <phoneticPr fontId="1" type="noConversion"/>
  </si>
  <si>
    <t>최대 HP</t>
    <phoneticPr fontId="1" type="noConversion"/>
  </si>
  <si>
    <t>최대 MP</t>
    <phoneticPr fontId="1" type="noConversion"/>
  </si>
  <si>
    <t>공격력</t>
    <phoneticPr fontId="1" type="noConversion"/>
  </si>
  <si>
    <t>마력</t>
    <phoneticPr fontId="1" type="noConversion"/>
  </si>
  <si>
    <t>보공</t>
    <phoneticPr fontId="1" type="noConversion"/>
  </si>
  <si>
    <t>방무</t>
    <phoneticPr fontId="1" type="noConversion"/>
  </si>
  <si>
    <t>데미지</t>
    <phoneticPr fontId="1" type="noConversion"/>
  </si>
  <si>
    <t>올스텟</t>
    <phoneticPr fontId="1" type="noConversion"/>
  </si>
  <si>
    <t>모자</t>
    <phoneticPr fontId="1" type="noConversion"/>
  </si>
  <si>
    <t>잠재옵션</t>
    <phoneticPr fontId="1" type="noConversion"/>
  </si>
  <si>
    <t>스타포스</t>
    <phoneticPr fontId="1" type="noConversion"/>
  </si>
  <si>
    <t>추가옵션</t>
    <phoneticPr fontId="1" type="noConversion"/>
  </si>
  <si>
    <t>장갑</t>
    <phoneticPr fontId="1" type="noConversion"/>
  </si>
  <si>
    <t>기본</t>
    <phoneticPr fontId="1" type="noConversion"/>
  </si>
  <si>
    <t>합계</t>
    <phoneticPr fontId="1" type="noConversion"/>
  </si>
  <si>
    <t>추가</t>
    <phoneticPr fontId="1" type="noConversion"/>
  </si>
  <si>
    <t>강화</t>
    <phoneticPr fontId="1" type="noConversion"/>
  </si>
  <si>
    <t>종류</t>
    <phoneticPr fontId="1" type="noConversion"/>
  </si>
  <si>
    <t>비용(억)</t>
    <phoneticPr fontId="1" type="noConversion"/>
  </si>
  <si>
    <t>평균 파괴횟수</t>
    <phoneticPr fontId="1" type="noConversion"/>
  </si>
  <si>
    <t>잠재옵션 비용</t>
    <phoneticPr fontId="1" type="noConversion"/>
  </si>
  <si>
    <t>잠재2</t>
    <phoneticPr fontId="1" type="noConversion"/>
  </si>
  <si>
    <t>전사</t>
    <phoneticPr fontId="1" type="noConversion"/>
  </si>
  <si>
    <t>해적</t>
    <phoneticPr fontId="1" type="noConversion"/>
  </si>
  <si>
    <t>마법사</t>
    <phoneticPr fontId="1" type="noConversion"/>
  </si>
  <si>
    <t>궁수</t>
    <phoneticPr fontId="1" type="noConversion"/>
  </si>
  <si>
    <t>도적</t>
    <phoneticPr fontId="1" type="noConversion"/>
  </si>
  <si>
    <t>데스페라도</t>
    <phoneticPr fontId="1" type="noConversion"/>
  </si>
  <si>
    <t>두손검</t>
    <phoneticPr fontId="1" type="noConversion"/>
  </si>
  <si>
    <t>두손도끼</t>
    <phoneticPr fontId="1" type="noConversion"/>
  </si>
  <si>
    <t>두손둔기</t>
    <phoneticPr fontId="1" type="noConversion"/>
  </si>
  <si>
    <t>창</t>
    <phoneticPr fontId="1" type="noConversion"/>
  </si>
  <si>
    <t>한손검</t>
    <phoneticPr fontId="1" type="noConversion"/>
  </si>
  <si>
    <t>폴암</t>
    <phoneticPr fontId="1" type="noConversion"/>
  </si>
  <si>
    <t>한손도끼</t>
    <phoneticPr fontId="1" type="noConversion"/>
  </si>
  <si>
    <t>튜너</t>
    <phoneticPr fontId="1" type="noConversion"/>
  </si>
  <si>
    <t>무기</t>
    <phoneticPr fontId="1" type="noConversion"/>
  </si>
  <si>
    <t>방어구</t>
    <phoneticPr fontId="1" type="noConversion"/>
  </si>
  <si>
    <t>장신구</t>
    <phoneticPr fontId="1" type="noConversion"/>
  </si>
  <si>
    <t>한손둔기</t>
    <phoneticPr fontId="1" type="noConversion"/>
  </si>
  <si>
    <t>건틀렛리볼버</t>
    <phoneticPr fontId="1" type="noConversion"/>
  </si>
  <si>
    <t>완드</t>
    <phoneticPr fontId="1" type="noConversion"/>
  </si>
  <si>
    <t>스태프</t>
    <phoneticPr fontId="1" type="noConversion"/>
  </si>
  <si>
    <t>샤이닝로드</t>
    <phoneticPr fontId="1" type="noConversion"/>
  </si>
  <si>
    <t>ESP리미터</t>
    <phoneticPr fontId="1" type="noConversion"/>
  </si>
  <si>
    <t>매직건틀렛</t>
    <phoneticPr fontId="1" type="noConversion"/>
  </si>
  <si>
    <t>활</t>
    <phoneticPr fontId="1" type="noConversion"/>
  </si>
  <si>
    <t>석궁</t>
    <phoneticPr fontId="1" type="noConversion"/>
  </si>
  <si>
    <t>듀얼보우건</t>
    <phoneticPr fontId="1" type="noConversion"/>
  </si>
  <si>
    <t>에이션트보우</t>
    <phoneticPr fontId="1" type="noConversion"/>
  </si>
  <si>
    <t>아대</t>
    <phoneticPr fontId="1" type="noConversion"/>
  </si>
  <si>
    <t>단검</t>
    <phoneticPr fontId="1" type="noConversion"/>
  </si>
  <si>
    <t>케인</t>
    <phoneticPr fontId="1" type="noConversion"/>
  </si>
  <si>
    <t>에너지소드</t>
    <phoneticPr fontId="1" type="noConversion"/>
  </si>
  <si>
    <t>체인</t>
    <phoneticPr fontId="1" type="noConversion"/>
  </si>
  <si>
    <t>부채</t>
    <phoneticPr fontId="1" type="noConversion"/>
  </si>
  <si>
    <t>블레이드</t>
    <phoneticPr fontId="1" type="noConversion"/>
  </si>
  <si>
    <t>너클</t>
    <phoneticPr fontId="1" type="noConversion"/>
  </si>
  <si>
    <t>건</t>
    <phoneticPr fontId="1" type="noConversion"/>
  </si>
  <si>
    <t>핸드캐논</t>
    <phoneticPr fontId="1" type="noConversion"/>
  </si>
  <si>
    <t>모자</t>
    <phoneticPr fontId="1" type="noConversion"/>
  </si>
  <si>
    <t>상의</t>
    <phoneticPr fontId="1" type="noConversion"/>
  </si>
  <si>
    <t>하의</t>
    <phoneticPr fontId="1" type="noConversion"/>
  </si>
  <si>
    <t>신발</t>
    <phoneticPr fontId="1" type="noConversion"/>
  </si>
  <si>
    <t>장갑</t>
    <phoneticPr fontId="1" type="noConversion"/>
  </si>
  <si>
    <t>벨트</t>
    <phoneticPr fontId="1" type="noConversion"/>
  </si>
  <si>
    <t>견장</t>
    <phoneticPr fontId="1" type="noConversion"/>
  </si>
  <si>
    <t>반지1</t>
    <phoneticPr fontId="1" type="noConversion"/>
  </si>
  <si>
    <t>반지2</t>
    <phoneticPr fontId="1" type="noConversion"/>
  </si>
  <si>
    <t>반지3</t>
    <phoneticPr fontId="1" type="noConversion"/>
  </si>
  <si>
    <t>반지4</t>
    <phoneticPr fontId="1" type="noConversion"/>
  </si>
  <si>
    <t>팬던트1</t>
    <phoneticPr fontId="1" type="noConversion"/>
  </si>
  <si>
    <t>팬던트2</t>
    <phoneticPr fontId="1" type="noConversion"/>
  </si>
  <si>
    <t>얼굴장식</t>
    <phoneticPr fontId="1" type="noConversion"/>
  </si>
  <si>
    <t>눈장식</t>
    <phoneticPr fontId="1" type="noConversion"/>
  </si>
  <si>
    <t>귀걸이</t>
    <phoneticPr fontId="1" type="noConversion"/>
  </si>
  <si>
    <t>망토</t>
    <phoneticPr fontId="1" type="noConversion"/>
  </si>
  <si>
    <t>포켓</t>
    <phoneticPr fontId="1" type="noConversion"/>
  </si>
  <si>
    <t>하트</t>
    <phoneticPr fontId="1" type="noConversion"/>
  </si>
  <si>
    <t>빠름</t>
    <phoneticPr fontId="1" type="noConversion"/>
  </si>
  <si>
    <t>장비</t>
    <phoneticPr fontId="1" type="noConversion"/>
  </si>
  <si>
    <t>주무기</t>
    <phoneticPr fontId="1" type="noConversion"/>
  </si>
  <si>
    <t>보조무기</t>
    <phoneticPr fontId="1" type="noConversion"/>
  </si>
  <si>
    <t>엠블렘</t>
    <phoneticPr fontId="1" type="noConversion"/>
  </si>
  <si>
    <t>보주무기</t>
    <phoneticPr fontId="1" type="noConversion"/>
  </si>
  <si>
    <t>추가옵션</t>
    <phoneticPr fontId="1" type="noConversion"/>
  </si>
  <si>
    <t>스타포스</t>
    <phoneticPr fontId="1" type="noConversion"/>
  </si>
  <si>
    <t>능력치</t>
    <phoneticPr fontId="1" type="noConversion"/>
  </si>
  <si>
    <t>보조무기</t>
    <phoneticPr fontId="1" type="noConversion"/>
  </si>
  <si>
    <t>엠블렘</t>
    <phoneticPr fontId="1" type="noConversion"/>
  </si>
  <si>
    <t>상의</t>
    <phoneticPr fontId="1" type="noConversion"/>
  </si>
  <si>
    <t>장비</t>
    <phoneticPr fontId="1" type="noConversion"/>
  </si>
  <si>
    <t>주무기</t>
    <phoneticPr fontId="1" type="noConversion"/>
  </si>
  <si>
    <t>하의</t>
    <phoneticPr fontId="1" type="noConversion"/>
  </si>
  <si>
    <t>신발</t>
    <phoneticPr fontId="1" type="noConversion"/>
  </si>
  <si>
    <t>망토</t>
    <phoneticPr fontId="1" type="noConversion"/>
  </si>
  <si>
    <t>견장</t>
    <phoneticPr fontId="1" type="noConversion"/>
  </si>
  <si>
    <t>벨트</t>
    <phoneticPr fontId="1" type="noConversion"/>
  </si>
  <si>
    <t>반지1</t>
    <phoneticPr fontId="1" type="noConversion"/>
  </si>
  <si>
    <t>반지2</t>
    <phoneticPr fontId="1" type="noConversion"/>
  </si>
  <si>
    <t>반지3</t>
    <phoneticPr fontId="1" type="noConversion"/>
  </si>
  <si>
    <t>반지4</t>
    <phoneticPr fontId="1" type="noConversion"/>
  </si>
  <si>
    <t>팬던트1</t>
    <phoneticPr fontId="1" type="noConversion"/>
  </si>
  <si>
    <t>팬던트2</t>
    <phoneticPr fontId="1" type="noConversion"/>
  </si>
  <si>
    <t>얼굴장식</t>
    <phoneticPr fontId="1" type="noConversion"/>
  </si>
  <si>
    <t>눈장식</t>
    <phoneticPr fontId="1" type="noConversion"/>
  </si>
  <si>
    <t>귀걸이</t>
    <phoneticPr fontId="1" type="noConversion"/>
  </si>
  <si>
    <t>포켓</t>
    <phoneticPr fontId="1" type="noConversion"/>
  </si>
  <si>
    <t>하트</t>
    <phoneticPr fontId="1" type="noConversion"/>
  </si>
  <si>
    <t>INT</t>
    <phoneticPr fontId="1" type="noConversion"/>
  </si>
  <si>
    <t>LUX</t>
    <phoneticPr fontId="1" type="noConversion"/>
  </si>
  <si>
    <t>잠재1</t>
    <phoneticPr fontId="1" type="noConversion"/>
  </si>
  <si>
    <t>잠재옵션</t>
    <phoneticPr fontId="1" type="noConversion"/>
  </si>
  <si>
    <t>추가옵션</t>
    <phoneticPr fontId="1" type="noConversion"/>
  </si>
  <si>
    <t>스타포스</t>
    <phoneticPr fontId="1" type="noConversion"/>
  </si>
  <si>
    <t>잠재옵션</t>
    <phoneticPr fontId="1" type="noConversion"/>
  </si>
  <si>
    <t>파괴</t>
    <phoneticPr fontId="1" type="noConversion"/>
  </si>
  <si>
    <t>총합</t>
    <phoneticPr fontId="1" type="noConversion"/>
  </si>
  <si>
    <t>주무기</t>
    <phoneticPr fontId="1" type="noConversion"/>
  </si>
  <si>
    <t>보조무기</t>
    <phoneticPr fontId="1" type="noConversion"/>
  </si>
  <si>
    <t>엠블렘</t>
    <phoneticPr fontId="1" type="noConversion"/>
  </si>
  <si>
    <t>모자</t>
    <phoneticPr fontId="1" type="noConversion"/>
  </si>
  <si>
    <t>상의</t>
    <phoneticPr fontId="1" type="noConversion"/>
  </si>
  <si>
    <t>하의</t>
    <phoneticPr fontId="1" type="noConversion"/>
  </si>
  <si>
    <t>신발</t>
    <phoneticPr fontId="1" type="noConversion"/>
  </si>
  <si>
    <t>장갑</t>
    <phoneticPr fontId="1" type="noConversion"/>
  </si>
  <si>
    <t>망토</t>
    <phoneticPr fontId="1" type="noConversion"/>
  </si>
  <si>
    <t>견장</t>
    <phoneticPr fontId="1" type="noConversion"/>
  </si>
  <si>
    <t>벨트</t>
    <phoneticPr fontId="1" type="noConversion"/>
  </si>
  <si>
    <t>반지1</t>
    <phoneticPr fontId="1" type="noConversion"/>
  </si>
  <si>
    <t>반지2</t>
    <phoneticPr fontId="1" type="noConversion"/>
  </si>
  <si>
    <t>반지3</t>
    <phoneticPr fontId="1" type="noConversion"/>
  </si>
  <si>
    <t>반지4</t>
    <phoneticPr fontId="1" type="noConversion"/>
  </si>
  <si>
    <t>팬던트1</t>
    <phoneticPr fontId="1" type="noConversion"/>
  </si>
  <si>
    <t>팬던트2</t>
    <phoneticPr fontId="1" type="noConversion"/>
  </si>
  <si>
    <t>얼굴장식</t>
    <phoneticPr fontId="1" type="noConversion"/>
  </si>
  <si>
    <t>눈장식</t>
    <phoneticPr fontId="1" type="noConversion"/>
  </si>
  <si>
    <t>귀걸이</t>
    <phoneticPr fontId="1" type="noConversion"/>
  </si>
  <si>
    <t>포켓</t>
    <phoneticPr fontId="1" type="noConversion"/>
  </si>
  <si>
    <t>하트</t>
    <phoneticPr fontId="1" type="noConversion"/>
  </si>
  <si>
    <t>평균 스타포스</t>
    <phoneticPr fontId="1" type="noConversion"/>
  </si>
  <si>
    <t>평균 강화비용</t>
    <phoneticPr fontId="1" type="noConversion"/>
  </si>
  <si>
    <t>총 파괴횟수</t>
    <phoneticPr fontId="1" type="noConversion"/>
  </si>
  <si>
    <t>총 강화비용</t>
    <phoneticPr fontId="1" type="noConversion"/>
  </si>
  <si>
    <t>샤이닝 로드</t>
  </si>
  <si>
    <t>소울 슈터</t>
  </si>
  <si>
    <t>데스페라도</t>
  </si>
  <si>
    <t>ESP 리미터</t>
  </si>
  <si>
    <t>한손검</t>
  </si>
  <si>
    <t>한손도끼</t>
  </si>
  <si>
    <t>한손둔기</t>
  </si>
  <si>
    <t>단검</t>
  </si>
  <si>
    <t>블레이드</t>
  </si>
  <si>
    <t>케인</t>
  </si>
  <si>
    <t>완드</t>
  </si>
  <si>
    <t>스태프</t>
  </si>
  <si>
    <t>두손검</t>
  </si>
  <si>
    <t>두손도끼</t>
  </si>
  <si>
    <t>두손둔기</t>
  </si>
  <si>
    <t>창</t>
  </si>
  <si>
    <t>폴암</t>
  </si>
  <si>
    <t>활</t>
  </si>
  <si>
    <t>석궁</t>
  </si>
  <si>
    <t>아대</t>
  </si>
  <si>
    <t>너클</t>
  </si>
  <si>
    <t>건</t>
  </si>
  <si>
    <t>듀얼 보우건</t>
  </si>
  <si>
    <t>핸드캐논</t>
  </si>
  <si>
    <t>건틀릿 리볼버</t>
  </si>
  <si>
    <t>체인</t>
  </si>
  <si>
    <t>매직 건틀렛</t>
  </si>
  <si>
    <t>상수값</t>
    <phoneticPr fontId="1" type="noConversion"/>
  </si>
  <si>
    <t>튜너</t>
  </si>
  <si>
    <t>에너지소드</t>
  </si>
  <si>
    <t>부채</t>
  </si>
  <si>
    <t>소울슈터</t>
    <phoneticPr fontId="1" type="noConversion"/>
  </si>
  <si>
    <t>에인션트 보우</t>
  </si>
  <si>
    <t>무기</t>
    <phoneticPr fontId="1" type="noConversion"/>
  </si>
  <si>
    <t>별</t>
    <phoneticPr fontId="1" type="noConversion"/>
  </si>
  <si>
    <t>스탯</t>
    <phoneticPr fontId="1" type="noConversion"/>
  </si>
  <si>
    <t>방어구</t>
    <phoneticPr fontId="1" type="noConversion"/>
  </si>
  <si>
    <t>공마</t>
    <phoneticPr fontId="1" type="noConversion"/>
  </si>
  <si>
    <t>아케인 소울슈터</t>
    <phoneticPr fontId="1" type="noConversion"/>
  </si>
  <si>
    <t>전사 아케인 모자</t>
    <phoneticPr fontId="1" type="noConversion"/>
  </si>
  <si>
    <t>전사 카루타 모자</t>
    <phoneticPr fontId="1" type="noConversion"/>
  </si>
  <si>
    <t>전사 카루타 상의</t>
    <phoneticPr fontId="1" type="noConversion"/>
  </si>
  <si>
    <t>전사 카루타 하의</t>
    <phoneticPr fontId="1" type="noConversion"/>
  </si>
  <si>
    <t>아케인 튜너</t>
    <phoneticPr fontId="1" type="noConversion"/>
  </si>
  <si>
    <t>앱솔랩스 튜너</t>
    <phoneticPr fontId="1" type="noConversion"/>
  </si>
  <si>
    <t>빠름</t>
    <phoneticPr fontId="1" type="noConversion"/>
  </si>
  <si>
    <t>방어력</t>
    <phoneticPr fontId="1" type="noConversion"/>
  </si>
  <si>
    <t>방어력</t>
    <phoneticPr fontId="1" type="noConversion"/>
  </si>
  <si>
    <t>전사 앱솔랩스 신발</t>
    <phoneticPr fontId="1" type="noConversion"/>
  </si>
  <si>
    <t>전사 앱솔랩스 모자</t>
    <phoneticPr fontId="1" type="noConversion"/>
  </si>
  <si>
    <t>전사 앱솔랩스 신발</t>
    <phoneticPr fontId="1" type="noConversion"/>
  </si>
  <si>
    <t>전사 아케인 신발</t>
    <phoneticPr fontId="1" type="noConversion"/>
  </si>
  <si>
    <t>전사 앱솔랩스 장갑</t>
    <phoneticPr fontId="1" type="noConversion"/>
  </si>
  <si>
    <t>전사 아케인 장갑</t>
    <phoneticPr fontId="1" type="noConversion"/>
  </si>
  <si>
    <t>마이스터 이어링</t>
    <phoneticPr fontId="1" type="noConversion"/>
  </si>
  <si>
    <t>마이스터링</t>
    <phoneticPr fontId="1" type="noConversion"/>
  </si>
  <si>
    <t>응축된 힘의 결정석</t>
    <phoneticPr fontId="1" type="noConversion"/>
  </si>
  <si>
    <t>아쿠아틱 레터 눈장식</t>
    <phoneticPr fontId="1" type="noConversion"/>
  </si>
  <si>
    <t>블랙빈 마크</t>
    <phoneticPr fontId="1" type="noConversion"/>
  </si>
  <si>
    <t>파풀라투스 마크</t>
    <phoneticPr fontId="1" type="noConversion"/>
  </si>
  <si>
    <t>지옥의 불꽃</t>
    <phoneticPr fontId="1" type="noConversion"/>
  </si>
  <si>
    <t>데아 시두스 이어링</t>
    <phoneticPr fontId="1" type="noConversion"/>
  </si>
  <si>
    <t>실버블라썸 링</t>
    <phoneticPr fontId="1" type="noConversion"/>
  </si>
  <si>
    <t>본노한 자쿰의 벨트</t>
    <phoneticPr fontId="1" type="noConversion"/>
  </si>
  <si>
    <t>메커네이터</t>
    <phoneticPr fontId="1" type="noConversion"/>
  </si>
  <si>
    <t>도미네이터</t>
    <phoneticPr fontId="1" type="noConversion"/>
  </si>
  <si>
    <t>골든 클로버 벨트</t>
    <phoneticPr fontId="1" type="noConversion"/>
  </si>
  <si>
    <t>핑크빛 성배</t>
    <phoneticPr fontId="1" type="noConversion"/>
  </si>
  <si>
    <t>가디언 엔젤 링</t>
    <phoneticPr fontId="1" type="noConversion"/>
  </si>
  <si>
    <t>이터널 플레임 링</t>
    <phoneticPr fontId="1" type="noConversion"/>
  </si>
  <si>
    <t>어웨이크 링</t>
    <phoneticPr fontId="1" type="noConversion"/>
  </si>
  <si>
    <t>글로리온 링</t>
    <phoneticPr fontId="1" type="noConversion"/>
  </si>
  <si>
    <t>테네브리스 반지</t>
    <phoneticPr fontId="1" type="noConversion"/>
  </si>
  <si>
    <t>카오스 링</t>
    <phoneticPr fontId="1" type="noConversion"/>
  </si>
  <si>
    <t>쥬얼링</t>
    <phoneticPr fontId="1" type="noConversion"/>
  </si>
  <si>
    <t>결속의 반지</t>
    <phoneticPr fontId="1" type="noConversion"/>
  </si>
  <si>
    <t>코스모스 링</t>
    <phoneticPr fontId="1" type="noConversion"/>
  </si>
  <si>
    <t>벤젼스 링</t>
    <phoneticPr fontId="1" type="noConversion"/>
  </si>
  <si>
    <t>마력이 깃든 안대</t>
    <phoneticPr fontId="1" type="noConversion"/>
  </si>
  <si>
    <t>블랙 하트</t>
    <phoneticPr fontId="1" type="noConversion"/>
  </si>
  <si>
    <t>몽환의 벨트</t>
    <phoneticPr fontId="1" type="noConversion"/>
  </si>
  <si>
    <t>고통의 근원</t>
    <phoneticPr fontId="1" type="noConversion"/>
  </si>
  <si>
    <t>루즈 컨트롤 머신 마크</t>
    <phoneticPr fontId="1" type="noConversion"/>
  </si>
  <si>
    <t>고귀한 이피아의 반지</t>
    <phoneticPr fontId="1" type="noConversion"/>
  </si>
  <si>
    <t>저주받은 적의 마도서</t>
    <phoneticPr fontId="1" type="noConversion"/>
  </si>
  <si>
    <t>저주받은 녹의 마도서</t>
    <phoneticPr fontId="1" type="noConversion"/>
  </si>
  <si>
    <t>저주받은 청의 마도서</t>
    <phoneticPr fontId="1" type="noConversion"/>
  </si>
  <si>
    <t>저주받은 황의 마도서</t>
    <phoneticPr fontId="1" type="noConversion"/>
  </si>
  <si>
    <t>눈장식</t>
    <phoneticPr fontId="1" type="noConversion"/>
  </si>
  <si>
    <t>얼굴장식</t>
    <phoneticPr fontId="1" type="noConversion"/>
  </si>
  <si>
    <t>벨트</t>
    <phoneticPr fontId="1" type="noConversion"/>
  </si>
  <si>
    <t>포켓</t>
    <phoneticPr fontId="1" type="noConversion"/>
  </si>
  <si>
    <t>반지</t>
    <phoneticPr fontId="1" type="noConversion"/>
  </si>
  <si>
    <t>하트</t>
    <phoneticPr fontId="1" type="noConversion"/>
  </si>
  <si>
    <t>팬던트</t>
    <phoneticPr fontId="1" type="noConversion"/>
  </si>
  <si>
    <t>페어리 하트</t>
    <phoneticPr fontId="1" type="noConversion"/>
  </si>
  <si>
    <t>샤이니 레드</t>
    <phoneticPr fontId="1" type="noConversion"/>
  </si>
  <si>
    <t>오션 글로우 이어링</t>
    <phoneticPr fontId="1" type="noConversion"/>
  </si>
  <si>
    <t>귀고리</t>
    <phoneticPr fontId="1" type="noConversion"/>
  </si>
  <si>
    <t>130제 펜던트</t>
    <phoneticPr fontId="1" type="noConversion"/>
  </si>
  <si>
    <t>마법사 카루타 모자</t>
    <phoneticPr fontId="1" type="noConversion"/>
  </si>
  <si>
    <t>궁수 카루타 모자</t>
    <phoneticPr fontId="1" type="noConversion"/>
  </si>
  <si>
    <t>도적 카루타 모자</t>
    <phoneticPr fontId="1" type="noConversion"/>
  </si>
  <si>
    <t>해적 카루타 모자</t>
    <phoneticPr fontId="1" type="noConversion"/>
  </si>
  <si>
    <t>마법사 아케인 모자</t>
    <phoneticPr fontId="1" type="noConversion"/>
  </si>
  <si>
    <t>마법사 카루타 상의</t>
    <phoneticPr fontId="1" type="noConversion"/>
  </si>
  <si>
    <t>마법사 카루타 하의</t>
    <phoneticPr fontId="1" type="noConversion"/>
  </si>
  <si>
    <t>마법사 아케인 신발</t>
    <phoneticPr fontId="1" type="noConversion"/>
  </si>
  <si>
    <t>마법사 아케인 장갑</t>
    <phoneticPr fontId="1" type="noConversion"/>
  </si>
  <si>
    <t>마법사 앱솔랩스 모자</t>
    <phoneticPr fontId="1" type="noConversion"/>
  </si>
  <si>
    <t>마법사 앱솔랩스 신발</t>
    <phoneticPr fontId="1" type="noConversion"/>
  </si>
  <si>
    <t>마법사 앱솔랩스 장갑</t>
    <phoneticPr fontId="1" type="noConversion"/>
  </si>
  <si>
    <t>궁수 앱솔랩스 모자</t>
    <phoneticPr fontId="1" type="noConversion"/>
  </si>
  <si>
    <t>궁수 아케인 모자</t>
    <phoneticPr fontId="1" type="noConversion"/>
  </si>
  <si>
    <t>궁수 카루타 상의</t>
    <phoneticPr fontId="1" type="noConversion"/>
  </si>
  <si>
    <t>궁수 카루타 하의</t>
    <phoneticPr fontId="1" type="noConversion"/>
  </si>
  <si>
    <t>궁수 앱솔랩스 신발</t>
    <phoneticPr fontId="1" type="noConversion"/>
  </si>
  <si>
    <t>궁수 아케인 신발</t>
    <phoneticPr fontId="1" type="noConversion"/>
  </si>
  <si>
    <t>궁수 앱솔랩스 장갑</t>
    <phoneticPr fontId="1" type="noConversion"/>
  </si>
  <si>
    <t>궁수 아케인 장갑</t>
    <phoneticPr fontId="1" type="noConversion"/>
  </si>
  <si>
    <t>도적 앱솔랩스 모자</t>
    <phoneticPr fontId="1" type="noConversion"/>
  </si>
  <si>
    <t>도적 아케인 모자</t>
    <phoneticPr fontId="1" type="noConversion"/>
  </si>
  <si>
    <t>도적 카루타 상의</t>
    <phoneticPr fontId="1" type="noConversion"/>
  </si>
  <si>
    <t>도적 카루타 하의</t>
    <phoneticPr fontId="1" type="noConversion"/>
  </si>
  <si>
    <t>도적 앱솔랩스 신발</t>
    <phoneticPr fontId="1" type="noConversion"/>
  </si>
  <si>
    <t>도적 아케인 신발</t>
    <phoneticPr fontId="1" type="noConversion"/>
  </si>
  <si>
    <t>도적 앱솔랩스 장갑</t>
    <phoneticPr fontId="1" type="noConversion"/>
  </si>
  <si>
    <t>도적 아케인 장갑</t>
    <phoneticPr fontId="1" type="noConversion"/>
  </si>
  <si>
    <t>해적 앱솔랩스 모자</t>
    <phoneticPr fontId="1" type="noConversion"/>
  </si>
  <si>
    <t>해적 아케인 모자</t>
    <phoneticPr fontId="1" type="noConversion"/>
  </si>
  <si>
    <t>해적 카루타 상의</t>
    <phoneticPr fontId="1" type="noConversion"/>
  </si>
  <si>
    <t>해적 카루타 하의</t>
    <phoneticPr fontId="1" type="noConversion"/>
  </si>
  <si>
    <t>해적 앱솔랩스 신발</t>
    <phoneticPr fontId="1" type="noConversion"/>
  </si>
  <si>
    <t>해적 아케인 신발</t>
    <phoneticPr fontId="1" type="noConversion"/>
  </si>
  <si>
    <t>해적 앱솔랩스 장갑</t>
    <phoneticPr fontId="1" type="noConversion"/>
  </si>
  <si>
    <t>해적 아케인 장갑</t>
    <phoneticPr fontId="1" type="noConversion"/>
  </si>
  <si>
    <t>장갑 따로 플러스</t>
    <phoneticPr fontId="1" type="noConversion"/>
  </si>
  <si>
    <t>타일런트 벨트</t>
    <phoneticPr fontId="1" type="noConversion"/>
  </si>
  <si>
    <t>잠재비용</t>
    <phoneticPr fontId="1" type="noConversion"/>
  </si>
  <si>
    <t>최대 파괴 횟수</t>
    <phoneticPr fontId="1" type="noConversion"/>
  </si>
  <si>
    <t>최대 스타포스</t>
    <phoneticPr fontId="1" type="noConversion"/>
  </si>
  <si>
    <t>최대 잠재능력</t>
    <phoneticPr fontId="1" type="noConversion"/>
  </si>
  <si>
    <t>최대 추가옵션</t>
    <phoneticPr fontId="1" type="noConversion"/>
  </si>
  <si>
    <t>합계 최대 아이템</t>
    <phoneticPr fontId="1" type="noConversion"/>
  </si>
  <si>
    <t>파괴</t>
    <phoneticPr fontId="1" type="noConversion"/>
  </si>
  <si>
    <t>노이벤트,노파방</t>
    <phoneticPr fontId="1" type="noConversion"/>
  </si>
  <si>
    <t>30퍼할인,노파방</t>
    <phoneticPr fontId="1" type="noConversion"/>
  </si>
  <si>
    <t>51015,노파방</t>
    <phoneticPr fontId="1" type="noConversion"/>
  </si>
  <si>
    <t>노이벤트,파방</t>
    <phoneticPr fontId="1" type="noConversion"/>
  </si>
  <si>
    <t>30퍼,파방</t>
    <phoneticPr fontId="1" type="noConversion"/>
  </si>
  <si>
    <t>51015,파방</t>
    <phoneticPr fontId="1" type="noConversion"/>
  </si>
  <si>
    <t>스타포스 평균비용</t>
    <phoneticPr fontId="1" type="noConversion"/>
  </si>
  <si>
    <t>실제 스타포스 사용</t>
    <phoneticPr fontId="1" type="noConversion"/>
  </si>
  <si>
    <t>파괴횟수</t>
    <phoneticPr fontId="1" type="noConversion"/>
  </si>
  <si>
    <t>추가옵션 비용</t>
    <phoneticPr fontId="1" type="noConversion"/>
  </si>
  <si>
    <t>평균대비</t>
    <phoneticPr fontId="1" type="noConversion"/>
  </si>
  <si>
    <t>앱솔랩스 한손검</t>
    <phoneticPr fontId="1" type="noConversion"/>
  </si>
  <si>
    <t>앱솔랩스 한손도끼</t>
    <phoneticPr fontId="1" type="noConversion"/>
  </si>
  <si>
    <t>앱솔랩스 한손둔기</t>
    <phoneticPr fontId="1" type="noConversion"/>
  </si>
  <si>
    <t>앱솔랩스 두손검</t>
    <phoneticPr fontId="1" type="noConversion"/>
  </si>
  <si>
    <t>앱솔랩스 두손도끼</t>
    <phoneticPr fontId="1" type="noConversion"/>
  </si>
  <si>
    <t>앱솔랩스 두손둔기</t>
    <phoneticPr fontId="1" type="noConversion"/>
  </si>
  <si>
    <t>앱솔랩스 창</t>
    <phoneticPr fontId="1" type="noConversion"/>
  </si>
  <si>
    <t>앱솔랩스 폴암</t>
    <phoneticPr fontId="1" type="noConversion"/>
  </si>
  <si>
    <t>앱솔랩스 데스페라도</t>
    <phoneticPr fontId="1" type="noConversion"/>
  </si>
  <si>
    <t>앱솔렙스 건틀렛 리볼버</t>
    <phoneticPr fontId="1" type="noConversion"/>
  </si>
  <si>
    <t>앱솔랩스 완드</t>
    <phoneticPr fontId="1" type="noConversion"/>
  </si>
  <si>
    <t>앱솔랩스 스태프</t>
    <phoneticPr fontId="1" type="noConversion"/>
  </si>
  <si>
    <t>앱솔랩스 샤이닝로드</t>
    <phoneticPr fontId="1" type="noConversion"/>
  </si>
  <si>
    <t>앱솔랩스 ESP리미터</t>
    <phoneticPr fontId="1" type="noConversion"/>
  </si>
  <si>
    <t>앱솔랩스 매직건틀렛</t>
    <phoneticPr fontId="1" type="noConversion"/>
  </si>
  <si>
    <t>앱솔랩스 할</t>
    <phoneticPr fontId="1" type="noConversion"/>
  </si>
  <si>
    <t>앱솔랩스 석궁</t>
    <phoneticPr fontId="1" type="noConversion"/>
  </si>
  <si>
    <t>앱솔랩스 듀얼보우건</t>
    <phoneticPr fontId="1" type="noConversion"/>
  </si>
  <si>
    <t>앱솔랩스 에이션트 보우</t>
    <phoneticPr fontId="1" type="noConversion"/>
  </si>
  <si>
    <t>앱솔랩스 아대</t>
    <phoneticPr fontId="1" type="noConversion"/>
  </si>
  <si>
    <t>앱솔랩스 단검</t>
    <phoneticPr fontId="1" type="noConversion"/>
  </si>
  <si>
    <t>앱솔랩스 케인</t>
    <phoneticPr fontId="1" type="noConversion"/>
  </si>
  <si>
    <t>앱솔랩스 브레스 슈터</t>
    <phoneticPr fontId="1" type="noConversion"/>
  </si>
  <si>
    <t>앱솔랩스 체인</t>
    <phoneticPr fontId="1" type="noConversion"/>
  </si>
  <si>
    <t>앱솔랩스 부채</t>
    <phoneticPr fontId="1" type="noConversion"/>
  </si>
  <si>
    <t>앱솔랩스 블레이드</t>
    <phoneticPr fontId="1" type="noConversion"/>
  </si>
  <si>
    <t>앱솔렙스 너클</t>
    <phoneticPr fontId="1" type="noConversion"/>
  </si>
  <si>
    <t>앱솔랩스 건</t>
    <phoneticPr fontId="1" type="noConversion"/>
  </si>
  <si>
    <t>앱솔랩스 핸드캐논</t>
    <phoneticPr fontId="1" type="noConversion"/>
  </si>
  <si>
    <t>앱솔랩스 소울슈터</t>
    <phoneticPr fontId="1" type="noConversion"/>
  </si>
  <si>
    <t>아케인 한손검</t>
    <phoneticPr fontId="1" type="noConversion"/>
  </si>
  <si>
    <t>아케인 한손도끼</t>
    <phoneticPr fontId="1" type="noConversion"/>
  </si>
  <si>
    <t>아케인 한손둔기</t>
    <phoneticPr fontId="1" type="noConversion"/>
  </si>
  <si>
    <t>아케인 두손검</t>
    <phoneticPr fontId="1" type="noConversion"/>
  </si>
  <si>
    <t>아케인 두손도끼</t>
    <phoneticPr fontId="1" type="noConversion"/>
  </si>
  <si>
    <t>아케인 두손둔기</t>
    <phoneticPr fontId="1" type="noConversion"/>
  </si>
  <si>
    <t>아케인 창</t>
    <phoneticPr fontId="1" type="noConversion"/>
  </si>
  <si>
    <t>아케인 폴암</t>
    <phoneticPr fontId="1" type="noConversion"/>
  </si>
  <si>
    <t>아케인 데스페라도</t>
    <phoneticPr fontId="1" type="noConversion"/>
  </si>
  <si>
    <t>아케인 건틀렛 리볼버</t>
    <phoneticPr fontId="1" type="noConversion"/>
  </si>
  <si>
    <t>아케인 완드</t>
    <phoneticPr fontId="1" type="noConversion"/>
  </si>
  <si>
    <t>아케인 스태프</t>
    <phoneticPr fontId="1" type="noConversion"/>
  </si>
  <si>
    <t>아케인 샤이닝로드</t>
    <phoneticPr fontId="1" type="noConversion"/>
  </si>
  <si>
    <t>아케인 ESP리미터</t>
    <phoneticPr fontId="1" type="noConversion"/>
  </si>
  <si>
    <t>아케인 매직건틀렛</t>
    <phoneticPr fontId="1" type="noConversion"/>
  </si>
  <si>
    <t>아케인 활</t>
    <phoneticPr fontId="1" type="noConversion"/>
  </si>
  <si>
    <t>아케인 석궁</t>
    <phoneticPr fontId="1" type="noConversion"/>
  </si>
  <si>
    <t>아케인 듀얼보우건</t>
    <phoneticPr fontId="1" type="noConversion"/>
  </si>
  <si>
    <t>아케인 에이션트 보우</t>
    <phoneticPr fontId="1" type="noConversion"/>
  </si>
  <si>
    <t>아케인 아대</t>
    <phoneticPr fontId="1" type="noConversion"/>
  </si>
  <si>
    <t>아케인 단검</t>
    <phoneticPr fontId="1" type="noConversion"/>
  </si>
  <si>
    <t>아케인 케인</t>
    <phoneticPr fontId="1" type="noConversion"/>
  </si>
  <si>
    <t>아케인 체인</t>
    <phoneticPr fontId="1" type="noConversion"/>
  </si>
  <si>
    <t>아케인 부채</t>
    <phoneticPr fontId="1" type="noConversion"/>
  </si>
  <si>
    <t>아케인 블래이드</t>
    <phoneticPr fontId="1" type="noConversion"/>
  </si>
  <si>
    <t>아케인 너클</t>
    <phoneticPr fontId="1" type="noConversion"/>
  </si>
  <si>
    <t>아케인 핸드캐논</t>
    <phoneticPr fontId="1" type="noConversion"/>
  </si>
  <si>
    <t>아케인 브레스 슈터</t>
    <phoneticPr fontId="1" type="noConversion"/>
  </si>
  <si>
    <t>무기</t>
    <phoneticPr fontId="1" type="noConversion"/>
  </si>
  <si>
    <t>엠블렘</t>
    <phoneticPr fontId="1" type="noConversion"/>
  </si>
  <si>
    <t>데이모스 세이지 실드</t>
    <phoneticPr fontId="1" type="noConversion"/>
  </si>
  <si>
    <t>데이모스 다크니스 실드</t>
    <phoneticPr fontId="1" type="noConversion"/>
  </si>
  <si>
    <t>일반보조무기</t>
    <phoneticPr fontId="1" type="noConversion"/>
  </si>
  <si>
    <t xml:space="preserve">무기 </t>
    <phoneticPr fontId="1" type="noConversion"/>
  </si>
  <si>
    <t>보통</t>
    <phoneticPr fontId="1" type="noConversion"/>
  </si>
  <si>
    <t>앱솔랩스 에너지소드</t>
    <phoneticPr fontId="1" type="noConversion"/>
  </si>
  <si>
    <t>빠름</t>
    <phoneticPr fontId="1" type="noConversion"/>
  </si>
  <si>
    <t>매우 빠름</t>
    <phoneticPr fontId="1" type="noConversion"/>
  </si>
  <si>
    <t>느림</t>
    <phoneticPr fontId="1" type="noConversion"/>
  </si>
  <si>
    <t>앱솔랩스 견장</t>
    <phoneticPr fontId="1" type="noConversion"/>
  </si>
  <si>
    <t>아케인 견장</t>
    <phoneticPr fontId="1" type="noConversion"/>
  </si>
  <si>
    <t>마이스터 견장</t>
    <phoneticPr fontId="1" type="noConversion"/>
  </si>
  <si>
    <t>아케인 에너지소드</t>
    <phoneticPr fontId="1" type="noConversion"/>
  </si>
  <si>
    <t>앱솔랩스 망토</t>
    <phoneticPr fontId="1" type="noConversion"/>
  </si>
  <si>
    <t>아케인 망토</t>
    <phoneticPr fontId="1" type="noConversion"/>
  </si>
  <si>
    <t>아케인 제로 라즐리</t>
    <phoneticPr fontId="1" type="noConversion"/>
  </si>
  <si>
    <t>앱솔랩스 제로 라즐리</t>
    <phoneticPr fontId="1" type="noConversion"/>
  </si>
  <si>
    <t>앱솔 제로 라피스</t>
    <phoneticPr fontId="1" type="noConversion"/>
  </si>
  <si>
    <t>아케인 제로 라피스</t>
    <phoneticPr fontId="1" type="noConversion"/>
  </si>
  <si>
    <t>보조</t>
    <phoneticPr fontId="1" type="noConversion"/>
  </si>
  <si>
    <t>보조</t>
    <phoneticPr fontId="1" type="noConversion"/>
  </si>
  <si>
    <t>엠블렘</t>
    <phoneticPr fontId="1" type="noConversion"/>
  </si>
  <si>
    <t>앱솔랩스 망토</t>
  </si>
  <si>
    <t>엠블렘</t>
    <phoneticPr fontId="1" type="noConversion"/>
  </si>
  <si>
    <t>미트라의 분노</t>
    <phoneticPr fontId="1" type="noConversion"/>
  </si>
  <si>
    <t>&gt;17이하 확인</t>
    <phoneticPr fontId="1" type="noConversion"/>
  </si>
  <si>
    <t>상태</t>
    <phoneticPr fontId="1" type="noConversion"/>
  </si>
  <si>
    <t>잠재3</t>
    <phoneticPr fontId="1" type="noConversion"/>
  </si>
  <si>
    <t>레어</t>
    <phoneticPr fontId="1" type="noConversion"/>
  </si>
  <si>
    <t>에픽</t>
    <phoneticPr fontId="1" type="noConversion"/>
  </si>
  <si>
    <t>유니크</t>
    <phoneticPr fontId="1" type="noConversion"/>
  </si>
  <si>
    <t>레전드리</t>
  </si>
  <si>
    <t>레전드리</t>
    <phoneticPr fontId="1" type="noConversion"/>
  </si>
  <si>
    <t>없음</t>
  </si>
  <si>
    <t>없음</t>
    <phoneticPr fontId="1" type="noConversion"/>
  </si>
  <si>
    <t>공격력 12%</t>
    <phoneticPr fontId="1" type="noConversion"/>
  </si>
  <si>
    <t>기초설명</t>
    <phoneticPr fontId="1" type="noConversion"/>
  </si>
  <si>
    <t>제한사항</t>
    <phoneticPr fontId="1" type="noConversion"/>
  </si>
  <si>
    <t>업글 체력</t>
    <phoneticPr fontId="1" type="noConversion"/>
  </si>
  <si>
    <t>업글 방어력</t>
    <phoneticPr fontId="1" type="noConversion"/>
  </si>
  <si>
    <t>방어력</t>
    <phoneticPr fontId="1" type="noConversion"/>
  </si>
  <si>
    <t>저주받은 적의 마도서</t>
  </si>
  <si>
    <t>궁수 카루타 상의</t>
  </si>
  <si>
    <t>도적 카루타 하의</t>
  </si>
  <si>
    <t>마력 +9%</t>
    <phoneticPr fontId="1" type="noConversion"/>
  </si>
  <si>
    <t>데미지 +9%</t>
    <phoneticPr fontId="1" type="noConversion"/>
  </si>
  <si>
    <t xml:space="preserve">메이플스토리 인벤 - 컴뱃암즈 - </t>
    <phoneticPr fontId="1" type="noConversion"/>
  </si>
  <si>
    <t>스타포스 선택</t>
    <phoneticPr fontId="1" type="noConversion"/>
  </si>
  <si>
    <t>파괴</t>
    <phoneticPr fontId="1" type="noConversion"/>
  </si>
  <si>
    <t>주무기</t>
  </si>
  <si>
    <t>유니크</t>
    <phoneticPr fontId="1" type="noConversion"/>
  </si>
  <si>
    <t>에픽</t>
    <phoneticPr fontId="1" type="noConversion"/>
  </si>
  <si>
    <t>레어</t>
    <phoneticPr fontId="1" type="noConversion"/>
  </si>
  <si>
    <t>직업군</t>
    <phoneticPr fontId="1" type="noConversion"/>
  </si>
  <si>
    <t>전사</t>
    <phoneticPr fontId="1" type="noConversion"/>
  </si>
  <si>
    <t>마법사</t>
    <phoneticPr fontId="1" type="noConversion"/>
  </si>
  <si>
    <t>궁수</t>
    <phoneticPr fontId="1" type="noConversion"/>
  </si>
  <si>
    <t>도적</t>
    <phoneticPr fontId="1" type="noConversion"/>
  </si>
  <si>
    <t>해적</t>
    <phoneticPr fontId="1" type="noConversion"/>
  </si>
  <si>
    <t>아케인 두손검</t>
    <phoneticPr fontId="1" type="noConversion"/>
  </si>
  <si>
    <t>엠블렘</t>
  </si>
  <si>
    <t>전사 카루타 모자</t>
  </si>
  <si>
    <t>엠블렘</t>
    <phoneticPr fontId="1" type="noConversion"/>
  </si>
  <si>
    <t>제논 엠블렘</t>
    <phoneticPr fontId="1" type="noConversion"/>
  </si>
  <si>
    <t>보조</t>
    <phoneticPr fontId="1" type="noConversion"/>
  </si>
  <si>
    <t>루인 포스 실드</t>
  </si>
  <si>
    <t>루인 포스 실드</t>
    <phoneticPr fontId="1" type="noConversion"/>
  </si>
  <si>
    <t>타일런트 벨트</t>
  </si>
  <si>
    <t>아케인 견장</t>
  </si>
  <si>
    <t>조건 스타포스 대비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</si>
</sst>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76" formatCode="0.0_ "/>
    <numFmt numFmtId="177" formatCode="0.00_ "/>
    <numFmt numFmtId="178" formatCode="[=0]&quot; &quot;;General"/>
    <numFmt numFmtId="179" formatCode="0.0_);[Red]\(0.0\)"/>
    <numFmt numFmtId="180" formatCode="0_ "/>
    <numFmt numFmtId="181" formatCode="0.0;[Red]0.0"/>
    <numFmt numFmtId="182" formatCode="General&quot;%&quot;"/>
    <numFmt numFmtId="183" formatCode="0_);[Red]\(0\)"/>
    <numFmt numFmtId="184" formatCode="0.00_);[Red]\(0.00\)"/>
  </numFmts>
  <fonts count="38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2"/>
      <color theme="0"/>
      <name val="맑은 고딕"/>
      <family val="3"/>
      <charset val="129"/>
      <scheme val="minor"/>
    </font>
    <font>
      <sz val="9"/>
      <color rgb="FF000000"/>
      <name val="Malgun Gothic"/>
      <family val="3"/>
      <charset val="129"/>
    </font>
    <font>
      <sz val="11"/>
      <name val="맑은 고딕"/>
      <family val="3"/>
      <charset val="129"/>
    </font>
    <font>
      <sz val="11"/>
      <color rgb="FF000000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sz val="10"/>
      <color theme="1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sz val="8"/>
      <color theme="1"/>
      <name val="맑은 고딕"/>
      <family val="3"/>
      <charset val="129"/>
      <scheme val="minor"/>
    </font>
    <font>
      <sz val="11"/>
      <color theme="1"/>
      <name val="HY견고딕"/>
      <family val="1"/>
      <charset val="129"/>
    </font>
    <font>
      <sz val="10"/>
      <color theme="1"/>
      <name val="HY견고딕"/>
      <family val="1"/>
      <charset val="129"/>
    </font>
    <font>
      <sz val="9"/>
      <color theme="1"/>
      <name val="HY견고딕"/>
      <family val="1"/>
      <charset val="129"/>
    </font>
    <font>
      <sz val="12"/>
      <color theme="0"/>
      <name val="HY견고딕"/>
      <family val="1"/>
      <charset val="129"/>
    </font>
    <font>
      <sz val="12"/>
      <color theme="0"/>
      <name val="HY견명조"/>
      <family val="1"/>
      <charset val="129"/>
    </font>
    <font>
      <sz val="11"/>
      <color theme="0"/>
      <name val="HY견명조"/>
      <family val="1"/>
      <charset val="129"/>
    </font>
    <font>
      <sz val="11"/>
      <color theme="1"/>
      <name val="HY견명조"/>
      <family val="1"/>
      <charset val="129"/>
    </font>
    <font>
      <sz val="12"/>
      <color theme="5" tint="0.39997558519241921"/>
      <name val="HY견명조"/>
      <family val="1"/>
      <charset val="129"/>
    </font>
    <font>
      <sz val="12"/>
      <color theme="9" tint="0.59999389629810485"/>
      <name val="HY견명조"/>
      <family val="1"/>
      <charset val="129"/>
    </font>
    <font>
      <sz val="12"/>
      <color theme="8" tint="0.59999389629810485"/>
      <name val="HY견명조"/>
      <family val="1"/>
      <charset val="129"/>
    </font>
    <font>
      <sz val="10"/>
      <color theme="0"/>
      <name val="HY견명조"/>
      <family val="1"/>
      <charset val="129"/>
    </font>
    <font>
      <sz val="11"/>
      <color theme="0"/>
      <name val="HY견고딕"/>
      <family val="1"/>
      <charset val="129"/>
    </font>
    <font>
      <sz val="12"/>
      <color theme="5"/>
      <name val="HY견고딕"/>
      <family val="1"/>
      <charset val="129"/>
    </font>
    <font>
      <sz val="10"/>
      <color theme="0"/>
      <name val="HY견고딕"/>
      <family val="1"/>
      <charset val="129"/>
    </font>
    <font>
      <sz val="18"/>
      <color theme="0"/>
      <name val="HY견고딕"/>
      <family val="1"/>
      <charset val="129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9"/>
      <color indexed="81"/>
      <name val="돋움"/>
      <family val="3"/>
      <charset val="129"/>
    </font>
    <font>
      <sz val="9"/>
      <color indexed="81"/>
      <name val="돋움"/>
      <family val="3"/>
      <charset val="129"/>
    </font>
    <font>
      <sz val="16"/>
      <color theme="0"/>
      <name val="HY견고딕"/>
      <family val="1"/>
      <charset val="129"/>
    </font>
    <font>
      <sz val="12"/>
      <color theme="7"/>
      <name val="HY견고딕"/>
      <family val="1"/>
      <charset val="129"/>
    </font>
    <font>
      <sz val="11"/>
      <color theme="8" tint="0.39997558519241921"/>
      <name val="HY견명조"/>
      <family val="1"/>
      <charset val="129"/>
    </font>
    <font>
      <sz val="11"/>
      <color theme="8" tint="0.39997558519241921"/>
      <name val="HY견고딕"/>
      <family val="1"/>
      <charset val="129"/>
    </font>
    <font>
      <sz val="11"/>
      <color theme="5" tint="0.39997558519241921"/>
      <name val="HY견고딕"/>
      <family val="1"/>
      <charset val="129"/>
    </font>
    <font>
      <sz val="12"/>
      <color theme="5" tint="0.39997558519241921"/>
      <name val="맑은 고딕"/>
      <family val="2"/>
      <charset val="129"/>
      <scheme val="minor"/>
    </font>
    <font>
      <sz val="10"/>
      <color theme="8" tint="0.39997558519241921"/>
      <name val="HY견고딕"/>
      <family val="1"/>
      <charset val="129"/>
    </font>
    <font>
      <sz val="22"/>
      <color theme="0"/>
      <name val="HY견고딕"/>
      <family val="1"/>
      <charset val="129"/>
    </font>
    <font>
      <sz val="12"/>
      <color rgb="FF00B0F0"/>
      <name val="HY견고딕"/>
      <family val="1"/>
      <charset val="129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</fills>
  <borders count="45">
    <border>
      <left/>
      <right/>
      <top/>
      <bottom/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ck">
        <color theme="0"/>
      </left>
      <right/>
      <top style="thick">
        <color theme="0"/>
      </top>
      <bottom/>
      <diagonal/>
    </border>
    <border>
      <left/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/>
      <bottom style="thick">
        <color theme="0"/>
      </bottom>
      <diagonal/>
    </border>
    <border>
      <left/>
      <right style="thick">
        <color theme="0"/>
      </right>
      <top/>
      <bottom style="thick">
        <color theme="0"/>
      </bottom>
      <diagonal/>
    </border>
    <border>
      <left style="thick">
        <color theme="1"/>
      </left>
      <right style="thin">
        <color theme="1"/>
      </right>
      <top style="thick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ck">
        <color theme="1"/>
      </top>
      <bottom style="thin">
        <color theme="1"/>
      </bottom>
      <diagonal/>
    </border>
    <border>
      <left style="thin">
        <color theme="1"/>
      </left>
      <right style="thick">
        <color theme="1"/>
      </right>
      <top style="thick">
        <color theme="1"/>
      </top>
      <bottom style="thin">
        <color theme="1"/>
      </bottom>
      <diagonal/>
    </border>
    <border>
      <left style="thick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ck">
        <color theme="1"/>
      </bottom>
      <diagonal/>
    </border>
    <border>
      <left/>
      <right style="thin">
        <color theme="1"/>
      </right>
      <top style="thick">
        <color theme="1"/>
      </top>
      <bottom style="thin">
        <color theme="1"/>
      </bottom>
      <diagonal/>
    </border>
    <border>
      <left style="thick">
        <color theme="1"/>
      </left>
      <right style="thin">
        <color theme="1"/>
      </right>
      <top style="thin">
        <color theme="1"/>
      </top>
      <bottom/>
      <diagonal/>
    </border>
    <border>
      <left style="thick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ck">
        <color theme="1"/>
      </bottom>
      <diagonal/>
    </border>
    <border>
      <left style="thick">
        <color theme="1"/>
      </left>
      <right style="thin">
        <color theme="1"/>
      </right>
      <top/>
      <bottom style="thick">
        <color theme="1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/>
      <right style="thin">
        <color auto="1"/>
      </right>
      <top style="thick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ck">
        <color auto="1"/>
      </bottom>
      <diagonal/>
    </border>
  </borders>
  <cellStyleXfs count="1">
    <xf numFmtId="0" fontId="0" fillId="0" borderId="0">
      <alignment vertical="center"/>
    </xf>
  </cellStyleXfs>
  <cellXfs count="157">
    <xf numFmtId="0" fontId="0" fillId="0" borderId="0" xfId="0">
      <alignment vertical="center"/>
    </xf>
    <xf numFmtId="0" fontId="10" fillId="2" borderId="14" xfId="0" applyFont="1" applyFill="1" applyBorder="1" applyAlignment="1">
      <alignment horizontal="center" vertical="center"/>
    </xf>
    <xf numFmtId="0" fontId="11" fillId="2" borderId="15" xfId="0" applyFont="1" applyFill="1" applyBorder="1" applyAlignment="1">
      <alignment horizontal="center" vertical="center"/>
    </xf>
    <xf numFmtId="0" fontId="10" fillId="2" borderId="15" xfId="0" applyFont="1" applyFill="1" applyBorder="1" applyAlignment="1">
      <alignment horizontal="center" vertical="center"/>
    </xf>
    <xf numFmtId="0" fontId="12" fillId="2" borderId="15" xfId="0" applyFont="1" applyFill="1" applyBorder="1" applyAlignment="1">
      <alignment horizontal="center" vertical="center"/>
    </xf>
    <xf numFmtId="0" fontId="10" fillId="2" borderId="16" xfId="0" applyFont="1" applyFill="1" applyBorder="1" applyAlignment="1">
      <alignment horizontal="center" vertical="center"/>
    </xf>
    <xf numFmtId="0" fontId="11" fillId="2" borderId="18" xfId="0" applyFont="1" applyFill="1" applyBorder="1" applyAlignment="1">
      <alignment horizontal="center" vertical="center"/>
    </xf>
    <xf numFmtId="183" fontId="6" fillId="6" borderId="18" xfId="0" applyNumberFormat="1" applyFont="1" applyFill="1" applyBorder="1" applyAlignment="1">
      <alignment horizontal="center" vertical="center"/>
    </xf>
    <xf numFmtId="0" fontId="6" fillId="6" borderId="18" xfId="0" applyFont="1" applyFill="1" applyBorder="1" applyAlignment="1">
      <alignment horizontal="center" vertical="center"/>
    </xf>
    <xf numFmtId="182" fontId="6" fillId="6" borderId="18" xfId="0" applyNumberFormat="1" applyFont="1" applyFill="1" applyBorder="1" applyAlignment="1">
      <alignment horizontal="center" vertical="center"/>
    </xf>
    <xf numFmtId="179" fontId="6" fillId="6" borderId="18" xfId="0" applyNumberFormat="1" applyFont="1" applyFill="1" applyBorder="1" applyAlignment="1">
      <alignment horizontal="center" vertical="center"/>
    </xf>
    <xf numFmtId="0" fontId="11" fillId="2" borderId="19" xfId="0" applyFont="1" applyFill="1" applyBorder="1" applyAlignment="1">
      <alignment horizontal="center" vertical="center"/>
    </xf>
    <xf numFmtId="183" fontId="6" fillId="6" borderId="19" xfId="0" applyNumberFormat="1" applyFont="1" applyFill="1" applyBorder="1" applyAlignment="1">
      <alignment horizontal="center" vertical="center"/>
    </xf>
    <xf numFmtId="0" fontId="6" fillId="6" borderId="19" xfId="0" applyFont="1" applyFill="1" applyBorder="1" applyAlignment="1">
      <alignment horizontal="center" vertical="center"/>
    </xf>
    <xf numFmtId="182" fontId="6" fillId="6" borderId="19" xfId="0" applyNumberFormat="1" applyFont="1" applyFill="1" applyBorder="1" applyAlignment="1">
      <alignment horizontal="center" vertical="center"/>
    </xf>
    <xf numFmtId="179" fontId="6" fillId="6" borderId="19" xfId="0" applyNumberFormat="1" applyFont="1" applyFill="1" applyBorder="1" applyAlignment="1">
      <alignment horizontal="center" vertical="center"/>
    </xf>
    <xf numFmtId="0" fontId="10" fillId="2" borderId="20" xfId="0" applyFont="1" applyFill="1" applyBorder="1" applyAlignment="1">
      <alignment horizontal="center" vertical="center"/>
    </xf>
    <xf numFmtId="0" fontId="0" fillId="0" borderId="0" xfId="0" applyAlignment="1" applyProtection="1">
      <alignment horizontal="center" vertical="center"/>
    </xf>
    <xf numFmtId="176" fontId="0" fillId="0" borderId="0" xfId="0" applyNumberFormat="1" applyAlignment="1" applyProtection="1">
      <alignment horizontal="center" vertical="center"/>
    </xf>
    <xf numFmtId="0" fontId="7" fillId="0" borderId="0" xfId="0" applyFont="1" applyAlignment="1" applyProtection="1">
      <alignment horizontal="center" vertical="center"/>
    </xf>
    <xf numFmtId="0" fontId="10" fillId="2" borderId="1" xfId="0" applyFont="1" applyFill="1" applyBorder="1" applyAlignment="1" applyProtection="1">
      <alignment horizontal="center" vertical="center"/>
    </xf>
    <xf numFmtId="0" fontId="10" fillId="2" borderId="2" xfId="0" applyFont="1" applyFill="1" applyBorder="1" applyAlignment="1" applyProtection="1">
      <alignment horizontal="center" vertical="center"/>
    </xf>
    <xf numFmtId="0" fontId="11" fillId="2" borderId="2" xfId="0" applyFont="1" applyFill="1" applyBorder="1" applyAlignment="1" applyProtection="1">
      <alignment horizontal="center" vertical="center"/>
    </xf>
    <xf numFmtId="0" fontId="12" fillId="2" borderId="2" xfId="0" applyFont="1" applyFill="1" applyBorder="1" applyAlignment="1" applyProtection="1">
      <alignment horizontal="center" vertical="center"/>
    </xf>
    <xf numFmtId="0" fontId="10" fillId="2" borderId="3" xfId="0" applyFont="1" applyFill="1" applyBorder="1" applyAlignment="1" applyProtection="1">
      <alignment horizontal="center" vertical="center"/>
    </xf>
    <xf numFmtId="0" fontId="11" fillId="2" borderId="5" xfId="0" applyFont="1" applyFill="1" applyBorder="1" applyAlignment="1" applyProtection="1">
      <alignment horizontal="center" vertical="center"/>
    </xf>
    <xf numFmtId="0" fontId="0" fillId="0" borderId="0" xfId="0" applyAlignment="1" applyProtection="1">
      <alignment vertical="center"/>
    </xf>
    <xf numFmtId="0" fontId="11" fillId="2" borderId="8" xfId="0" applyFont="1" applyFill="1" applyBorder="1" applyAlignment="1" applyProtection="1">
      <alignment horizontal="center" vertical="center"/>
    </xf>
    <xf numFmtId="179" fontId="0" fillId="0" borderId="0" xfId="0" applyNumberFormat="1" applyAlignment="1" applyProtection="1">
      <alignment horizontal="center" vertical="center"/>
    </xf>
    <xf numFmtId="183" fontId="6" fillId="0" borderId="5" xfId="0" applyNumberFormat="1" applyFont="1" applyBorder="1" applyAlignment="1" applyProtection="1">
      <alignment horizontal="center" vertical="center"/>
      <protection locked="0"/>
    </xf>
    <xf numFmtId="178" fontId="6" fillId="3" borderId="5" xfId="0" applyNumberFormat="1" applyFont="1" applyFill="1" applyBorder="1" applyAlignment="1" applyProtection="1">
      <alignment horizontal="center" vertical="center"/>
      <protection locked="0"/>
    </xf>
    <xf numFmtId="179" fontId="6" fillId="3" borderId="5" xfId="0" applyNumberFormat="1" applyFont="1" applyFill="1" applyBorder="1" applyAlignment="1" applyProtection="1">
      <alignment horizontal="center" vertical="center"/>
      <protection locked="0"/>
    </xf>
    <xf numFmtId="183" fontId="6" fillId="0" borderId="8" xfId="0" applyNumberFormat="1" applyFont="1" applyBorder="1" applyAlignment="1" applyProtection="1">
      <alignment horizontal="center" vertical="center"/>
      <protection locked="0"/>
    </xf>
    <xf numFmtId="179" fontId="6" fillId="3" borderId="8" xfId="0" applyNumberFormat="1" applyFont="1" applyFill="1" applyBorder="1" applyAlignment="1" applyProtection="1">
      <alignment horizontal="center" vertical="center"/>
      <protection locked="0"/>
    </xf>
    <xf numFmtId="178" fontId="6" fillId="0" borderId="5" xfId="0" applyNumberFormat="1" applyFont="1" applyBorder="1" applyAlignment="1" applyProtection="1">
      <alignment horizontal="center" vertical="center"/>
      <protection hidden="1"/>
    </xf>
    <xf numFmtId="178" fontId="6" fillId="0" borderId="8" xfId="0" applyNumberFormat="1" applyFont="1" applyBorder="1" applyAlignment="1" applyProtection="1">
      <alignment horizontal="center" vertical="center"/>
      <protection hidden="1"/>
    </xf>
    <xf numFmtId="0" fontId="0" fillId="0" borderId="0" xfId="0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0" fillId="0" borderId="33" xfId="0" applyBorder="1" applyAlignment="1" applyProtection="1">
      <alignment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34" xfId="0" applyBorder="1" applyProtection="1">
      <alignment vertical="center"/>
      <protection hidden="1"/>
    </xf>
    <xf numFmtId="176" fontId="0" fillId="0" borderId="0" xfId="0" applyNumberFormat="1" applyProtection="1">
      <alignment vertical="center"/>
      <protection hidden="1"/>
    </xf>
    <xf numFmtId="180" fontId="0" fillId="0" borderId="0" xfId="0" applyNumberFormat="1" applyProtection="1">
      <alignment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0" fillId="0" borderId="34" xfId="0" applyBorder="1" applyAlignment="1" applyProtection="1">
      <alignment vertical="center"/>
      <protection hidden="1"/>
    </xf>
    <xf numFmtId="0" fontId="0" fillId="0" borderId="35" xfId="0" applyBorder="1" applyProtection="1">
      <alignment vertical="center"/>
      <protection hidden="1"/>
    </xf>
    <xf numFmtId="9" fontId="0" fillId="0" borderId="0" xfId="0" applyNumberFormat="1" applyProtection="1">
      <alignment vertical="center"/>
      <protection hidden="1"/>
    </xf>
    <xf numFmtId="0" fontId="34" fillId="0" borderId="0" xfId="0" applyFont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horizontal="center" vertical="center"/>
      <protection hidden="1"/>
    </xf>
    <xf numFmtId="0" fontId="13" fillId="0" borderId="0" xfId="0" applyFont="1" applyAlignment="1" applyProtection="1">
      <alignment horizontal="center" vertical="center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21" fillId="0" borderId="0" xfId="0" applyFont="1" applyAlignment="1" applyProtection="1">
      <alignment horizontal="left" vertical="center"/>
      <protection hidden="1"/>
    </xf>
    <xf numFmtId="180" fontId="0" fillId="0" borderId="0" xfId="0" applyNumberFormat="1" applyAlignment="1" applyProtection="1">
      <alignment horizontal="center" vertical="center"/>
      <protection hidden="1"/>
    </xf>
    <xf numFmtId="0" fontId="2" fillId="0" borderId="0" xfId="0" applyFont="1" applyAlignment="1" applyProtection="1">
      <alignment vertical="center"/>
      <protection hidden="1"/>
    </xf>
    <xf numFmtId="177" fontId="22" fillId="0" borderId="0" xfId="0" applyNumberFormat="1" applyFont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vertical="center"/>
      <protection hidden="1"/>
    </xf>
    <xf numFmtId="180" fontId="31" fillId="0" borderId="0" xfId="0" applyNumberFormat="1" applyFont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180" fontId="31" fillId="0" borderId="0" xfId="0" applyNumberFormat="1" applyFont="1" applyAlignment="1" applyProtection="1">
      <alignment horizontal="left" vertical="center"/>
      <protection hidden="1"/>
    </xf>
    <xf numFmtId="0" fontId="15" fillId="0" borderId="0" xfId="0" applyFont="1" applyProtection="1">
      <alignment vertical="center"/>
      <protection hidden="1"/>
    </xf>
    <xf numFmtId="0" fontId="16" fillId="0" borderId="0" xfId="0" applyFont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 vertical="center"/>
      <protection hidden="1"/>
    </xf>
    <xf numFmtId="0" fontId="18" fillId="0" borderId="0" xfId="0" applyFont="1" applyAlignment="1" applyProtection="1">
      <alignment horizontal="center" vertical="center"/>
      <protection hidden="1"/>
    </xf>
    <xf numFmtId="0" fontId="19" fillId="0" borderId="0" xfId="0" applyFont="1" applyAlignment="1" applyProtection="1">
      <alignment horizontal="center" vertical="center"/>
      <protection hidden="1"/>
    </xf>
    <xf numFmtId="178" fontId="14" fillId="0" borderId="0" xfId="0" applyNumberFormat="1" applyFont="1" applyAlignment="1" applyProtection="1">
      <alignment horizontal="center" vertical="center"/>
      <protection hidden="1"/>
    </xf>
    <xf numFmtId="178" fontId="17" fillId="0" borderId="0" xfId="0" applyNumberFormat="1" applyFont="1" applyAlignment="1" applyProtection="1">
      <alignment horizontal="center" vertical="center"/>
      <protection hidden="1"/>
    </xf>
    <xf numFmtId="178" fontId="18" fillId="0" borderId="0" xfId="0" applyNumberFormat="1" applyFont="1" applyAlignment="1" applyProtection="1">
      <alignment horizontal="center" vertical="center"/>
      <protection hidden="1"/>
    </xf>
    <xf numFmtId="178" fontId="19" fillId="0" borderId="0" xfId="0" applyNumberFormat="1" applyFont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left" vertical="center"/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horizontal="left" vertical="center"/>
      <protection hidden="1"/>
    </xf>
    <xf numFmtId="0" fontId="21" fillId="0" borderId="0" xfId="0" applyFont="1" applyAlignment="1" applyProtection="1">
      <alignment horizontal="center" vertical="center"/>
      <protection hidden="1"/>
    </xf>
    <xf numFmtId="0" fontId="32" fillId="0" borderId="0" xfId="0" applyFont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178" fontId="14" fillId="0" borderId="0" xfId="0" applyNumberFormat="1" applyFont="1" applyAlignment="1" applyProtection="1">
      <alignment horizontal="left" vertical="center"/>
      <protection hidden="1"/>
    </xf>
    <xf numFmtId="177" fontId="0" fillId="0" borderId="0" xfId="0" applyNumberFormat="1" applyAlignment="1" applyProtection="1">
      <alignment horizontal="center" vertical="center"/>
      <protection hidden="1"/>
    </xf>
    <xf numFmtId="176" fontId="0" fillId="0" borderId="0" xfId="0" applyNumberFormat="1" applyAlignment="1" applyProtection="1">
      <alignment horizontal="center" vertical="center"/>
      <protection hidden="1"/>
    </xf>
    <xf numFmtId="0" fontId="10" fillId="2" borderId="42" xfId="0" applyFont="1" applyFill="1" applyBorder="1" applyAlignment="1" applyProtection="1">
      <alignment horizontal="center" vertical="center"/>
    </xf>
    <xf numFmtId="179" fontId="35" fillId="0" borderId="0" xfId="0" applyNumberFormat="1" applyFont="1" applyAlignment="1" applyProtection="1">
      <alignment horizontal="left" vertical="center"/>
      <protection hidden="1"/>
    </xf>
    <xf numFmtId="183" fontId="35" fillId="0" borderId="0" xfId="0" applyNumberFormat="1" applyFont="1" applyAlignment="1" applyProtection="1">
      <alignment horizontal="left" vertical="center"/>
      <protection hidden="1"/>
    </xf>
    <xf numFmtId="184" fontId="32" fillId="0" borderId="0" xfId="0" applyNumberFormat="1" applyFont="1" applyAlignment="1" applyProtection="1">
      <alignment horizontal="left" vertical="center"/>
      <protection hidden="1"/>
    </xf>
    <xf numFmtId="0" fontId="33" fillId="0" borderId="0" xfId="0" applyFont="1" applyAlignment="1" applyProtection="1">
      <alignment horizontal="left" vertical="center"/>
      <protection hidden="1"/>
    </xf>
    <xf numFmtId="0" fontId="32" fillId="0" borderId="0" xfId="0" applyFont="1" applyAlignment="1" applyProtection="1">
      <alignment horizontal="left" vertical="center"/>
      <protection hidden="1"/>
    </xf>
    <xf numFmtId="180" fontId="32" fillId="0" borderId="0" xfId="0" applyNumberFormat="1" applyFont="1" applyAlignment="1" applyProtection="1">
      <alignment horizontal="left" vertical="center"/>
      <protection hidden="1"/>
    </xf>
    <xf numFmtId="176" fontId="32" fillId="0" borderId="0" xfId="0" applyNumberFormat="1" applyFont="1" applyAlignment="1" applyProtection="1">
      <alignment horizontal="left" vertical="center"/>
      <protection hidden="1"/>
    </xf>
    <xf numFmtId="176" fontId="37" fillId="0" borderId="0" xfId="0" applyNumberFormat="1" applyFont="1" applyAlignment="1" applyProtection="1">
      <alignment horizontal="left" vertical="center"/>
      <protection hidden="1"/>
    </xf>
    <xf numFmtId="0" fontId="37" fillId="0" borderId="0" xfId="0" applyFont="1" applyAlignment="1" applyProtection="1">
      <alignment horizontal="left" vertical="center"/>
      <protection hidden="1"/>
    </xf>
    <xf numFmtId="176" fontId="30" fillId="0" borderId="0" xfId="0" applyNumberFormat="1" applyFont="1" applyAlignment="1" applyProtection="1">
      <alignment horizontal="left" vertical="center"/>
      <protection hidden="1"/>
    </xf>
    <xf numFmtId="181" fontId="22" fillId="0" borderId="0" xfId="0" applyNumberFormat="1" applyFont="1" applyAlignment="1" applyProtection="1">
      <alignment horizontal="left" vertical="center"/>
      <protection hidden="1"/>
    </xf>
    <xf numFmtId="180" fontId="30" fillId="0" borderId="0" xfId="0" applyNumberFormat="1" applyFont="1" applyAlignment="1" applyProtection="1">
      <alignment horizontal="left" vertical="center"/>
      <protection hidden="1"/>
    </xf>
    <xf numFmtId="0" fontId="14" fillId="0" borderId="31" xfId="0" applyFont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center" vertical="center"/>
      <protection hidden="1"/>
    </xf>
    <xf numFmtId="0" fontId="24" fillId="0" borderId="10" xfId="0" applyFont="1" applyBorder="1" applyAlignment="1" applyProtection="1">
      <alignment horizontal="center" vertical="center"/>
      <protection hidden="1"/>
    </xf>
    <xf numFmtId="0" fontId="24" fillId="0" borderId="11" xfId="0" applyFont="1" applyBorder="1" applyAlignment="1" applyProtection="1">
      <alignment horizontal="center" vertical="center"/>
      <protection hidden="1"/>
    </xf>
    <xf numFmtId="0" fontId="24" fillId="0" borderId="12" xfId="0" applyFont="1" applyBorder="1" applyAlignment="1" applyProtection="1">
      <alignment horizontal="center" vertical="center"/>
      <protection hidden="1"/>
    </xf>
    <xf numFmtId="0" fontId="24" fillId="0" borderId="13" xfId="0" applyFont="1" applyBorder="1" applyAlignment="1" applyProtection="1">
      <alignment horizontal="center" vertical="center"/>
      <protection hidden="1"/>
    </xf>
    <xf numFmtId="0" fontId="29" fillId="0" borderId="10" xfId="0" applyFont="1" applyBorder="1" applyAlignment="1" applyProtection="1">
      <alignment horizontal="center" vertical="center"/>
      <protection hidden="1"/>
    </xf>
    <xf numFmtId="0" fontId="29" fillId="0" borderId="11" xfId="0" applyFont="1" applyBorder="1" applyAlignment="1" applyProtection="1">
      <alignment horizontal="center" vertical="center"/>
      <protection hidden="1"/>
    </xf>
    <xf numFmtId="0" fontId="29" fillId="0" borderId="12" xfId="0" applyFont="1" applyBorder="1" applyAlignment="1" applyProtection="1">
      <alignment horizontal="center" vertical="center"/>
      <protection hidden="1"/>
    </xf>
    <xf numFmtId="0" fontId="29" fillId="0" borderId="13" xfId="0" applyFont="1" applyBorder="1" applyAlignment="1" applyProtection="1">
      <alignment horizontal="center" vertical="center"/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center" vertical="center"/>
      <protection hidden="1"/>
    </xf>
    <xf numFmtId="0" fontId="13" fillId="0" borderId="37" xfId="0" applyFont="1" applyBorder="1" applyAlignment="1" applyProtection="1">
      <alignment horizontal="center" vertical="center"/>
      <protection hidden="1"/>
    </xf>
    <xf numFmtId="0" fontId="13" fillId="0" borderId="38" xfId="0" applyFont="1" applyBorder="1" applyAlignment="1" applyProtection="1">
      <alignment horizontal="center" vertical="center"/>
      <protection hidden="1"/>
    </xf>
    <xf numFmtId="0" fontId="13" fillId="0" borderId="39" xfId="0" applyFont="1" applyBorder="1" applyAlignment="1" applyProtection="1">
      <alignment horizontal="center" vertical="center"/>
      <protection hidden="1"/>
    </xf>
    <xf numFmtId="0" fontId="36" fillId="5" borderId="27" xfId="0" applyFont="1" applyFill="1" applyBorder="1" applyAlignment="1" applyProtection="1">
      <alignment horizontal="center" vertical="center"/>
      <protection locked="0"/>
    </xf>
    <xf numFmtId="0" fontId="36" fillId="5" borderId="28" xfId="0" applyFont="1" applyFill="1" applyBorder="1" applyAlignment="1" applyProtection="1">
      <alignment horizontal="center" vertical="center"/>
      <protection locked="0"/>
    </xf>
    <xf numFmtId="0" fontId="36" fillId="5" borderId="29" xfId="0" applyFont="1" applyFill="1" applyBorder="1" applyAlignment="1" applyProtection="1">
      <alignment horizontal="center" vertical="center"/>
      <protection locked="0"/>
    </xf>
    <xf numFmtId="0" fontId="36" fillId="5" borderId="40" xfId="0" applyFont="1" applyFill="1" applyBorder="1" applyAlignment="1" applyProtection="1">
      <alignment horizontal="center" vertical="center"/>
      <protection locked="0"/>
    </xf>
    <xf numFmtId="0" fontId="36" fillId="5" borderId="0" xfId="0" applyFont="1" applyFill="1" applyBorder="1" applyAlignment="1" applyProtection="1">
      <alignment horizontal="center" vertical="center"/>
      <protection locked="0"/>
    </xf>
    <xf numFmtId="0" fontId="36" fillId="5" borderId="41" xfId="0" applyFont="1" applyFill="1" applyBorder="1" applyAlignment="1" applyProtection="1">
      <alignment horizontal="center" vertical="center"/>
      <protection locked="0"/>
    </xf>
    <xf numFmtId="0" fontId="36" fillId="5" borderId="30" xfId="0" applyFont="1" applyFill="1" applyBorder="1" applyAlignment="1" applyProtection="1">
      <alignment horizontal="center" vertical="center"/>
      <protection locked="0"/>
    </xf>
    <xf numFmtId="0" fontId="36" fillId="5" borderId="31" xfId="0" applyFont="1" applyFill="1" applyBorder="1" applyAlignment="1" applyProtection="1">
      <alignment horizontal="center" vertical="center"/>
      <protection locked="0"/>
    </xf>
    <xf numFmtId="0" fontId="36" fillId="5" borderId="32" xfId="0" applyFont="1" applyFill="1" applyBorder="1" applyAlignment="1" applyProtection="1">
      <alignment horizontal="center" vertical="center"/>
      <protection locked="0"/>
    </xf>
    <xf numFmtId="180" fontId="6" fillId="3" borderId="5" xfId="0" applyNumberFormat="1" applyFont="1" applyFill="1" applyBorder="1" applyAlignment="1" applyProtection="1">
      <alignment horizontal="center" vertical="center"/>
      <protection locked="0"/>
    </xf>
    <xf numFmtId="180" fontId="6" fillId="3" borderId="8" xfId="0" applyNumberFormat="1" applyFont="1" applyFill="1" applyBorder="1" applyAlignment="1" applyProtection="1">
      <alignment horizontal="center" vertical="center"/>
      <protection locked="0"/>
    </xf>
    <xf numFmtId="176" fontId="6" fillId="3" borderId="5" xfId="0" applyNumberFormat="1" applyFont="1" applyFill="1" applyBorder="1" applyAlignment="1" applyProtection="1">
      <alignment horizontal="center" vertical="center"/>
      <protection locked="0"/>
    </xf>
    <xf numFmtId="176" fontId="6" fillId="3" borderId="8" xfId="0" applyNumberFormat="1" applyFont="1" applyFill="1" applyBorder="1" applyAlignment="1" applyProtection="1">
      <alignment horizontal="center" vertical="center"/>
      <protection locked="0"/>
    </xf>
    <xf numFmtId="0" fontId="6" fillId="4" borderId="5" xfId="0" applyFont="1" applyFill="1" applyBorder="1" applyAlignment="1" applyProtection="1">
      <alignment horizontal="center" vertical="center"/>
      <protection locked="0"/>
    </xf>
    <xf numFmtId="0" fontId="6" fillId="4" borderId="8" xfId="0" applyFont="1" applyFill="1" applyBorder="1" applyAlignment="1" applyProtection="1">
      <alignment horizontal="center" vertical="center"/>
      <protection locked="0"/>
    </xf>
    <xf numFmtId="49" fontId="9" fillId="3" borderId="5" xfId="0" applyNumberFormat="1" applyFont="1" applyFill="1" applyBorder="1" applyAlignment="1" applyProtection="1">
      <alignment horizontal="center" vertical="center"/>
      <protection locked="0"/>
    </xf>
    <xf numFmtId="49" fontId="9" fillId="3" borderId="8" xfId="0" applyNumberFormat="1" applyFont="1" applyFill="1" applyBorder="1" applyAlignment="1" applyProtection="1">
      <alignment horizontal="center" vertical="center"/>
      <protection locked="0"/>
    </xf>
    <xf numFmtId="0" fontId="6" fillId="0" borderId="5" xfId="0" applyFont="1" applyBorder="1" applyAlignment="1" applyProtection="1">
      <alignment horizontal="center" vertical="center"/>
      <protection locked="0"/>
    </xf>
    <xf numFmtId="0" fontId="6" fillId="0" borderId="8" xfId="0" applyFont="1" applyBorder="1" applyAlignment="1" applyProtection="1">
      <alignment horizontal="center" vertical="center"/>
      <protection locked="0"/>
    </xf>
    <xf numFmtId="0" fontId="6" fillId="2" borderId="5" xfId="0" applyFont="1" applyFill="1" applyBorder="1" applyAlignment="1" applyProtection="1">
      <alignment horizontal="center" vertical="center"/>
    </xf>
    <xf numFmtId="0" fontId="6" fillId="2" borderId="8" xfId="0" applyFont="1" applyFill="1" applyBorder="1" applyAlignment="1" applyProtection="1">
      <alignment horizontal="center" vertical="center"/>
    </xf>
    <xf numFmtId="0" fontId="10" fillId="2" borderId="43" xfId="0" applyFont="1" applyFill="1" applyBorder="1" applyAlignment="1" applyProtection="1">
      <alignment horizontal="center" vertical="center"/>
    </xf>
    <xf numFmtId="183" fontId="6" fillId="3" borderId="33" xfId="0" applyNumberFormat="1" applyFont="1" applyFill="1" applyBorder="1" applyAlignment="1" applyProtection="1">
      <alignment horizontal="center" vertical="center"/>
      <protection locked="0"/>
    </xf>
    <xf numFmtId="183" fontId="6" fillId="3" borderId="35" xfId="0" applyNumberFormat="1" applyFont="1" applyFill="1" applyBorder="1" applyAlignment="1" applyProtection="1">
      <alignment horizontal="center" vertical="center"/>
      <protection locked="0"/>
    </xf>
    <xf numFmtId="0" fontId="10" fillId="2" borderId="44" xfId="0" applyFont="1" applyFill="1" applyBorder="1" applyAlignment="1" applyProtection="1">
      <alignment horizontal="center" vertical="center"/>
    </xf>
    <xf numFmtId="0" fontId="10" fillId="4" borderId="4" xfId="0" applyFont="1" applyFill="1" applyBorder="1" applyAlignment="1" applyProtection="1">
      <alignment horizontal="center" vertical="center"/>
      <protection locked="0"/>
    </xf>
    <xf numFmtId="0" fontId="10" fillId="4" borderId="7" xfId="0" applyFont="1" applyFill="1" applyBorder="1" applyAlignment="1" applyProtection="1">
      <alignment horizontal="center" vertical="center"/>
      <protection locked="0"/>
    </xf>
    <xf numFmtId="0" fontId="10" fillId="2" borderId="5" xfId="0" applyFont="1" applyFill="1" applyBorder="1" applyAlignment="1" applyProtection="1">
      <alignment horizontal="center" vertical="center"/>
    </xf>
    <xf numFmtId="0" fontId="10" fillId="2" borderId="8" xfId="0" applyFont="1" applyFill="1" applyBorder="1" applyAlignment="1" applyProtection="1">
      <alignment horizontal="center" vertical="center"/>
    </xf>
    <xf numFmtId="49" fontId="9" fillId="3" borderId="6" xfId="0" applyNumberFormat="1" applyFont="1" applyFill="1" applyBorder="1" applyAlignment="1" applyProtection="1">
      <alignment horizontal="center" vertical="center"/>
      <protection locked="0"/>
    </xf>
    <xf numFmtId="49" fontId="9" fillId="3" borderId="9" xfId="0" applyNumberFormat="1" applyFont="1" applyFill="1" applyBorder="1" applyAlignment="1" applyProtection="1">
      <alignment horizontal="center" vertical="center"/>
      <protection locked="0"/>
    </xf>
    <xf numFmtId="0" fontId="8" fillId="4" borderId="5" xfId="0" applyFont="1" applyFill="1" applyBorder="1" applyAlignment="1" applyProtection="1">
      <alignment horizontal="center" vertical="center"/>
      <protection locked="0"/>
    </xf>
    <xf numFmtId="0" fontId="8" fillId="4" borderId="8" xfId="0" applyFont="1" applyFill="1" applyBorder="1" applyAlignment="1" applyProtection="1">
      <alignment horizontal="center" vertical="center"/>
      <protection locked="0"/>
    </xf>
    <xf numFmtId="183" fontId="6" fillId="3" borderId="36" xfId="0" applyNumberFormat="1" applyFont="1" applyFill="1" applyBorder="1" applyAlignment="1" applyProtection="1">
      <alignment horizontal="center" vertical="center"/>
      <protection locked="0"/>
    </xf>
    <xf numFmtId="183" fontId="6" fillId="0" borderId="33" xfId="0" applyNumberFormat="1" applyFont="1" applyBorder="1" applyAlignment="1" applyProtection="1">
      <alignment horizontal="center" vertical="center"/>
      <protection locked="0"/>
    </xf>
    <xf numFmtId="183" fontId="6" fillId="0" borderId="35" xfId="0" applyNumberFormat="1" applyFont="1" applyBorder="1" applyAlignment="1" applyProtection="1">
      <alignment horizontal="center" vertical="center"/>
      <protection locked="0"/>
    </xf>
    <xf numFmtId="183" fontId="6" fillId="0" borderId="36" xfId="0" applyNumberFormat="1" applyFont="1" applyBorder="1" applyAlignment="1" applyProtection="1">
      <alignment horizontal="center" vertical="center"/>
      <protection locked="0"/>
    </xf>
    <xf numFmtId="0" fontId="6" fillId="6" borderId="18" xfId="0" applyFont="1" applyFill="1" applyBorder="1" applyAlignment="1">
      <alignment horizontal="center" vertical="center"/>
    </xf>
    <xf numFmtId="0" fontId="10" fillId="2" borderId="17" xfId="0" applyFont="1" applyFill="1" applyBorder="1" applyAlignment="1">
      <alignment horizontal="center" vertical="center"/>
    </xf>
    <xf numFmtId="0" fontId="10" fillId="2" borderId="21" xfId="0" applyFont="1" applyFill="1" applyBorder="1" applyAlignment="1">
      <alignment horizontal="center" vertical="center"/>
    </xf>
    <xf numFmtId="0" fontId="10" fillId="2" borderId="22" xfId="0" applyFont="1" applyFill="1" applyBorder="1" applyAlignment="1">
      <alignment horizontal="center" vertical="center"/>
    </xf>
    <xf numFmtId="0" fontId="10" fillId="2" borderId="18" xfId="0" applyFont="1" applyFill="1" applyBorder="1" applyAlignment="1">
      <alignment horizontal="center" vertical="center"/>
    </xf>
    <xf numFmtId="0" fontId="6" fillId="6" borderId="23" xfId="0" applyFont="1" applyFill="1" applyBorder="1" applyAlignment="1">
      <alignment horizontal="center" vertical="center"/>
    </xf>
    <xf numFmtId="0" fontId="6" fillId="6" borderId="25" xfId="0" applyFont="1" applyFill="1" applyBorder="1" applyAlignment="1">
      <alignment horizontal="center" vertical="center"/>
    </xf>
    <xf numFmtId="0" fontId="6" fillId="6" borderId="24" xfId="0" applyFont="1" applyFill="1" applyBorder="1" applyAlignment="1">
      <alignment horizontal="center" vertical="center"/>
    </xf>
    <xf numFmtId="0" fontId="10" fillId="2" borderId="23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center" vertical="center"/>
    </xf>
    <xf numFmtId="0" fontId="10" fillId="2" borderId="25" xfId="0" applyFont="1" applyFill="1" applyBorder="1" applyAlignment="1">
      <alignment horizontal="center" vertical="center"/>
    </xf>
    <xf numFmtId="0" fontId="10" fillId="2" borderId="26" xfId="0" applyFont="1" applyFill="1" applyBorder="1" applyAlignment="1">
      <alignment horizontal="center" vertical="center"/>
    </xf>
  </cellXfs>
  <cellStyles count="1">
    <cellStyle name="표준" xfId="0" builtinId="0"/>
  </cellStyles>
  <dxfs count="4">
    <dxf>
      <font>
        <color rgb="FF92D050"/>
      </font>
    </dxf>
    <dxf>
      <font>
        <color rgb="FFFFFF00"/>
      </font>
    </dxf>
    <dxf>
      <font>
        <color rgb="FF7030A0"/>
      </font>
    </dxf>
    <dxf>
      <font>
        <color rgb="FF00B0F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8479307254010819"/>
          <c:y val="0.12077119471888646"/>
          <c:w val="0.52757310116063894"/>
          <c:h val="0.85368618432105525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AC1-4E9D-A0A1-6FE44C098A95}"/>
              </c:ext>
            </c:extLst>
          </c:dPt>
          <c:dPt>
            <c:idx val="1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AC1-4E9D-A0A1-6FE44C098A95}"/>
              </c:ext>
            </c:extLst>
          </c:dPt>
          <c:dPt>
            <c:idx val="2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AC1-4E9D-A0A1-6FE44C098A95}"/>
              </c:ext>
            </c:extLst>
          </c:dPt>
          <c:cat>
            <c:strRef>
              <c:f>MapleStory!$A$38:$A$40</c:f>
              <c:strCache>
                <c:ptCount val="3"/>
                <c:pt idx="0">
                  <c:v>스타포스</c:v>
                </c:pt>
                <c:pt idx="1">
                  <c:v>잠재옵션</c:v>
                </c:pt>
                <c:pt idx="2">
                  <c:v>추가옵션</c:v>
                </c:pt>
              </c:strCache>
            </c:strRef>
          </c:cat>
          <c:val>
            <c:numRef>
              <c:f>MapleStory!$B$38:$B$40</c:f>
              <c:numCache>
                <c:formatCode>0.0_ </c:formatCode>
                <c:ptCount val="3"/>
                <c:pt idx="0">
                  <c:v>512</c:v>
                </c:pt>
                <c:pt idx="1">
                  <c:v>100</c:v>
                </c:pt>
                <c:pt idx="2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B6-49B6-B8DA-76C8CD86F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5.6585126103842691E-2"/>
          <c:y val="0.29786507136787199"/>
          <c:w val="0.18871426448214237"/>
          <c:h val="0.5246000956243671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20" b="0" i="0" u="sng" strike="noStrike" kern="1200" spc="100" baseline="0">
              <a:solidFill>
                <a:sysClr val="windowText" lastClr="000000"/>
              </a:solidFill>
              <a:latin typeface="+mn-lt"/>
              <a:ea typeface="HY견고딕" panose="02030600000101010101" pitchFamily="18" charset="-127"/>
              <a:cs typeface="+mn-cs"/>
            </a:defRPr>
          </a:pPr>
          <a:endParaRPr lang="ko-K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2423877882486024"/>
          <c:y val="0.10148329683641616"/>
          <c:w val="0.64078731547293599"/>
          <c:h val="0.81388888888888888"/>
        </c:manualLayout>
      </c:layout>
      <c:doughnutChart>
        <c:varyColors val="1"/>
        <c:ser>
          <c:idx val="0"/>
          <c:order val="0"/>
          <c:spPr>
            <a:ln>
              <a:solidFill>
                <a:schemeClr val="bg1"/>
              </a:solidFill>
            </a:ln>
          </c:spPr>
          <c:explosion val="7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564-41ED-A9DC-9477A89BB72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564-41ED-A9DC-9477A89BB72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564-41ED-A9DC-9477A89BB72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564-41ED-A9DC-9477A89BB72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564-41ED-A9DC-9477A89BB72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2564-41ED-A9DC-9477A89BB72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2564-41ED-A9DC-9477A89BB72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2564-41ED-A9DC-9477A89BB72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2564-41ED-A9DC-9477A89BB720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2564-41ED-A9DC-9477A89BB720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2564-41ED-A9DC-9477A89BB720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2564-41ED-A9DC-9477A89BB720}"/>
              </c:ext>
            </c:extLst>
          </c:dPt>
          <c:dPt>
            <c:idx val="12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2564-41ED-A9DC-9477A89BB720}"/>
              </c:ext>
            </c:extLst>
          </c:dPt>
          <c:dPt>
            <c:idx val="13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2564-41ED-A9DC-9477A89BB720}"/>
              </c:ext>
            </c:extLst>
          </c:dPt>
          <c:dPt>
            <c:idx val="14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2564-41ED-A9DC-9477A89BB720}"/>
              </c:ext>
            </c:extLst>
          </c:dPt>
          <c:dPt>
            <c:idx val="15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2564-41ED-A9DC-9477A89BB720}"/>
              </c:ext>
            </c:extLst>
          </c:dPt>
          <c:dPt>
            <c:idx val="16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1-2564-41ED-A9DC-9477A89BB720}"/>
              </c:ext>
            </c:extLst>
          </c:dPt>
          <c:dPt>
            <c:idx val="17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3-2564-41ED-A9DC-9477A89BB720}"/>
              </c:ext>
            </c:extLst>
          </c:dPt>
          <c:dPt>
            <c:idx val="18"/>
            <c:bubble3D val="0"/>
            <c:spPr>
              <a:solidFill>
                <a:schemeClr val="accent1">
                  <a:lumMod val="80000"/>
                </a:schemeClr>
              </a:soli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5-2564-41ED-A9DC-9477A89BB720}"/>
              </c:ext>
            </c:extLst>
          </c:dPt>
          <c:dPt>
            <c:idx val="1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7-2564-41ED-A9DC-9477A89BB720}"/>
              </c:ext>
            </c:extLst>
          </c:dPt>
          <c:dPt>
            <c:idx val="20"/>
            <c:bubble3D val="0"/>
            <c:spPr>
              <a:solidFill>
                <a:schemeClr val="accent3">
                  <a:lumMod val="80000"/>
                </a:schemeClr>
              </a:soli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9-2564-41ED-A9DC-9477A89BB720}"/>
              </c:ext>
            </c:extLst>
          </c:dPt>
          <c:dPt>
            <c:idx val="21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B-2564-41ED-A9DC-9477A89BB720}"/>
              </c:ext>
            </c:extLst>
          </c:dPt>
          <c:cat>
            <c:strRef>
              <c:f>Sheet2!$AM$5:$AM$26</c:f>
              <c:strCache>
                <c:ptCount val="22"/>
                <c:pt idx="0">
                  <c:v>주무기</c:v>
                </c:pt>
                <c:pt idx="2">
                  <c:v>엠블렘</c:v>
                </c:pt>
                <c:pt idx="4">
                  <c:v>상의</c:v>
                </c:pt>
                <c:pt idx="5">
                  <c:v>하의</c:v>
                </c:pt>
                <c:pt idx="6">
                  <c:v>신발</c:v>
                </c:pt>
                <c:pt idx="8">
                  <c:v>망토</c:v>
                </c:pt>
                <c:pt idx="9">
                  <c:v>견장</c:v>
                </c:pt>
                <c:pt idx="10">
                  <c:v>벨트</c:v>
                </c:pt>
                <c:pt idx="11">
                  <c:v>반지1</c:v>
                </c:pt>
                <c:pt idx="13">
                  <c:v>반지3</c:v>
                </c:pt>
                <c:pt idx="14">
                  <c:v>반지4</c:v>
                </c:pt>
                <c:pt idx="15">
                  <c:v>팬던트1</c:v>
                </c:pt>
                <c:pt idx="16">
                  <c:v>팬던트2</c:v>
                </c:pt>
                <c:pt idx="18">
                  <c:v>눈장식</c:v>
                </c:pt>
                <c:pt idx="19">
                  <c:v>귀걸이</c:v>
                </c:pt>
                <c:pt idx="20">
                  <c:v>포켓</c:v>
                </c:pt>
                <c:pt idx="21">
                  <c:v>하트</c:v>
                </c:pt>
              </c:strCache>
            </c:strRef>
          </c:cat>
          <c:val>
            <c:numRef>
              <c:f>Sheet2!$AN$5:$AN$26</c:f>
              <c:numCache>
                <c:formatCode>0.0_ </c:formatCode>
                <c:ptCount val="22"/>
                <c:pt idx="0">
                  <c:v>712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2564-41ED-A9DC-9477A89BB7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"/>
          <c:y val="6.9811406830229655E-2"/>
          <c:w val="0.31898985289496007"/>
          <c:h val="0.86037682137936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sng" strike="noStrike" kern="1200" baseline="0">
              <a:solidFill>
                <a:schemeClr val="bg1"/>
              </a:solidFill>
              <a:uFill>
                <a:solidFill>
                  <a:schemeClr val="bg1"/>
                </a:solidFill>
              </a:uFill>
              <a:latin typeface="+mn-lt"/>
              <a:ea typeface="HY견고딕" panose="02030600000101010101" pitchFamily="18" charset="-127"/>
              <a:cs typeface="+mn-cs"/>
            </a:defRPr>
          </a:pPr>
          <a:endParaRPr lang="ko-K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Sheet2!$AH$5:$AH$26</c:f>
              <c:strCache>
                <c:ptCount val="22"/>
                <c:pt idx="0">
                  <c:v>주무기</c:v>
                </c:pt>
                <c:pt idx="1">
                  <c:v>보조무기</c:v>
                </c:pt>
                <c:pt idx="2">
                  <c:v>엠블렘</c:v>
                </c:pt>
                <c:pt idx="3">
                  <c:v>모자</c:v>
                </c:pt>
                <c:pt idx="4">
                  <c:v>상의</c:v>
                </c:pt>
                <c:pt idx="5">
                  <c:v>하의</c:v>
                </c:pt>
                <c:pt idx="6">
                  <c:v>신발</c:v>
                </c:pt>
                <c:pt idx="7">
                  <c:v>장갑</c:v>
                </c:pt>
                <c:pt idx="8">
                  <c:v>망토</c:v>
                </c:pt>
                <c:pt idx="9">
                  <c:v>견장</c:v>
                </c:pt>
                <c:pt idx="10">
                  <c:v>벨트</c:v>
                </c:pt>
                <c:pt idx="11">
                  <c:v>반지1</c:v>
                </c:pt>
                <c:pt idx="12">
                  <c:v>반지2</c:v>
                </c:pt>
                <c:pt idx="13">
                  <c:v>반지3</c:v>
                </c:pt>
                <c:pt idx="14">
                  <c:v>반지4</c:v>
                </c:pt>
                <c:pt idx="15">
                  <c:v>팬던트1</c:v>
                </c:pt>
                <c:pt idx="16">
                  <c:v>팬던트2</c:v>
                </c:pt>
                <c:pt idx="17">
                  <c:v>얼굴장식</c:v>
                </c:pt>
                <c:pt idx="18">
                  <c:v>눈장식</c:v>
                </c:pt>
                <c:pt idx="19">
                  <c:v>귀걸이</c:v>
                </c:pt>
                <c:pt idx="20">
                  <c:v>포켓</c:v>
                </c:pt>
                <c:pt idx="21">
                  <c:v>하트</c:v>
                </c:pt>
              </c:strCache>
            </c:strRef>
          </c:cat>
          <c:val>
            <c:numRef>
              <c:f>Sheet2!$AI$5:$AI$26</c:f>
              <c:numCache>
                <c:formatCode>0_ </c:formatCode>
                <c:ptCount val="22"/>
                <c:pt idx="0">
                  <c:v>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54-4540-9ECA-7DD68DAB87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8063456"/>
        <c:axId val="298057552"/>
      </c:lineChart>
      <c:catAx>
        <c:axId val="298063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sng" strike="noStrike" kern="1200" baseline="0">
                <a:solidFill>
                  <a:schemeClr val="bg1"/>
                </a:solidFill>
                <a:uFill>
                  <a:solidFill>
                    <a:schemeClr val="bg1"/>
                  </a:solidFill>
                </a:u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298057552"/>
        <c:crosses val="autoZero"/>
        <c:auto val="1"/>
        <c:lblAlgn val="ctr"/>
        <c:lblOffset val="100"/>
        <c:noMultiLvlLbl val="0"/>
      </c:catAx>
      <c:valAx>
        <c:axId val="298057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sng" strike="noStrike" kern="1200" baseline="0">
                <a:solidFill>
                  <a:schemeClr val="bg1"/>
                </a:solidFill>
                <a:uFill>
                  <a:solidFill>
                    <a:schemeClr val="bg1"/>
                  </a:solidFill>
                </a:u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298063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GBox" noThreeD="1"/>
</file>

<file path=xl/ctrlProps/ctrlProp10.xml><?xml version="1.0" encoding="utf-8"?>
<formControlPr xmlns="http://schemas.microsoft.com/office/spreadsheetml/2009/9/main" objectType="CheckBox" checked="Checked" fmlaLink="Sheet2!$Z$10" lockText="1" noThreeD="1"/>
</file>

<file path=xl/ctrlProps/ctrlProp11.xml><?xml version="1.0" encoding="utf-8"?>
<formControlPr xmlns="http://schemas.microsoft.com/office/spreadsheetml/2009/9/main" objectType="CheckBox" checked="Checked" fmlaLink="Sheet2!$Z$15" lockText="1" noThreeD="1"/>
</file>

<file path=xl/ctrlProps/ctrlProp12.xml><?xml version="1.0" encoding="utf-8"?>
<formControlPr xmlns="http://schemas.microsoft.com/office/spreadsheetml/2009/9/main" objectType="CheckBox" fmlaLink="Sheet2!$Z$21" lockText="1" noThreeD="1"/>
</file>

<file path=xl/ctrlProps/ctrlProp13.xml><?xml version="1.0" encoding="utf-8"?>
<formControlPr xmlns="http://schemas.microsoft.com/office/spreadsheetml/2009/9/main" objectType="CheckBox" fmlaLink="Sheet2!$Z$5" lockText="1" noThreeD="1"/>
</file>

<file path=xl/ctrlProps/ctrlProp14.xml><?xml version="1.0" encoding="utf-8"?>
<formControlPr xmlns="http://schemas.microsoft.com/office/spreadsheetml/2009/9/main" objectType="CheckBox" fmlaLink="Sheet2!$Z$11" lockText="1" noThreeD="1"/>
</file>

<file path=xl/ctrlProps/ctrlProp15.xml><?xml version="1.0" encoding="utf-8"?>
<formControlPr xmlns="http://schemas.microsoft.com/office/spreadsheetml/2009/9/main" objectType="CheckBox" fmlaLink="Sheet2!$Z$16" lockText="1" noThreeD="1"/>
</file>

<file path=xl/ctrlProps/ctrlProp16.xml><?xml version="1.0" encoding="utf-8"?>
<formControlPr xmlns="http://schemas.microsoft.com/office/spreadsheetml/2009/9/main" objectType="CheckBox" checked="Checked" fmlaLink="Sheet2!$Z$22" lockText="1" noThreeD="1"/>
</file>

<file path=xl/ctrlProps/ctrlProp17.xml><?xml version="1.0" encoding="utf-8"?>
<formControlPr xmlns="http://schemas.microsoft.com/office/spreadsheetml/2009/9/main" objectType="CheckBox" checked="Checked" fmlaLink="Sheet2!$Z$6" lockText="1" noThreeD="1"/>
</file>

<file path=xl/ctrlProps/ctrlProp18.xml><?xml version="1.0" encoding="utf-8"?>
<formControlPr xmlns="http://schemas.microsoft.com/office/spreadsheetml/2009/9/main" objectType="CheckBox" checked="Checked" fmlaLink="Sheet2!$Z$12" lockText="1" noThreeD="1"/>
</file>

<file path=xl/ctrlProps/ctrlProp19.xml><?xml version="1.0" encoding="utf-8"?>
<formControlPr xmlns="http://schemas.microsoft.com/office/spreadsheetml/2009/9/main" objectType="CheckBox" checked="Checked" fmlaLink="Sheet2!$Z$17" lockText="1" noThreeD="1"/>
</file>

<file path=xl/ctrlProps/ctrlProp2.xml><?xml version="1.0" encoding="utf-8"?>
<formControlPr xmlns="http://schemas.microsoft.com/office/spreadsheetml/2009/9/main" objectType="Radio" checked="Checked" firstButton="1" fmlaLink="Sheet2!$AB$34" lockText="1" noThreeD="1"/>
</file>

<file path=xl/ctrlProps/ctrlProp20.xml><?xml version="1.0" encoding="utf-8"?>
<formControlPr xmlns="http://schemas.microsoft.com/office/spreadsheetml/2009/9/main" objectType="CheckBox" checked="Checked" fmlaLink="Sheet2!$Z$23" lockText="1" noThreeD="1"/>
</file>

<file path=xl/ctrlProps/ctrlProp21.xml><?xml version="1.0" encoding="utf-8"?>
<formControlPr xmlns="http://schemas.microsoft.com/office/spreadsheetml/2009/9/main" objectType="CheckBox" fmlaLink="Sheet2!$Z$7" lockText="1" noThreeD="1"/>
</file>

<file path=xl/ctrlProps/ctrlProp22.xml><?xml version="1.0" encoding="utf-8"?>
<formControlPr xmlns="http://schemas.microsoft.com/office/spreadsheetml/2009/9/main" objectType="CheckBox" checked="Checked" fmlaLink="Sheet2!$Z$13" lockText="1" noThreeD="1"/>
</file>

<file path=xl/ctrlProps/ctrlProp23.xml><?xml version="1.0" encoding="utf-8"?>
<formControlPr xmlns="http://schemas.microsoft.com/office/spreadsheetml/2009/9/main" objectType="CheckBox" checked="Checked" fmlaLink="Sheet2!$Z$18" lockText="1" noThreeD="1"/>
</file>

<file path=xl/ctrlProps/ctrlProp24.xml><?xml version="1.0" encoding="utf-8"?>
<formControlPr xmlns="http://schemas.microsoft.com/office/spreadsheetml/2009/9/main" objectType="CheckBox" checked="Checked" fmlaLink="Sheet2!$Z$24" lockText="1" noThreeD="1"/>
</file>

<file path=xl/ctrlProps/ctrlProp25.xml><?xml version="1.0" encoding="utf-8"?>
<formControlPr xmlns="http://schemas.microsoft.com/office/spreadsheetml/2009/9/main" objectType="CheckBox" checked="Checked" fmlaLink="Sheet2!$Z$8" lockText="1" noThreeD="1"/>
</file>

<file path=xl/ctrlProps/ctrlProp26.xml><?xml version="1.0" encoding="utf-8"?>
<formControlPr xmlns="http://schemas.microsoft.com/office/spreadsheetml/2009/9/main" objectType="CheckBox" checked="Checked" fmlaLink="Sheet2!$Z$19" lockText="1" noThreeD="1"/>
</file>

<file path=xl/ctrlProps/ctrlProp27.xml><?xml version="1.0" encoding="utf-8"?>
<formControlPr xmlns="http://schemas.microsoft.com/office/spreadsheetml/2009/9/main" objectType="CheckBox" checked="Checked" fmlaLink="Sheet2!$Z$25" lockText="1" noThreeD="1"/>
</file>

<file path=xl/ctrlProps/ctrlProp28.xml><?xml version="1.0" encoding="utf-8"?>
<formControlPr xmlns="http://schemas.microsoft.com/office/spreadsheetml/2009/9/main" objectType="CheckBox" checked="Checked" fmlaLink="Sheet2!$Z$9" lockText="1" noThreeD="1"/>
</file>

<file path=xl/ctrlProps/ctrlProp29.xml><?xml version="1.0" encoding="utf-8"?>
<formControlPr xmlns="http://schemas.microsoft.com/office/spreadsheetml/2009/9/main" objectType="CheckBox" checked="Checked" fmlaLink="Sheet2!$Z$20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30.xml><?xml version="1.0" encoding="utf-8"?>
<formControlPr xmlns="http://schemas.microsoft.com/office/spreadsheetml/2009/9/main" objectType="CheckBox" checked="Checked" fmlaLink="Sheet2!$Z$14" lockText="1" noThreeD="1"/>
</file>

<file path=xl/ctrlProps/ctrlProp31.xml><?xml version="1.0" encoding="utf-8"?>
<formControlPr xmlns="http://schemas.microsoft.com/office/spreadsheetml/2009/9/main" objectType="GBox" noThreeD="1"/>
</file>

<file path=xl/ctrlProps/ctrlProp32.xml><?xml version="1.0" encoding="utf-8"?>
<formControlPr xmlns="http://schemas.microsoft.com/office/spreadsheetml/2009/9/main" objectType="Radio" checked="Checked" firstButton="1" fmlaLink="Sheet2!$AC$34" lockText="1" noThreeD="1"/>
</file>

<file path=xl/ctrlProps/ctrlProp33.xml><?xml version="1.0" encoding="utf-8"?>
<formControlPr xmlns="http://schemas.microsoft.com/office/spreadsheetml/2009/9/main" objectType="Radio" lockText="1" noThreeD="1"/>
</file>

<file path=xl/ctrlProps/ctrlProp34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GBox" noThreeD="1"/>
</file>

<file path=xl/ctrlProps/ctrlProp5.xml><?xml version="1.0" encoding="utf-8"?>
<formControlPr xmlns="http://schemas.microsoft.com/office/spreadsheetml/2009/9/main" objectType="CheckBox" checked="Checked" fmlaLink="Sheet2!$AB$3" lockText="1" noThreeD="1"/>
</file>

<file path=xl/ctrlProps/ctrlProp6.xml><?xml version="1.0" encoding="utf-8"?>
<formControlPr xmlns="http://schemas.microsoft.com/office/spreadsheetml/2009/9/main" objectType="CheckBox" checked="Checked" fmlaLink="Sheet2!$AC$3" lockText="1" noThreeD="1"/>
</file>

<file path=xl/ctrlProps/ctrlProp7.xml><?xml version="1.0" encoding="utf-8"?>
<formControlPr xmlns="http://schemas.microsoft.com/office/spreadsheetml/2009/9/main" objectType="CheckBox" checked="Checked" fmlaLink="Sheet2!$AD3" lockText="1" noThreeD="1"/>
</file>

<file path=xl/ctrlProps/ctrlProp8.xml><?xml version="1.0" encoding="utf-8"?>
<formControlPr xmlns="http://schemas.microsoft.com/office/spreadsheetml/2009/9/main" objectType="GBox" noThreeD="1"/>
</file>

<file path=xl/ctrlProps/ctrlProp9.xml><?xml version="1.0" encoding="utf-8"?>
<formControlPr xmlns="http://schemas.microsoft.com/office/spreadsheetml/2009/9/main" objectType="CheckBox" checked="Checked" fmlaLink="Sheet2!$Z$4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2.emf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30.png"/><Relationship Id="rId117" Type="http://schemas.openxmlformats.org/officeDocument/2006/relationships/image" Target="../media/image121.png"/><Relationship Id="rId21" Type="http://schemas.openxmlformats.org/officeDocument/2006/relationships/image" Target="../media/image25.png"/><Relationship Id="rId42" Type="http://schemas.openxmlformats.org/officeDocument/2006/relationships/image" Target="../media/image46.png"/><Relationship Id="rId47" Type="http://schemas.openxmlformats.org/officeDocument/2006/relationships/image" Target="../media/image51.png"/><Relationship Id="rId63" Type="http://schemas.openxmlformats.org/officeDocument/2006/relationships/image" Target="../media/image67.png"/><Relationship Id="rId68" Type="http://schemas.openxmlformats.org/officeDocument/2006/relationships/image" Target="../media/image72.png"/><Relationship Id="rId84" Type="http://schemas.openxmlformats.org/officeDocument/2006/relationships/image" Target="../media/image88.png"/><Relationship Id="rId89" Type="http://schemas.openxmlformats.org/officeDocument/2006/relationships/image" Target="../media/image93.png"/><Relationship Id="rId112" Type="http://schemas.openxmlformats.org/officeDocument/2006/relationships/image" Target="../media/image116.png"/><Relationship Id="rId133" Type="http://schemas.openxmlformats.org/officeDocument/2006/relationships/image" Target="../media/image137.png"/><Relationship Id="rId138" Type="http://schemas.openxmlformats.org/officeDocument/2006/relationships/image" Target="../media/image142.png"/><Relationship Id="rId16" Type="http://schemas.openxmlformats.org/officeDocument/2006/relationships/image" Target="../media/image20.png"/><Relationship Id="rId107" Type="http://schemas.openxmlformats.org/officeDocument/2006/relationships/image" Target="../media/image111.png"/><Relationship Id="rId11" Type="http://schemas.openxmlformats.org/officeDocument/2006/relationships/image" Target="../media/image15.png"/><Relationship Id="rId32" Type="http://schemas.openxmlformats.org/officeDocument/2006/relationships/image" Target="../media/image36.png"/><Relationship Id="rId37" Type="http://schemas.openxmlformats.org/officeDocument/2006/relationships/image" Target="../media/image41.png"/><Relationship Id="rId53" Type="http://schemas.openxmlformats.org/officeDocument/2006/relationships/image" Target="../media/image57.png"/><Relationship Id="rId58" Type="http://schemas.openxmlformats.org/officeDocument/2006/relationships/image" Target="../media/image62.png"/><Relationship Id="rId74" Type="http://schemas.openxmlformats.org/officeDocument/2006/relationships/image" Target="../media/image78.png"/><Relationship Id="rId79" Type="http://schemas.openxmlformats.org/officeDocument/2006/relationships/image" Target="../media/image83.png"/><Relationship Id="rId102" Type="http://schemas.openxmlformats.org/officeDocument/2006/relationships/image" Target="../media/image106.png"/><Relationship Id="rId123" Type="http://schemas.openxmlformats.org/officeDocument/2006/relationships/image" Target="../media/image127.png"/><Relationship Id="rId128" Type="http://schemas.openxmlformats.org/officeDocument/2006/relationships/image" Target="../media/image132.png"/><Relationship Id="rId144" Type="http://schemas.openxmlformats.org/officeDocument/2006/relationships/image" Target="../media/image148.png"/><Relationship Id="rId5" Type="http://schemas.openxmlformats.org/officeDocument/2006/relationships/image" Target="../media/image9.png"/><Relationship Id="rId90" Type="http://schemas.openxmlformats.org/officeDocument/2006/relationships/image" Target="../media/image94.png"/><Relationship Id="rId95" Type="http://schemas.openxmlformats.org/officeDocument/2006/relationships/image" Target="../media/image99.png"/><Relationship Id="rId22" Type="http://schemas.openxmlformats.org/officeDocument/2006/relationships/image" Target="../media/image26.png"/><Relationship Id="rId27" Type="http://schemas.openxmlformats.org/officeDocument/2006/relationships/image" Target="../media/image31.png"/><Relationship Id="rId43" Type="http://schemas.openxmlformats.org/officeDocument/2006/relationships/image" Target="../media/image47.png"/><Relationship Id="rId48" Type="http://schemas.openxmlformats.org/officeDocument/2006/relationships/image" Target="../media/image52.png"/><Relationship Id="rId64" Type="http://schemas.openxmlformats.org/officeDocument/2006/relationships/image" Target="../media/image68.png"/><Relationship Id="rId69" Type="http://schemas.openxmlformats.org/officeDocument/2006/relationships/image" Target="../media/image73.png"/><Relationship Id="rId113" Type="http://schemas.openxmlformats.org/officeDocument/2006/relationships/image" Target="../media/image117.png"/><Relationship Id="rId118" Type="http://schemas.openxmlformats.org/officeDocument/2006/relationships/image" Target="../media/image122.png"/><Relationship Id="rId134" Type="http://schemas.openxmlformats.org/officeDocument/2006/relationships/image" Target="../media/image138.png"/><Relationship Id="rId139" Type="http://schemas.openxmlformats.org/officeDocument/2006/relationships/image" Target="../media/image143.png"/><Relationship Id="rId80" Type="http://schemas.openxmlformats.org/officeDocument/2006/relationships/image" Target="../media/image84.png"/><Relationship Id="rId85" Type="http://schemas.openxmlformats.org/officeDocument/2006/relationships/image" Target="../media/image89.png"/><Relationship Id="rId3" Type="http://schemas.openxmlformats.org/officeDocument/2006/relationships/image" Target="../media/image7.png"/><Relationship Id="rId12" Type="http://schemas.openxmlformats.org/officeDocument/2006/relationships/image" Target="../media/image16.png"/><Relationship Id="rId17" Type="http://schemas.openxmlformats.org/officeDocument/2006/relationships/image" Target="../media/image21.png"/><Relationship Id="rId25" Type="http://schemas.openxmlformats.org/officeDocument/2006/relationships/image" Target="../media/image29.png"/><Relationship Id="rId33" Type="http://schemas.openxmlformats.org/officeDocument/2006/relationships/image" Target="../media/image37.png"/><Relationship Id="rId38" Type="http://schemas.openxmlformats.org/officeDocument/2006/relationships/image" Target="../media/image42.png"/><Relationship Id="rId46" Type="http://schemas.openxmlformats.org/officeDocument/2006/relationships/image" Target="../media/image50.png"/><Relationship Id="rId59" Type="http://schemas.openxmlformats.org/officeDocument/2006/relationships/image" Target="../media/image63.png"/><Relationship Id="rId67" Type="http://schemas.openxmlformats.org/officeDocument/2006/relationships/image" Target="../media/image71.png"/><Relationship Id="rId103" Type="http://schemas.openxmlformats.org/officeDocument/2006/relationships/image" Target="../media/image107.png"/><Relationship Id="rId108" Type="http://schemas.openxmlformats.org/officeDocument/2006/relationships/image" Target="../media/image112.png"/><Relationship Id="rId116" Type="http://schemas.openxmlformats.org/officeDocument/2006/relationships/image" Target="../media/image120.png"/><Relationship Id="rId124" Type="http://schemas.openxmlformats.org/officeDocument/2006/relationships/image" Target="../media/image128.png"/><Relationship Id="rId129" Type="http://schemas.openxmlformats.org/officeDocument/2006/relationships/image" Target="../media/image133.png"/><Relationship Id="rId137" Type="http://schemas.openxmlformats.org/officeDocument/2006/relationships/image" Target="../media/image141.png"/><Relationship Id="rId20" Type="http://schemas.openxmlformats.org/officeDocument/2006/relationships/image" Target="../media/image24.png"/><Relationship Id="rId41" Type="http://schemas.openxmlformats.org/officeDocument/2006/relationships/image" Target="../media/image45.png"/><Relationship Id="rId54" Type="http://schemas.openxmlformats.org/officeDocument/2006/relationships/image" Target="../media/image58.png"/><Relationship Id="rId62" Type="http://schemas.openxmlformats.org/officeDocument/2006/relationships/image" Target="../media/image66.png"/><Relationship Id="rId70" Type="http://schemas.openxmlformats.org/officeDocument/2006/relationships/image" Target="../media/image74.png"/><Relationship Id="rId75" Type="http://schemas.openxmlformats.org/officeDocument/2006/relationships/image" Target="../media/image79.png"/><Relationship Id="rId83" Type="http://schemas.openxmlformats.org/officeDocument/2006/relationships/image" Target="../media/image87.png"/><Relationship Id="rId88" Type="http://schemas.openxmlformats.org/officeDocument/2006/relationships/image" Target="../media/image92.png"/><Relationship Id="rId91" Type="http://schemas.openxmlformats.org/officeDocument/2006/relationships/image" Target="../media/image95.png"/><Relationship Id="rId96" Type="http://schemas.openxmlformats.org/officeDocument/2006/relationships/image" Target="../media/image100.png"/><Relationship Id="rId111" Type="http://schemas.openxmlformats.org/officeDocument/2006/relationships/image" Target="../media/image115.png"/><Relationship Id="rId132" Type="http://schemas.openxmlformats.org/officeDocument/2006/relationships/image" Target="../media/image136.png"/><Relationship Id="rId140" Type="http://schemas.openxmlformats.org/officeDocument/2006/relationships/image" Target="../media/image144.png"/><Relationship Id="rId145" Type="http://schemas.openxmlformats.org/officeDocument/2006/relationships/image" Target="../media/image149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15" Type="http://schemas.openxmlformats.org/officeDocument/2006/relationships/image" Target="../media/image19.png"/><Relationship Id="rId23" Type="http://schemas.openxmlformats.org/officeDocument/2006/relationships/image" Target="../media/image27.png"/><Relationship Id="rId28" Type="http://schemas.openxmlformats.org/officeDocument/2006/relationships/image" Target="../media/image32.png"/><Relationship Id="rId36" Type="http://schemas.openxmlformats.org/officeDocument/2006/relationships/image" Target="../media/image40.png"/><Relationship Id="rId49" Type="http://schemas.openxmlformats.org/officeDocument/2006/relationships/image" Target="../media/image53.png"/><Relationship Id="rId57" Type="http://schemas.openxmlformats.org/officeDocument/2006/relationships/image" Target="../media/image61.png"/><Relationship Id="rId106" Type="http://schemas.openxmlformats.org/officeDocument/2006/relationships/image" Target="../media/image110.png"/><Relationship Id="rId114" Type="http://schemas.openxmlformats.org/officeDocument/2006/relationships/image" Target="../media/image118.png"/><Relationship Id="rId119" Type="http://schemas.openxmlformats.org/officeDocument/2006/relationships/image" Target="../media/image123.png"/><Relationship Id="rId127" Type="http://schemas.openxmlformats.org/officeDocument/2006/relationships/image" Target="../media/image131.png"/><Relationship Id="rId10" Type="http://schemas.openxmlformats.org/officeDocument/2006/relationships/image" Target="../media/image14.png"/><Relationship Id="rId31" Type="http://schemas.openxmlformats.org/officeDocument/2006/relationships/image" Target="../media/image35.png"/><Relationship Id="rId44" Type="http://schemas.openxmlformats.org/officeDocument/2006/relationships/image" Target="../media/image48.png"/><Relationship Id="rId52" Type="http://schemas.openxmlformats.org/officeDocument/2006/relationships/image" Target="../media/image56.png"/><Relationship Id="rId60" Type="http://schemas.openxmlformats.org/officeDocument/2006/relationships/image" Target="../media/image64.png"/><Relationship Id="rId65" Type="http://schemas.openxmlformats.org/officeDocument/2006/relationships/image" Target="../media/image69.png"/><Relationship Id="rId73" Type="http://schemas.openxmlformats.org/officeDocument/2006/relationships/image" Target="../media/image77.png"/><Relationship Id="rId78" Type="http://schemas.openxmlformats.org/officeDocument/2006/relationships/image" Target="../media/image82.png"/><Relationship Id="rId81" Type="http://schemas.openxmlformats.org/officeDocument/2006/relationships/image" Target="../media/image85.png"/><Relationship Id="rId86" Type="http://schemas.openxmlformats.org/officeDocument/2006/relationships/image" Target="../media/image90.png"/><Relationship Id="rId94" Type="http://schemas.openxmlformats.org/officeDocument/2006/relationships/image" Target="../media/image98.png"/><Relationship Id="rId99" Type="http://schemas.openxmlformats.org/officeDocument/2006/relationships/image" Target="../media/image103.png"/><Relationship Id="rId101" Type="http://schemas.openxmlformats.org/officeDocument/2006/relationships/image" Target="../media/image105.png"/><Relationship Id="rId122" Type="http://schemas.openxmlformats.org/officeDocument/2006/relationships/image" Target="../media/image126.png"/><Relationship Id="rId130" Type="http://schemas.openxmlformats.org/officeDocument/2006/relationships/image" Target="../media/image134.png"/><Relationship Id="rId135" Type="http://schemas.openxmlformats.org/officeDocument/2006/relationships/image" Target="../media/image139.png"/><Relationship Id="rId143" Type="http://schemas.openxmlformats.org/officeDocument/2006/relationships/image" Target="../media/image147.png"/><Relationship Id="rId148" Type="http://schemas.openxmlformats.org/officeDocument/2006/relationships/image" Target="../media/image152.png"/><Relationship Id="rId4" Type="http://schemas.openxmlformats.org/officeDocument/2006/relationships/image" Target="../media/image8.png"/><Relationship Id="rId9" Type="http://schemas.openxmlformats.org/officeDocument/2006/relationships/image" Target="../media/image13.png"/><Relationship Id="rId13" Type="http://schemas.openxmlformats.org/officeDocument/2006/relationships/image" Target="../media/image17.png"/><Relationship Id="rId18" Type="http://schemas.openxmlformats.org/officeDocument/2006/relationships/image" Target="../media/image22.png"/><Relationship Id="rId39" Type="http://schemas.openxmlformats.org/officeDocument/2006/relationships/image" Target="../media/image43.png"/><Relationship Id="rId109" Type="http://schemas.openxmlformats.org/officeDocument/2006/relationships/image" Target="../media/image113.png"/><Relationship Id="rId34" Type="http://schemas.openxmlformats.org/officeDocument/2006/relationships/image" Target="../media/image38.png"/><Relationship Id="rId50" Type="http://schemas.openxmlformats.org/officeDocument/2006/relationships/image" Target="../media/image54.png"/><Relationship Id="rId55" Type="http://schemas.openxmlformats.org/officeDocument/2006/relationships/image" Target="../media/image59.png"/><Relationship Id="rId76" Type="http://schemas.openxmlformats.org/officeDocument/2006/relationships/image" Target="../media/image80.png"/><Relationship Id="rId97" Type="http://schemas.openxmlformats.org/officeDocument/2006/relationships/image" Target="../media/image101.png"/><Relationship Id="rId104" Type="http://schemas.openxmlformats.org/officeDocument/2006/relationships/image" Target="../media/image108.png"/><Relationship Id="rId120" Type="http://schemas.openxmlformats.org/officeDocument/2006/relationships/image" Target="../media/image124.png"/><Relationship Id="rId125" Type="http://schemas.openxmlformats.org/officeDocument/2006/relationships/image" Target="../media/image129.png"/><Relationship Id="rId141" Type="http://schemas.openxmlformats.org/officeDocument/2006/relationships/image" Target="../media/image145.png"/><Relationship Id="rId146" Type="http://schemas.openxmlformats.org/officeDocument/2006/relationships/image" Target="../media/image150.png"/><Relationship Id="rId7" Type="http://schemas.openxmlformats.org/officeDocument/2006/relationships/image" Target="../media/image11.png"/><Relationship Id="rId71" Type="http://schemas.openxmlformats.org/officeDocument/2006/relationships/image" Target="../media/image75.png"/><Relationship Id="rId92" Type="http://schemas.openxmlformats.org/officeDocument/2006/relationships/image" Target="../media/image96.png"/><Relationship Id="rId2" Type="http://schemas.openxmlformats.org/officeDocument/2006/relationships/image" Target="../media/image6.png"/><Relationship Id="rId29" Type="http://schemas.openxmlformats.org/officeDocument/2006/relationships/image" Target="../media/image33.png"/><Relationship Id="rId24" Type="http://schemas.openxmlformats.org/officeDocument/2006/relationships/image" Target="../media/image28.png"/><Relationship Id="rId40" Type="http://schemas.openxmlformats.org/officeDocument/2006/relationships/image" Target="../media/image44.png"/><Relationship Id="rId45" Type="http://schemas.openxmlformats.org/officeDocument/2006/relationships/image" Target="../media/image49.png"/><Relationship Id="rId66" Type="http://schemas.openxmlformats.org/officeDocument/2006/relationships/image" Target="../media/image70.png"/><Relationship Id="rId87" Type="http://schemas.openxmlformats.org/officeDocument/2006/relationships/image" Target="../media/image91.png"/><Relationship Id="rId110" Type="http://schemas.openxmlformats.org/officeDocument/2006/relationships/image" Target="../media/image114.png"/><Relationship Id="rId115" Type="http://schemas.openxmlformats.org/officeDocument/2006/relationships/image" Target="../media/image119.png"/><Relationship Id="rId131" Type="http://schemas.openxmlformats.org/officeDocument/2006/relationships/image" Target="../media/image135.png"/><Relationship Id="rId136" Type="http://schemas.openxmlformats.org/officeDocument/2006/relationships/image" Target="../media/image140.png"/><Relationship Id="rId61" Type="http://schemas.openxmlformats.org/officeDocument/2006/relationships/image" Target="../media/image65.png"/><Relationship Id="rId82" Type="http://schemas.openxmlformats.org/officeDocument/2006/relationships/image" Target="../media/image86.png"/><Relationship Id="rId19" Type="http://schemas.openxmlformats.org/officeDocument/2006/relationships/image" Target="../media/image23.png"/><Relationship Id="rId14" Type="http://schemas.openxmlformats.org/officeDocument/2006/relationships/image" Target="../media/image18.png"/><Relationship Id="rId30" Type="http://schemas.openxmlformats.org/officeDocument/2006/relationships/image" Target="../media/image34.png"/><Relationship Id="rId35" Type="http://schemas.openxmlformats.org/officeDocument/2006/relationships/image" Target="../media/image39.png"/><Relationship Id="rId56" Type="http://schemas.openxmlformats.org/officeDocument/2006/relationships/image" Target="../media/image60.png"/><Relationship Id="rId77" Type="http://schemas.openxmlformats.org/officeDocument/2006/relationships/image" Target="../media/image81.png"/><Relationship Id="rId100" Type="http://schemas.openxmlformats.org/officeDocument/2006/relationships/image" Target="../media/image104.png"/><Relationship Id="rId105" Type="http://schemas.openxmlformats.org/officeDocument/2006/relationships/image" Target="../media/image109.png"/><Relationship Id="rId126" Type="http://schemas.openxmlformats.org/officeDocument/2006/relationships/image" Target="../media/image130.png"/><Relationship Id="rId147" Type="http://schemas.openxmlformats.org/officeDocument/2006/relationships/image" Target="../media/image151.png"/><Relationship Id="rId8" Type="http://schemas.openxmlformats.org/officeDocument/2006/relationships/image" Target="../media/image12.png"/><Relationship Id="rId51" Type="http://schemas.openxmlformats.org/officeDocument/2006/relationships/image" Target="../media/image55.png"/><Relationship Id="rId72" Type="http://schemas.openxmlformats.org/officeDocument/2006/relationships/image" Target="../media/image76.png"/><Relationship Id="rId93" Type="http://schemas.openxmlformats.org/officeDocument/2006/relationships/image" Target="../media/image97.png"/><Relationship Id="rId98" Type="http://schemas.openxmlformats.org/officeDocument/2006/relationships/image" Target="../media/image102.png"/><Relationship Id="rId121" Type="http://schemas.openxmlformats.org/officeDocument/2006/relationships/image" Target="../media/image125.png"/><Relationship Id="rId142" Type="http://schemas.openxmlformats.org/officeDocument/2006/relationships/image" Target="../media/image146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1</xdr:row>
      <xdr:rowOff>0</xdr:rowOff>
    </xdr:from>
    <xdr:to>
      <xdr:col>19</xdr:col>
      <xdr:colOff>0</xdr:colOff>
      <xdr:row>3</xdr:row>
      <xdr:rowOff>0</xdr:rowOff>
    </xdr:to>
    <xdr:sp macro="" textlink="">
      <xdr:nvSpPr>
        <xdr:cNvPr id="6" name="직사각형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5143500" y="123825"/>
          <a:ext cx="5915025" cy="438150"/>
        </a:xfrm>
        <a:prstGeom prst="rect">
          <a:avLst/>
        </a:prstGeom>
        <a:noFill/>
        <a:ln w="158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lvl="0" algn="ctr"/>
          <a:r>
            <a:rPr lang="ko-KR" altLang="en-US" sz="2000" b="0" u="sng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HY헤드라인M" panose="02030600000101010101" pitchFamily="18" charset="-127"/>
              <a:ea typeface="HY헤드라인M" panose="02030600000101010101" pitchFamily="18" charset="-127"/>
            </a:rPr>
            <a:t>메이플스토리 아이템 기록 저장용</a:t>
          </a:r>
          <a:endParaRPr lang="en-US" altLang="ko-KR" sz="2000" b="0" u="sng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HY헤드라인M" panose="02030600000101010101" pitchFamily="18" charset="-127"/>
            <a:ea typeface="HY헤드라인M" panose="02030600000101010101" pitchFamily="18" charset="-127"/>
          </a:endParaRPr>
        </a:p>
        <a:p>
          <a:pPr algn="ctr"/>
          <a:endParaRPr lang="en-US" altLang="ko-KR" sz="11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1</xdr:col>
      <xdr:colOff>0</xdr:colOff>
      <xdr:row>4</xdr:row>
      <xdr:rowOff>0</xdr:rowOff>
    </xdr:from>
    <xdr:to>
      <xdr:col>6</xdr:col>
      <xdr:colOff>0</xdr:colOff>
      <xdr:row>8</xdr:row>
      <xdr:rowOff>0</xdr:rowOff>
    </xdr:to>
    <xdr:sp macro="" textlink="">
      <xdr:nvSpPr>
        <xdr:cNvPr id="50" name="직사각형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/>
      </xdr:nvSpPr>
      <xdr:spPr>
        <a:xfrm>
          <a:off x="209550" y="781050"/>
          <a:ext cx="2714625" cy="876300"/>
        </a:xfrm>
        <a:prstGeom prst="rect">
          <a:avLst/>
        </a:prstGeom>
        <a:noFill/>
        <a:ln w="19050" cmpd="sng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6</xdr:col>
      <xdr:colOff>238125</xdr:colOff>
      <xdr:row>24</xdr:row>
      <xdr:rowOff>19050</xdr:rowOff>
    </xdr:from>
    <xdr:to>
      <xdr:col>14</xdr:col>
      <xdr:colOff>0</xdr:colOff>
      <xdr:row>36</xdr:row>
      <xdr:rowOff>3174</xdr:rowOff>
    </xdr:to>
    <xdr:sp macro="" textlink="">
      <xdr:nvSpPr>
        <xdr:cNvPr id="69" name="직사각형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SpPr/>
      </xdr:nvSpPr>
      <xdr:spPr>
        <a:xfrm>
          <a:off x="3076575" y="5181600"/>
          <a:ext cx="4695825" cy="2613024"/>
        </a:xfrm>
        <a:prstGeom prst="rect">
          <a:avLst/>
        </a:prstGeom>
        <a:solidFill>
          <a:schemeClr val="bg1">
            <a:lumMod val="75000"/>
            <a:alpha val="70000"/>
          </a:schemeClr>
        </a:solidFill>
        <a:ln w="19050" cmpd="sng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6</xdr:col>
      <xdr:colOff>247651</xdr:colOff>
      <xdr:row>4</xdr:row>
      <xdr:rowOff>0</xdr:rowOff>
    </xdr:from>
    <xdr:to>
      <xdr:col>14</xdr:col>
      <xdr:colOff>9525</xdr:colOff>
      <xdr:row>23</xdr:row>
      <xdr:rowOff>53975</xdr:rowOff>
    </xdr:to>
    <xdr:sp macro="" textlink="">
      <xdr:nvSpPr>
        <xdr:cNvPr id="51" name="직사각형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/>
      </xdr:nvSpPr>
      <xdr:spPr>
        <a:xfrm>
          <a:off x="3086101" y="733425"/>
          <a:ext cx="4943474" cy="4216400"/>
        </a:xfrm>
        <a:prstGeom prst="rect">
          <a:avLst/>
        </a:prstGeom>
        <a:solidFill>
          <a:schemeClr val="bg1">
            <a:lumMod val="75000"/>
            <a:alpha val="70000"/>
          </a:schemeClr>
        </a:solidFill>
        <a:ln w="19050" cmpd="sng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7</xdr:col>
      <xdr:colOff>229004</xdr:colOff>
      <xdr:row>11</xdr:row>
      <xdr:rowOff>3178</xdr:rowOff>
    </xdr:from>
    <xdr:to>
      <xdr:col>13</xdr:col>
      <xdr:colOff>596809</xdr:colOff>
      <xdr:row>23</xdr:row>
      <xdr:rowOff>34930</xdr:rowOff>
    </xdr:to>
    <xdr:graphicFrame macro="">
      <xdr:nvGraphicFramePr>
        <xdr:cNvPr id="59" name="차트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171450</xdr:colOff>
          <xdr:row>24</xdr:row>
          <xdr:rowOff>215900</xdr:rowOff>
        </xdr:from>
        <xdr:to>
          <xdr:col>8</xdr:col>
          <xdr:colOff>428625</xdr:colOff>
          <xdr:row>35</xdr:row>
          <xdr:rowOff>76200</xdr:rowOff>
        </xdr:to>
        <xdr:grpSp>
          <xdr:nvGrpSpPr>
            <xdr:cNvPr id="60" name="그룹 59">
              <a:extLst>
                <a:ext uri="{FF2B5EF4-FFF2-40B4-BE49-F238E27FC236}">
                  <a16:creationId xmlns:a16="http://schemas.microsoft.com/office/drawing/2014/main" id="{00000000-0008-0000-0000-00003C000000}"/>
                </a:ext>
              </a:extLst>
            </xdr:cNvPr>
            <xdr:cNvGrpSpPr/>
          </xdr:nvGrpSpPr>
          <xdr:grpSpPr>
            <a:xfrm>
              <a:off x="3343275" y="5334000"/>
              <a:ext cx="911225" cy="2266950"/>
              <a:chOff x="3876675" y="5219700"/>
              <a:chExt cx="911225" cy="2266950"/>
            </a:xfrm>
          </xdr:grpSpPr>
          <xdr:sp macro="" textlink="">
            <xdr:nvSpPr>
              <xdr:cNvPr id="1062" name="Group Box 38" hidden="1">
                <a:extLst>
                  <a:ext uri="{63B3BB69-23CF-44E3-9099-C40C66FF867C}">
                    <a14:compatExt spid="_x0000_s1062"/>
                  </a:ext>
                  <a:ext uri="{FF2B5EF4-FFF2-40B4-BE49-F238E27FC236}">
                    <a16:creationId xmlns:a16="http://schemas.microsoft.com/office/drawing/2014/main" id="{00000000-0008-0000-0000-000026040000}"/>
                  </a:ext>
                </a:extLst>
              </xdr:cNvPr>
              <xdr:cNvSpPr/>
            </xdr:nvSpPr>
            <xdr:spPr bwMode="auto">
              <a:xfrm>
                <a:off x="3876675" y="5219700"/>
                <a:ext cx="911225" cy="226695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41148" rIns="0" bIns="0" anchor="t" upright="1"/>
              <a:lstStyle/>
              <a:p>
                <a:pPr algn="l" rtl="0">
                  <a:defRPr sz="1000"/>
                </a:pPr>
                <a:r>
                  <a:rPr lang="ko-KR" altLang="en-US" sz="900" b="0" i="0" u="none" strike="noStrike" baseline="0">
                    <a:solidFill>
                      <a:srgbClr val="000000"/>
                    </a:solidFill>
                    <a:latin typeface="Malgun Gothic"/>
                    <a:ea typeface="Malgun Gothic"/>
                  </a:rPr>
                  <a:t>옵션선택</a:t>
                </a:r>
              </a:p>
            </xdr:txBody>
          </xdr:sp>
          <xdr:sp macro="" textlink="">
            <xdr:nvSpPr>
              <xdr:cNvPr id="1063" name="Check Box 39" hidden="1">
                <a:extLst>
                  <a:ext uri="{63B3BB69-23CF-44E3-9099-C40C66FF867C}">
                    <a14:compatExt spid="_x0000_s1063"/>
                  </a:ext>
                  <a:ext uri="{FF2B5EF4-FFF2-40B4-BE49-F238E27FC236}">
                    <a16:creationId xmlns:a16="http://schemas.microsoft.com/office/drawing/2014/main" id="{00000000-0008-0000-0000-000027040000}"/>
                  </a:ext>
                </a:extLst>
              </xdr:cNvPr>
              <xdr:cNvSpPr/>
            </xdr:nvSpPr>
            <xdr:spPr bwMode="auto">
              <a:xfrm>
                <a:off x="3962400" y="5457825"/>
                <a:ext cx="504825" cy="2667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41148" rIns="0" bIns="41148" anchor="ctr" upright="1"/>
              <a:lstStyle/>
              <a:p>
                <a:pPr algn="l" rtl="0">
                  <a:defRPr sz="1000"/>
                </a:pPr>
                <a:r>
                  <a:rPr lang="ko-KR" altLang="en-US" sz="900" b="0" i="0" u="none" strike="noStrike" baseline="0">
                    <a:solidFill>
                      <a:srgbClr val="000000"/>
                    </a:solidFill>
                    <a:latin typeface="Malgun Gothic"/>
                    <a:ea typeface="Malgun Gothic"/>
                  </a:rPr>
                  <a:t>스타포스</a:t>
                </a:r>
              </a:p>
            </xdr:txBody>
          </xdr:sp>
          <xdr:sp macro="" textlink="">
            <xdr:nvSpPr>
              <xdr:cNvPr id="1065" name="Check Box 41" hidden="1">
                <a:extLst>
                  <a:ext uri="{63B3BB69-23CF-44E3-9099-C40C66FF867C}">
                    <a14:compatExt spid="_x0000_s1065"/>
                  </a:ext>
                  <a:ext uri="{FF2B5EF4-FFF2-40B4-BE49-F238E27FC236}">
                    <a16:creationId xmlns:a16="http://schemas.microsoft.com/office/drawing/2014/main" id="{00000000-0008-0000-0000-000029040000}"/>
                  </a:ext>
                </a:extLst>
              </xdr:cNvPr>
              <xdr:cNvSpPr/>
            </xdr:nvSpPr>
            <xdr:spPr bwMode="auto">
              <a:xfrm>
                <a:off x="3962400" y="6105525"/>
                <a:ext cx="504825" cy="2667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41148" rIns="0" bIns="41148" anchor="ctr" upright="1"/>
              <a:lstStyle/>
              <a:p>
                <a:pPr algn="l" rtl="0">
                  <a:defRPr sz="1000"/>
                </a:pPr>
                <a:r>
                  <a:rPr lang="ko-KR" altLang="en-US" sz="900" b="0" i="0" u="none" strike="noStrike" baseline="0">
                    <a:solidFill>
                      <a:srgbClr val="000000"/>
                    </a:solidFill>
                    <a:latin typeface="Malgun Gothic"/>
                    <a:ea typeface="Malgun Gothic"/>
                  </a:rPr>
                  <a:t>잠재옵션</a:t>
                </a:r>
              </a:p>
            </xdr:txBody>
          </xdr:sp>
          <xdr:sp macro="" textlink="">
            <xdr:nvSpPr>
              <xdr:cNvPr id="1066" name="Check Box 42" hidden="1">
                <a:extLst>
                  <a:ext uri="{63B3BB69-23CF-44E3-9099-C40C66FF867C}">
                    <a14:compatExt spid="_x0000_s1066"/>
                  </a:ext>
                  <a:ext uri="{FF2B5EF4-FFF2-40B4-BE49-F238E27FC236}">
                    <a16:creationId xmlns:a16="http://schemas.microsoft.com/office/drawing/2014/main" id="{00000000-0008-0000-0000-00002A040000}"/>
                  </a:ext>
                </a:extLst>
              </xdr:cNvPr>
              <xdr:cNvSpPr/>
            </xdr:nvSpPr>
            <xdr:spPr bwMode="auto">
              <a:xfrm>
                <a:off x="3962400" y="6829425"/>
                <a:ext cx="504825" cy="26352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41148" rIns="0" bIns="41148" anchor="ctr" upright="1"/>
              <a:lstStyle/>
              <a:p>
                <a:pPr algn="l" rtl="0">
                  <a:defRPr sz="1000"/>
                </a:pPr>
                <a:r>
                  <a:rPr lang="ko-KR" altLang="en-US" sz="900" b="0" i="0" u="none" strike="noStrike" baseline="0">
                    <a:solidFill>
                      <a:srgbClr val="000000"/>
                    </a:solidFill>
                    <a:latin typeface="Malgun Gothic"/>
                    <a:ea typeface="Malgun Gothic"/>
                  </a:rPr>
                  <a:t>추가옵션</a:t>
                </a:r>
              </a:p>
            </xdr:txBody>
          </xdr:sp>
        </xdr:grpSp>
        <xdr:clientData/>
      </xdr:twoCellAnchor>
    </mc:Choice>
    <mc:Fallback/>
  </mc:AlternateContent>
  <xdr:twoCellAnchor>
    <xdr:from>
      <xdr:col>14</xdr:col>
      <xdr:colOff>161924</xdr:colOff>
      <xdr:row>4</xdr:row>
      <xdr:rowOff>19047</xdr:rowOff>
    </xdr:from>
    <xdr:to>
      <xdr:col>28</xdr:col>
      <xdr:colOff>717549</xdr:colOff>
      <xdr:row>36</xdr:row>
      <xdr:rowOff>19050</xdr:rowOff>
    </xdr:to>
    <xdr:sp macro="" textlink="">
      <xdr:nvSpPr>
        <xdr:cNvPr id="91" name="직사각형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SpPr/>
      </xdr:nvSpPr>
      <xdr:spPr>
        <a:xfrm>
          <a:off x="8181974" y="752472"/>
          <a:ext cx="9242425" cy="7010403"/>
        </a:xfrm>
        <a:prstGeom prst="rect">
          <a:avLst/>
        </a:prstGeom>
        <a:noFill/>
        <a:ln w="19050" cmpd="sng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24</xdr:col>
      <xdr:colOff>457201</xdr:colOff>
      <xdr:row>11</xdr:row>
      <xdr:rowOff>66672</xdr:rowOff>
    </xdr:from>
    <xdr:to>
      <xdr:col>28</xdr:col>
      <xdr:colOff>609600</xdr:colOff>
      <xdr:row>23</xdr:row>
      <xdr:rowOff>57150</xdr:rowOff>
    </xdr:to>
    <xdr:sp macro="" textlink="">
      <xdr:nvSpPr>
        <xdr:cNvPr id="95" name="직사각형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SpPr/>
      </xdr:nvSpPr>
      <xdr:spPr>
        <a:xfrm>
          <a:off x="14887576" y="2333622"/>
          <a:ext cx="2428874" cy="2619378"/>
        </a:xfrm>
        <a:prstGeom prst="rect">
          <a:avLst/>
        </a:prstGeom>
        <a:noFill/>
        <a:ln w="19050" cmpd="sng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altLang="ko-KR" sz="1100"/>
        </a:p>
      </xdr:txBody>
    </xdr:sp>
    <xdr:clientData/>
  </xdr:twoCellAnchor>
  <xdr:twoCellAnchor>
    <xdr:from>
      <xdr:col>1</xdr:col>
      <xdr:colOff>6351</xdr:colOff>
      <xdr:row>9</xdr:row>
      <xdr:rowOff>3174</xdr:rowOff>
    </xdr:from>
    <xdr:to>
      <xdr:col>6</xdr:col>
      <xdr:colOff>1</xdr:colOff>
      <xdr:row>36</xdr:row>
      <xdr:rowOff>3174</xdr:rowOff>
    </xdr:to>
    <xdr:grpSp>
      <xdr:nvGrpSpPr>
        <xdr:cNvPr id="9" name="그룹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GrpSpPr/>
      </xdr:nvGrpSpPr>
      <xdr:grpSpPr>
        <a:xfrm>
          <a:off x="133351" y="1831974"/>
          <a:ext cx="2705100" cy="5915025"/>
          <a:chOff x="130176" y="1889124"/>
          <a:chExt cx="2708275" cy="5915025"/>
        </a:xfrm>
      </xdr:grpSpPr>
      <xdr:sp macro="" textlink="">
        <xdr:nvSpPr>
          <xdr:cNvPr id="48" name="직사각형 47">
            <a:extLst>
              <a:ext uri="{FF2B5EF4-FFF2-40B4-BE49-F238E27FC236}">
                <a16:creationId xmlns:a16="http://schemas.microsoft.com/office/drawing/2014/main" id="{00000000-0008-0000-0000-000030000000}"/>
              </a:ext>
            </a:extLst>
          </xdr:cNvPr>
          <xdr:cNvSpPr/>
        </xdr:nvSpPr>
        <xdr:spPr>
          <a:xfrm>
            <a:off x="130176" y="1889124"/>
            <a:ext cx="2708275" cy="5915025"/>
          </a:xfrm>
          <a:prstGeom prst="rect">
            <a:avLst/>
          </a:prstGeom>
          <a:noFill/>
          <a:ln w="19050" cmpd="sng"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ko-KR" altLang="en-US" sz="1100"/>
          </a:p>
        </xdr:txBody>
      </xdr:sp>
      <mc:AlternateContent xmlns:mc="http://schemas.openxmlformats.org/markup-compatibility/2006" xmlns:a14="http://schemas.microsoft.com/office/drawing/2010/main">
        <mc:Choice Requires="a14">
          <xdr:pic>
            <xdr:nvPicPr>
              <xdr:cNvPr id="34" name="그림 33">
                <a:extLst>
                  <a:ext uri="{FF2B5EF4-FFF2-40B4-BE49-F238E27FC236}">
                    <a16:creationId xmlns:a16="http://schemas.microsoft.com/office/drawing/2014/main" id="{00000000-0008-0000-0000-000022000000}"/>
                  </a:ext>
                </a:extLst>
              </xdr:cNvPr>
              <xdr:cNvPicPr>
                <a:picLocks noChangeAspect="1" noChangeArrowheads="1"/>
                <a:extLst>
                  <a:ext uri="{84589F7E-364E-4C9E-8A38-B11213B215E9}">
                    <a14:cameraTool cellRange="이미지" spid="_x0000_s1544"/>
                  </a:ext>
                </a:extLst>
              </xdr:cNvPicPr>
            </xdr:nvPicPr>
            <xdr:blipFill>
              <a:blip xmlns:r="http://schemas.openxmlformats.org/officeDocument/2006/relationships" r:embed="rId2"/>
              <a:srcRect/>
              <a:stretch>
                <a:fillRect/>
              </a:stretch>
            </xdr:blipFill>
            <xdr:spPr bwMode="auto">
              <a:xfrm>
                <a:off x="143164" y="2028968"/>
                <a:ext cx="1323888" cy="1342882"/>
              </a:xfrm>
              <a:prstGeom prst="rect">
                <a:avLst/>
              </a:prstGeom>
              <a:noFill/>
              <a:extLst>
                <a:ext uri="{909E8E84-426E-40DD-AFC4-6F175D3DCCD1}">
                  <a14:hiddenFill>
                    <a:solidFill>
                      <a:srgbClr val="FFFFFF"/>
                    </a:solidFill>
                  </a14:hiddenFill>
                </a:ext>
              </a:extLst>
            </xdr:spPr>
          </xdr:pic>
        </mc:Choice>
        <mc:Fallback xmlns=""/>
      </mc:AlternateContent>
    </xdr:grpSp>
    <xdr:clientData/>
  </xdr:twoCellAnchor>
  <xdr:twoCellAnchor>
    <xdr:from>
      <xdr:col>26</xdr:col>
      <xdr:colOff>311150</xdr:colOff>
      <xdr:row>2</xdr:row>
      <xdr:rowOff>3173</xdr:rowOff>
    </xdr:from>
    <xdr:to>
      <xdr:col>28</xdr:col>
      <xdr:colOff>704850</xdr:colOff>
      <xdr:row>3</xdr:row>
      <xdr:rowOff>12699</xdr:rowOff>
    </xdr:to>
    <xdr:sp macro="" textlink="">
      <xdr:nvSpPr>
        <xdr:cNvPr id="70" name="직사각형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SpPr/>
      </xdr:nvSpPr>
      <xdr:spPr>
        <a:xfrm>
          <a:off x="15922625" y="346073"/>
          <a:ext cx="1489075" cy="238126"/>
        </a:xfrm>
        <a:prstGeom prst="rect">
          <a:avLst/>
        </a:prstGeom>
        <a:noFill/>
        <a:ln w="15875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altLang="ko-KR" sz="11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version</a:t>
          </a:r>
          <a:r>
            <a:rPr lang="en-US" altLang="ko-KR" sz="11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</a:t>
          </a:r>
          <a:r>
            <a:rPr lang="en-US" altLang="ko-KR" sz="11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1.0.2</a:t>
          </a:r>
          <a:endParaRPr lang="en-US" altLang="ko-KR" sz="11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581025</xdr:colOff>
          <xdr:row>25</xdr:row>
          <xdr:rowOff>0</xdr:rowOff>
        </xdr:from>
        <xdr:to>
          <xdr:col>13</xdr:col>
          <xdr:colOff>419100</xdr:colOff>
          <xdr:row>35</xdr:row>
          <xdr:rowOff>76200</xdr:rowOff>
        </xdr:to>
        <xdr:grpSp>
          <xdr:nvGrpSpPr>
            <xdr:cNvPr id="3" name="그룹 2">
              <a:extLst>
                <a:ext uri="{FF2B5EF4-FFF2-40B4-BE49-F238E27FC236}">
                  <a16:creationId xmlns:a16="http://schemas.microsoft.com/office/drawing/2014/main" id="{00000000-0008-0000-0000-000003000000}"/>
                </a:ext>
              </a:extLst>
            </xdr:cNvPr>
            <xdr:cNvGrpSpPr/>
          </xdr:nvGrpSpPr>
          <xdr:grpSpPr>
            <a:xfrm>
              <a:off x="4406900" y="5334000"/>
              <a:ext cx="3375025" cy="2266950"/>
              <a:chOff x="4466168" y="5131871"/>
              <a:chExt cx="3174884" cy="2184323"/>
            </a:xfrm>
          </xdr:grpSpPr>
          <xdr:sp macro="" textlink="">
            <xdr:nvSpPr>
              <xdr:cNvPr id="1067" name="Group Box 43" hidden="1">
                <a:extLst>
                  <a:ext uri="{63B3BB69-23CF-44E3-9099-C40C66FF867C}">
                    <a14:compatExt spid="_x0000_s1067"/>
                  </a:ext>
                  <a:ext uri="{FF2B5EF4-FFF2-40B4-BE49-F238E27FC236}">
                    <a16:creationId xmlns:a16="http://schemas.microsoft.com/office/drawing/2014/main" id="{00000000-0008-0000-0000-00002B040000}"/>
                  </a:ext>
                </a:extLst>
              </xdr:cNvPr>
              <xdr:cNvSpPr/>
            </xdr:nvSpPr>
            <xdr:spPr bwMode="auto">
              <a:xfrm>
                <a:off x="4466168" y="5131871"/>
                <a:ext cx="3174884" cy="2184323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41148" rIns="0" bIns="0" anchor="t" upright="1"/>
              <a:lstStyle/>
              <a:p>
                <a:pPr algn="l" rtl="0">
                  <a:defRPr sz="1000"/>
                </a:pPr>
                <a:r>
                  <a:rPr lang="ko-KR" altLang="en-US" sz="900" b="0" i="0" u="none" strike="noStrike" baseline="0">
                    <a:solidFill>
                      <a:srgbClr val="000000"/>
                    </a:solidFill>
                    <a:latin typeface="Malgun Gothic"/>
                    <a:ea typeface="Malgun Gothic"/>
                  </a:rPr>
                  <a:t>장비선택</a:t>
                </a:r>
              </a:p>
            </xdr:txBody>
          </xdr:sp>
          <xdr:sp macro="" textlink="">
            <xdr:nvSpPr>
              <xdr:cNvPr id="1070" name="Check Box 46" hidden="1">
                <a:extLst>
                  <a:ext uri="{63B3BB69-23CF-44E3-9099-C40C66FF867C}">
                    <a14:compatExt spid="_x0000_s1070"/>
                  </a:ext>
                  <a:ext uri="{FF2B5EF4-FFF2-40B4-BE49-F238E27FC236}">
                    <a16:creationId xmlns:a16="http://schemas.microsoft.com/office/drawing/2014/main" id="{00000000-0008-0000-0000-00002E040000}"/>
                  </a:ext>
                </a:extLst>
              </xdr:cNvPr>
              <xdr:cNvSpPr/>
            </xdr:nvSpPr>
            <xdr:spPr bwMode="auto">
              <a:xfrm>
                <a:off x="4556277" y="5333921"/>
                <a:ext cx="513015" cy="25938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41148" rIns="0" bIns="41148" anchor="ctr" upright="1"/>
              <a:lstStyle/>
              <a:p>
                <a:pPr algn="l" rtl="0">
                  <a:defRPr sz="1000"/>
                </a:pPr>
                <a:r>
                  <a:rPr lang="ko-KR" altLang="en-US" sz="900" b="0" i="0" u="none" strike="noStrike" baseline="0">
                    <a:solidFill>
                      <a:srgbClr val="000000"/>
                    </a:solidFill>
                    <a:latin typeface="Malgun Gothic"/>
                    <a:ea typeface="Malgun Gothic"/>
                  </a:rPr>
                  <a:t>주무기</a:t>
                </a:r>
              </a:p>
            </xdr:txBody>
          </xdr:sp>
          <xdr:sp macro="" textlink="">
            <xdr:nvSpPr>
              <xdr:cNvPr id="1110" name="Check Box 86" hidden="1">
                <a:extLst>
                  <a:ext uri="{63B3BB69-23CF-44E3-9099-C40C66FF867C}">
                    <a14:compatExt spid="_x0000_s1110"/>
                  </a:ext>
                  <a:ext uri="{FF2B5EF4-FFF2-40B4-BE49-F238E27FC236}">
                    <a16:creationId xmlns:a16="http://schemas.microsoft.com/office/drawing/2014/main" id="{00000000-0008-0000-0000-000056040000}"/>
                  </a:ext>
                </a:extLst>
              </xdr:cNvPr>
              <xdr:cNvSpPr/>
            </xdr:nvSpPr>
            <xdr:spPr bwMode="auto">
              <a:xfrm>
                <a:off x="5385726" y="5333921"/>
                <a:ext cx="513015" cy="259809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41148" rIns="0" bIns="41148" anchor="ctr" upright="1"/>
              <a:lstStyle/>
              <a:p>
                <a:pPr algn="l" rtl="0">
                  <a:defRPr sz="1000"/>
                </a:pPr>
                <a:r>
                  <a:rPr lang="ko-KR" altLang="en-US" sz="900" b="0" i="0" u="none" strike="noStrike" baseline="0">
                    <a:solidFill>
                      <a:srgbClr val="000000"/>
                    </a:solidFill>
                    <a:latin typeface="Malgun Gothic"/>
                    <a:ea typeface="Malgun Gothic"/>
                  </a:rPr>
                  <a:t>신발</a:t>
                </a:r>
              </a:p>
            </xdr:txBody>
          </xdr:sp>
          <xdr:sp macro="" textlink="">
            <xdr:nvSpPr>
              <xdr:cNvPr id="1111" name="Check Box 87" hidden="1">
                <a:extLst>
                  <a:ext uri="{63B3BB69-23CF-44E3-9099-C40C66FF867C}">
                    <a14:compatExt spid="_x0000_s1111"/>
                  </a:ext>
                  <a:ext uri="{FF2B5EF4-FFF2-40B4-BE49-F238E27FC236}">
                    <a16:creationId xmlns:a16="http://schemas.microsoft.com/office/drawing/2014/main" id="{00000000-0008-0000-0000-000057040000}"/>
                  </a:ext>
                </a:extLst>
              </xdr:cNvPr>
              <xdr:cNvSpPr/>
            </xdr:nvSpPr>
            <xdr:spPr bwMode="auto">
              <a:xfrm>
                <a:off x="6105000" y="5333923"/>
                <a:ext cx="513015" cy="25938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41148" rIns="0" bIns="41148" anchor="ctr" upright="1"/>
              <a:lstStyle/>
              <a:p>
                <a:pPr algn="l" rtl="0">
                  <a:defRPr sz="1000"/>
                </a:pPr>
                <a:r>
                  <a:rPr lang="ko-KR" altLang="en-US" sz="900" b="0" i="0" u="none" strike="noStrike" baseline="0">
                    <a:solidFill>
                      <a:srgbClr val="000000"/>
                    </a:solidFill>
                    <a:latin typeface="Malgun Gothic"/>
                    <a:ea typeface="Malgun Gothic"/>
                  </a:rPr>
                  <a:t>반지1</a:t>
                </a:r>
              </a:p>
            </xdr:txBody>
          </xdr:sp>
          <xdr:sp macro="" textlink="">
            <xdr:nvSpPr>
              <xdr:cNvPr id="1112" name="Check Box 88" hidden="1">
                <a:extLst>
                  <a:ext uri="{63B3BB69-23CF-44E3-9099-C40C66FF867C}">
                    <a14:compatExt spid="_x0000_s1112"/>
                  </a:ext>
                  <a:ext uri="{FF2B5EF4-FFF2-40B4-BE49-F238E27FC236}">
                    <a16:creationId xmlns:a16="http://schemas.microsoft.com/office/drawing/2014/main" id="{00000000-0008-0000-0000-000058040000}"/>
                  </a:ext>
                </a:extLst>
              </xdr:cNvPr>
              <xdr:cNvSpPr/>
            </xdr:nvSpPr>
            <xdr:spPr bwMode="auto">
              <a:xfrm>
                <a:off x="6779578" y="5622586"/>
                <a:ext cx="513015" cy="25981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41148" rIns="0" bIns="41148" anchor="ctr" upright="1"/>
              <a:lstStyle/>
              <a:p>
                <a:pPr algn="l" rtl="0">
                  <a:defRPr sz="1000"/>
                </a:pPr>
                <a:r>
                  <a:rPr lang="ko-KR" altLang="en-US" sz="900" b="0" i="0" u="none" strike="noStrike" baseline="0">
                    <a:solidFill>
                      <a:srgbClr val="000000"/>
                    </a:solidFill>
                    <a:latin typeface="Malgun Gothic"/>
                    <a:ea typeface="Malgun Gothic"/>
                  </a:rPr>
                  <a:t>얼굴장식</a:t>
                </a:r>
              </a:p>
            </xdr:txBody>
          </xdr:sp>
          <xdr:sp macro="" textlink="">
            <xdr:nvSpPr>
              <xdr:cNvPr id="1113" name="Check Box 89" hidden="1">
                <a:extLst>
                  <a:ext uri="{63B3BB69-23CF-44E3-9099-C40C66FF867C}">
                    <a14:compatExt spid="_x0000_s1113"/>
                  </a:ext>
                  <a:ext uri="{FF2B5EF4-FFF2-40B4-BE49-F238E27FC236}">
                    <a16:creationId xmlns:a16="http://schemas.microsoft.com/office/drawing/2014/main" id="{00000000-0008-0000-0000-000059040000}"/>
                  </a:ext>
                </a:extLst>
              </xdr:cNvPr>
              <xdr:cNvSpPr/>
            </xdr:nvSpPr>
            <xdr:spPr bwMode="auto">
              <a:xfrm>
                <a:off x="4556277" y="5650948"/>
                <a:ext cx="513015" cy="25938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41148" rIns="0" bIns="41148" anchor="ctr" upright="1"/>
              <a:lstStyle/>
              <a:p>
                <a:pPr algn="l" rtl="0">
                  <a:defRPr sz="1000"/>
                </a:pPr>
                <a:r>
                  <a:rPr lang="ko-KR" altLang="en-US" sz="900" b="0" i="0" u="none" strike="noStrike" baseline="0">
                    <a:solidFill>
                      <a:srgbClr val="000000"/>
                    </a:solidFill>
                    <a:latin typeface="Malgun Gothic"/>
                    <a:ea typeface="Malgun Gothic"/>
                  </a:rPr>
                  <a:t>보조무기</a:t>
                </a:r>
              </a:p>
            </xdr:txBody>
          </xdr:sp>
          <xdr:sp macro="" textlink="">
            <xdr:nvSpPr>
              <xdr:cNvPr id="1114" name="Check Box 90" hidden="1">
                <a:extLst>
                  <a:ext uri="{63B3BB69-23CF-44E3-9099-C40C66FF867C}">
                    <a14:compatExt spid="_x0000_s1114"/>
                  </a:ext>
                  <a:ext uri="{FF2B5EF4-FFF2-40B4-BE49-F238E27FC236}">
                    <a16:creationId xmlns:a16="http://schemas.microsoft.com/office/drawing/2014/main" id="{00000000-0008-0000-0000-00005A040000}"/>
                  </a:ext>
                </a:extLst>
              </xdr:cNvPr>
              <xdr:cNvSpPr/>
            </xdr:nvSpPr>
            <xdr:spPr bwMode="auto">
              <a:xfrm>
                <a:off x="5385726" y="5651454"/>
                <a:ext cx="513015" cy="25981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41148" rIns="0" bIns="41148" anchor="ctr" upright="1"/>
              <a:lstStyle/>
              <a:p>
                <a:pPr algn="l" rtl="0">
                  <a:defRPr sz="1000"/>
                </a:pPr>
                <a:r>
                  <a:rPr lang="ko-KR" altLang="en-US" sz="900" b="0" i="0" u="none" strike="noStrike" baseline="0">
                    <a:solidFill>
                      <a:srgbClr val="000000"/>
                    </a:solidFill>
                    <a:latin typeface="Malgun Gothic"/>
                    <a:ea typeface="Malgun Gothic"/>
                  </a:rPr>
                  <a:t>장갑</a:t>
                </a:r>
              </a:p>
            </xdr:txBody>
          </xdr:sp>
          <xdr:sp macro="" textlink="">
            <xdr:nvSpPr>
              <xdr:cNvPr id="1115" name="Check Box 91" hidden="1">
                <a:extLst>
                  <a:ext uri="{63B3BB69-23CF-44E3-9099-C40C66FF867C}">
                    <a14:compatExt spid="_x0000_s1115"/>
                  </a:ext>
                  <a:ext uri="{FF2B5EF4-FFF2-40B4-BE49-F238E27FC236}">
                    <a16:creationId xmlns:a16="http://schemas.microsoft.com/office/drawing/2014/main" id="{00000000-0008-0000-0000-00005B040000}"/>
                  </a:ext>
                </a:extLst>
              </xdr:cNvPr>
              <xdr:cNvSpPr/>
            </xdr:nvSpPr>
            <xdr:spPr bwMode="auto">
              <a:xfrm>
                <a:off x="6105000" y="5650948"/>
                <a:ext cx="513015" cy="25938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41148" rIns="0" bIns="41148" anchor="ctr" upright="1"/>
              <a:lstStyle/>
              <a:p>
                <a:pPr algn="l" rtl="0">
                  <a:defRPr sz="1000"/>
                </a:pPr>
                <a:r>
                  <a:rPr lang="ko-KR" altLang="en-US" sz="900" b="0" i="0" u="none" strike="noStrike" baseline="0">
                    <a:solidFill>
                      <a:srgbClr val="000000"/>
                    </a:solidFill>
                    <a:latin typeface="Malgun Gothic"/>
                    <a:ea typeface="Malgun Gothic"/>
                  </a:rPr>
                  <a:t>반지2</a:t>
                </a:r>
              </a:p>
            </xdr:txBody>
          </xdr:sp>
          <xdr:sp macro="" textlink="">
            <xdr:nvSpPr>
              <xdr:cNvPr id="1116" name="Check Box 92" hidden="1">
                <a:extLst>
                  <a:ext uri="{63B3BB69-23CF-44E3-9099-C40C66FF867C}">
                    <a14:compatExt spid="_x0000_s1116"/>
                  </a:ext>
                  <a:ext uri="{FF2B5EF4-FFF2-40B4-BE49-F238E27FC236}">
                    <a16:creationId xmlns:a16="http://schemas.microsoft.com/office/drawing/2014/main" id="{00000000-0008-0000-0000-00005C040000}"/>
                  </a:ext>
                </a:extLst>
              </xdr:cNvPr>
              <xdr:cNvSpPr/>
            </xdr:nvSpPr>
            <xdr:spPr bwMode="auto">
              <a:xfrm>
                <a:off x="6779578" y="5940133"/>
                <a:ext cx="513015" cy="25981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41148" rIns="0" bIns="41148" anchor="ctr" upright="1"/>
              <a:lstStyle/>
              <a:p>
                <a:pPr algn="l" rtl="0">
                  <a:defRPr sz="1000"/>
                </a:pPr>
                <a:r>
                  <a:rPr lang="ko-KR" altLang="en-US" sz="900" b="0" i="0" u="none" strike="noStrike" baseline="0">
                    <a:solidFill>
                      <a:srgbClr val="000000"/>
                    </a:solidFill>
                    <a:latin typeface="Malgun Gothic"/>
                    <a:ea typeface="Malgun Gothic"/>
                  </a:rPr>
                  <a:t>눈장식</a:t>
                </a:r>
              </a:p>
            </xdr:txBody>
          </xdr:sp>
          <xdr:sp macro="" textlink="">
            <xdr:nvSpPr>
              <xdr:cNvPr id="1117" name="Check Box 93" hidden="1">
                <a:extLst>
                  <a:ext uri="{63B3BB69-23CF-44E3-9099-C40C66FF867C}">
                    <a14:compatExt spid="_x0000_s1117"/>
                  </a:ext>
                  <a:ext uri="{FF2B5EF4-FFF2-40B4-BE49-F238E27FC236}">
                    <a16:creationId xmlns:a16="http://schemas.microsoft.com/office/drawing/2014/main" id="{00000000-0008-0000-0000-00005D040000}"/>
                  </a:ext>
                </a:extLst>
              </xdr:cNvPr>
              <xdr:cNvSpPr/>
            </xdr:nvSpPr>
            <xdr:spPr bwMode="auto">
              <a:xfrm>
                <a:off x="4556277" y="5987188"/>
                <a:ext cx="513015" cy="25938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41148" rIns="0" bIns="41148" anchor="ctr" upright="1"/>
              <a:lstStyle/>
              <a:p>
                <a:pPr algn="l" rtl="0">
                  <a:defRPr sz="1000"/>
                </a:pPr>
                <a:r>
                  <a:rPr lang="ko-KR" altLang="en-US" sz="900" b="0" i="0" u="none" strike="noStrike" baseline="0">
                    <a:solidFill>
                      <a:srgbClr val="000000"/>
                    </a:solidFill>
                    <a:latin typeface="Malgun Gothic"/>
                    <a:ea typeface="Malgun Gothic"/>
                  </a:rPr>
                  <a:t>엠블렘</a:t>
                </a:r>
              </a:p>
            </xdr:txBody>
          </xdr:sp>
          <xdr:sp macro="" textlink="">
            <xdr:nvSpPr>
              <xdr:cNvPr id="1118" name="Check Box 94" hidden="1">
                <a:extLst>
                  <a:ext uri="{63B3BB69-23CF-44E3-9099-C40C66FF867C}">
                    <a14:compatExt spid="_x0000_s1118"/>
                  </a:ext>
                  <a:ext uri="{FF2B5EF4-FFF2-40B4-BE49-F238E27FC236}">
                    <a16:creationId xmlns:a16="http://schemas.microsoft.com/office/drawing/2014/main" id="{00000000-0008-0000-0000-00005E040000}"/>
                  </a:ext>
                </a:extLst>
              </xdr:cNvPr>
              <xdr:cNvSpPr/>
            </xdr:nvSpPr>
            <xdr:spPr bwMode="auto">
              <a:xfrm>
                <a:off x="5385726" y="5988247"/>
                <a:ext cx="513015" cy="25981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41148" rIns="0" bIns="41148" anchor="ctr" upright="1"/>
              <a:lstStyle/>
              <a:p>
                <a:pPr algn="l" rtl="0">
                  <a:defRPr sz="1000"/>
                </a:pPr>
                <a:r>
                  <a:rPr lang="ko-KR" altLang="en-US" sz="900" b="0" i="0" u="none" strike="noStrike" baseline="0">
                    <a:solidFill>
                      <a:srgbClr val="000000"/>
                    </a:solidFill>
                    <a:latin typeface="Malgun Gothic"/>
                    <a:ea typeface="Malgun Gothic"/>
                  </a:rPr>
                  <a:t>망토</a:t>
                </a:r>
              </a:p>
            </xdr:txBody>
          </xdr:sp>
          <xdr:sp macro="" textlink="">
            <xdr:nvSpPr>
              <xdr:cNvPr id="1119" name="Check Box 95" hidden="1">
                <a:extLst>
                  <a:ext uri="{63B3BB69-23CF-44E3-9099-C40C66FF867C}">
                    <a14:compatExt spid="_x0000_s1119"/>
                  </a:ext>
                  <a:ext uri="{FF2B5EF4-FFF2-40B4-BE49-F238E27FC236}">
                    <a16:creationId xmlns:a16="http://schemas.microsoft.com/office/drawing/2014/main" id="{00000000-0008-0000-0000-00005F040000}"/>
                  </a:ext>
                </a:extLst>
              </xdr:cNvPr>
              <xdr:cNvSpPr/>
            </xdr:nvSpPr>
            <xdr:spPr bwMode="auto">
              <a:xfrm>
                <a:off x="6105000" y="5987188"/>
                <a:ext cx="513015" cy="25938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41148" rIns="0" bIns="41148" anchor="ctr" upright="1"/>
              <a:lstStyle/>
              <a:p>
                <a:pPr algn="l" rtl="0">
                  <a:defRPr sz="1000"/>
                </a:pPr>
                <a:r>
                  <a:rPr lang="ko-KR" altLang="en-US" sz="900" b="0" i="0" u="none" strike="noStrike" baseline="0">
                    <a:solidFill>
                      <a:srgbClr val="000000"/>
                    </a:solidFill>
                    <a:latin typeface="Malgun Gothic"/>
                    <a:ea typeface="Malgun Gothic"/>
                  </a:rPr>
                  <a:t>반지3</a:t>
                </a:r>
              </a:p>
            </xdr:txBody>
          </xdr:sp>
          <xdr:sp macro="" textlink="">
            <xdr:nvSpPr>
              <xdr:cNvPr id="1120" name="Check Box 96" hidden="1">
                <a:extLst>
                  <a:ext uri="{63B3BB69-23CF-44E3-9099-C40C66FF867C}">
                    <a14:compatExt spid="_x0000_s1120"/>
                  </a:ext>
                  <a:ext uri="{FF2B5EF4-FFF2-40B4-BE49-F238E27FC236}">
                    <a16:creationId xmlns:a16="http://schemas.microsoft.com/office/drawing/2014/main" id="{00000000-0008-0000-0000-000060040000}"/>
                  </a:ext>
                </a:extLst>
              </xdr:cNvPr>
              <xdr:cNvSpPr/>
            </xdr:nvSpPr>
            <xdr:spPr bwMode="auto">
              <a:xfrm>
                <a:off x="6779578" y="6276926"/>
                <a:ext cx="513015" cy="25981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41148" rIns="0" bIns="41148" anchor="ctr" upright="1"/>
              <a:lstStyle/>
              <a:p>
                <a:pPr algn="l" rtl="0">
                  <a:defRPr sz="1000"/>
                </a:pPr>
                <a:r>
                  <a:rPr lang="ko-KR" altLang="en-US" sz="900" b="0" i="0" u="none" strike="noStrike" baseline="0">
                    <a:solidFill>
                      <a:srgbClr val="000000"/>
                    </a:solidFill>
                    <a:latin typeface="Malgun Gothic"/>
                    <a:ea typeface="Malgun Gothic"/>
                  </a:rPr>
                  <a:t>귀걸이</a:t>
                </a:r>
              </a:p>
            </xdr:txBody>
          </xdr:sp>
          <xdr:sp macro="" textlink="">
            <xdr:nvSpPr>
              <xdr:cNvPr id="1124" name="Check Box 100" hidden="1">
                <a:extLst>
                  <a:ext uri="{63B3BB69-23CF-44E3-9099-C40C66FF867C}">
                    <a14:compatExt spid="_x0000_s1124"/>
                  </a:ext>
                  <a:ext uri="{FF2B5EF4-FFF2-40B4-BE49-F238E27FC236}">
                    <a16:creationId xmlns:a16="http://schemas.microsoft.com/office/drawing/2014/main" id="{00000000-0008-0000-0000-000064040000}"/>
                  </a:ext>
                </a:extLst>
              </xdr:cNvPr>
              <xdr:cNvSpPr/>
            </xdr:nvSpPr>
            <xdr:spPr bwMode="auto">
              <a:xfrm>
                <a:off x="4556277" y="6313821"/>
                <a:ext cx="513015" cy="25938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41148" rIns="0" bIns="41148" anchor="ctr" upright="1"/>
              <a:lstStyle/>
              <a:p>
                <a:pPr algn="l" rtl="0">
                  <a:defRPr sz="1000"/>
                </a:pPr>
                <a:r>
                  <a:rPr lang="ko-KR" altLang="en-US" sz="900" b="0" i="0" u="none" strike="noStrike" baseline="0">
                    <a:solidFill>
                      <a:srgbClr val="000000"/>
                    </a:solidFill>
                    <a:latin typeface="Malgun Gothic"/>
                    <a:ea typeface="Malgun Gothic"/>
                  </a:rPr>
                  <a:t>모자</a:t>
                </a:r>
              </a:p>
            </xdr:txBody>
          </xdr:sp>
          <xdr:sp macro="" textlink="">
            <xdr:nvSpPr>
              <xdr:cNvPr id="1125" name="Check Box 101" hidden="1">
                <a:extLst>
                  <a:ext uri="{63B3BB69-23CF-44E3-9099-C40C66FF867C}">
                    <a14:compatExt spid="_x0000_s1125"/>
                  </a:ext>
                  <a:ext uri="{FF2B5EF4-FFF2-40B4-BE49-F238E27FC236}">
                    <a16:creationId xmlns:a16="http://schemas.microsoft.com/office/drawing/2014/main" id="{00000000-0008-0000-0000-000065040000}"/>
                  </a:ext>
                </a:extLst>
              </xdr:cNvPr>
              <xdr:cNvSpPr/>
            </xdr:nvSpPr>
            <xdr:spPr bwMode="auto">
              <a:xfrm>
                <a:off x="5385726" y="6315417"/>
                <a:ext cx="513015" cy="25981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41148" rIns="0" bIns="41148" anchor="ctr" upright="1"/>
              <a:lstStyle/>
              <a:p>
                <a:pPr algn="l" rtl="0">
                  <a:defRPr sz="1000"/>
                </a:pPr>
                <a:r>
                  <a:rPr lang="ko-KR" altLang="en-US" sz="900" b="0" i="0" u="none" strike="noStrike" baseline="0">
                    <a:solidFill>
                      <a:srgbClr val="000000"/>
                    </a:solidFill>
                    <a:latin typeface="Malgun Gothic"/>
                    <a:ea typeface="Malgun Gothic"/>
                  </a:rPr>
                  <a:t>견장</a:t>
                </a:r>
              </a:p>
            </xdr:txBody>
          </xdr:sp>
          <xdr:sp macro="" textlink="">
            <xdr:nvSpPr>
              <xdr:cNvPr id="1126" name="Check Box 102" hidden="1">
                <a:extLst>
                  <a:ext uri="{63B3BB69-23CF-44E3-9099-C40C66FF867C}">
                    <a14:compatExt spid="_x0000_s1126"/>
                  </a:ext>
                  <a:ext uri="{FF2B5EF4-FFF2-40B4-BE49-F238E27FC236}">
                    <a16:creationId xmlns:a16="http://schemas.microsoft.com/office/drawing/2014/main" id="{00000000-0008-0000-0000-000066040000}"/>
                  </a:ext>
                </a:extLst>
              </xdr:cNvPr>
              <xdr:cNvSpPr/>
            </xdr:nvSpPr>
            <xdr:spPr bwMode="auto">
              <a:xfrm>
                <a:off x="6105000" y="6313821"/>
                <a:ext cx="513015" cy="25938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41148" rIns="0" bIns="41148" anchor="ctr" upright="1"/>
              <a:lstStyle/>
              <a:p>
                <a:pPr algn="l" rtl="0">
                  <a:defRPr sz="1000"/>
                </a:pPr>
                <a:r>
                  <a:rPr lang="ko-KR" altLang="en-US" sz="900" b="0" i="0" u="none" strike="noStrike" baseline="0">
                    <a:solidFill>
                      <a:srgbClr val="000000"/>
                    </a:solidFill>
                    <a:latin typeface="Malgun Gothic"/>
                    <a:ea typeface="Malgun Gothic"/>
                  </a:rPr>
                  <a:t>반지4</a:t>
                </a:r>
              </a:p>
            </xdr:txBody>
          </xdr:sp>
          <xdr:sp macro="" textlink="">
            <xdr:nvSpPr>
              <xdr:cNvPr id="1127" name="Check Box 103" hidden="1">
                <a:extLst>
                  <a:ext uri="{63B3BB69-23CF-44E3-9099-C40C66FF867C}">
                    <a14:compatExt spid="_x0000_s1127"/>
                  </a:ext>
                  <a:ext uri="{FF2B5EF4-FFF2-40B4-BE49-F238E27FC236}">
                    <a16:creationId xmlns:a16="http://schemas.microsoft.com/office/drawing/2014/main" id="{00000000-0008-0000-0000-000067040000}"/>
                  </a:ext>
                </a:extLst>
              </xdr:cNvPr>
              <xdr:cNvSpPr/>
            </xdr:nvSpPr>
            <xdr:spPr bwMode="auto">
              <a:xfrm>
                <a:off x="6779577" y="6604096"/>
                <a:ext cx="513015" cy="25981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41148" rIns="0" bIns="41148" anchor="ctr" upright="1"/>
              <a:lstStyle/>
              <a:p>
                <a:pPr algn="l" rtl="0">
                  <a:defRPr sz="1000"/>
                </a:pPr>
                <a:r>
                  <a:rPr lang="ko-KR" altLang="en-US" sz="900" b="0" i="0" u="none" strike="noStrike" baseline="0">
                    <a:solidFill>
                      <a:srgbClr val="000000"/>
                    </a:solidFill>
                    <a:latin typeface="Malgun Gothic"/>
                    <a:ea typeface="Malgun Gothic"/>
                  </a:rPr>
                  <a:t>포켓</a:t>
                </a:r>
              </a:p>
            </xdr:txBody>
          </xdr:sp>
          <xdr:sp macro="" textlink="">
            <xdr:nvSpPr>
              <xdr:cNvPr id="1128" name="Check Box 104" hidden="1">
                <a:extLst>
                  <a:ext uri="{63B3BB69-23CF-44E3-9099-C40C66FF867C}">
                    <a14:compatExt spid="_x0000_s1128"/>
                  </a:ext>
                  <a:ext uri="{FF2B5EF4-FFF2-40B4-BE49-F238E27FC236}">
                    <a16:creationId xmlns:a16="http://schemas.microsoft.com/office/drawing/2014/main" id="{00000000-0008-0000-0000-000068040000}"/>
                  </a:ext>
                </a:extLst>
              </xdr:cNvPr>
              <xdr:cNvSpPr/>
            </xdr:nvSpPr>
            <xdr:spPr bwMode="auto">
              <a:xfrm>
                <a:off x="4556276" y="6630847"/>
                <a:ext cx="511895" cy="25938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41148" rIns="0" bIns="41148" anchor="ctr" upright="1"/>
              <a:lstStyle/>
              <a:p>
                <a:pPr algn="l" rtl="0">
                  <a:defRPr sz="1000"/>
                </a:pPr>
                <a:r>
                  <a:rPr lang="ko-KR" altLang="en-US" sz="900" b="0" i="0" u="none" strike="noStrike" baseline="0">
                    <a:solidFill>
                      <a:srgbClr val="000000"/>
                    </a:solidFill>
                    <a:latin typeface="Malgun Gothic"/>
                    <a:ea typeface="Malgun Gothic"/>
                  </a:rPr>
                  <a:t>상의</a:t>
                </a:r>
              </a:p>
            </xdr:txBody>
          </xdr:sp>
          <xdr:sp macro="" textlink="">
            <xdr:nvSpPr>
              <xdr:cNvPr id="1130" name="Check Box 106" hidden="1">
                <a:extLst>
                  <a:ext uri="{63B3BB69-23CF-44E3-9099-C40C66FF867C}">
                    <a14:compatExt spid="_x0000_s1130"/>
                  </a:ext>
                  <a:ext uri="{FF2B5EF4-FFF2-40B4-BE49-F238E27FC236}">
                    <a16:creationId xmlns:a16="http://schemas.microsoft.com/office/drawing/2014/main" id="{00000000-0008-0000-0000-00006A040000}"/>
                  </a:ext>
                </a:extLst>
              </xdr:cNvPr>
              <xdr:cNvSpPr/>
            </xdr:nvSpPr>
            <xdr:spPr bwMode="auto">
              <a:xfrm>
                <a:off x="6104601" y="6632965"/>
                <a:ext cx="511895" cy="25981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41148" rIns="0" bIns="41148" anchor="ctr" upright="1"/>
              <a:lstStyle/>
              <a:p>
                <a:pPr algn="l" rtl="0">
                  <a:defRPr sz="1000"/>
                </a:pPr>
                <a:r>
                  <a:rPr lang="ko-KR" altLang="en-US" sz="900" b="0" i="0" u="none" strike="noStrike" baseline="0">
                    <a:solidFill>
                      <a:srgbClr val="000000"/>
                    </a:solidFill>
                    <a:latin typeface="Malgun Gothic"/>
                    <a:ea typeface="Malgun Gothic"/>
                  </a:rPr>
                  <a:t>팬던트1</a:t>
                </a:r>
              </a:p>
            </xdr:txBody>
          </xdr:sp>
          <xdr:sp macro="" textlink="">
            <xdr:nvSpPr>
              <xdr:cNvPr id="1131" name="Check Box 107" hidden="1">
                <a:extLst>
                  <a:ext uri="{63B3BB69-23CF-44E3-9099-C40C66FF867C}">
                    <a14:compatExt spid="_x0000_s1131"/>
                  </a:ext>
                  <a:ext uri="{FF2B5EF4-FFF2-40B4-BE49-F238E27FC236}">
                    <a16:creationId xmlns:a16="http://schemas.microsoft.com/office/drawing/2014/main" id="{00000000-0008-0000-0000-00006B040000}"/>
                  </a:ext>
                </a:extLst>
              </xdr:cNvPr>
              <xdr:cNvSpPr/>
            </xdr:nvSpPr>
            <xdr:spPr bwMode="auto">
              <a:xfrm>
                <a:off x="6777708" y="6919053"/>
                <a:ext cx="511895" cy="25938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41148" rIns="0" bIns="41148" anchor="ctr" upright="1"/>
              <a:lstStyle/>
              <a:p>
                <a:pPr algn="l" rtl="0">
                  <a:defRPr sz="1000"/>
                </a:pPr>
                <a:r>
                  <a:rPr lang="ko-KR" altLang="en-US" sz="900" b="0" i="0" u="none" strike="noStrike" baseline="0">
                    <a:solidFill>
                      <a:srgbClr val="000000"/>
                    </a:solidFill>
                    <a:latin typeface="Malgun Gothic"/>
                    <a:ea typeface="Malgun Gothic"/>
                  </a:rPr>
                  <a:t>하트</a:t>
                </a:r>
              </a:p>
            </xdr:txBody>
          </xdr:sp>
          <xdr:sp macro="" textlink="">
            <xdr:nvSpPr>
              <xdr:cNvPr id="1132" name="Check Box 108" hidden="1">
                <a:extLst>
                  <a:ext uri="{63B3BB69-23CF-44E3-9099-C40C66FF867C}">
                    <a14:compatExt spid="_x0000_s1132"/>
                  </a:ext>
                  <a:ext uri="{FF2B5EF4-FFF2-40B4-BE49-F238E27FC236}">
                    <a16:creationId xmlns:a16="http://schemas.microsoft.com/office/drawing/2014/main" id="{00000000-0008-0000-0000-00006C040000}"/>
                  </a:ext>
                </a:extLst>
              </xdr:cNvPr>
              <xdr:cNvSpPr/>
            </xdr:nvSpPr>
            <xdr:spPr bwMode="auto">
              <a:xfrm>
                <a:off x="4559260" y="6940889"/>
                <a:ext cx="510778" cy="25981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41148" rIns="0" bIns="41148" anchor="ctr" upright="1"/>
              <a:lstStyle/>
              <a:p>
                <a:pPr algn="l" rtl="0">
                  <a:defRPr sz="1000"/>
                </a:pPr>
                <a:r>
                  <a:rPr lang="ko-KR" altLang="en-US" sz="900" b="0" i="0" u="none" strike="noStrike" baseline="0">
                    <a:solidFill>
                      <a:srgbClr val="000000"/>
                    </a:solidFill>
                    <a:latin typeface="Malgun Gothic"/>
                    <a:ea typeface="Malgun Gothic"/>
                  </a:rPr>
                  <a:t>하의</a:t>
                </a:r>
              </a:p>
            </xdr:txBody>
          </xdr:sp>
          <xdr:sp macro="" textlink="">
            <xdr:nvSpPr>
              <xdr:cNvPr id="1134" name="Check Box 110" hidden="1">
                <a:extLst>
                  <a:ext uri="{63B3BB69-23CF-44E3-9099-C40C66FF867C}">
                    <a14:compatExt spid="_x0000_s1134"/>
                  </a:ext>
                  <a:ext uri="{FF2B5EF4-FFF2-40B4-BE49-F238E27FC236}">
                    <a16:creationId xmlns:a16="http://schemas.microsoft.com/office/drawing/2014/main" id="{00000000-0008-0000-0000-00006E040000}"/>
                  </a:ext>
                </a:extLst>
              </xdr:cNvPr>
              <xdr:cNvSpPr/>
            </xdr:nvSpPr>
            <xdr:spPr bwMode="auto">
              <a:xfrm>
                <a:off x="6104206" y="6943521"/>
                <a:ext cx="510778" cy="260239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41148" rIns="0" bIns="41148" anchor="ctr" upright="1"/>
              <a:lstStyle/>
              <a:p>
                <a:pPr algn="l" rtl="0">
                  <a:defRPr sz="1000"/>
                </a:pPr>
                <a:r>
                  <a:rPr lang="ko-KR" altLang="en-US" sz="900" b="0" i="0" u="none" strike="noStrike" baseline="0">
                    <a:solidFill>
                      <a:srgbClr val="000000"/>
                    </a:solidFill>
                    <a:latin typeface="Malgun Gothic"/>
                    <a:ea typeface="Malgun Gothic"/>
                  </a:rPr>
                  <a:t>팬던트2</a:t>
                </a:r>
              </a:p>
            </xdr:txBody>
          </xdr:sp>
          <xdr:sp macro="" textlink="">
            <xdr:nvSpPr>
              <xdr:cNvPr id="1146" name="Check Box 122" hidden="1">
                <a:extLst>
                  <a:ext uri="{63B3BB69-23CF-44E3-9099-C40C66FF867C}">
                    <a14:compatExt spid="_x0000_s1146"/>
                  </a:ext>
                  <a:ext uri="{FF2B5EF4-FFF2-40B4-BE49-F238E27FC236}">
                    <a16:creationId xmlns:a16="http://schemas.microsoft.com/office/drawing/2014/main" id="{00000000-0008-0000-0000-00007A040000}"/>
                  </a:ext>
                </a:extLst>
              </xdr:cNvPr>
              <xdr:cNvSpPr/>
            </xdr:nvSpPr>
            <xdr:spPr bwMode="auto">
              <a:xfrm>
                <a:off x="6781800" y="5343525"/>
                <a:ext cx="504825" cy="25717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41148" rIns="0" bIns="41148" anchor="ctr" upright="1"/>
              <a:lstStyle/>
              <a:p>
                <a:pPr algn="l" rtl="0">
                  <a:defRPr sz="1000"/>
                </a:pPr>
                <a:r>
                  <a:rPr lang="ko-KR" altLang="en-US" sz="900" b="0" i="0" u="none" strike="noStrike" baseline="0">
                    <a:solidFill>
                      <a:srgbClr val="000000"/>
                    </a:solidFill>
                    <a:latin typeface="Malgun Gothic"/>
                    <a:ea typeface="Malgun Gothic"/>
                  </a:rPr>
                  <a:t>벨트</a:t>
                </a:r>
              </a:p>
            </xdr:txBody>
          </xdr:sp>
        </xdr:grpSp>
        <xdr:clientData/>
      </xdr:twoCellAnchor>
    </mc:Choice>
    <mc:Fallback/>
  </mc:AlternateContent>
  <xdr:twoCellAnchor>
    <xdr:from>
      <xdr:col>14</xdr:col>
      <xdr:colOff>285751</xdr:colOff>
      <xdr:row>11</xdr:row>
      <xdr:rowOff>44450</xdr:rowOff>
    </xdr:from>
    <xdr:to>
      <xdr:col>24</xdr:col>
      <xdr:colOff>311150</xdr:colOff>
      <xdr:row>35</xdr:row>
      <xdr:rowOff>152400</xdr:rowOff>
    </xdr:to>
    <xdr:grpSp>
      <xdr:nvGrpSpPr>
        <xdr:cNvPr id="4" name="그룹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pSpPr/>
      </xdr:nvGrpSpPr>
      <xdr:grpSpPr>
        <a:xfrm>
          <a:off x="8305801" y="2314575"/>
          <a:ext cx="6438899" cy="5362575"/>
          <a:chOff x="8305801" y="2371725"/>
          <a:chExt cx="6438899" cy="5362575"/>
        </a:xfrm>
      </xdr:grpSpPr>
      <xdr:sp macro="" textlink="">
        <xdr:nvSpPr>
          <xdr:cNvPr id="93" name="직사각형 92">
            <a:extLst>
              <a:ext uri="{FF2B5EF4-FFF2-40B4-BE49-F238E27FC236}">
                <a16:creationId xmlns:a16="http://schemas.microsoft.com/office/drawing/2014/main" id="{00000000-0008-0000-0000-00005D000000}"/>
              </a:ext>
            </a:extLst>
          </xdr:cNvPr>
          <xdr:cNvSpPr/>
        </xdr:nvSpPr>
        <xdr:spPr>
          <a:xfrm>
            <a:off x="8315327" y="2387600"/>
            <a:ext cx="6429373" cy="5334000"/>
          </a:xfrm>
          <a:prstGeom prst="rect">
            <a:avLst/>
          </a:prstGeom>
          <a:noFill/>
          <a:ln w="19050" cmpd="sng"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altLang="ko-KR" sz="1100"/>
          </a:p>
        </xdr:txBody>
      </xdr:sp>
      <xdr:graphicFrame macro="">
        <xdr:nvGraphicFramePr>
          <xdr:cNvPr id="52" name="차트 51">
            <a:extLst>
              <a:ext uri="{FF2B5EF4-FFF2-40B4-BE49-F238E27FC236}">
                <a16:creationId xmlns:a16="http://schemas.microsoft.com/office/drawing/2014/main" id="{00000000-0008-0000-0000-000034000000}"/>
              </a:ext>
            </a:extLst>
          </xdr:cNvPr>
          <xdr:cNvGraphicFramePr>
            <a:graphicFrameLocks/>
          </xdr:cNvGraphicFramePr>
        </xdr:nvGraphicFramePr>
        <xdr:xfrm>
          <a:off x="8305801" y="2371725"/>
          <a:ext cx="6416674" cy="53625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</xdr:grpSp>
    <xdr:clientData/>
  </xdr:twoCellAnchor>
  <xdr:twoCellAnchor>
    <xdr:from>
      <xdr:col>14</xdr:col>
      <xdr:colOff>293106</xdr:colOff>
      <xdr:row>4</xdr:row>
      <xdr:rowOff>92076</xdr:rowOff>
    </xdr:from>
    <xdr:to>
      <xdr:col>28</xdr:col>
      <xdr:colOff>628650</xdr:colOff>
      <xdr:row>11</xdr:row>
      <xdr:rowOff>38100</xdr:rowOff>
    </xdr:to>
    <xdr:grpSp>
      <xdr:nvGrpSpPr>
        <xdr:cNvPr id="2" name="그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8316331" y="825501"/>
          <a:ext cx="9019169" cy="1479549"/>
          <a:chOff x="8312150" y="882651"/>
          <a:chExt cx="9070953" cy="1479549"/>
        </a:xfrm>
      </xdr:grpSpPr>
      <xdr:sp macro="" textlink="">
        <xdr:nvSpPr>
          <xdr:cNvPr id="71" name="직사각형 70">
            <a:extLst>
              <a:ext uri="{FF2B5EF4-FFF2-40B4-BE49-F238E27FC236}">
                <a16:creationId xmlns:a16="http://schemas.microsoft.com/office/drawing/2014/main" id="{00000000-0008-0000-0000-000047000000}"/>
              </a:ext>
            </a:extLst>
          </xdr:cNvPr>
          <xdr:cNvSpPr/>
        </xdr:nvSpPr>
        <xdr:spPr>
          <a:xfrm>
            <a:off x="8327015" y="882651"/>
            <a:ext cx="9056088" cy="1400175"/>
          </a:xfrm>
          <a:prstGeom prst="rect">
            <a:avLst/>
          </a:prstGeom>
          <a:noFill/>
          <a:ln w="19050" cmpd="sng"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altLang="ko-KR" sz="1100"/>
          </a:p>
        </xdr:txBody>
      </xdr:sp>
      <xdr:graphicFrame macro="">
        <xdr:nvGraphicFramePr>
          <xdr:cNvPr id="54" name="차트 53">
            <a:extLst>
              <a:ext uri="{FF2B5EF4-FFF2-40B4-BE49-F238E27FC236}">
                <a16:creationId xmlns:a16="http://schemas.microsoft.com/office/drawing/2014/main" id="{00000000-0008-0000-0000-000036000000}"/>
              </a:ext>
            </a:extLst>
          </xdr:cNvPr>
          <xdr:cNvGraphicFramePr>
            <a:graphicFrameLocks/>
          </xdr:cNvGraphicFramePr>
        </xdr:nvGraphicFramePr>
        <xdr:xfrm>
          <a:off x="8312150" y="927099"/>
          <a:ext cx="8985249" cy="143510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</xdr:grpSp>
    <xdr:clientData/>
  </xdr:twoCellAnchor>
  <xdr:twoCellAnchor editAs="oneCell">
    <xdr:from>
      <xdr:col>0</xdr:col>
      <xdr:colOff>57150</xdr:colOff>
      <xdr:row>0</xdr:row>
      <xdr:rowOff>19050</xdr:rowOff>
    </xdr:from>
    <xdr:to>
      <xdr:col>1</xdr:col>
      <xdr:colOff>495300</xdr:colOff>
      <xdr:row>3</xdr:row>
      <xdr:rowOff>6350</xdr:rowOff>
    </xdr:to>
    <xdr:pic>
      <xdr:nvPicPr>
        <xdr:cNvPr id="10" name="그림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9050"/>
          <a:ext cx="561975" cy="56197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323850</xdr:colOff>
          <xdr:row>4</xdr:row>
          <xdr:rowOff>171450</xdr:rowOff>
        </xdr:from>
        <xdr:to>
          <xdr:col>13</xdr:col>
          <xdr:colOff>571500</xdr:colOff>
          <xdr:row>7</xdr:row>
          <xdr:rowOff>38100</xdr:rowOff>
        </xdr:to>
        <xdr:grpSp>
          <xdr:nvGrpSpPr>
            <xdr:cNvPr id="8" name="그룹 7">
              <a:extLst>
                <a:ext uri="{FF2B5EF4-FFF2-40B4-BE49-F238E27FC236}">
                  <a16:creationId xmlns:a16="http://schemas.microsoft.com/office/drawing/2014/main" id="{00000000-0008-0000-0000-000008000000}"/>
                </a:ext>
              </a:extLst>
            </xdr:cNvPr>
            <xdr:cNvGrpSpPr/>
          </xdr:nvGrpSpPr>
          <xdr:grpSpPr>
            <a:xfrm>
              <a:off x="6372225" y="904875"/>
              <a:ext cx="1562100" cy="523875"/>
              <a:chOff x="6124575" y="952500"/>
              <a:chExt cx="1562100" cy="523875"/>
            </a:xfrm>
          </xdr:grpSpPr>
          <xdr:sp macro="" textlink="">
            <xdr:nvSpPr>
              <xdr:cNvPr id="1318" name="Group Box 294" hidden="1">
                <a:extLst>
                  <a:ext uri="{63B3BB69-23CF-44E3-9099-C40C66FF867C}">
                    <a14:compatExt spid="_x0000_s1318"/>
                  </a:ext>
                  <a:ext uri="{FF2B5EF4-FFF2-40B4-BE49-F238E27FC236}">
                    <a16:creationId xmlns:a16="http://schemas.microsoft.com/office/drawing/2014/main" id="{00000000-0008-0000-0000-000026050000}"/>
                  </a:ext>
                </a:extLst>
              </xdr:cNvPr>
              <xdr:cNvSpPr/>
            </xdr:nvSpPr>
            <xdr:spPr bwMode="auto">
              <a:xfrm>
                <a:off x="6124575" y="952500"/>
                <a:ext cx="1562100" cy="523875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41148" rIns="0" bIns="0" anchor="t" upright="1"/>
              <a:lstStyle/>
              <a:p>
                <a:pPr algn="l" rtl="0">
                  <a:defRPr sz="1000"/>
                </a:pPr>
                <a:r>
                  <a:rPr lang="ko-KR" altLang="en-US" sz="900" b="0" i="0" u="none" strike="noStrike" baseline="0">
                    <a:solidFill>
                      <a:srgbClr val="000000"/>
                    </a:solidFill>
                    <a:latin typeface="Malgun Gothic"/>
                    <a:ea typeface="Malgun Gothic"/>
                  </a:rPr>
                  <a:t>파괴방지</a:t>
                </a:r>
              </a:p>
            </xdr:txBody>
          </xdr:sp>
          <xdr:sp macro="" textlink="">
            <xdr:nvSpPr>
              <xdr:cNvPr id="1320" name="Option Button 296" hidden="1">
                <a:extLst>
                  <a:ext uri="{63B3BB69-23CF-44E3-9099-C40C66FF867C}">
                    <a14:compatExt spid="_x0000_s1320"/>
                  </a:ext>
                  <a:ext uri="{FF2B5EF4-FFF2-40B4-BE49-F238E27FC236}">
                    <a16:creationId xmlns:a16="http://schemas.microsoft.com/office/drawing/2014/main" id="{00000000-0008-0000-0000-000028050000}"/>
                  </a:ext>
                </a:extLst>
              </xdr:cNvPr>
              <xdr:cNvSpPr/>
            </xdr:nvSpPr>
            <xdr:spPr bwMode="auto">
              <a:xfrm>
                <a:off x="6188075" y="1114425"/>
                <a:ext cx="631825" cy="25717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41148" rIns="0" bIns="41148" anchor="ctr" upright="1"/>
              <a:lstStyle/>
              <a:p>
                <a:pPr algn="l" rtl="0">
                  <a:defRPr sz="1000"/>
                </a:pPr>
                <a:r>
                  <a:rPr lang="ko-KR" altLang="en-US" sz="900" b="0" i="0" u="none" strike="noStrike" baseline="0">
                    <a:solidFill>
                      <a:srgbClr val="000000"/>
                    </a:solidFill>
                    <a:latin typeface="Malgun Gothic"/>
                    <a:ea typeface="Malgun Gothic"/>
                  </a:rPr>
                  <a:t>안한다</a:t>
                </a:r>
              </a:p>
            </xdr:txBody>
          </xdr:sp>
          <xdr:sp macro="" textlink="">
            <xdr:nvSpPr>
              <xdr:cNvPr id="1321" name="Option Button 297" hidden="1">
                <a:extLst>
                  <a:ext uri="{63B3BB69-23CF-44E3-9099-C40C66FF867C}">
                    <a14:compatExt spid="_x0000_s1321"/>
                  </a:ext>
                  <a:ext uri="{FF2B5EF4-FFF2-40B4-BE49-F238E27FC236}">
                    <a16:creationId xmlns:a16="http://schemas.microsoft.com/office/drawing/2014/main" id="{00000000-0008-0000-0000-000029050000}"/>
                  </a:ext>
                </a:extLst>
              </xdr:cNvPr>
              <xdr:cNvSpPr/>
            </xdr:nvSpPr>
            <xdr:spPr bwMode="auto">
              <a:xfrm>
                <a:off x="6886575" y="1114425"/>
                <a:ext cx="628650" cy="25717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41148" rIns="0" bIns="41148" anchor="ctr" upright="1"/>
              <a:lstStyle/>
              <a:p>
                <a:pPr algn="l" rtl="0">
                  <a:defRPr sz="1000"/>
                </a:pPr>
                <a:r>
                  <a:rPr lang="ko-KR" altLang="en-US" sz="900" b="0" i="0" u="none" strike="noStrike" baseline="0">
                    <a:solidFill>
                      <a:srgbClr val="000000"/>
                    </a:solidFill>
                    <a:latin typeface="Malgun Gothic"/>
                    <a:ea typeface="Malgun Gothic"/>
                  </a:rPr>
                  <a:t>한다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25400</xdr:colOff>
          <xdr:row>4</xdr:row>
          <xdr:rowOff>171450</xdr:rowOff>
        </xdr:from>
        <xdr:to>
          <xdr:col>11</xdr:col>
          <xdr:colOff>225488</xdr:colOff>
          <xdr:row>7</xdr:row>
          <xdr:rowOff>38100</xdr:rowOff>
        </xdr:to>
        <xdr:grpSp>
          <xdr:nvGrpSpPr>
            <xdr:cNvPr id="7" name="그룹 6">
              <a:extLst>
                <a:ext uri="{FF2B5EF4-FFF2-40B4-BE49-F238E27FC236}">
                  <a16:creationId xmlns:a16="http://schemas.microsoft.com/office/drawing/2014/main" id="{00000000-0008-0000-0000-000007000000}"/>
                </a:ext>
              </a:extLst>
            </xdr:cNvPr>
            <xdr:cNvGrpSpPr/>
          </xdr:nvGrpSpPr>
          <xdr:grpSpPr>
            <a:xfrm>
              <a:off x="3200400" y="904875"/>
              <a:ext cx="3073463" cy="523875"/>
              <a:chOff x="3197226" y="952500"/>
              <a:chExt cx="2828988" cy="523875"/>
            </a:xfrm>
          </xdr:grpSpPr>
          <xdr:sp macro="" textlink="">
            <xdr:nvSpPr>
              <xdr:cNvPr id="1057" name="Group Box 33" hidden="1">
                <a:extLst>
                  <a:ext uri="{63B3BB69-23CF-44E3-9099-C40C66FF867C}">
                    <a14:compatExt spid="_x0000_s1057"/>
                  </a:ext>
                  <a:ext uri="{FF2B5EF4-FFF2-40B4-BE49-F238E27FC236}">
                    <a16:creationId xmlns:a16="http://schemas.microsoft.com/office/drawing/2014/main" id="{00000000-0008-0000-0000-000021040000}"/>
                  </a:ext>
                </a:extLst>
              </xdr:cNvPr>
              <xdr:cNvSpPr/>
            </xdr:nvSpPr>
            <xdr:spPr bwMode="auto">
              <a:xfrm>
                <a:off x="3197226" y="952500"/>
                <a:ext cx="2828988" cy="523875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41148" rIns="0" bIns="0" anchor="t" upright="1"/>
              <a:lstStyle/>
              <a:p>
                <a:pPr algn="l" rtl="0">
                  <a:defRPr sz="1000"/>
                </a:pPr>
                <a:r>
                  <a:rPr lang="ko-KR" altLang="en-US" sz="900" b="0" i="0" u="none" strike="noStrike" baseline="0">
                    <a:solidFill>
                      <a:srgbClr val="000000"/>
                    </a:solidFill>
                    <a:latin typeface="Malgun Gothic"/>
                    <a:ea typeface="Malgun Gothic"/>
                  </a:rPr>
                  <a:t>스타포스 이벤트</a:t>
                </a:r>
              </a:p>
            </xdr:txBody>
          </xdr:sp>
          <xdr:sp macro="" textlink="">
            <xdr:nvSpPr>
              <xdr:cNvPr id="1058" name="Option Button 34" hidden="1">
                <a:extLst>
                  <a:ext uri="{63B3BB69-23CF-44E3-9099-C40C66FF867C}">
                    <a14:compatExt spid="_x0000_s1058"/>
                  </a:ext>
                  <a:ext uri="{FF2B5EF4-FFF2-40B4-BE49-F238E27FC236}">
                    <a16:creationId xmlns:a16="http://schemas.microsoft.com/office/drawing/2014/main" id="{00000000-0008-0000-0000-000022040000}"/>
                  </a:ext>
                </a:extLst>
              </xdr:cNvPr>
              <xdr:cNvSpPr/>
            </xdr:nvSpPr>
            <xdr:spPr bwMode="auto">
              <a:xfrm>
                <a:off x="3275800" y="1120775"/>
                <a:ext cx="745099" cy="26987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41148" rIns="0" bIns="41148" anchor="ctr" upright="1"/>
              <a:lstStyle/>
              <a:p>
                <a:pPr algn="l" rtl="0">
                  <a:defRPr sz="1000"/>
                </a:pPr>
                <a:r>
                  <a:rPr lang="ko-KR" altLang="en-US" sz="900" b="0" i="0" u="none" strike="noStrike" baseline="0">
                    <a:solidFill>
                      <a:srgbClr val="000000"/>
                    </a:solidFill>
                    <a:latin typeface="Malgun Gothic"/>
                    <a:ea typeface="Malgun Gothic"/>
                  </a:rPr>
                  <a:t>이벤트 없음</a:t>
                </a:r>
              </a:p>
            </xdr:txBody>
          </xdr:sp>
          <xdr:sp macro="" textlink="">
            <xdr:nvSpPr>
              <xdr:cNvPr id="1059" name="Option Button 35" hidden="1">
                <a:extLst>
                  <a:ext uri="{63B3BB69-23CF-44E3-9099-C40C66FF867C}">
                    <a14:compatExt spid="_x0000_s1059"/>
                  </a:ext>
                  <a:ext uri="{FF2B5EF4-FFF2-40B4-BE49-F238E27FC236}">
                    <a16:creationId xmlns:a16="http://schemas.microsoft.com/office/drawing/2014/main" id="{00000000-0008-0000-0000-000023040000}"/>
                  </a:ext>
                </a:extLst>
              </xdr:cNvPr>
              <xdr:cNvSpPr/>
            </xdr:nvSpPr>
            <xdr:spPr bwMode="auto">
              <a:xfrm>
                <a:off x="4201517" y="1104900"/>
                <a:ext cx="658884" cy="2667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41148" rIns="0" bIns="41148" anchor="ctr" upright="1"/>
              <a:lstStyle/>
              <a:p>
                <a:pPr algn="l" rtl="0">
                  <a:defRPr sz="1000"/>
                </a:pPr>
                <a:r>
                  <a:rPr lang="ko-KR" altLang="en-US" sz="900" b="0" i="0" u="none" strike="noStrike" baseline="0">
                    <a:solidFill>
                      <a:srgbClr val="000000"/>
                    </a:solidFill>
                    <a:latin typeface="Malgun Gothic"/>
                    <a:ea typeface="Malgun Gothic"/>
                  </a:rPr>
                  <a:t>30% 할인</a:t>
                </a:r>
              </a:p>
            </xdr:txBody>
          </xdr:sp>
          <xdr:sp macro="" textlink="">
            <xdr:nvSpPr>
              <xdr:cNvPr id="1335" name="Option Button 311" hidden="1">
                <a:extLst>
                  <a:ext uri="{63B3BB69-23CF-44E3-9099-C40C66FF867C}">
                    <a14:compatExt spid="_x0000_s1335"/>
                  </a:ext>
                  <a:ext uri="{FF2B5EF4-FFF2-40B4-BE49-F238E27FC236}">
                    <a16:creationId xmlns:a16="http://schemas.microsoft.com/office/drawing/2014/main" id="{00000000-0008-0000-0000-000037050000}"/>
                  </a:ext>
                </a:extLst>
              </xdr:cNvPr>
              <xdr:cNvSpPr/>
            </xdr:nvSpPr>
            <xdr:spPr bwMode="auto">
              <a:xfrm>
                <a:off x="4934941" y="1104900"/>
                <a:ext cx="1005484" cy="2667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41148" rIns="0" bIns="41148" anchor="ctr" upright="1"/>
              <a:lstStyle/>
              <a:p>
                <a:pPr algn="l" rtl="0">
                  <a:defRPr sz="1000"/>
                </a:pPr>
                <a:r>
                  <a:rPr lang="ko-KR" altLang="en-US" sz="900" b="0" i="0" u="none" strike="noStrike" baseline="0">
                    <a:solidFill>
                      <a:srgbClr val="000000"/>
                    </a:solidFill>
                    <a:latin typeface="Malgun Gothic"/>
                    <a:ea typeface="Malgun Gothic"/>
                  </a:rPr>
                  <a:t>5,10,15이벤트</a:t>
                </a:r>
              </a:p>
            </xdr:txBody>
          </xdr:sp>
        </xdr:grpSp>
        <xdr:clientData/>
      </xdr:twoCellAnchor>
    </mc:Choice>
    <mc:Fallback/>
  </mc:AlternateContent>
  <xdr:twoCellAnchor>
    <xdr:from>
      <xdr:col>24</xdr:col>
      <xdr:colOff>457200</xdr:colOff>
      <xdr:row>23</xdr:row>
      <xdr:rowOff>155571</xdr:rowOff>
    </xdr:from>
    <xdr:to>
      <xdr:col>28</xdr:col>
      <xdr:colOff>619124</xdr:colOff>
      <xdr:row>35</xdr:row>
      <xdr:rowOff>152400</xdr:rowOff>
    </xdr:to>
    <xdr:sp macro="" textlink="">
      <xdr:nvSpPr>
        <xdr:cNvPr id="55" name="직사각형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/>
      </xdr:nvSpPr>
      <xdr:spPr>
        <a:xfrm>
          <a:off x="14887575" y="5051421"/>
          <a:ext cx="2438399" cy="2625729"/>
        </a:xfrm>
        <a:prstGeom prst="rect">
          <a:avLst/>
        </a:prstGeom>
        <a:noFill/>
        <a:ln w="19050" cmpd="sng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altLang="ko-KR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34</xdr:row>
      <xdr:rowOff>9421</xdr:rowOff>
    </xdr:from>
    <xdr:to>
      <xdr:col>4</xdr:col>
      <xdr:colOff>733817</xdr:colOff>
      <xdr:row>34</xdr:row>
      <xdr:rowOff>744681</xdr:rowOff>
    </xdr:to>
    <xdr:pic>
      <xdr:nvPicPr>
        <xdr:cNvPr id="7" name="그림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1675" y="26346046"/>
          <a:ext cx="746229" cy="743054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67</xdr:row>
      <xdr:rowOff>0</xdr:rowOff>
    </xdr:from>
    <xdr:to>
      <xdr:col>4</xdr:col>
      <xdr:colOff>740168</xdr:colOff>
      <xdr:row>67</xdr:row>
      <xdr:rowOff>735260</xdr:rowOff>
    </xdr:to>
    <xdr:pic>
      <xdr:nvPicPr>
        <xdr:cNvPr id="5" name="그림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2364" y="56526545"/>
          <a:ext cx="740168" cy="73526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143</xdr:row>
      <xdr:rowOff>0</xdr:rowOff>
    </xdr:from>
    <xdr:to>
      <xdr:col>4</xdr:col>
      <xdr:colOff>787508</xdr:colOff>
      <xdr:row>143</xdr:row>
      <xdr:rowOff>768456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2364" y="67333091"/>
          <a:ext cx="790683" cy="771631"/>
        </a:xfrm>
        <a:prstGeom prst="rect">
          <a:avLst/>
        </a:prstGeom>
      </xdr:spPr>
    </xdr:pic>
    <xdr:clientData/>
  </xdr:twoCellAnchor>
  <xdr:twoCellAnchor editAs="oneCell">
    <xdr:from>
      <xdr:col>3</xdr:col>
      <xdr:colOff>616998</xdr:colOff>
      <xdr:row>141</xdr:row>
      <xdr:rowOff>0</xdr:rowOff>
    </xdr:from>
    <xdr:to>
      <xdr:col>4</xdr:col>
      <xdr:colOff>730538</xdr:colOff>
      <xdr:row>141</xdr:row>
      <xdr:rowOff>743054</xdr:rowOff>
    </xdr:to>
    <xdr:pic>
      <xdr:nvPicPr>
        <xdr:cNvPr id="6" name="그림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1271" y="58829864"/>
          <a:ext cx="768456" cy="743054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749405</xdr:colOff>
      <xdr:row>97</xdr:row>
      <xdr:rowOff>752580</xdr:rowOff>
    </xdr:to>
    <xdr:pic>
      <xdr:nvPicPr>
        <xdr:cNvPr id="9" name="그림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2364" y="59020364"/>
          <a:ext cx="752580" cy="75575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121</xdr:row>
      <xdr:rowOff>0</xdr:rowOff>
    </xdr:from>
    <xdr:to>
      <xdr:col>4</xdr:col>
      <xdr:colOff>763881</xdr:colOff>
      <xdr:row>121</xdr:row>
      <xdr:rowOff>752581</xdr:rowOff>
    </xdr:to>
    <xdr:pic>
      <xdr:nvPicPr>
        <xdr:cNvPr id="14" name="그림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2364" y="62345455"/>
          <a:ext cx="749408" cy="75575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131</xdr:row>
      <xdr:rowOff>0</xdr:rowOff>
    </xdr:from>
    <xdr:to>
      <xdr:col>4</xdr:col>
      <xdr:colOff>754354</xdr:colOff>
      <xdr:row>131</xdr:row>
      <xdr:rowOff>749405</xdr:rowOff>
    </xdr:to>
    <xdr:pic>
      <xdr:nvPicPr>
        <xdr:cNvPr id="16" name="그림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2364" y="64008000"/>
          <a:ext cx="749406" cy="75258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752581</xdr:colOff>
      <xdr:row>47</xdr:row>
      <xdr:rowOff>749405</xdr:rowOff>
    </xdr:to>
    <xdr:pic>
      <xdr:nvPicPr>
        <xdr:cNvPr id="18" name="그림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2364" y="39069818"/>
          <a:ext cx="755756" cy="75258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142</xdr:row>
      <xdr:rowOff>0</xdr:rowOff>
    </xdr:from>
    <xdr:to>
      <xdr:col>4</xdr:col>
      <xdr:colOff>768458</xdr:colOff>
      <xdr:row>142</xdr:row>
      <xdr:rowOff>768458</xdr:rowOff>
    </xdr:to>
    <xdr:pic>
      <xdr:nvPicPr>
        <xdr:cNvPr id="20" name="그림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2364" y="66501818"/>
          <a:ext cx="774808" cy="771633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140</xdr:row>
      <xdr:rowOff>0</xdr:rowOff>
    </xdr:from>
    <xdr:to>
      <xdr:col>4</xdr:col>
      <xdr:colOff>768456</xdr:colOff>
      <xdr:row>140</xdr:row>
      <xdr:rowOff>749405</xdr:rowOff>
    </xdr:to>
    <xdr:pic>
      <xdr:nvPicPr>
        <xdr:cNvPr id="22" name="그림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2364" y="64839273"/>
          <a:ext cx="774806" cy="75258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120</xdr:row>
      <xdr:rowOff>0</xdr:rowOff>
    </xdr:from>
    <xdr:to>
      <xdr:col>4</xdr:col>
      <xdr:colOff>782931</xdr:colOff>
      <xdr:row>120</xdr:row>
      <xdr:rowOff>762106</xdr:rowOff>
    </xdr:to>
    <xdr:pic>
      <xdr:nvPicPr>
        <xdr:cNvPr id="24" name="그림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2364" y="61514182"/>
          <a:ext cx="774808" cy="76210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130</xdr:row>
      <xdr:rowOff>0</xdr:rowOff>
    </xdr:from>
    <xdr:to>
      <xdr:col>4</xdr:col>
      <xdr:colOff>773404</xdr:colOff>
      <xdr:row>130</xdr:row>
      <xdr:rowOff>752580</xdr:rowOff>
    </xdr:to>
    <xdr:pic>
      <xdr:nvPicPr>
        <xdr:cNvPr id="26" name="그림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2364" y="63176727"/>
          <a:ext cx="774806" cy="75575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771633</xdr:colOff>
      <xdr:row>14</xdr:row>
      <xdr:rowOff>743055</xdr:rowOff>
    </xdr:to>
    <xdr:pic>
      <xdr:nvPicPr>
        <xdr:cNvPr id="28" name="그림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2364" y="11637818"/>
          <a:ext cx="768458" cy="74305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96</xdr:row>
      <xdr:rowOff>0</xdr:rowOff>
    </xdr:from>
    <xdr:to>
      <xdr:col>4</xdr:col>
      <xdr:colOff>771633</xdr:colOff>
      <xdr:row>96</xdr:row>
      <xdr:rowOff>752581</xdr:rowOff>
    </xdr:to>
    <xdr:pic>
      <xdr:nvPicPr>
        <xdr:cNvPr id="32" name="그림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2364" y="58189091"/>
          <a:ext cx="774808" cy="75575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181</xdr:row>
      <xdr:rowOff>0</xdr:rowOff>
    </xdr:from>
    <xdr:to>
      <xdr:col>4</xdr:col>
      <xdr:colOff>777981</xdr:colOff>
      <xdr:row>181</xdr:row>
      <xdr:rowOff>749405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2364" y="123859636"/>
          <a:ext cx="777981" cy="75258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188</xdr:row>
      <xdr:rowOff>0</xdr:rowOff>
    </xdr:from>
    <xdr:to>
      <xdr:col>4</xdr:col>
      <xdr:colOff>758933</xdr:colOff>
      <xdr:row>188</xdr:row>
      <xdr:rowOff>752580</xdr:rowOff>
    </xdr:to>
    <xdr:pic>
      <xdr:nvPicPr>
        <xdr:cNvPr id="10" name="그림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2364" y="129678545"/>
          <a:ext cx="758933" cy="74940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180</xdr:row>
      <xdr:rowOff>0</xdr:rowOff>
    </xdr:from>
    <xdr:to>
      <xdr:col>4</xdr:col>
      <xdr:colOff>768456</xdr:colOff>
      <xdr:row>180</xdr:row>
      <xdr:rowOff>768456</xdr:rowOff>
    </xdr:to>
    <xdr:pic>
      <xdr:nvPicPr>
        <xdr:cNvPr id="12" name="그림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2364" y="123028364"/>
          <a:ext cx="771631" cy="77163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184</xdr:row>
      <xdr:rowOff>0</xdr:rowOff>
    </xdr:from>
    <xdr:to>
      <xdr:col>4</xdr:col>
      <xdr:colOff>749406</xdr:colOff>
      <xdr:row>184</xdr:row>
      <xdr:rowOff>768456</xdr:rowOff>
    </xdr:to>
    <xdr:pic>
      <xdr:nvPicPr>
        <xdr:cNvPr id="15" name="그림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2364" y="126353455"/>
          <a:ext cx="752581" cy="76528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201</xdr:row>
      <xdr:rowOff>0</xdr:rowOff>
    </xdr:from>
    <xdr:to>
      <xdr:col>4</xdr:col>
      <xdr:colOff>787506</xdr:colOff>
      <xdr:row>201</xdr:row>
      <xdr:rowOff>752581</xdr:rowOff>
    </xdr:to>
    <xdr:pic>
      <xdr:nvPicPr>
        <xdr:cNvPr id="19" name="그림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2364" y="140485091"/>
          <a:ext cx="790681" cy="75575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176</xdr:row>
      <xdr:rowOff>0</xdr:rowOff>
    </xdr:from>
    <xdr:to>
      <xdr:col>4</xdr:col>
      <xdr:colOff>771631</xdr:colOff>
      <xdr:row>176</xdr:row>
      <xdr:rowOff>771633</xdr:rowOff>
    </xdr:to>
    <xdr:pic>
      <xdr:nvPicPr>
        <xdr:cNvPr id="23" name="그림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2364" y="119703273"/>
          <a:ext cx="774806" cy="774808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196</xdr:row>
      <xdr:rowOff>0</xdr:rowOff>
    </xdr:from>
    <xdr:to>
      <xdr:col>4</xdr:col>
      <xdr:colOff>743056</xdr:colOff>
      <xdr:row>196</xdr:row>
      <xdr:rowOff>768458</xdr:rowOff>
    </xdr:to>
    <xdr:pic>
      <xdr:nvPicPr>
        <xdr:cNvPr id="27" name="그림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2364" y="136328727"/>
          <a:ext cx="743056" cy="771633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168</xdr:row>
      <xdr:rowOff>0</xdr:rowOff>
    </xdr:from>
    <xdr:to>
      <xdr:col>4</xdr:col>
      <xdr:colOff>773100</xdr:colOff>
      <xdr:row>168</xdr:row>
      <xdr:rowOff>752178</xdr:rowOff>
    </xdr:to>
    <xdr:pic>
      <xdr:nvPicPr>
        <xdr:cNvPr id="30" name="그림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2364" y="113053091"/>
          <a:ext cx="776275" cy="755353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4</xdr:col>
      <xdr:colOff>771631</xdr:colOff>
      <xdr:row>173</xdr:row>
      <xdr:rowOff>758930</xdr:rowOff>
    </xdr:to>
    <xdr:pic>
      <xdr:nvPicPr>
        <xdr:cNvPr id="33" name="그림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2364" y="117209455"/>
          <a:ext cx="768456" cy="75893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174</xdr:row>
      <xdr:rowOff>0</xdr:rowOff>
    </xdr:from>
    <xdr:to>
      <xdr:col>4</xdr:col>
      <xdr:colOff>762106</xdr:colOff>
      <xdr:row>174</xdr:row>
      <xdr:rowOff>743054</xdr:rowOff>
    </xdr:to>
    <xdr:pic>
      <xdr:nvPicPr>
        <xdr:cNvPr id="35" name="그림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2364" y="118040727"/>
          <a:ext cx="762106" cy="743054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178</xdr:row>
      <xdr:rowOff>0</xdr:rowOff>
    </xdr:from>
    <xdr:to>
      <xdr:col>4</xdr:col>
      <xdr:colOff>768456</xdr:colOff>
      <xdr:row>178</xdr:row>
      <xdr:rowOff>752580</xdr:rowOff>
    </xdr:to>
    <xdr:pic>
      <xdr:nvPicPr>
        <xdr:cNvPr id="37" name="그림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2364" y="121365818"/>
          <a:ext cx="765281" cy="74940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195</xdr:row>
      <xdr:rowOff>0</xdr:rowOff>
    </xdr:from>
    <xdr:to>
      <xdr:col>4</xdr:col>
      <xdr:colOff>768455</xdr:colOff>
      <xdr:row>195</xdr:row>
      <xdr:rowOff>749405</xdr:rowOff>
    </xdr:to>
    <xdr:pic>
      <xdr:nvPicPr>
        <xdr:cNvPr id="39" name="그림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2364" y="135497455"/>
          <a:ext cx="765280" cy="75258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194</xdr:row>
      <xdr:rowOff>0</xdr:rowOff>
    </xdr:from>
    <xdr:to>
      <xdr:col>4</xdr:col>
      <xdr:colOff>777983</xdr:colOff>
      <xdr:row>194</xdr:row>
      <xdr:rowOff>743055</xdr:rowOff>
    </xdr:to>
    <xdr:pic>
      <xdr:nvPicPr>
        <xdr:cNvPr id="41" name="그림 40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2364" y="134666182"/>
          <a:ext cx="777983" cy="74305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190</xdr:row>
      <xdr:rowOff>0</xdr:rowOff>
    </xdr:from>
    <xdr:to>
      <xdr:col>4</xdr:col>
      <xdr:colOff>781158</xdr:colOff>
      <xdr:row>190</xdr:row>
      <xdr:rowOff>771634</xdr:rowOff>
    </xdr:to>
    <xdr:pic>
      <xdr:nvPicPr>
        <xdr:cNvPr id="43" name="그림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2364" y="131341091"/>
          <a:ext cx="781158" cy="77480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171</xdr:row>
      <xdr:rowOff>0</xdr:rowOff>
    </xdr:from>
    <xdr:to>
      <xdr:col>4</xdr:col>
      <xdr:colOff>749405</xdr:colOff>
      <xdr:row>171</xdr:row>
      <xdr:rowOff>739880</xdr:rowOff>
    </xdr:to>
    <xdr:pic>
      <xdr:nvPicPr>
        <xdr:cNvPr id="45" name="그림 44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2364" y="115546909"/>
          <a:ext cx="746230" cy="73988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204</xdr:row>
      <xdr:rowOff>0</xdr:rowOff>
    </xdr:from>
    <xdr:to>
      <xdr:col>4</xdr:col>
      <xdr:colOff>768459</xdr:colOff>
      <xdr:row>204</xdr:row>
      <xdr:rowOff>758931</xdr:rowOff>
    </xdr:to>
    <xdr:pic>
      <xdr:nvPicPr>
        <xdr:cNvPr id="47" name="그림 46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2364" y="142978909"/>
          <a:ext cx="765284" cy="75893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169</xdr:row>
      <xdr:rowOff>0</xdr:rowOff>
    </xdr:from>
    <xdr:to>
      <xdr:col>4</xdr:col>
      <xdr:colOff>758933</xdr:colOff>
      <xdr:row>169</xdr:row>
      <xdr:rowOff>768456</xdr:rowOff>
    </xdr:to>
    <xdr:pic>
      <xdr:nvPicPr>
        <xdr:cNvPr id="49" name="그림 48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2364" y="113884364"/>
          <a:ext cx="758933" cy="765281"/>
        </a:xfrm>
        <a:prstGeom prst="rect">
          <a:avLst/>
        </a:prstGeom>
      </xdr:spPr>
    </xdr:pic>
    <xdr:clientData/>
  </xdr:twoCellAnchor>
  <xdr:twoCellAnchor editAs="oneCell">
    <xdr:from>
      <xdr:col>4</xdr:col>
      <xdr:colOff>-1</xdr:colOff>
      <xdr:row>170</xdr:row>
      <xdr:rowOff>0</xdr:rowOff>
    </xdr:from>
    <xdr:to>
      <xdr:col>4</xdr:col>
      <xdr:colOff>744680</xdr:colOff>
      <xdr:row>170</xdr:row>
      <xdr:rowOff>706044</xdr:rowOff>
    </xdr:to>
    <xdr:pic>
      <xdr:nvPicPr>
        <xdr:cNvPr id="51" name="그림 50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2363" y="114715636"/>
          <a:ext cx="744681" cy="706044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</xdr:row>
      <xdr:rowOff>56466</xdr:rowOff>
    </xdr:from>
    <xdr:to>
      <xdr:col>4</xdr:col>
      <xdr:colOff>762000</xdr:colOff>
      <xdr:row>183</xdr:row>
      <xdr:rowOff>812160</xdr:rowOff>
    </xdr:to>
    <xdr:pic>
      <xdr:nvPicPr>
        <xdr:cNvPr id="53" name="그림 5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2364" y="125578648"/>
          <a:ext cx="762000" cy="75251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167</xdr:row>
      <xdr:rowOff>0</xdr:rowOff>
    </xdr:from>
    <xdr:to>
      <xdr:col>4</xdr:col>
      <xdr:colOff>768458</xdr:colOff>
      <xdr:row>167</xdr:row>
      <xdr:rowOff>762105</xdr:rowOff>
    </xdr:to>
    <xdr:pic>
      <xdr:nvPicPr>
        <xdr:cNvPr id="55" name="그림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2364" y="112221818"/>
          <a:ext cx="765283" cy="76210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182</xdr:row>
      <xdr:rowOff>0</xdr:rowOff>
    </xdr:from>
    <xdr:to>
      <xdr:col>4</xdr:col>
      <xdr:colOff>771634</xdr:colOff>
      <xdr:row>182</xdr:row>
      <xdr:rowOff>752581</xdr:rowOff>
    </xdr:to>
    <xdr:pic>
      <xdr:nvPicPr>
        <xdr:cNvPr id="57" name="그림 56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2364" y="124690909"/>
          <a:ext cx="774809" cy="75575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200</xdr:row>
      <xdr:rowOff>0</xdr:rowOff>
    </xdr:from>
    <xdr:to>
      <xdr:col>4</xdr:col>
      <xdr:colOff>758931</xdr:colOff>
      <xdr:row>200</xdr:row>
      <xdr:rowOff>752581</xdr:rowOff>
    </xdr:to>
    <xdr:pic>
      <xdr:nvPicPr>
        <xdr:cNvPr id="59" name="그림 58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2364" y="139653818"/>
          <a:ext cx="758931" cy="75575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187</xdr:row>
      <xdr:rowOff>0</xdr:rowOff>
    </xdr:from>
    <xdr:to>
      <xdr:col>4</xdr:col>
      <xdr:colOff>730356</xdr:colOff>
      <xdr:row>187</xdr:row>
      <xdr:rowOff>749406</xdr:rowOff>
    </xdr:to>
    <xdr:pic>
      <xdr:nvPicPr>
        <xdr:cNvPr id="61" name="그림 60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2364" y="128847273"/>
          <a:ext cx="727181" cy="746231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202</xdr:row>
      <xdr:rowOff>1</xdr:rowOff>
    </xdr:from>
    <xdr:to>
      <xdr:col>4</xdr:col>
      <xdr:colOff>793462</xdr:colOff>
      <xdr:row>202</xdr:row>
      <xdr:rowOff>788618</xdr:rowOff>
    </xdr:to>
    <xdr:pic>
      <xdr:nvPicPr>
        <xdr:cNvPr id="63" name="그림 62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2365" y="141316365"/>
          <a:ext cx="796636" cy="79179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186</xdr:row>
      <xdr:rowOff>0</xdr:rowOff>
    </xdr:from>
    <xdr:to>
      <xdr:col>4</xdr:col>
      <xdr:colOff>732377</xdr:colOff>
      <xdr:row>186</xdr:row>
      <xdr:rowOff>744787</xdr:rowOff>
    </xdr:to>
    <xdr:pic>
      <xdr:nvPicPr>
        <xdr:cNvPr id="65" name="그림 64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2364" y="128016000"/>
          <a:ext cx="735552" cy="74478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189</xdr:row>
      <xdr:rowOff>0</xdr:rowOff>
    </xdr:from>
    <xdr:to>
      <xdr:col>4</xdr:col>
      <xdr:colOff>771631</xdr:colOff>
      <xdr:row>189</xdr:row>
      <xdr:rowOff>752581</xdr:rowOff>
    </xdr:to>
    <xdr:pic>
      <xdr:nvPicPr>
        <xdr:cNvPr id="67" name="그림 66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2364" y="130509818"/>
          <a:ext cx="768456" cy="74940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193</xdr:row>
      <xdr:rowOff>0</xdr:rowOff>
    </xdr:from>
    <xdr:to>
      <xdr:col>4</xdr:col>
      <xdr:colOff>809734</xdr:colOff>
      <xdr:row>193</xdr:row>
      <xdr:rowOff>752583</xdr:rowOff>
    </xdr:to>
    <xdr:pic>
      <xdr:nvPicPr>
        <xdr:cNvPr id="69" name="그림 68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2364" y="133834909"/>
          <a:ext cx="806559" cy="755758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185</xdr:row>
      <xdr:rowOff>1</xdr:rowOff>
    </xdr:from>
    <xdr:to>
      <xdr:col>4</xdr:col>
      <xdr:colOff>762000</xdr:colOff>
      <xdr:row>185</xdr:row>
      <xdr:rowOff>752751</xdr:rowOff>
    </xdr:to>
    <xdr:pic>
      <xdr:nvPicPr>
        <xdr:cNvPr id="71" name="그림 70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2364" y="127184728"/>
          <a:ext cx="762000" cy="7559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172</xdr:row>
      <xdr:rowOff>0</xdr:rowOff>
    </xdr:from>
    <xdr:to>
      <xdr:col>4</xdr:col>
      <xdr:colOff>749408</xdr:colOff>
      <xdr:row>172</xdr:row>
      <xdr:rowOff>752581</xdr:rowOff>
    </xdr:to>
    <xdr:pic>
      <xdr:nvPicPr>
        <xdr:cNvPr id="73" name="그림 72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2364" y="116378182"/>
          <a:ext cx="746233" cy="75575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205</xdr:row>
      <xdr:rowOff>0</xdr:rowOff>
    </xdr:from>
    <xdr:to>
      <xdr:col>4</xdr:col>
      <xdr:colOff>768456</xdr:colOff>
      <xdr:row>205</xdr:row>
      <xdr:rowOff>768456</xdr:rowOff>
    </xdr:to>
    <xdr:pic>
      <xdr:nvPicPr>
        <xdr:cNvPr id="75" name="그림 74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2364" y="143810182"/>
          <a:ext cx="771631" cy="77163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199</xdr:row>
      <xdr:rowOff>0</xdr:rowOff>
    </xdr:from>
    <xdr:to>
      <xdr:col>4</xdr:col>
      <xdr:colOff>771631</xdr:colOff>
      <xdr:row>199</xdr:row>
      <xdr:rowOff>768456</xdr:rowOff>
    </xdr:to>
    <xdr:pic>
      <xdr:nvPicPr>
        <xdr:cNvPr id="77" name="그림 76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2364" y="138822545"/>
          <a:ext cx="768456" cy="76528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203</xdr:row>
      <xdr:rowOff>0</xdr:rowOff>
    </xdr:from>
    <xdr:to>
      <xdr:col>4</xdr:col>
      <xdr:colOff>730355</xdr:colOff>
      <xdr:row>203</xdr:row>
      <xdr:rowOff>752579</xdr:rowOff>
    </xdr:to>
    <xdr:pic>
      <xdr:nvPicPr>
        <xdr:cNvPr id="79" name="그림 78">
          <a:extLst>
            <a:ext uri="{FF2B5EF4-FFF2-40B4-BE49-F238E27FC236}">
              <a16:creationId xmlns:a16="http://schemas.microsoft.com/office/drawing/2014/main" id="{00000000-0008-0000-01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2364" y="142147636"/>
          <a:ext cx="733530" cy="755754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197</xdr:row>
      <xdr:rowOff>0</xdr:rowOff>
    </xdr:from>
    <xdr:to>
      <xdr:col>4</xdr:col>
      <xdr:colOff>779318</xdr:colOff>
      <xdr:row>197</xdr:row>
      <xdr:rowOff>759537</xdr:rowOff>
    </xdr:to>
    <xdr:pic>
      <xdr:nvPicPr>
        <xdr:cNvPr id="81" name="그림 80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2364" y="137160000"/>
          <a:ext cx="779318" cy="75953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192</xdr:row>
      <xdr:rowOff>0</xdr:rowOff>
    </xdr:from>
    <xdr:to>
      <xdr:col>4</xdr:col>
      <xdr:colOff>768456</xdr:colOff>
      <xdr:row>192</xdr:row>
      <xdr:rowOff>768456</xdr:rowOff>
    </xdr:to>
    <xdr:pic>
      <xdr:nvPicPr>
        <xdr:cNvPr id="83" name="그림 82">
          <a:extLst>
            <a:ext uri="{FF2B5EF4-FFF2-40B4-BE49-F238E27FC236}">
              <a16:creationId xmlns:a16="http://schemas.microsoft.com/office/drawing/2014/main" id="{00000000-0008-0000-01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2364" y="133003636"/>
          <a:ext cx="765281" cy="77163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191</xdr:row>
      <xdr:rowOff>-1</xdr:rowOff>
    </xdr:from>
    <xdr:to>
      <xdr:col>4</xdr:col>
      <xdr:colOff>793461</xdr:colOff>
      <xdr:row>191</xdr:row>
      <xdr:rowOff>788961</xdr:rowOff>
    </xdr:to>
    <xdr:pic>
      <xdr:nvPicPr>
        <xdr:cNvPr id="85" name="그림 84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2364" y="132172363"/>
          <a:ext cx="796636" cy="79213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179</xdr:row>
      <xdr:rowOff>0</xdr:rowOff>
    </xdr:from>
    <xdr:to>
      <xdr:col>4</xdr:col>
      <xdr:colOff>768458</xdr:colOff>
      <xdr:row>179</xdr:row>
      <xdr:rowOff>768455</xdr:rowOff>
    </xdr:to>
    <xdr:pic>
      <xdr:nvPicPr>
        <xdr:cNvPr id="87" name="그림 86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2364" y="122197091"/>
          <a:ext cx="771633" cy="76528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4</xdr:col>
      <xdr:colOff>762000</xdr:colOff>
      <xdr:row>177</xdr:row>
      <xdr:rowOff>740437</xdr:rowOff>
    </xdr:to>
    <xdr:pic>
      <xdr:nvPicPr>
        <xdr:cNvPr id="89" name="그림 88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2364" y="120534545"/>
          <a:ext cx="762000" cy="74043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198</xdr:row>
      <xdr:rowOff>0</xdr:rowOff>
    </xdr:from>
    <xdr:to>
      <xdr:col>4</xdr:col>
      <xdr:colOff>758931</xdr:colOff>
      <xdr:row>198</xdr:row>
      <xdr:rowOff>752581</xdr:rowOff>
    </xdr:to>
    <xdr:pic>
      <xdr:nvPicPr>
        <xdr:cNvPr id="91" name="그림 90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2364" y="137991273"/>
          <a:ext cx="758931" cy="74940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175</xdr:row>
      <xdr:rowOff>0</xdr:rowOff>
    </xdr:from>
    <xdr:to>
      <xdr:col>4</xdr:col>
      <xdr:colOff>768456</xdr:colOff>
      <xdr:row>175</xdr:row>
      <xdr:rowOff>777983</xdr:rowOff>
    </xdr:to>
    <xdr:pic>
      <xdr:nvPicPr>
        <xdr:cNvPr id="93" name="그림 92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2364" y="118872000"/>
          <a:ext cx="771631" cy="777983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768458</xdr:colOff>
      <xdr:row>31</xdr:row>
      <xdr:rowOff>762106</xdr:rowOff>
    </xdr:to>
    <xdr:pic>
      <xdr:nvPicPr>
        <xdr:cNvPr id="8" name="그림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71" y="26996571"/>
          <a:ext cx="774808" cy="76210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749406</xdr:colOff>
      <xdr:row>25</xdr:row>
      <xdr:rowOff>749406</xdr:rowOff>
    </xdr:to>
    <xdr:pic>
      <xdr:nvPicPr>
        <xdr:cNvPr id="13" name="그림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71" y="21091071"/>
          <a:ext cx="755756" cy="75575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790684</xdr:colOff>
      <xdr:row>12</xdr:row>
      <xdr:rowOff>781158</xdr:rowOff>
    </xdr:to>
    <xdr:pic>
      <xdr:nvPicPr>
        <xdr:cNvPr id="21" name="그림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71" y="10123714"/>
          <a:ext cx="784334" cy="781158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768458</xdr:colOff>
      <xdr:row>7</xdr:row>
      <xdr:rowOff>768456</xdr:rowOff>
    </xdr:to>
    <xdr:pic>
      <xdr:nvPicPr>
        <xdr:cNvPr id="29" name="그림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71" y="5905500"/>
          <a:ext cx="774808" cy="76845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771631</xdr:colOff>
      <xdr:row>8</xdr:row>
      <xdr:rowOff>768456</xdr:rowOff>
    </xdr:to>
    <xdr:pic>
      <xdr:nvPicPr>
        <xdr:cNvPr id="34" name="그림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71" y="6749143"/>
          <a:ext cx="765281" cy="76845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768459</xdr:colOff>
      <xdr:row>9</xdr:row>
      <xdr:rowOff>768459</xdr:rowOff>
    </xdr:to>
    <xdr:pic>
      <xdr:nvPicPr>
        <xdr:cNvPr id="38" name="그림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71" y="7592786"/>
          <a:ext cx="774809" cy="77480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</xdr:row>
      <xdr:rowOff>0</xdr:rowOff>
    </xdr:from>
    <xdr:to>
      <xdr:col>4</xdr:col>
      <xdr:colOff>768458</xdr:colOff>
      <xdr:row>22</xdr:row>
      <xdr:rowOff>758931</xdr:rowOff>
    </xdr:to>
    <xdr:pic>
      <xdr:nvPicPr>
        <xdr:cNvPr id="42" name="그림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71" y="18560143"/>
          <a:ext cx="768458" cy="75893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</xdr:row>
      <xdr:rowOff>0</xdr:rowOff>
    </xdr:from>
    <xdr:to>
      <xdr:col>4</xdr:col>
      <xdr:colOff>771633</xdr:colOff>
      <xdr:row>30</xdr:row>
      <xdr:rowOff>758930</xdr:rowOff>
    </xdr:to>
    <xdr:pic>
      <xdr:nvPicPr>
        <xdr:cNvPr id="46" name="그림 45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71" y="25309286"/>
          <a:ext cx="768458" cy="75893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28</xdr:row>
      <xdr:rowOff>0</xdr:rowOff>
    </xdr:from>
    <xdr:to>
      <xdr:col>4</xdr:col>
      <xdr:colOff>771631</xdr:colOff>
      <xdr:row>28</xdr:row>
      <xdr:rowOff>787508</xdr:rowOff>
    </xdr:to>
    <xdr:pic>
      <xdr:nvPicPr>
        <xdr:cNvPr id="50" name="그림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71" y="23622000"/>
          <a:ext cx="765281" cy="787508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768458</xdr:colOff>
      <xdr:row>75</xdr:row>
      <xdr:rowOff>771633</xdr:rowOff>
    </xdr:to>
    <xdr:pic>
      <xdr:nvPicPr>
        <xdr:cNvPr id="54" name="그림 53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71" y="26152929"/>
          <a:ext cx="768458" cy="771633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787509</xdr:colOff>
      <xdr:row>17</xdr:row>
      <xdr:rowOff>762106</xdr:rowOff>
    </xdr:to>
    <xdr:pic>
      <xdr:nvPicPr>
        <xdr:cNvPr id="58" name="그림 57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71" y="14341929"/>
          <a:ext cx="787509" cy="76210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21</xdr:row>
      <xdr:rowOff>0</xdr:rowOff>
    </xdr:from>
    <xdr:to>
      <xdr:col>4</xdr:col>
      <xdr:colOff>777983</xdr:colOff>
      <xdr:row>21</xdr:row>
      <xdr:rowOff>771633</xdr:rowOff>
    </xdr:to>
    <xdr:pic>
      <xdr:nvPicPr>
        <xdr:cNvPr id="62" name="그림 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71" y="17716500"/>
          <a:ext cx="777983" cy="765283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771633</xdr:colOff>
      <xdr:row>16</xdr:row>
      <xdr:rowOff>771631</xdr:rowOff>
    </xdr:to>
    <xdr:pic>
      <xdr:nvPicPr>
        <xdr:cNvPr id="66" name="그림 65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71" y="13498286"/>
          <a:ext cx="771633" cy="76528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24</xdr:row>
      <xdr:rowOff>0</xdr:rowOff>
    </xdr:from>
    <xdr:to>
      <xdr:col>4</xdr:col>
      <xdr:colOff>768456</xdr:colOff>
      <xdr:row>24</xdr:row>
      <xdr:rowOff>777983</xdr:rowOff>
    </xdr:to>
    <xdr:pic>
      <xdr:nvPicPr>
        <xdr:cNvPr id="70" name="그림 69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71" y="20247429"/>
          <a:ext cx="768456" cy="777983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777984</xdr:colOff>
      <xdr:row>27</xdr:row>
      <xdr:rowOff>781156</xdr:rowOff>
    </xdr:to>
    <xdr:pic>
      <xdr:nvPicPr>
        <xdr:cNvPr id="74" name="그림 73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71" y="22778357"/>
          <a:ext cx="777984" cy="78115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</xdr:row>
      <xdr:rowOff>0</xdr:rowOff>
    </xdr:from>
    <xdr:to>
      <xdr:col>4</xdr:col>
      <xdr:colOff>771631</xdr:colOff>
      <xdr:row>23</xdr:row>
      <xdr:rowOff>749405</xdr:rowOff>
    </xdr:to>
    <xdr:pic>
      <xdr:nvPicPr>
        <xdr:cNvPr id="78" name="그림 77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71" y="19403786"/>
          <a:ext cx="765281" cy="74940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</xdr:row>
      <xdr:rowOff>0</xdr:rowOff>
    </xdr:from>
    <xdr:to>
      <xdr:col>4</xdr:col>
      <xdr:colOff>768458</xdr:colOff>
      <xdr:row>15</xdr:row>
      <xdr:rowOff>771631</xdr:rowOff>
    </xdr:to>
    <xdr:pic>
      <xdr:nvPicPr>
        <xdr:cNvPr id="82" name="그림 81"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71" y="12654643"/>
          <a:ext cx="768458" cy="76528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787509</xdr:colOff>
      <xdr:row>10</xdr:row>
      <xdr:rowOff>758931</xdr:rowOff>
    </xdr:to>
    <xdr:pic>
      <xdr:nvPicPr>
        <xdr:cNvPr id="90" name="그림 89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71" y="8436429"/>
          <a:ext cx="787509" cy="75893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768456</xdr:colOff>
      <xdr:row>29</xdr:row>
      <xdr:rowOff>768456</xdr:rowOff>
    </xdr:to>
    <xdr:pic>
      <xdr:nvPicPr>
        <xdr:cNvPr id="94" name="그림 93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71" y="24465643"/>
          <a:ext cx="768456" cy="76845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762108</xdr:colOff>
      <xdr:row>13</xdr:row>
      <xdr:rowOff>762106</xdr:rowOff>
    </xdr:to>
    <xdr:pic>
      <xdr:nvPicPr>
        <xdr:cNvPr id="96" name="그림 95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71" y="10967357"/>
          <a:ext cx="762108" cy="76210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758931</xdr:colOff>
      <xdr:row>26</xdr:row>
      <xdr:rowOff>771633</xdr:rowOff>
    </xdr:to>
    <xdr:pic>
      <xdr:nvPicPr>
        <xdr:cNvPr id="98" name="그림 97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71" y="21934714"/>
          <a:ext cx="758931" cy="765283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777984</xdr:colOff>
      <xdr:row>11</xdr:row>
      <xdr:rowOff>752580</xdr:rowOff>
    </xdr:to>
    <xdr:pic>
      <xdr:nvPicPr>
        <xdr:cNvPr id="100" name="그림 99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71" y="9280071"/>
          <a:ext cx="777984" cy="74623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768456</xdr:colOff>
      <xdr:row>4</xdr:row>
      <xdr:rowOff>768456</xdr:rowOff>
    </xdr:to>
    <xdr:pic>
      <xdr:nvPicPr>
        <xdr:cNvPr id="102" name="그림 101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71" y="3374571"/>
          <a:ext cx="774806" cy="76845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771631</xdr:colOff>
      <xdr:row>5</xdr:row>
      <xdr:rowOff>749406</xdr:rowOff>
    </xdr:to>
    <xdr:pic>
      <xdr:nvPicPr>
        <xdr:cNvPr id="104" name="그림 103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71" y="4218214"/>
          <a:ext cx="771631" cy="74940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758931</xdr:colOff>
      <xdr:row>6</xdr:row>
      <xdr:rowOff>768458</xdr:rowOff>
    </xdr:to>
    <xdr:pic>
      <xdr:nvPicPr>
        <xdr:cNvPr id="106" name="그림 105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71" y="5061857"/>
          <a:ext cx="758931" cy="774808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752581</xdr:colOff>
      <xdr:row>33</xdr:row>
      <xdr:rowOff>752580</xdr:rowOff>
    </xdr:to>
    <xdr:pic>
      <xdr:nvPicPr>
        <xdr:cNvPr id="108" name="그림 107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71" y="28683857"/>
          <a:ext cx="746231" cy="74623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777984</xdr:colOff>
      <xdr:row>20</xdr:row>
      <xdr:rowOff>768458</xdr:rowOff>
    </xdr:to>
    <xdr:pic>
      <xdr:nvPicPr>
        <xdr:cNvPr id="110" name="그림 109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71" y="16872857"/>
          <a:ext cx="777984" cy="768458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771631</xdr:colOff>
      <xdr:row>102</xdr:row>
      <xdr:rowOff>771633</xdr:rowOff>
    </xdr:to>
    <xdr:pic>
      <xdr:nvPicPr>
        <xdr:cNvPr id="112" name="그림 111">
          <a:extLst>
            <a:ext uri="{FF2B5EF4-FFF2-40B4-BE49-F238E27FC236}">
              <a16:creationId xmlns:a16="http://schemas.microsoft.com/office/drawing/2014/main" id="{00000000-0008-0000-01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71" y="86895214"/>
          <a:ext cx="774806" cy="765283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105</xdr:row>
      <xdr:rowOff>0</xdr:rowOff>
    </xdr:from>
    <xdr:to>
      <xdr:col>4</xdr:col>
      <xdr:colOff>749406</xdr:colOff>
      <xdr:row>105</xdr:row>
      <xdr:rowOff>743056</xdr:rowOff>
    </xdr:to>
    <xdr:pic>
      <xdr:nvPicPr>
        <xdr:cNvPr id="114" name="그림 113">
          <a:extLst>
            <a:ext uri="{FF2B5EF4-FFF2-40B4-BE49-F238E27FC236}">
              <a16:creationId xmlns:a16="http://schemas.microsoft.com/office/drawing/2014/main" id="{00000000-0008-0000-01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71" y="98706214"/>
          <a:ext cx="749406" cy="74305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99</xdr:row>
      <xdr:rowOff>0</xdr:rowOff>
    </xdr:from>
    <xdr:to>
      <xdr:col>4</xdr:col>
      <xdr:colOff>777983</xdr:colOff>
      <xdr:row>99</xdr:row>
      <xdr:rowOff>777983</xdr:rowOff>
    </xdr:to>
    <xdr:pic>
      <xdr:nvPicPr>
        <xdr:cNvPr id="116" name="그림 115">
          <a:extLst>
            <a:ext uri="{FF2B5EF4-FFF2-40B4-BE49-F238E27FC236}">
              <a16:creationId xmlns:a16="http://schemas.microsoft.com/office/drawing/2014/main" id="{00000000-0008-0000-01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71" y="75084214"/>
          <a:ext cx="777983" cy="777983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</xdr:row>
      <xdr:rowOff>0</xdr:rowOff>
    </xdr:from>
    <xdr:to>
      <xdr:col>4</xdr:col>
      <xdr:colOff>758931</xdr:colOff>
      <xdr:row>18</xdr:row>
      <xdr:rowOff>768456</xdr:rowOff>
    </xdr:to>
    <xdr:pic>
      <xdr:nvPicPr>
        <xdr:cNvPr id="118" name="그림 117">
          <a:extLst>
            <a:ext uri="{FF2B5EF4-FFF2-40B4-BE49-F238E27FC236}">
              <a16:creationId xmlns:a16="http://schemas.microsoft.com/office/drawing/2014/main" id="{00000000-0008-0000-01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71" y="15185571"/>
          <a:ext cx="758931" cy="76845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771633</xdr:colOff>
      <xdr:row>32</xdr:row>
      <xdr:rowOff>771633</xdr:rowOff>
    </xdr:to>
    <xdr:pic>
      <xdr:nvPicPr>
        <xdr:cNvPr id="120" name="그림 119">
          <a:extLst>
            <a:ext uri="{FF2B5EF4-FFF2-40B4-BE49-F238E27FC236}">
              <a16:creationId xmlns:a16="http://schemas.microsoft.com/office/drawing/2014/main" id="{00000000-0008-0000-01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71" y="27840214"/>
          <a:ext cx="771633" cy="765283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103</xdr:row>
      <xdr:rowOff>0</xdr:rowOff>
    </xdr:from>
    <xdr:to>
      <xdr:col>4</xdr:col>
      <xdr:colOff>790683</xdr:colOff>
      <xdr:row>103</xdr:row>
      <xdr:rowOff>758931</xdr:rowOff>
    </xdr:to>
    <xdr:pic>
      <xdr:nvPicPr>
        <xdr:cNvPr id="11" name="그림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71" y="87738857"/>
          <a:ext cx="790683" cy="75893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106</xdr:row>
      <xdr:rowOff>0</xdr:rowOff>
    </xdr:from>
    <xdr:to>
      <xdr:col>4</xdr:col>
      <xdr:colOff>768456</xdr:colOff>
      <xdr:row>106</xdr:row>
      <xdr:rowOff>749405</xdr:rowOff>
    </xdr:to>
    <xdr:pic>
      <xdr:nvPicPr>
        <xdr:cNvPr id="25" name="그림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71" y="99549857"/>
          <a:ext cx="768456" cy="74940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100</xdr:row>
      <xdr:rowOff>0</xdr:rowOff>
    </xdr:from>
    <xdr:to>
      <xdr:col>4</xdr:col>
      <xdr:colOff>768458</xdr:colOff>
      <xdr:row>100</xdr:row>
      <xdr:rowOff>768456</xdr:rowOff>
    </xdr:to>
    <xdr:pic>
      <xdr:nvPicPr>
        <xdr:cNvPr id="36" name="그림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71" y="75927857"/>
          <a:ext cx="768458" cy="76845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52</xdr:row>
      <xdr:rowOff>0</xdr:rowOff>
    </xdr:from>
    <xdr:to>
      <xdr:col>4</xdr:col>
      <xdr:colOff>787509</xdr:colOff>
      <xdr:row>52</xdr:row>
      <xdr:rowOff>777983</xdr:rowOff>
    </xdr:to>
    <xdr:pic>
      <xdr:nvPicPr>
        <xdr:cNvPr id="44" name="그림 43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71" y="43869429"/>
          <a:ext cx="787509" cy="777983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65</xdr:row>
      <xdr:rowOff>0</xdr:rowOff>
    </xdr:from>
    <xdr:to>
      <xdr:col>4</xdr:col>
      <xdr:colOff>752581</xdr:colOff>
      <xdr:row>65</xdr:row>
      <xdr:rowOff>758931</xdr:rowOff>
    </xdr:to>
    <xdr:pic>
      <xdr:nvPicPr>
        <xdr:cNvPr id="52" name="그림 51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71" y="55680429"/>
          <a:ext cx="752581" cy="75893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777983</xdr:colOff>
      <xdr:row>46</xdr:row>
      <xdr:rowOff>758931</xdr:rowOff>
    </xdr:to>
    <xdr:pic>
      <xdr:nvPicPr>
        <xdr:cNvPr id="60" name="그림 59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71" y="38807571"/>
          <a:ext cx="777983" cy="75893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64</xdr:row>
      <xdr:rowOff>0</xdr:rowOff>
    </xdr:from>
    <xdr:to>
      <xdr:col>4</xdr:col>
      <xdr:colOff>768458</xdr:colOff>
      <xdr:row>64</xdr:row>
      <xdr:rowOff>771630</xdr:rowOff>
    </xdr:to>
    <xdr:pic>
      <xdr:nvPicPr>
        <xdr:cNvPr id="76" name="그림 75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71" y="54836786"/>
          <a:ext cx="768458" cy="76528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59</xdr:row>
      <xdr:rowOff>0</xdr:rowOff>
    </xdr:from>
    <xdr:to>
      <xdr:col>4</xdr:col>
      <xdr:colOff>768458</xdr:colOff>
      <xdr:row>59</xdr:row>
      <xdr:rowOff>771633</xdr:rowOff>
    </xdr:to>
    <xdr:pic>
      <xdr:nvPicPr>
        <xdr:cNvPr id="84" name="그림 83">
          <a:extLst>
            <a:ext uri="{FF2B5EF4-FFF2-40B4-BE49-F238E27FC236}">
              <a16:creationId xmlns:a16="http://schemas.microsoft.com/office/drawing/2014/main" id="{00000000-0008-0000-01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71" y="49774929"/>
          <a:ext cx="768458" cy="771633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777984</xdr:colOff>
      <xdr:row>45</xdr:row>
      <xdr:rowOff>768458</xdr:rowOff>
    </xdr:to>
    <xdr:pic>
      <xdr:nvPicPr>
        <xdr:cNvPr id="88" name="그림 87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71" y="37963929"/>
          <a:ext cx="777984" cy="768458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777984</xdr:colOff>
      <xdr:row>40</xdr:row>
      <xdr:rowOff>768456</xdr:rowOff>
    </xdr:to>
    <xdr:pic>
      <xdr:nvPicPr>
        <xdr:cNvPr id="95" name="그림 94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71" y="33745714"/>
          <a:ext cx="777984" cy="76845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41</xdr:row>
      <xdr:rowOff>0</xdr:rowOff>
    </xdr:from>
    <xdr:to>
      <xdr:col>4</xdr:col>
      <xdr:colOff>771631</xdr:colOff>
      <xdr:row>41</xdr:row>
      <xdr:rowOff>749406</xdr:rowOff>
    </xdr:to>
    <xdr:pic>
      <xdr:nvPicPr>
        <xdr:cNvPr id="99" name="그림 98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71" y="34589357"/>
          <a:ext cx="765281" cy="75575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771633</xdr:colOff>
      <xdr:row>42</xdr:row>
      <xdr:rowOff>749405</xdr:rowOff>
    </xdr:to>
    <xdr:pic>
      <xdr:nvPicPr>
        <xdr:cNvPr id="103" name="그림 102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71" y="35433000"/>
          <a:ext cx="765283" cy="75575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768458</xdr:colOff>
      <xdr:row>56</xdr:row>
      <xdr:rowOff>758931</xdr:rowOff>
    </xdr:to>
    <xdr:pic>
      <xdr:nvPicPr>
        <xdr:cNvPr id="107" name="그림 106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71" y="47244000"/>
          <a:ext cx="774808" cy="75893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752581</xdr:colOff>
      <xdr:row>53</xdr:row>
      <xdr:rowOff>749405</xdr:rowOff>
    </xdr:to>
    <xdr:pic>
      <xdr:nvPicPr>
        <xdr:cNvPr id="115" name="그림 114">
          <a:extLst>
            <a:ext uri="{FF2B5EF4-FFF2-40B4-BE49-F238E27FC236}">
              <a16:creationId xmlns:a16="http://schemas.microsoft.com/office/drawing/2014/main" id="{00000000-0008-0000-01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71" y="44713071"/>
          <a:ext cx="746231" cy="75575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768456</xdr:colOff>
      <xdr:row>63</xdr:row>
      <xdr:rowOff>730355</xdr:rowOff>
    </xdr:to>
    <xdr:pic>
      <xdr:nvPicPr>
        <xdr:cNvPr id="119" name="그림 118">
          <a:extLst>
            <a:ext uri="{FF2B5EF4-FFF2-40B4-BE49-F238E27FC236}">
              <a16:creationId xmlns:a16="http://schemas.microsoft.com/office/drawing/2014/main" id="{00000000-0008-0000-01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71" y="53149500"/>
          <a:ext cx="768456" cy="73670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68</xdr:row>
      <xdr:rowOff>0</xdr:rowOff>
    </xdr:from>
    <xdr:to>
      <xdr:col>4</xdr:col>
      <xdr:colOff>777983</xdr:colOff>
      <xdr:row>68</xdr:row>
      <xdr:rowOff>749405</xdr:rowOff>
    </xdr:to>
    <xdr:pic>
      <xdr:nvPicPr>
        <xdr:cNvPr id="122" name="그림 121">
          <a:extLst>
            <a:ext uri="{FF2B5EF4-FFF2-40B4-BE49-F238E27FC236}">
              <a16:creationId xmlns:a16="http://schemas.microsoft.com/office/drawing/2014/main" id="{00000000-0008-0000-01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71" y="58211357"/>
          <a:ext cx="777983" cy="75575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76</xdr:row>
      <xdr:rowOff>0</xdr:rowOff>
    </xdr:from>
    <xdr:to>
      <xdr:col>4</xdr:col>
      <xdr:colOff>777981</xdr:colOff>
      <xdr:row>76</xdr:row>
      <xdr:rowOff>749405</xdr:rowOff>
    </xdr:to>
    <xdr:pic>
      <xdr:nvPicPr>
        <xdr:cNvPr id="124" name="그림 123">
          <a:extLst>
            <a:ext uri="{FF2B5EF4-FFF2-40B4-BE49-F238E27FC236}">
              <a16:creationId xmlns:a16="http://schemas.microsoft.com/office/drawing/2014/main" id="{00000000-0008-0000-01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71" y="53993143"/>
          <a:ext cx="777981" cy="74940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51</xdr:row>
      <xdr:rowOff>0</xdr:rowOff>
    </xdr:from>
    <xdr:to>
      <xdr:col>4</xdr:col>
      <xdr:colOff>758931</xdr:colOff>
      <xdr:row>51</xdr:row>
      <xdr:rowOff>777983</xdr:rowOff>
    </xdr:to>
    <xdr:pic>
      <xdr:nvPicPr>
        <xdr:cNvPr id="126" name="그림 125">
          <a:extLst>
            <a:ext uri="{FF2B5EF4-FFF2-40B4-BE49-F238E27FC236}">
              <a16:creationId xmlns:a16="http://schemas.microsoft.com/office/drawing/2014/main" id="{00000000-0008-0000-01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71" y="43025786"/>
          <a:ext cx="758931" cy="777983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55</xdr:row>
      <xdr:rowOff>0</xdr:rowOff>
    </xdr:from>
    <xdr:to>
      <xdr:col>4</xdr:col>
      <xdr:colOff>771633</xdr:colOff>
      <xdr:row>55</xdr:row>
      <xdr:rowOff>771633</xdr:rowOff>
    </xdr:to>
    <xdr:pic>
      <xdr:nvPicPr>
        <xdr:cNvPr id="128" name="그림 127">
          <a:extLst>
            <a:ext uri="{FF2B5EF4-FFF2-40B4-BE49-F238E27FC236}">
              <a16:creationId xmlns:a16="http://schemas.microsoft.com/office/drawing/2014/main" id="{00000000-0008-0000-01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71" y="46400357"/>
          <a:ext cx="765283" cy="771633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50</xdr:row>
      <xdr:rowOff>0</xdr:rowOff>
    </xdr:from>
    <xdr:to>
      <xdr:col>4</xdr:col>
      <xdr:colOff>749406</xdr:colOff>
      <xdr:row>50</xdr:row>
      <xdr:rowOff>733530</xdr:rowOff>
    </xdr:to>
    <xdr:pic>
      <xdr:nvPicPr>
        <xdr:cNvPr id="132" name="그림 131">
          <a:extLst>
            <a:ext uri="{FF2B5EF4-FFF2-40B4-BE49-F238E27FC236}">
              <a16:creationId xmlns:a16="http://schemas.microsoft.com/office/drawing/2014/main" id="{00000000-0008-0000-01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71" y="42182143"/>
          <a:ext cx="755756" cy="73353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777983</xdr:colOff>
      <xdr:row>58</xdr:row>
      <xdr:rowOff>790683</xdr:rowOff>
    </xdr:to>
    <xdr:pic>
      <xdr:nvPicPr>
        <xdr:cNvPr id="136" name="그림 135">
          <a:extLst>
            <a:ext uri="{FF2B5EF4-FFF2-40B4-BE49-F238E27FC236}">
              <a16:creationId xmlns:a16="http://schemas.microsoft.com/office/drawing/2014/main" id="{00000000-0008-0000-01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71" y="48931286"/>
          <a:ext cx="777983" cy="784333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61</xdr:row>
      <xdr:rowOff>0</xdr:rowOff>
    </xdr:from>
    <xdr:to>
      <xdr:col>4</xdr:col>
      <xdr:colOff>749406</xdr:colOff>
      <xdr:row>61</xdr:row>
      <xdr:rowOff>752580</xdr:rowOff>
    </xdr:to>
    <xdr:pic>
      <xdr:nvPicPr>
        <xdr:cNvPr id="138" name="그림 137">
          <a:extLst>
            <a:ext uri="{FF2B5EF4-FFF2-40B4-BE49-F238E27FC236}">
              <a16:creationId xmlns:a16="http://schemas.microsoft.com/office/drawing/2014/main" id="{00000000-0008-0000-01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71" y="51462214"/>
          <a:ext cx="755756" cy="75258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758931</xdr:colOff>
      <xdr:row>57</xdr:row>
      <xdr:rowOff>771631</xdr:rowOff>
    </xdr:to>
    <xdr:pic>
      <xdr:nvPicPr>
        <xdr:cNvPr id="140" name="그림 139">
          <a:extLst>
            <a:ext uri="{FF2B5EF4-FFF2-40B4-BE49-F238E27FC236}">
              <a16:creationId xmlns:a16="http://schemas.microsoft.com/office/drawing/2014/main" id="{00000000-0008-0000-01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71" y="48087643"/>
          <a:ext cx="758931" cy="77163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777983</xdr:colOff>
      <xdr:row>49</xdr:row>
      <xdr:rowOff>768456</xdr:rowOff>
    </xdr:to>
    <xdr:pic>
      <xdr:nvPicPr>
        <xdr:cNvPr id="142" name="그림 141">
          <a:extLst>
            <a:ext uri="{FF2B5EF4-FFF2-40B4-BE49-F238E27FC236}">
              <a16:creationId xmlns:a16="http://schemas.microsoft.com/office/drawing/2014/main" id="{00000000-0008-0000-01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71" y="41338500"/>
          <a:ext cx="777983" cy="76845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43</xdr:row>
      <xdr:rowOff>0</xdr:rowOff>
    </xdr:from>
    <xdr:to>
      <xdr:col>4</xdr:col>
      <xdr:colOff>777983</xdr:colOff>
      <xdr:row>43</xdr:row>
      <xdr:rowOff>743056</xdr:rowOff>
    </xdr:to>
    <xdr:pic>
      <xdr:nvPicPr>
        <xdr:cNvPr id="146" name="그림 145">
          <a:extLst>
            <a:ext uri="{FF2B5EF4-FFF2-40B4-BE49-F238E27FC236}">
              <a16:creationId xmlns:a16="http://schemas.microsoft.com/office/drawing/2014/main" id="{00000000-0008-0000-01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71" y="36276643"/>
          <a:ext cx="777983" cy="74305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787509</xdr:colOff>
      <xdr:row>62</xdr:row>
      <xdr:rowOff>771633</xdr:rowOff>
    </xdr:to>
    <xdr:pic>
      <xdr:nvPicPr>
        <xdr:cNvPr id="148" name="그림 147">
          <a:extLst>
            <a:ext uri="{FF2B5EF4-FFF2-40B4-BE49-F238E27FC236}">
              <a16:creationId xmlns:a16="http://schemas.microsoft.com/office/drawing/2014/main" id="{00000000-0008-0000-01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71" y="52305857"/>
          <a:ext cx="787509" cy="771633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768458</xdr:colOff>
      <xdr:row>44</xdr:row>
      <xdr:rowOff>758933</xdr:rowOff>
    </xdr:to>
    <xdr:pic>
      <xdr:nvPicPr>
        <xdr:cNvPr id="154" name="그림 153">
          <a:extLst>
            <a:ext uri="{FF2B5EF4-FFF2-40B4-BE49-F238E27FC236}">
              <a16:creationId xmlns:a16="http://schemas.microsoft.com/office/drawing/2014/main" id="{00000000-0008-0000-01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71" y="37120286"/>
          <a:ext cx="768458" cy="758933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771631</xdr:colOff>
      <xdr:row>37</xdr:row>
      <xdr:rowOff>752580</xdr:rowOff>
    </xdr:to>
    <xdr:pic>
      <xdr:nvPicPr>
        <xdr:cNvPr id="156" name="그림 155">
          <a:extLst>
            <a:ext uri="{FF2B5EF4-FFF2-40B4-BE49-F238E27FC236}">
              <a16:creationId xmlns:a16="http://schemas.microsoft.com/office/drawing/2014/main" id="{00000000-0008-0000-01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71" y="31214786"/>
          <a:ext cx="771631" cy="75258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38</xdr:row>
      <xdr:rowOff>0</xdr:rowOff>
    </xdr:from>
    <xdr:to>
      <xdr:col>4</xdr:col>
      <xdr:colOff>768459</xdr:colOff>
      <xdr:row>38</xdr:row>
      <xdr:rowOff>749406</xdr:rowOff>
    </xdr:to>
    <xdr:pic>
      <xdr:nvPicPr>
        <xdr:cNvPr id="158" name="그림 157">
          <a:extLst>
            <a:ext uri="{FF2B5EF4-FFF2-40B4-BE49-F238E27FC236}">
              <a16:creationId xmlns:a16="http://schemas.microsoft.com/office/drawing/2014/main" id="{00000000-0008-0000-01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71" y="32058429"/>
          <a:ext cx="768459" cy="74940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768459</xdr:colOff>
      <xdr:row>39</xdr:row>
      <xdr:rowOff>768456</xdr:rowOff>
    </xdr:to>
    <xdr:pic>
      <xdr:nvPicPr>
        <xdr:cNvPr id="160" name="그림 159">
          <a:extLst>
            <a:ext uri="{FF2B5EF4-FFF2-40B4-BE49-F238E27FC236}">
              <a16:creationId xmlns:a16="http://schemas.microsoft.com/office/drawing/2014/main" id="{00000000-0008-0000-01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71" y="32902071"/>
          <a:ext cx="774809" cy="76845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66</xdr:row>
      <xdr:rowOff>0</xdr:rowOff>
    </xdr:from>
    <xdr:to>
      <xdr:col>4</xdr:col>
      <xdr:colOff>771631</xdr:colOff>
      <xdr:row>66</xdr:row>
      <xdr:rowOff>768456</xdr:rowOff>
    </xdr:to>
    <xdr:pic>
      <xdr:nvPicPr>
        <xdr:cNvPr id="162" name="그림 161">
          <a:extLst>
            <a:ext uri="{FF2B5EF4-FFF2-40B4-BE49-F238E27FC236}">
              <a16:creationId xmlns:a16="http://schemas.microsoft.com/office/drawing/2014/main" id="{00000000-0008-0000-01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71" y="56524071"/>
          <a:ext cx="765281" cy="76845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771633</xdr:colOff>
      <xdr:row>54</xdr:row>
      <xdr:rowOff>758931</xdr:rowOff>
    </xdr:to>
    <xdr:pic>
      <xdr:nvPicPr>
        <xdr:cNvPr id="164" name="그림 163">
          <a:extLst>
            <a:ext uri="{FF2B5EF4-FFF2-40B4-BE49-F238E27FC236}">
              <a16:creationId xmlns:a16="http://schemas.microsoft.com/office/drawing/2014/main" id="{00000000-0008-0000-01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71" y="45556714"/>
          <a:ext cx="765283" cy="75893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109</xdr:row>
      <xdr:rowOff>0</xdr:rowOff>
    </xdr:from>
    <xdr:to>
      <xdr:col>4</xdr:col>
      <xdr:colOff>762106</xdr:colOff>
      <xdr:row>109</xdr:row>
      <xdr:rowOff>749406</xdr:rowOff>
    </xdr:to>
    <xdr:pic>
      <xdr:nvPicPr>
        <xdr:cNvPr id="168" name="그림 167">
          <a:extLst>
            <a:ext uri="{FF2B5EF4-FFF2-40B4-BE49-F238E27FC236}">
              <a16:creationId xmlns:a16="http://schemas.microsoft.com/office/drawing/2014/main" id="{00000000-0008-0000-01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71" y="111360857"/>
          <a:ext cx="768456" cy="74940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60</xdr:row>
      <xdr:rowOff>0</xdr:rowOff>
    </xdr:from>
    <xdr:to>
      <xdr:col>4</xdr:col>
      <xdr:colOff>768458</xdr:colOff>
      <xdr:row>60</xdr:row>
      <xdr:rowOff>749405</xdr:rowOff>
    </xdr:to>
    <xdr:pic>
      <xdr:nvPicPr>
        <xdr:cNvPr id="170" name="그림 169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71" y="50618571"/>
          <a:ext cx="774808" cy="74940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101</xdr:row>
      <xdr:rowOff>0</xdr:rowOff>
    </xdr:from>
    <xdr:to>
      <xdr:col>4</xdr:col>
      <xdr:colOff>752581</xdr:colOff>
      <xdr:row>101</xdr:row>
      <xdr:rowOff>771633</xdr:rowOff>
    </xdr:to>
    <xdr:pic>
      <xdr:nvPicPr>
        <xdr:cNvPr id="172" name="그림 171">
          <a:extLst>
            <a:ext uri="{FF2B5EF4-FFF2-40B4-BE49-F238E27FC236}">
              <a16:creationId xmlns:a16="http://schemas.microsoft.com/office/drawing/2014/main" id="{00000000-0008-0000-01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71" y="86051571"/>
          <a:ext cx="749406" cy="768458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112</xdr:row>
      <xdr:rowOff>0</xdr:rowOff>
    </xdr:from>
    <xdr:to>
      <xdr:col>4</xdr:col>
      <xdr:colOff>762106</xdr:colOff>
      <xdr:row>112</xdr:row>
      <xdr:rowOff>768456</xdr:rowOff>
    </xdr:to>
    <xdr:pic>
      <xdr:nvPicPr>
        <xdr:cNvPr id="174" name="그림 173">
          <a:extLst>
            <a:ext uri="{FF2B5EF4-FFF2-40B4-BE49-F238E27FC236}">
              <a16:creationId xmlns:a16="http://schemas.microsoft.com/office/drawing/2014/main" id="{00000000-0008-0000-01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71" y="88582500"/>
          <a:ext cx="774806" cy="76528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752583</xdr:colOff>
      <xdr:row>117</xdr:row>
      <xdr:rowOff>771631</xdr:rowOff>
    </xdr:to>
    <xdr:pic>
      <xdr:nvPicPr>
        <xdr:cNvPr id="176" name="그림 175">
          <a:extLst>
            <a:ext uri="{FF2B5EF4-FFF2-40B4-BE49-F238E27FC236}">
              <a16:creationId xmlns:a16="http://schemas.microsoft.com/office/drawing/2014/main" id="{00000000-0008-0000-01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71" y="89426143"/>
          <a:ext cx="755758" cy="76845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104</xdr:row>
      <xdr:rowOff>0</xdr:rowOff>
    </xdr:from>
    <xdr:to>
      <xdr:col>4</xdr:col>
      <xdr:colOff>768456</xdr:colOff>
      <xdr:row>104</xdr:row>
      <xdr:rowOff>771631</xdr:rowOff>
    </xdr:to>
    <xdr:pic>
      <xdr:nvPicPr>
        <xdr:cNvPr id="178" name="그림 177">
          <a:extLst>
            <a:ext uri="{FF2B5EF4-FFF2-40B4-BE49-F238E27FC236}">
              <a16:creationId xmlns:a16="http://schemas.microsoft.com/office/drawing/2014/main" id="{00000000-0008-0000-01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71" y="97862571"/>
          <a:ext cx="762106" cy="76845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113</xdr:row>
      <xdr:rowOff>0</xdr:rowOff>
    </xdr:from>
    <xdr:to>
      <xdr:col>4</xdr:col>
      <xdr:colOff>768456</xdr:colOff>
      <xdr:row>113</xdr:row>
      <xdr:rowOff>743054</xdr:rowOff>
    </xdr:to>
    <xdr:pic>
      <xdr:nvPicPr>
        <xdr:cNvPr id="180" name="그림 179">
          <a:extLst>
            <a:ext uri="{FF2B5EF4-FFF2-40B4-BE49-F238E27FC236}">
              <a16:creationId xmlns:a16="http://schemas.microsoft.com/office/drawing/2014/main" id="{00000000-0008-0000-01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71" y="100393500"/>
          <a:ext cx="768456" cy="743054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118</xdr:row>
      <xdr:rowOff>0</xdr:rowOff>
    </xdr:from>
    <xdr:to>
      <xdr:col>4</xdr:col>
      <xdr:colOff>743056</xdr:colOff>
      <xdr:row>118</xdr:row>
      <xdr:rowOff>752581</xdr:rowOff>
    </xdr:to>
    <xdr:pic>
      <xdr:nvPicPr>
        <xdr:cNvPr id="182" name="그림 181">
          <a:extLst>
            <a:ext uri="{FF2B5EF4-FFF2-40B4-BE49-F238E27FC236}">
              <a16:creationId xmlns:a16="http://schemas.microsoft.com/office/drawing/2014/main" id="{00000000-0008-0000-01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71" y="101237143"/>
          <a:ext cx="752581" cy="75575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98</xdr:row>
      <xdr:rowOff>0</xdr:rowOff>
    </xdr:from>
    <xdr:to>
      <xdr:col>4</xdr:col>
      <xdr:colOff>768456</xdr:colOff>
      <xdr:row>98</xdr:row>
      <xdr:rowOff>771631</xdr:rowOff>
    </xdr:to>
    <xdr:pic>
      <xdr:nvPicPr>
        <xdr:cNvPr id="184" name="그림 183">
          <a:extLst>
            <a:ext uri="{FF2B5EF4-FFF2-40B4-BE49-F238E27FC236}">
              <a16:creationId xmlns:a16="http://schemas.microsoft.com/office/drawing/2014/main" id="{00000000-0008-0000-01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71" y="74240571"/>
          <a:ext cx="765281" cy="76845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111</xdr:row>
      <xdr:rowOff>0</xdr:rowOff>
    </xdr:from>
    <xdr:to>
      <xdr:col>4</xdr:col>
      <xdr:colOff>770228</xdr:colOff>
      <xdr:row>111</xdr:row>
      <xdr:rowOff>752579</xdr:rowOff>
    </xdr:to>
    <xdr:pic>
      <xdr:nvPicPr>
        <xdr:cNvPr id="186" name="그림 185">
          <a:extLst>
            <a:ext uri="{FF2B5EF4-FFF2-40B4-BE49-F238E27FC236}">
              <a16:creationId xmlns:a16="http://schemas.microsoft.com/office/drawing/2014/main" id="{00000000-0008-0000-01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71" y="76771500"/>
          <a:ext cx="771630" cy="749404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116</xdr:row>
      <xdr:rowOff>0</xdr:rowOff>
    </xdr:from>
    <xdr:to>
      <xdr:col>4</xdr:col>
      <xdr:colOff>779754</xdr:colOff>
      <xdr:row>116</xdr:row>
      <xdr:rowOff>752579</xdr:rowOff>
    </xdr:to>
    <xdr:pic>
      <xdr:nvPicPr>
        <xdr:cNvPr id="188" name="그림 187">
          <a:extLst>
            <a:ext uri="{FF2B5EF4-FFF2-40B4-BE49-F238E27FC236}">
              <a16:creationId xmlns:a16="http://schemas.microsoft.com/office/drawing/2014/main" id="{00000000-0008-0000-01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97357" y="70866000"/>
          <a:ext cx="774806" cy="75257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95</xdr:row>
      <xdr:rowOff>0</xdr:rowOff>
    </xdr:from>
    <xdr:to>
      <xdr:col>4</xdr:col>
      <xdr:colOff>768456</xdr:colOff>
      <xdr:row>95</xdr:row>
      <xdr:rowOff>749405</xdr:rowOff>
    </xdr:to>
    <xdr:pic>
      <xdr:nvPicPr>
        <xdr:cNvPr id="190" name="그림 189">
          <a:extLst>
            <a:ext uri="{FF2B5EF4-FFF2-40B4-BE49-F238E27FC236}">
              <a16:creationId xmlns:a16="http://schemas.microsoft.com/office/drawing/2014/main" id="{00000000-0008-0000-01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71" y="62429571"/>
          <a:ext cx="765281" cy="75258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110</xdr:row>
      <xdr:rowOff>0</xdr:rowOff>
    </xdr:from>
    <xdr:to>
      <xdr:col>4</xdr:col>
      <xdr:colOff>751179</xdr:colOff>
      <xdr:row>110</xdr:row>
      <xdr:rowOff>739880</xdr:rowOff>
    </xdr:to>
    <xdr:pic>
      <xdr:nvPicPr>
        <xdr:cNvPr id="192" name="그림 191">
          <a:extLst>
            <a:ext uri="{FF2B5EF4-FFF2-40B4-BE49-F238E27FC236}">
              <a16:creationId xmlns:a16="http://schemas.microsoft.com/office/drawing/2014/main" id="{00000000-0008-0000-01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71" y="64960500"/>
          <a:ext cx="755756" cy="73988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115</xdr:row>
      <xdr:rowOff>0</xdr:rowOff>
    </xdr:from>
    <xdr:to>
      <xdr:col>4</xdr:col>
      <xdr:colOff>798806</xdr:colOff>
      <xdr:row>115</xdr:row>
      <xdr:rowOff>752580</xdr:rowOff>
    </xdr:to>
    <xdr:pic>
      <xdr:nvPicPr>
        <xdr:cNvPr id="194" name="그림 193">
          <a:extLst>
            <a:ext uri="{FF2B5EF4-FFF2-40B4-BE49-F238E27FC236}">
              <a16:creationId xmlns:a16="http://schemas.microsoft.com/office/drawing/2014/main" id="{00000000-0008-0000-01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71" y="65804143"/>
          <a:ext cx="784333" cy="74940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107</xdr:row>
      <xdr:rowOff>0</xdr:rowOff>
    </xdr:from>
    <xdr:to>
      <xdr:col>4</xdr:col>
      <xdr:colOff>762108</xdr:colOff>
      <xdr:row>107</xdr:row>
      <xdr:rowOff>752581</xdr:rowOff>
    </xdr:to>
    <xdr:pic>
      <xdr:nvPicPr>
        <xdr:cNvPr id="196" name="그림 195">
          <a:extLst>
            <a:ext uri="{FF2B5EF4-FFF2-40B4-BE49-F238E27FC236}">
              <a16:creationId xmlns:a16="http://schemas.microsoft.com/office/drawing/2014/main" id="{00000000-0008-0000-01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71" y="109673571"/>
          <a:ext cx="758933" cy="75575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114</xdr:row>
      <xdr:rowOff>0</xdr:rowOff>
    </xdr:from>
    <xdr:to>
      <xdr:col>4</xdr:col>
      <xdr:colOff>762106</xdr:colOff>
      <xdr:row>114</xdr:row>
      <xdr:rowOff>749405</xdr:rowOff>
    </xdr:to>
    <xdr:pic>
      <xdr:nvPicPr>
        <xdr:cNvPr id="198" name="그림 197">
          <a:extLst>
            <a:ext uri="{FF2B5EF4-FFF2-40B4-BE49-F238E27FC236}">
              <a16:creationId xmlns:a16="http://schemas.microsoft.com/office/drawing/2014/main" id="{00000000-0008-0000-01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71" y="112204500"/>
          <a:ext cx="758931" cy="74623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119</xdr:row>
      <xdr:rowOff>0</xdr:rowOff>
    </xdr:from>
    <xdr:to>
      <xdr:col>4</xdr:col>
      <xdr:colOff>771631</xdr:colOff>
      <xdr:row>119</xdr:row>
      <xdr:rowOff>749406</xdr:rowOff>
    </xdr:to>
    <xdr:pic>
      <xdr:nvPicPr>
        <xdr:cNvPr id="200" name="그림 199">
          <a:extLst>
            <a:ext uri="{FF2B5EF4-FFF2-40B4-BE49-F238E27FC236}">
              <a16:creationId xmlns:a16="http://schemas.microsoft.com/office/drawing/2014/main" id="{00000000-0008-0000-01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71" y="113048143"/>
          <a:ext cx="758931" cy="75258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123</xdr:row>
      <xdr:rowOff>0</xdr:rowOff>
    </xdr:from>
    <xdr:to>
      <xdr:col>4</xdr:col>
      <xdr:colOff>763881</xdr:colOff>
      <xdr:row>123</xdr:row>
      <xdr:rowOff>752581</xdr:rowOff>
    </xdr:to>
    <xdr:pic>
      <xdr:nvPicPr>
        <xdr:cNvPr id="203" name="그림 202">
          <a:extLst>
            <a:ext uri="{FF2B5EF4-FFF2-40B4-BE49-F238E27FC236}">
              <a16:creationId xmlns:a16="http://schemas.microsoft.com/office/drawing/2014/main" id="{00000000-0008-0000-01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71" y="79302429"/>
          <a:ext cx="749408" cy="74940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133</xdr:row>
      <xdr:rowOff>0</xdr:rowOff>
    </xdr:from>
    <xdr:to>
      <xdr:col>4</xdr:col>
      <xdr:colOff>763879</xdr:colOff>
      <xdr:row>133</xdr:row>
      <xdr:rowOff>749405</xdr:rowOff>
    </xdr:to>
    <xdr:pic>
      <xdr:nvPicPr>
        <xdr:cNvPr id="204" name="그림 203">
          <a:extLst>
            <a:ext uri="{FF2B5EF4-FFF2-40B4-BE49-F238E27FC236}">
              <a16:creationId xmlns:a16="http://schemas.microsoft.com/office/drawing/2014/main" id="{00000000-0008-0000-01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71" y="80989714"/>
          <a:ext cx="749406" cy="75258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122</xdr:row>
      <xdr:rowOff>0</xdr:rowOff>
    </xdr:from>
    <xdr:to>
      <xdr:col>4</xdr:col>
      <xdr:colOff>782931</xdr:colOff>
      <xdr:row>122</xdr:row>
      <xdr:rowOff>762106</xdr:rowOff>
    </xdr:to>
    <xdr:pic>
      <xdr:nvPicPr>
        <xdr:cNvPr id="207" name="그림 206">
          <a:extLst>
            <a:ext uri="{FF2B5EF4-FFF2-40B4-BE49-F238E27FC236}">
              <a16:creationId xmlns:a16="http://schemas.microsoft.com/office/drawing/2014/main" id="{00000000-0008-0000-01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71" y="78458786"/>
          <a:ext cx="768458" cy="76210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132</xdr:row>
      <xdr:rowOff>0</xdr:rowOff>
    </xdr:from>
    <xdr:to>
      <xdr:col>4</xdr:col>
      <xdr:colOff>782929</xdr:colOff>
      <xdr:row>132</xdr:row>
      <xdr:rowOff>752580</xdr:rowOff>
    </xdr:to>
    <xdr:pic>
      <xdr:nvPicPr>
        <xdr:cNvPr id="208" name="그림 207">
          <a:extLst>
            <a:ext uri="{FF2B5EF4-FFF2-40B4-BE49-F238E27FC236}">
              <a16:creationId xmlns:a16="http://schemas.microsoft.com/office/drawing/2014/main" id="{00000000-0008-0000-01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71" y="80146071"/>
          <a:ext cx="768456" cy="74940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125</xdr:row>
      <xdr:rowOff>0</xdr:rowOff>
    </xdr:from>
    <xdr:to>
      <xdr:col>4</xdr:col>
      <xdr:colOff>752583</xdr:colOff>
      <xdr:row>125</xdr:row>
      <xdr:rowOff>752581</xdr:rowOff>
    </xdr:to>
    <xdr:pic>
      <xdr:nvPicPr>
        <xdr:cNvPr id="211" name="그림 210">
          <a:extLst>
            <a:ext uri="{FF2B5EF4-FFF2-40B4-BE49-F238E27FC236}">
              <a16:creationId xmlns:a16="http://schemas.microsoft.com/office/drawing/2014/main" id="{00000000-0008-0000-01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71" y="91113429"/>
          <a:ext cx="749408" cy="74940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135</xdr:row>
      <xdr:rowOff>0</xdr:rowOff>
    </xdr:from>
    <xdr:to>
      <xdr:col>4</xdr:col>
      <xdr:colOff>752581</xdr:colOff>
      <xdr:row>135</xdr:row>
      <xdr:rowOff>749405</xdr:rowOff>
    </xdr:to>
    <xdr:pic>
      <xdr:nvPicPr>
        <xdr:cNvPr id="212" name="그림 211">
          <a:extLst>
            <a:ext uri="{FF2B5EF4-FFF2-40B4-BE49-F238E27FC236}">
              <a16:creationId xmlns:a16="http://schemas.microsoft.com/office/drawing/2014/main" id="{00000000-0008-0000-01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71" y="92800714"/>
          <a:ext cx="749406" cy="75258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124</xdr:row>
      <xdr:rowOff>0</xdr:rowOff>
    </xdr:from>
    <xdr:to>
      <xdr:col>4</xdr:col>
      <xdr:colOff>771633</xdr:colOff>
      <xdr:row>124</xdr:row>
      <xdr:rowOff>762106</xdr:rowOff>
    </xdr:to>
    <xdr:pic>
      <xdr:nvPicPr>
        <xdr:cNvPr id="215" name="그림 214">
          <a:extLst>
            <a:ext uri="{FF2B5EF4-FFF2-40B4-BE49-F238E27FC236}">
              <a16:creationId xmlns:a16="http://schemas.microsoft.com/office/drawing/2014/main" id="{00000000-0008-0000-01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71" y="90269786"/>
          <a:ext cx="768458" cy="76210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134</xdr:row>
      <xdr:rowOff>0</xdr:rowOff>
    </xdr:from>
    <xdr:to>
      <xdr:col>4</xdr:col>
      <xdr:colOff>771631</xdr:colOff>
      <xdr:row>134</xdr:row>
      <xdr:rowOff>752580</xdr:rowOff>
    </xdr:to>
    <xdr:pic>
      <xdr:nvPicPr>
        <xdr:cNvPr id="216" name="그림 215">
          <a:extLst>
            <a:ext uri="{FF2B5EF4-FFF2-40B4-BE49-F238E27FC236}">
              <a16:creationId xmlns:a16="http://schemas.microsoft.com/office/drawing/2014/main" id="{00000000-0008-0000-01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71" y="91957071"/>
          <a:ext cx="768456" cy="749405"/>
        </a:xfrm>
        <a:prstGeom prst="rect">
          <a:avLst/>
        </a:prstGeom>
      </xdr:spPr>
    </xdr:pic>
    <xdr:clientData/>
  </xdr:twoCellAnchor>
  <xdr:twoCellAnchor editAs="oneCell">
    <xdr:from>
      <xdr:col>4</xdr:col>
      <xdr:colOff>29794</xdr:colOff>
      <xdr:row>127</xdr:row>
      <xdr:rowOff>0</xdr:rowOff>
    </xdr:from>
    <xdr:to>
      <xdr:col>4</xdr:col>
      <xdr:colOff>779202</xdr:colOff>
      <xdr:row>127</xdr:row>
      <xdr:rowOff>752581</xdr:rowOff>
    </xdr:to>
    <xdr:pic>
      <xdr:nvPicPr>
        <xdr:cNvPr id="219" name="그림 218">
          <a:extLst>
            <a:ext uri="{FF2B5EF4-FFF2-40B4-BE49-F238E27FC236}">
              <a16:creationId xmlns:a16="http://schemas.microsoft.com/office/drawing/2014/main" id="{00000000-0008-0000-01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2365" y="102924429"/>
          <a:ext cx="749408" cy="749406"/>
        </a:xfrm>
        <a:prstGeom prst="rect">
          <a:avLst/>
        </a:prstGeom>
      </xdr:spPr>
    </xdr:pic>
    <xdr:clientData/>
  </xdr:twoCellAnchor>
  <xdr:twoCellAnchor editAs="oneCell">
    <xdr:from>
      <xdr:col>4</xdr:col>
      <xdr:colOff>29794</xdr:colOff>
      <xdr:row>137</xdr:row>
      <xdr:rowOff>0</xdr:rowOff>
    </xdr:from>
    <xdr:to>
      <xdr:col>4</xdr:col>
      <xdr:colOff>779200</xdr:colOff>
      <xdr:row>137</xdr:row>
      <xdr:rowOff>749405</xdr:rowOff>
    </xdr:to>
    <xdr:pic>
      <xdr:nvPicPr>
        <xdr:cNvPr id="220" name="그림 219">
          <a:extLst>
            <a:ext uri="{FF2B5EF4-FFF2-40B4-BE49-F238E27FC236}">
              <a16:creationId xmlns:a16="http://schemas.microsoft.com/office/drawing/2014/main" id="{00000000-0008-0000-01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2365" y="104611714"/>
          <a:ext cx="749406" cy="752580"/>
        </a:xfrm>
        <a:prstGeom prst="rect">
          <a:avLst/>
        </a:prstGeom>
      </xdr:spPr>
    </xdr:pic>
    <xdr:clientData/>
  </xdr:twoCellAnchor>
  <xdr:twoCellAnchor editAs="oneCell">
    <xdr:from>
      <xdr:col>4</xdr:col>
      <xdr:colOff>29794</xdr:colOff>
      <xdr:row>126</xdr:row>
      <xdr:rowOff>0</xdr:rowOff>
    </xdr:from>
    <xdr:to>
      <xdr:col>4</xdr:col>
      <xdr:colOff>798252</xdr:colOff>
      <xdr:row>126</xdr:row>
      <xdr:rowOff>762106</xdr:rowOff>
    </xdr:to>
    <xdr:pic>
      <xdr:nvPicPr>
        <xdr:cNvPr id="223" name="그림 222">
          <a:extLst>
            <a:ext uri="{FF2B5EF4-FFF2-40B4-BE49-F238E27FC236}">
              <a16:creationId xmlns:a16="http://schemas.microsoft.com/office/drawing/2014/main" id="{00000000-0008-0000-01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2365" y="102080786"/>
          <a:ext cx="768458" cy="762106"/>
        </a:xfrm>
        <a:prstGeom prst="rect">
          <a:avLst/>
        </a:prstGeom>
      </xdr:spPr>
    </xdr:pic>
    <xdr:clientData/>
  </xdr:twoCellAnchor>
  <xdr:twoCellAnchor editAs="oneCell">
    <xdr:from>
      <xdr:col>4</xdr:col>
      <xdr:colOff>29794</xdr:colOff>
      <xdr:row>136</xdr:row>
      <xdr:rowOff>0</xdr:rowOff>
    </xdr:from>
    <xdr:to>
      <xdr:col>4</xdr:col>
      <xdr:colOff>798250</xdr:colOff>
      <xdr:row>136</xdr:row>
      <xdr:rowOff>752580</xdr:rowOff>
    </xdr:to>
    <xdr:pic>
      <xdr:nvPicPr>
        <xdr:cNvPr id="224" name="그림 223">
          <a:extLst>
            <a:ext uri="{FF2B5EF4-FFF2-40B4-BE49-F238E27FC236}">
              <a16:creationId xmlns:a16="http://schemas.microsoft.com/office/drawing/2014/main" id="{00000000-0008-0000-01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2365" y="103768071"/>
          <a:ext cx="768456" cy="74940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129</xdr:row>
      <xdr:rowOff>0</xdr:rowOff>
    </xdr:from>
    <xdr:to>
      <xdr:col>4</xdr:col>
      <xdr:colOff>752583</xdr:colOff>
      <xdr:row>129</xdr:row>
      <xdr:rowOff>752581</xdr:rowOff>
    </xdr:to>
    <xdr:pic>
      <xdr:nvPicPr>
        <xdr:cNvPr id="227" name="그림 226">
          <a:extLst>
            <a:ext uri="{FF2B5EF4-FFF2-40B4-BE49-F238E27FC236}">
              <a16:creationId xmlns:a16="http://schemas.microsoft.com/office/drawing/2014/main" id="{00000000-0008-0000-01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71" y="114735429"/>
          <a:ext cx="749408" cy="74940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139</xdr:row>
      <xdr:rowOff>0</xdr:rowOff>
    </xdr:from>
    <xdr:to>
      <xdr:col>4</xdr:col>
      <xdr:colOff>752581</xdr:colOff>
      <xdr:row>139</xdr:row>
      <xdr:rowOff>749405</xdr:rowOff>
    </xdr:to>
    <xdr:pic>
      <xdr:nvPicPr>
        <xdr:cNvPr id="228" name="그림 227">
          <a:extLst>
            <a:ext uri="{FF2B5EF4-FFF2-40B4-BE49-F238E27FC236}">
              <a16:creationId xmlns:a16="http://schemas.microsoft.com/office/drawing/2014/main" id="{00000000-0008-0000-01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71" y="116422714"/>
          <a:ext cx="749406" cy="75258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128</xdr:row>
      <xdr:rowOff>0</xdr:rowOff>
    </xdr:from>
    <xdr:to>
      <xdr:col>4</xdr:col>
      <xdr:colOff>771633</xdr:colOff>
      <xdr:row>128</xdr:row>
      <xdr:rowOff>762106</xdr:rowOff>
    </xdr:to>
    <xdr:pic>
      <xdr:nvPicPr>
        <xdr:cNvPr id="231" name="그림 230">
          <a:extLst>
            <a:ext uri="{FF2B5EF4-FFF2-40B4-BE49-F238E27FC236}">
              <a16:creationId xmlns:a16="http://schemas.microsoft.com/office/drawing/2014/main" id="{00000000-0008-0000-01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71" y="113891786"/>
          <a:ext cx="768458" cy="76210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138</xdr:row>
      <xdr:rowOff>0</xdr:rowOff>
    </xdr:from>
    <xdr:to>
      <xdr:col>4</xdr:col>
      <xdr:colOff>771631</xdr:colOff>
      <xdr:row>138</xdr:row>
      <xdr:rowOff>752580</xdr:rowOff>
    </xdr:to>
    <xdr:pic>
      <xdr:nvPicPr>
        <xdr:cNvPr id="232" name="그림 231">
          <a:extLst>
            <a:ext uri="{FF2B5EF4-FFF2-40B4-BE49-F238E27FC236}">
              <a16:creationId xmlns:a16="http://schemas.microsoft.com/office/drawing/2014/main" id="{00000000-0008-0000-01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71" y="115579071"/>
          <a:ext cx="768456" cy="74940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74</xdr:row>
      <xdr:rowOff>0</xdr:rowOff>
    </xdr:from>
    <xdr:to>
      <xdr:col>4</xdr:col>
      <xdr:colOff>777984</xdr:colOff>
      <xdr:row>74</xdr:row>
      <xdr:rowOff>762106</xdr:rowOff>
    </xdr:to>
    <xdr:pic>
      <xdr:nvPicPr>
        <xdr:cNvPr id="17" name="그림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71" y="61585929"/>
          <a:ext cx="777984" cy="76210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73</xdr:row>
      <xdr:rowOff>0</xdr:rowOff>
    </xdr:from>
    <xdr:to>
      <xdr:col>4</xdr:col>
      <xdr:colOff>749406</xdr:colOff>
      <xdr:row>73</xdr:row>
      <xdr:rowOff>758931</xdr:rowOff>
    </xdr:to>
    <xdr:pic>
      <xdr:nvPicPr>
        <xdr:cNvPr id="233" name="그림 232">
          <a:extLst>
            <a:ext uri="{FF2B5EF4-FFF2-40B4-BE49-F238E27FC236}">
              <a16:creationId xmlns:a16="http://schemas.microsoft.com/office/drawing/2014/main" id="{00000000-0008-0000-01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71" y="60742286"/>
          <a:ext cx="755756" cy="75893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69</xdr:row>
      <xdr:rowOff>0</xdr:rowOff>
    </xdr:from>
    <xdr:to>
      <xdr:col>4</xdr:col>
      <xdr:colOff>787509</xdr:colOff>
      <xdr:row>69</xdr:row>
      <xdr:rowOff>790684</xdr:rowOff>
    </xdr:to>
    <xdr:pic>
      <xdr:nvPicPr>
        <xdr:cNvPr id="235" name="그림 234">
          <a:extLst>
            <a:ext uri="{FF2B5EF4-FFF2-40B4-BE49-F238E27FC236}">
              <a16:creationId xmlns:a16="http://schemas.microsoft.com/office/drawing/2014/main" id="{00000000-0008-0000-01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71" y="59055000"/>
          <a:ext cx="787509" cy="790684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72</xdr:row>
      <xdr:rowOff>0</xdr:rowOff>
    </xdr:from>
    <xdr:to>
      <xdr:col>4</xdr:col>
      <xdr:colOff>790684</xdr:colOff>
      <xdr:row>72</xdr:row>
      <xdr:rowOff>781159</xdr:rowOff>
    </xdr:to>
    <xdr:pic>
      <xdr:nvPicPr>
        <xdr:cNvPr id="237" name="그림 236">
          <a:extLst>
            <a:ext uri="{FF2B5EF4-FFF2-40B4-BE49-F238E27FC236}">
              <a16:creationId xmlns:a16="http://schemas.microsoft.com/office/drawing/2014/main" id="{00000000-0008-0000-01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71" y="59898643"/>
          <a:ext cx="784334" cy="78115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48</xdr:row>
      <xdr:rowOff>0</xdr:rowOff>
    </xdr:from>
    <xdr:to>
      <xdr:col>4</xdr:col>
      <xdr:colOff>749406</xdr:colOff>
      <xdr:row>48</xdr:row>
      <xdr:rowOff>749406</xdr:rowOff>
    </xdr:to>
    <xdr:pic>
      <xdr:nvPicPr>
        <xdr:cNvPr id="239" name="그림 238">
          <a:extLst>
            <a:ext uri="{FF2B5EF4-FFF2-40B4-BE49-F238E27FC236}">
              <a16:creationId xmlns:a16="http://schemas.microsoft.com/office/drawing/2014/main" id="{00000000-0008-0000-01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71" y="40494857"/>
          <a:ext cx="749406" cy="74940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108</xdr:row>
      <xdr:rowOff>0</xdr:rowOff>
    </xdr:from>
    <xdr:to>
      <xdr:col>4</xdr:col>
      <xdr:colOff>762108</xdr:colOff>
      <xdr:row>108</xdr:row>
      <xdr:rowOff>768458</xdr:rowOff>
    </xdr:to>
    <xdr:pic>
      <xdr:nvPicPr>
        <xdr:cNvPr id="243" name="그림 242">
          <a:extLst>
            <a:ext uri="{FF2B5EF4-FFF2-40B4-BE49-F238E27FC236}">
              <a16:creationId xmlns:a16="http://schemas.microsoft.com/office/drawing/2014/main" id="{00000000-0008-0000-01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71" y="112204500"/>
          <a:ext cx="768458" cy="768458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144</xdr:row>
      <xdr:rowOff>0</xdr:rowOff>
    </xdr:from>
    <xdr:to>
      <xdr:col>4</xdr:col>
      <xdr:colOff>768456</xdr:colOff>
      <xdr:row>144</xdr:row>
      <xdr:rowOff>749405</xdr:rowOff>
    </xdr:to>
    <xdr:pic>
      <xdr:nvPicPr>
        <xdr:cNvPr id="245" name="그림 244">
          <a:extLst>
            <a:ext uri="{FF2B5EF4-FFF2-40B4-BE49-F238E27FC236}">
              <a16:creationId xmlns:a16="http://schemas.microsoft.com/office/drawing/2014/main" id="{00000000-0008-0000-01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71" y="75084214"/>
          <a:ext cx="768456" cy="74940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758931</xdr:colOff>
      <xdr:row>19</xdr:row>
      <xdr:rowOff>768458</xdr:rowOff>
    </xdr:to>
    <xdr:pic>
      <xdr:nvPicPr>
        <xdr:cNvPr id="31" name="그림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71" y="16029214"/>
          <a:ext cx="758931" cy="768458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77</xdr:row>
      <xdr:rowOff>0</xdr:rowOff>
    </xdr:from>
    <xdr:to>
      <xdr:col>4</xdr:col>
      <xdr:colOff>758931</xdr:colOff>
      <xdr:row>77</xdr:row>
      <xdr:rowOff>768456</xdr:rowOff>
    </xdr:to>
    <xdr:pic>
      <xdr:nvPicPr>
        <xdr:cNvPr id="183" name="그림 182">
          <a:extLst>
            <a:ext uri="{FF2B5EF4-FFF2-40B4-BE49-F238E27FC236}">
              <a16:creationId xmlns:a16="http://schemas.microsoft.com/office/drawing/2014/main" id="{00000000-0008-0000-01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71" y="64116857"/>
          <a:ext cx="758931" cy="77163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78</xdr:row>
      <xdr:rowOff>0</xdr:rowOff>
    </xdr:from>
    <xdr:to>
      <xdr:col>4</xdr:col>
      <xdr:colOff>781159</xdr:colOff>
      <xdr:row>78</xdr:row>
      <xdr:rowOff>768458</xdr:rowOff>
    </xdr:to>
    <xdr:pic>
      <xdr:nvPicPr>
        <xdr:cNvPr id="236" name="그림 235">
          <a:extLst>
            <a:ext uri="{FF2B5EF4-FFF2-40B4-BE49-F238E27FC236}">
              <a16:creationId xmlns:a16="http://schemas.microsoft.com/office/drawing/2014/main" id="{00000000-0008-0000-01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71" y="64960500"/>
          <a:ext cx="781159" cy="768458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768458</xdr:colOff>
      <xdr:row>35</xdr:row>
      <xdr:rowOff>762106</xdr:rowOff>
    </xdr:to>
    <xdr:pic>
      <xdr:nvPicPr>
        <xdr:cNvPr id="240" name="그림 239">
          <a:extLst>
            <a:ext uri="{FF2B5EF4-FFF2-40B4-BE49-F238E27FC236}">
              <a16:creationId xmlns:a16="http://schemas.microsoft.com/office/drawing/2014/main" id="{00000000-0008-0000-01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71" y="29527500"/>
          <a:ext cx="774808" cy="76210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71</xdr:row>
      <xdr:rowOff>0</xdr:rowOff>
    </xdr:from>
    <xdr:to>
      <xdr:col>4</xdr:col>
      <xdr:colOff>752580</xdr:colOff>
      <xdr:row>71</xdr:row>
      <xdr:rowOff>743054</xdr:rowOff>
    </xdr:to>
    <xdr:pic>
      <xdr:nvPicPr>
        <xdr:cNvPr id="225" name="그림 224">
          <a:extLst>
            <a:ext uri="{FF2B5EF4-FFF2-40B4-BE49-F238E27FC236}">
              <a16:creationId xmlns:a16="http://schemas.microsoft.com/office/drawing/2014/main" id="{00000000-0008-0000-01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2364" y="58189091"/>
          <a:ext cx="752580" cy="743054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79</xdr:row>
      <xdr:rowOff>56466</xdr:rowOff>
    </xdr:from>
    <xdr:to>
      <xdr:col>4</xdr:col>
      <xdr:colOff>768456</xdr:colOff>
      <xdr:row>79</xdr:row>
      <xdr:rowOff>831272</xdr:rowOff>
    </xdr:to>
    <xdr:pic>
      <xdr:nvPicPr>
        <xdr:cNvPr id="226" name="그림 225">
          <a:extLst>
            <a:ext uri="{FF2B5EF4-FFF2-40B4-BE49-F238E27FC236}">
              <a16:creationId xmlns:a16="http://schemas.microsoft.com/office/drawing/2014/main" id="{00000000-0008-0000-01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2364" y="71545921"/>
          <a:ext cx="765281" cy="77480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70</xdr:row>
      <xdr:rowOff>65992</xdr:rowOff>
    </xdr:from>
    <xdr:to>
      <xdr:col>4</xdr:col>
      <xdr:colOff>771631</xdr:colOff>
      <xdr:row>71</xdr:row>
      <xdr:rowOff>0</xdr:rowOff>
    </xdr:to>
    <xdr:pic>
      <xdr:nvPicPr>
        <xdr:cNvPr id="230" name="그림 229">
          <a:extLst>
            <a:ext uri="{FF2B5EF4-FFF2-40B4-BE49-F238E27FC236}">
              <a16:creationId xmlns:a16="http://schemas.microsoft.com/office/drawing/2014/main" id="{00000000-0008-0000-01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2364" y="58255083"/>
          <a:ext cx="768456" cy="7652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13" Type="http://schemas.openxmlformats.org/officeDocument/2006/relationships/ctrlProp" Target="../ctrlProps/ctrlProp9.xml"/><Relationship Id="rId18" Type="http://schemas.openxmlformats.org/officeDocument/2006/relationships/ctrlProp" Target="../ctrlProps/ctrlProp14.xml"/><Relationship Id="rId26" Type="http://schemas.openxmlformats.org/officeDocument/2006/relationships/ctrlProp" Target="../ctrlProps/ctrlProp22.xml"/><Relationship Id="rId39" Type="http://schemas.openxmlformats.org/officeDocument/2006/relationships/comments" Target="../comments1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7.xml"/><Relationship Id="rId34" Type="http://schemas.openxmlformats.org/officeDocument/2006/relationships/ctrlProp" Target="../ctrlProps/ctrlProp30.xml"/><Relationship Id="rId7" Type="http://schemas.openxmlformats.org/officeDocument/2006/relationships/ctrlProp" Target="../ctrlProps/ctrlProp3.xml"/><Relationship Id="rId12" Type="http://schemas.openxmlformats.org/officeDocument/2006/relationships/ctrlProp" Target="../ctrlProps/ctrlProp8.xml"/><Relationship Id="rId17" Type="http://schemas.openxmlformats.org/officeDocument/2006/relationships/ctrlProp" Target="../ctrlProps/ctrlProp13.xml"/><Relationship Id="rId25" Type="http://schemas.openxmlformats.org/officeDocument/2006/relationships/ctrlProp" Target="../ctrlProps/ctrlProp21.xml"/><Relationship Id="rId33" Type="http://schemas.openxmlformats.org/officeDocument/2006/relationships/ctrlProp" Target="../ctrlProps/ctrlProp29.xml"/><Relationship Id="rId38" Type="http://schemas.openxmlformats.org/officeDocument/2006/relationships/ctrlProp" Target="../ctrlProps/ctrlProp3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2.xml"/><Relationship Id="rId20" Type="http://schemas.openxmlformats.org/officeDocument/2006/relationships/ctrlProp" Target="../ctrlProps/ctrlProp16.xml"/><Relationship Id="rId29" Type="http://schemas.openxmlformats.org/officeDocument/2006/relationships/ctrlProp" Target="../ctrlProps/ctrlProp25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24" Type="http://schemas.openxmlformats.org/officeDocument/2006/relationships/ctrlProp" Target="../ctrlProps/ctrlProp20.xml"/><Relationship Id="rId32" Type="http://schemas.openxmlformats.org/officeDocument/2006/relationships/ctrlProp" Target="../ctrlProps/ctrlProp28.xml"/><Relationship Id="rId37" Type="http://schemas.openxmlformats.org/officeDocument/2006/relationships/ctrlProp" Target="../ctrlProps/ctrlProp33.xml"/><Relationship Id="rId5" Type="http://schemas.openxmlformats.org/officeDocument/2006/relationships/ctrlProp" Target="../ctrlProps/ctrlProp1.xml"/><Relationship Id="rId15" Type="http://schemas.openxmlformats.org/officeDocument/2006/relationships/ctrlProp" Target="../ctrlProps/ctrlProp11.xml"/><Relationship Id="rId23" Type="http://schemas.openxmlformats.org/officeDocument/2006/relationships/ctrlProp" Target="../ctrlProps/ctrlProp19.xml"/><Relationship Id="rId28" Type="http://schemas.openxmlformats.org/officeDocument/2006/relationships/ctrlProp" Target="../ctrlProps/ctrlProp24.xml"/><Relationship Id="rId36" Type="http://schemas.openxmlformats.org/officeDocument/2006/relationships/ctrlProp" Target="../ctrlProps/ctrlProp32.xml"/><Relationship Id="rId10" Type="http://schemas.openxmlformats.org/officeDocument/2006/relationships/ctrlProp" Target="../ctrlProps/ctrlProp6.xml"/><Relationship Id="rId19" Type="http://schemas.openxmlformats.org/officeDocument/2006/relationships/ctrlProp" Target="../ctrlProps/ctrlProp15.xml"/><Relationship Id="rId31" Type="http://schemas.openxmlformats.org/officeDocument/2006/relationships/ctrlProp" Target="../ctrlProps/ctrlProp27.xml"/><Relationship Id="rId4" Type="http://schemas.openxmlformats.org/officeDocument/2006/relationships/image" Target="../media/image1.png"/><Relationship Id="rId9" Type="http://schemas.openxmlformats.org/officeDocument/2006/relationships/ctrlProp" Target="../ctrlProps/ctrlProp5.xml"/><Relationship Id="rId14" Type="http://schemas.openxmlformats.org/officeDocument/2006/relationships/ctrlProp" Target="../ctrlProps/ctrlProp10.xml"/><Relationship Id="rId22" Type="http://schemas.openxmlformats.org/officeDocument/2006/relationships/ctrlProp" Target="../ctrlProps/ctrlProp18.xml"/><Relationship Id="rId27" Type="http://schemas.openxmlformats.org/officeDocument/2006/relationships/ctrlProp" Target="../ctrlProps/ctrlProp23.xml"/><Relationship Id="rId30" Type="http://schemas.openxmlformats.org/officeDocument/2006/relationships/ctrlProp" Target="../ctrlProps/ctrlProp26.xml"/><Relationship Id="rId35" Type="http://schemas.openxmlformats.org/officeDocument/2006/relationships/ctrlProp" Target="../ctrlProps/ctrlProp3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FA07B7-8B39-4E4B-88E4-6F2EB4B8A083}">
  <sheetPr codeName="Sheet1">
    <pageSetUpPr autoPageBreaks="0"/>
  </sheetPr>
  <dimension ref="A1:AC40"/>
  <sheetViews>
    <sheetView showGridLines="0" tabSelected="1" zoomScaleNormal="100" workbookViewId="0">
      <selection activeCell="C5" sqref="C5:F8"/>
    </sheetView>
  </sheetViews>
  <sheetFormatPr defaultRowHeight="17"/>
  <cols>
    <col min="1" max="1" width="1.58203125" style="39" customWidth="1"/>
    <col min="2" max="6" width="7.1640625" style="39" customWidth="1"/>
    <col min="7" max="7" width="4.33203125" style="39" customWidth="1"/>
    <col min="8" max="8" width="8.6640625" style="39"/>
    <col min="9" max="9" width="10.9140625" style="39" customWidth="1"/>
    <col min="10" max="10" width="9.58203125" style="39" bestFit="1" customWidth="1"/>
    <col min="11" max="14" width="8.6640625" style="39"/>
    <col min="15" max="15" width="8.6640625" style="39" customWidth="1"/>
    <col min="16" max="23" width="8.6640625" style="39"/>
    <col min="24" max="24" width="6.5" style="39" customWidth="1"/>
    <col min="25" max="25" width="7.1640625" style="39" customWidth="1"/>
    <col min="26" max="26" width="8.33203125" style="39" customWidth="1"/>
    <col min="27" max="27" width="5.83203125" style="39" customWidth="1"/>
    <col min="28" max="28" width="8.5" style="39" customWidth="1"/>
    <col min="29" max="29" width="10.25" style="39" customWidth="1"/>
    <col min="30" max="16384" width="8.6640625" style="39"/>
  </cols>
  <sheetData>
    <row r="1" spans="2:29" ht="9.5" customHeight="1" thickBot="1"/>
    <row r="2" spans="2:29" ht="17.5" thickTop="1">
      <c r="C2" s="95" t="s">
        <v>403</v>
      </c>
      <c r="D2" s="96"/>
      <c r="F2" s="99" t="s">
        <v>404</v>
      </c>
      <c r="G2" s="100"/>
    </row>
    <row r="3" spans="2:29" ht="18" thickBot="1">
      <c r="C3" s="97"/>
      <c r="D3" s="98"/>
      <c r="F3" s="101"/>
      <c r="G3" s="102"/>
      <c r="W3" s="92" t="s">
        <v>413</v>
      </c>
      <c r="X3" s="92"/>
      <c r="Y3" s="92"/>
      <c r="Z3" s="92"/>
      <c r="AB3" s="48"/>
    </row>
    <row r="4" spans="2:29" ht="13" customHeight="1" thickTop="1">
      <c r="H4" s="49"/>
      <c r="I4" s="49"/>
      <c r="J4" s="49"/>
      <c r="K4" s="49"/>
      <c r="L4" s="49"/>
      <c r="M4" s="49"/>
      <c r="N4" s="49"/>
    </row>
    <row r="5" spans="2:29" ht="17.5">
      <c r="B5" s="105" t="s">
        <v>87</v>
      </c>
      <c r="C5" s="108" t="s">
        <v>416</v>
      </c>
      <c r="D5" s="109"/>
      <c r="E5" s="109"/>
      <c r="F5" s="110"/>
      <c r="G5" s="71"/>
      <c r="H5" s="50"/>
      <c r="I5" s="50"/>
      <c r="J5" s="50"/>
      <c r="K5" s="50"/>
      <c r="L5" s="50"/>
      <c r="M5" s="50"/>
      <c r="N5" s="50"/>
    </row>
    <row r="6" spans="2:29" ht="17.5">
      <c r="B6" s="106"/>
      <c r="C6" s="111"/>
      <c r="D6" s="112"/>
      <c r="E6" s="112"/>
      <c r="F6" s="113"/>
      <c r="G6" s="71"/>
      <c r="H6" s="50"/>
      <c r="I6" s="50"/>
      <c r="J6" s="50"/>
      <c r="K6" s="50"/>
      <c r="L6" s="50"/>
      <c r="M6" s="50"/>
      <c r="N6" s="50"/>
    </row>
    <row r="7" spans="2:29" ht="17.5">
      <c r="B7" s="106"/>
      <c r="C7" s="111"/>
      <c r="D7" s="112"/>
      <c r="E7" s="112"/>
      <c r="F7" s="113"/>
      <c r="G7" s="71"/>
      <c r="H7" s="50"/>
      <c r="I7" s="50"/>
      <c r="J7" s="50"/>
      <c r="K7" s="50"/>
      <c r="L7" s="50"/>
      <c r="M7" s="50"/>
      <c r="N7" s="50"/>
    </row>
    <row r="8" spans="2:29" ht="17.5">
      <c r="B8" s="107"/>
      <c r="C8" s="114"/>
      <c r="D8" s="115"/>
      <c r="E8" s="115"/>
      <c r="F8" s="116"/>
      <c r="G8" s="71"/>
      <c r="H8" s="50"/>
      <c r="I8" s="50"/>
      <c r="J8" s="50"/>
      <c r="K8" s="50"/>
      <c r="L8" s="50"/>
      <c r="M8" s="50"/>
      <c r="N8" s="50"/>
    </row>
    <row r="9" spans="2:29" ht="17.5">
      <c r="B9" s="71"/>
      <c r="C9" s="71"/>
      <c r="D9" s="71"/>
      <c r="E9" s="71"/>
      <c r="F9" s="71"/>
      <c r="G9" s="71"/>
      <c r="H9" s="51" t="s">
        <v>302</v>
      </c>
      <c r="I9" s="50"/>
      <c r="J9" s="87">
        <f>IF(Sheet2!$AY$40,0,IF(Sheet2!AX39=2,Sheet2!$BB$39,Sheet2!$AY$39))</f>
        <v>444</v>
      </c>
      <c r="K9" s="52" t="s">
        <v>303</v>
      </c>
      <c r="L9" s="50"/>
      <c r="M9" s="89">
        <f>VLOOKUP(MapleStory!$C$5,Sheet2!$AB$5:$AF$26,3,FALSE)</f>
        <v>512</v>
      </c>
      <c r="N9" s="50"/>
      <c r="P9" s="53"/>
    </row>
    <row r="10" spans="2:29" ht="17.5">
      <c r="B10" s="54"/>
      <c r="C10" s="54"/>
      <c r="E10" s="54"/>
      <c r="F10" s="54"/>
      <c r="G10" s="71"/>
      <c r="H10" s="51" t="s">
        <v>26</v>
      </c>
      <c r="I10" s="50"/>
      <c r="J10" s="88">
        <f>IF(Sheet2!$AX$39=2,Sheet2!$BB$40,Sheet2!$BB$40)</f>
        <v>11.4</v>
      </c>
      <c r="K10" s="51" t="s">
        <v>304</v>
      </c>
      <c r="L10" s="50"/>
      <c r="M10" s="91">
        <f>VLOOKUP(MapleStory!$C$5,Sheet2!$AB$5:$AF$26,5,FALSE)</f>
        <v>4</v>
      </c>
      <c r="N10" s="50"/>
    </row>
    <row r="11" spans="2:29" ht="17.5">
      <c r="B11" s="94"/>
      <c r="C11" s="94"/>
      <c r="D11" s="94" t="str">
        <f>"스타포스 "&amp;입력!$AF$2&amp;"성"</f>
        <v>스타포스 23성</v>
      </c>
      <c r="E11" s="94"/>
      <c r="F11" s="94"/>
      <c r="G11" s="71"/>
      <c r="H11" s="51" t="s">
        <v>27</v>
      </c>
      <c r="I11" s="50"/>
      <c r="J11" s="89">
        <f>VLOOKUP(MapleStory!$C$5,Sheet2!$AB$5:$AF$26,4,FALSE)</f>
        <v>100</v>
      </c>
      <c r="K11" s="51" t="s">
        <v>305</v>
      </c>
      <c r="L11" s="50"/>
      <c r="M11" s="89">
        <f>VLOOKUP(MapleStory!$C$5,Sheet2!$AB$5:$AF$26,2,FALSE)</f>
        <v>100</v>
      </c>
      <c r="N11" s="50"/>
    </row>
    <row r="12" spans="2:29" ht="17.5">
      <c r="B12" s="94"/>
      <c r="C12" s="94"/>
      <c r="D12" s="94"/>
      <c r="E12" s="94"/>
      <c r="F12" s="94"/>
      <c r="G12" s="71"/>
      <c r="H12" s="51" t="s">
        <v>436</v>
      </c>
      <c r="I12" s="50"/>
      <c r="J12" s="90">
        <f>J9-M9</f>
        <v>-68</v>
      </c>
      <c r="K12" s="50" t="str">
        <f>IF(J12&lt;0,"억 메소만큼 더 사용하여","억 메소만큼 덜 사용하여")</f>
        <v>억 메소만큼 더 사용하여</v>
      </c>
      <c r="L12" s="50"/>
      <c r="M12" s="50"/>
      <c r="N12" s="50"/>
    </row>
    <row r="13" spans="2:29" ht="17.5">
      <c r="B13" s="94"/>
      <c r="C13" s="94"/>
      <c r="D13" s="104" t="str">
        <f>VLOOKUP($C$5,입력!F3:G46,2,FALSE)</f>
        <v>아케인 두손검</v>
      </c>
      <c r="E13" s="104"/>
      <c r="F13" s="104"/>
      <c r="G13" s="71"/>
      <c r="H13" s="51" t="s">
        <v>306</v>
      </c>
      <c r="I13" s="55" t="str">
        <f>A37&amp;"%"</f>
        <v>115.32%</v>
      </c>
      <c r="J13" s="50"/>
      <c r="K13" s="50"/>
      <c r="L13" s="50"/>
      <c r="M13" s="50"/>
      <c r="N13" s="50"/>
      <c r="Z13" s="56" t="s">
        <v>88</v>
      </c>
      <c r="AA13" s="57">
        <f>입력!H3</f>
        <v>23</v>
      </c>
      <c r="AB13" s="58" t="s">
        <v>74</v>
      </c>
      <c r="AC13" s="59">
        <f>입력!$H$25</f>
        <v>0</v>
      </c>
    </row>
    <row r="14" spans="2:29" ht="17.5">
      <c r="B14" s="94"/>
      <c r="C14" s="94"/>
      <c r="D14" s="104"/>
      <c r="E14" s="104"/>
      <c r="F14" s="104"/>
      <c r="G14" s="71"/>
      <c r="H14" s="50"/>
      <c r="I14" s="50"/>
      <c r="J14" s="50"/>
      <c r="K14" s="50"/>
      <c r="L14" s="50"/>
      <c r="M14" s="50"/>
      <c r="N14" s="50"/>
      <c r="Z14" s="60" t="s">
        <v>91</v>
      </c>
      <c r="AA14" s="57">
        <f>입력!H5</f>
        <v>0</v>
      </c>
      <c r="AB14" s="58" t="s">
        <v>75</v>
      </c>
      <c r="AC14" s="59">
        <f>입력!$H$27</f>
        <v>0</v>
      </c>
    </row>
    <row r="15" spans="2:29" ht="17.5">
      <c r="B15" s="94"/>
      <c r="C15" s="94"/>
      <c r="D15" s="104"/>
      <c r="E15" s="104"/>
      <c r="F15" s="104"/>
      <c r="G15" s="71"/>
      <c r="H15" s="50"/>
      <c r="I15" s="50"/>
      <c r="J15" s="50"/>
      <c r="K15" s="50"/>
      <c r="L15" s="50"/>
      <c r="M15" s="50"/>
      <c r="N15" s="50"/>
      <c r="Z15" s="60" t="s">
        <v>90</v>
      </c>
      <c r="AA15" s="57">
        <f>입력!H7</f>
        <v>0</v>
      </c>
      <c r="AB15" s="58" t="s">
        <v>76</v>
      </c>
      <c r="AC15" s="59">
        <f>입력!$H$29</f>
        <v>0</v>
      </c>
    </row>
    <row r="16" spans="2:29" ht="17.5">
      <c r="B16" s="61"/>
      <c r="C16" s="61"/>
      <c r="D16" s="61"/>
      <c r="E16" s="61"/>
      <c r="F16" s="61"/>
      <c r="G16" s="71"/>
      <c r="H16" s="50"/>
      <c r="I16" s="50"/>
      <c r="J16" s="50"/>
      <c r="K16" s="50"/>
      <c r="L16" s="50"/>
      <c r="M16" s="50"/>
      <c r="N16" s="50"/>
      <c r="Z16" s="60" t="s">
        <v>15</v>
      </c>
      <c r="AA16" s="57">
        <f>입력!H9</f>
        <v>0</v>
      </c>
      <c r="AB16" s="58" t="s">
        <v>77</v>
      </c>
      <c r="AC16" s="59">
        <f>입력!$H$31</f>
        <v>0</v>
      </c>
    </row>
    <row r="17" spans="2:29" ht="17.5">
      <c r="B17" s="62"/>
      <c r="C17" s="63" t="s">
        <v>21</v>
      </c>
      <c r="D17" s="62" t="s">
        <v>20</v>
      </c>
      <c r="E17" s="64" t="s">
        <v>22</v>
      </c>
      <c r="F17" s="65" t="s">
        <v>23</v>
      </c>
      <c r="G17" s="71"/>
      <c r="H17" s="50"/>
      <c r="I17" s="50"/>
      <c r="J17" s="50"/>
      <c r="K17" s="50"/>
      <c r="L17" s="50"/>
      <c r="M17" s="50"/>
      <c r="N17" s="50"/>
      <c r="Z17" s="60" t="s">
        <v>68</v>
      </c>
      <c r="AA17" s="57">
        <f>입력!H11</f>
        <v>0</v>
      </c>
      <c r="AB17" s="58" t="s">
        <v>78</v>
      </c>
      <c r="AC17" s="59">
        <f>입력!$H$33</f>
        <v>0</v>
      </c>
    </row>
    <row r="18" spans="2:29" ht="17.5">
      <c r="B18" s="75" t="s">
        <v>2</v>
      </c>
      <c r="C18" s="63"/>
      <c r="D18" s="66" t="str">
        <f>VLOOKUP($D$13,Sheet2!$C$5:$Q$214,4,FALSE)</f>
        <v>보통</v>
      </c>
      <c r="E18" s="64"/>
      <c r="F18" s="65"/>
      <c r="G18" s="71"/>
      <c r="H18" s="50"/>
      <c r="I18" s="50"/>
      <c r="J18" s="50"/>
      <c r="K18" s="50"/>
      <c r="L18" s="50"/>
      <c r="M18" s="50"/>
      <c r="N18" s="50"/>
      <c r="Z18" s="60" t="s">
        <v>69</v>
      </c>
      <c r="AA18" s="57">
        <f>입력!H13</f>
        <v>0</v>
      </c>
      <c r="AB18" s="58" t="s">
        <v>79</v>
      </c>
      <c r="AC18" s="59">
        <f>입력!$H$35</f>
        <v>0</v>
      </c>
    </row>
    <row r="19" spans="2:29" ht="17.5">
      <c r="B19" s="75" t="s">
        <v>3</v>
      </c>
      <c r="C19" s="67">
        <f>SUM(D19:F19)</f>
        <v>246</v>
      </c>
      <c r="D19" s="66">
        <f>VLOOKUP($D$13,Sheet2!$C$5:$Q$214,5,FALSE)</f>
        <v>100</v>
      </c>
      <c r="E19" s="68">
        <f>VLOOKUP($D$13&amp;"추가옵션",입력!$I$3:$W$466,3,FALSE)</f>
        <v>1</v>
      </c>
      <c r="F19" s="69">
        <f>VLOOKUP($D$13&amp;"스타포스",입력!$I$3:$X$46,3,FALSE)</f>
        <v>145</v>
      </c>
      <c r="G19" s="71"/>
      <c r="H19" s="50"/>
      <c r="I19" s="50"/>
      <c r="J19" s="50"/>
      <c r="K19" s="50"/>
      <c r="L19" s="50"/>
      <c r="M19" s="50"/>
      <c r="N19" s="50"/>
      <c r="Z19" s="60" t="s">
        <v>70</v>
      </c>
      <c r="AA19" s="57">
        <f>입력!H15</f>
        <v>0</v>
      </c>
      <c r="AB19" s="58" t="s">
        <v>80</v>
      </c>
      <c r="AC19" s="59">
        <f>입력!$H$37</f>
        <v>0</v>
      </c>
    </row>
    <row r="20" spans="2:29" ht="17.5">
      <c r="B20" s="75" t="s">
        <v>4</v>
      </c>
      <c r="C20" s="67">
        <f>SUM(D20:F20)</f>
        <v>247</v>
      </c>
      <c r="D20" s="66">
        <f>VLOOKUP($D$13,Sheet2!$C$5:$Q$214,6,FALSE)</f>
        <v>100</v>
      </c>
      <c r="E20" s="68">
        <f>VLOOKUP($D$13&amp;"추가옵션",입력!$I$3:$X$46,4,FALSE)</f>
        <v>2</v>
      </c>
      <c r="F20" s="69">
        <f>VLOOKUP($D$13&amp;"스타포스",입력!$I$3:$X$46,4,FALSE)</f>
        <v>145</v>
      </c>
      <c r="G20" s="71"/>
      <c r="H20" s="50"/>
      <c r="I20" s="50"/>
      <c r="J20" s="50"/>
      <c r="K20" s="50"/>
      <c r="L20" s="50"/>
      <c r="M20" s="50"/>
      <c r="N20" s="50"/>
      <c r="Z20" s="60" t="s">
        <v>19</v>
      </c>
      <c r="AA20" s="57">
        <f>입력!H17</f>
        <v>0</v>
      </c>
      <c r="AB20" s="58" t="s">
        <v>81</v>
      </c>
      <c r="AC20" s="59">
        <f>입력!$H$39</f>
        <v>0</v>
      </c>
    </row>
    <row r="21" spans="2:29" ht="17.5">
      <c r="B21" s="75" t="s">
        <v>116</v>
      </c>
      <c r="C21" s="67">
        <f t="shared" ref="C21:C25" si="0">SUM(D21:F21)</f>
        <v>3</v>
      </c>
      <c r="D21" s="66">
        <f>VLOOKUP($D$13,Sheet2!$C$5:$Q$214,7,FALSE)</f>
        <v>0</v>
      </c>
      <c r="E21" s="68">
        <f>VLOOKUP($D$13&amp;"추가옵션",입력!$I$3:$X$46,5,FALSE)</f>
        <v>3</v>
      </c>
      <c r="F21" s="69">
        <f>VLOOKUP($D$13&amp;"스타포스",입력!$I$3:$X$46,5,FALSE)</f>
        <v>0</v>
      </c>
      <c r="G21" s="71"/>
      <c r="H21" s="50"/>
      <c r="I21" s="50"/>
      <c r="J21" s="50"/>
      <c r="K21" s="50"/>
      <c r="L21" s="50"/>
      <c r="M21" s="50"/>
      <c r="N21" s="50"/>
      <c r="Z21" s="60" t="s">
        <v>83</v>
      </c>
      <c r="AA21" s="57">
        <f>입력!H19</f>
        <v>0</v>
      </c>
      <c r="AB21" s="58" t="s">
        <v>82</v>
      </c>
      <c r="AC21" s="59">
        <f>입력!$H$41</f>
        <v>0</v>
      </c>
    </row>
    <row r="22" spans="2:29" ht="17.5">
      <c r="B22" s="75" t="s">
        <v>117</v>
      </c>
      <c r="C22" s="67">
        <f t="shared" si="0"/>
        <v>4</v>
      </c>
      <c r="D22" s="66">
        <f>VLOOKUP($D$13,Sheet2!$C$5:$Q$214,8,FALSE)</f>
        <v>0</v>
      </c>
      <c r="E22" s="68">
        <f>VLOOKUP($D$13&amp;"추가옵션",입력!$I$3:$X$46,6,FALSE)</f>
        <v>4</v>
      </c>
      <c r="F22" s="69">
        <f>VLOOKUP($D$13&amp;"스타포스",입력!$I$3:$X$46,6,FALSE)</f>
        <v>0</v>
      </c>
      <c r="G22" s="71"/>
      <c r="H22" s="50"/>
      <c r="I22" s="50"/>
      <c r="J22" s="50"/>
      <c r="K22" s="50"/>
      <c r="L22" s="50"/>
      <c r="M22" s="50"/>
      <c r="N22" s="50"/>
      <c r="Z22" s="60" t="s">
        <v>73</v>
      </c>
      <c r="AA22" s="57">
        <f>입력!H21</f>
        <v>0</v>
      </c>
      <c r="AB22" s="58" t="s">
        <v>84</v>
      </c>
      <c r="AC22" s="59">
        <f>입력!$H$43</f>
        <v>0</v>
      </c>
    </row>
    <row r="23" spans="2:29" ht="17.5">
      <c r="B23" s="70" t="s">
        <v>7</v>
      </c>
      <c r="C23" s="67">
        <f t="shared" si="0"/>
        <v>260</v>
      </c>
      <c r="D23" s="66">
        <f>VLOOKUP($D$13,Sheet2!$C$5:$Q$214,9,FALSE)</f>
        <v>0</v>
      </c>
      <c r="E23" s="68">
        <f>VLOOKUP($D$13&amp;"추가옵션",입력!$I$3:$X$46,7,FALSE)</f>
        <v>5</v>
      </c>
      <c r="F23" s="69">
        <f>VLOOKUP($D$13&amp;"스타포스",입력!$I$3:$X$46,7,FALSE)</f>
        <v>255</v>
      </c>
      <c r="G23" s="71"/>
      <c r="H23" s="71"/>
      <c r="I23" s="71"/>
      <c r="J23" s="71"/>
      <c r="K23" s="71"/>
      <c r="L23" s="71"/>
      <c r="M23" s="71"/>
      <c r="N23" s="71"/>
      <c r="Z23" s="60" t="s">
        <v>72</v>
      </c>
      <c r="AA23" s="57">
        <f>입력!$H$23</f>
        <v>0</v>
      </c>
      <c r="AB23" s="58" t="s">
        <v>85</v>
      </c>
      <c r="AC23" s="59">
        <f>입력!$H$45</f>
        <v>0</v>
      </c>
    </row>
    <row r="24" spans="2:29" ht="17.5">
      <c r="B24" s="70" t="s">
        <v>8</v>
      </c>
      <c r="C24" s="67">
        <f t="shared" si="0"/>
        <v>261</v>
      </c>
      <c r="D24" s="66">
        <f>VLOOKUP($D$13,Sheet2!$C$5:$Q$214,10,FALSE)</f>
        <v>0</v>
      </c>
      <c r="E24" s="68">
        <f>VLOOKUP($D$13&amp;"추가옵션",입력!$I$3:$X$46,8,FALSE)</f>
        <v>6</v>
      </c>
      <c r="F24" s="69">
        <f>VLOOKUP($D$13&amp;"스타포스",입력!$I$3:$X$46,8,FALSE)</f>
        <v>255</v>
      </c>
      <c r="G24" s="71"/>
      <c r="H24" s="103"/>
      <c r="I24" s="103"/>
      <c r="J24" s="103"/>
      <c r="K24" s="103"/>
      <c r="L24" s="103"/>
      <c r="M24" s="103"/>
      <c r="N24" s="103"/>
      <c r="Z24" s="61"/>
      <c r="AA24" s="61"/>
      <c r="AB24" s="61"/>
      <c r="AC24" s="61"/>
    </row>
    <row r="25" spans="2:29" ht="17.5">
      <c r="B25" s="75" t="s">
        <v>9</v>
      </c>
      <c r="C25" s="67">
        <f t="shared" si="0"/>
        <v>303</v>
      </c>
      <c r="D25" s="66">
        <f>VLOOKUP($D$13,Sheet2!$C$5:$Q$214,11,FALSE)</f>
        <v>295</v>
      </c>
      <c r="E25" s="68">
        <f>VLOOKUP($D$13&amp;"추가옵션",입력!$I$3:$X$46,9,FALSE)</f>
        <v>7</v>
      </c>
      <c r="F25" s="69">
        <f>VLOOKUP($D$13&amp;"스타포스",입력!$I$3:$X$46,9,FALSE)</f>
        <v>1</v>
      </c>
      <c r="G25" s="71"/>
      <c r="H25" s="71"/>
      <c r="I25" s="71"/>
      <c r="J25" s="71"/>
      <c r="K25" s="71"/>
      <c r="L25" s="71"/>
      <c r="M25" s="71"/>
      <c r="N25" s="71"/>
      <c r="Z25" s="72" t="s">
        <v>147</v>
      </c>
      <c r="AA25" s="73"/>
      <c r="AB25" s="82">
        <f>AVERAGE(Sheet2!$CQ$5:$CQ$26)</f>
        <v>1.3529411764705883</v>
      </c>
      <c r="AC25" s="74"/>
    </row>
    <row r="26" spans="2:29" ht="17.5">
      <c r="B26" s="75" t="s">
        <v>10</v>
      </c>
      <c r="C26" s="67">
        <f>SUM(D26:F26)</f>
        <v>9</v>
      </c>
      <c r="D26" s="66">
        <f>VLOOKUP($D$13,Sheet2!$C$5:$Q$214,12,FALSE)</f>
        <v>0</v>
      </c>
      <c r="E26" s="68">
        <f>VLOOKUP($D$13&amp;"추가옵션",입력!$I$3:$X$46,10,FALSE)</f>
        <v>8</v>
      </c>
      <c r="F26" s="69">
        <f>VLOOKUP($D$13&amp;"스타포스",입력!$I$3:$X$46,10,FALSE)</f>
        <v>1</v>
      </c>
      <c r="G26" s="71"/>
      <c r="H26" s="71"/>
      <c r="I26" s="71"/>
      <c r="J26" s="71"/>
      <c r="K26" s="71"/>
      <c r="L26" s="71"/>
      <c r="M26" s="71"/>
      <c r="N26" s="71"/>
      <c r="Z26" s="72" t="s">
        <v>148</v>
      </c>
      <c r="AA26" s="73"/>
      <c r="AB26" s="82">
        <f>AVERAGE(Sheet2!$AN$5:$AN$26)</f>
        <v>32.363636363636367</v>
      </c>
      <c r="AC26" s="74"/>
    </row>
    <row r="27" spans="2:29" ht="17.5">
      <c r="B27" s="75" t="s">
        <v>198</v>
      </c>
      <c r="C27" s="67">
        <f>SUM(D27:F27)</f>
        <v>9</v>
      </c>
      <c r="D27" s="66">
        <f>VLOOKUP($D$13,Sheet2!$C$5:$Q$214,13,FALSE)</f>
        <v>0</v>
      </c>
      <c r="E27" s="68">
        <f>VLOOKUP($D$13&amp;"추가옵션",입력!$I$3:$X$46,11,FALSE)</f>
        <v>9</v>
      </c>
      <c r="F27" s="69">
        <f>VLOOKUP($D$13&amp;"스타포스",입력!$I$3:$X$46,11,FALSE)</f>
        <v>0</v>
      </c>
      <c r="G27" s="71"/>
      <c r="H27" s="71"/>
      <c r="I27" s="71"/>
      <c r="J27" s="71"/>
      <c r="K27" s="71"/>
      <c r="L27" s="71"/>
      <c r="M27" s="71"/>
      <c r="N27" s="71"/>
      <c r="Z27" s="72" t="s">
        <v>26</v>
      </c>
      <c r="AA27" s="49"/>
      <c r="AB27" s="82">
        <f>AVERAGE(Sheet2!$CR$5:$CR$26)</f>
        <v>0.23529411764705882</v>
      </c>
      <c r="AC27" s="74"/>
    </row>
    <row r="28" spans="2:29" ht="17.5">
      <c r="B28" s="75" t="s">
        <v>11</v>
      </c>
      <c r="C28" s="67" t="str">
        <f>SUM(D28:F28)&amp;"%"</f>
        <v>40%</v>
      </c>
      <c r="D28" s="66">
        <f>VLOOKUP($D$13,Sheet2!$C$5:$Q$214,14,FALSE)</f>
        <v>30</v>
      </c>
      <c r="E28" s="68">
        <f>VLOOKUP($D$13&amp;"추가옵션",입력!$I$3:$X$46,12,FALSE)</f>
        <v>10</v>
      </c>
      <c r="F28" s="69">
        <f>VLOOKUP($D$13&amp;"스타포스",입력!$I$3:$X$46,12,FALSE)</f>
        <v>0</v>
      </c>
      <c r="G28" s="71"/>
      <c r="H28" s="71"/>
      <c r="I28" s="71"/>
      <c r="J28" s="71"/>
      <c r="K28" s="71"/>
      <c r="L28" s="71"/>
      <c r="M28" s="71"/>
      <c r="N28" s="71"/>
      <c r="Z28" s="72" t="s">
        <v>290</v>
      </c>
      <c r="AA28" s="49"/>
      <c r="AB28" s="83" t="str">
        <f>VLOOKUP($AC28,Sheet2!$AF$5:$AH$24,3,FALSE)</f>
        <v>주무기</v>
      </c>
      <c r="AC28" s="81">
        <f>MAX(Sheet2!$CR$5:$CR$26)</f>
        <v>4</v>
      </c>
    </row>
    <row r="29" spans="2:29" ht="17.5">
      <c r="B29" s="75" t="s">
        <v>12</v>
      </c>
      <c r="C29" s="67" t="str">
        <f>SUM(D29:F29)&amp;"%"</f>
        <v>31%</v>
      </c>
      <c r="D29" s="66">
        <f>VLOOKUP($D$13,Sheet2!$C$5:$Q$214,15,FALSE)</f>
        <v>20</v>
      </c>
      <c r="E29" s="68">
        <f>VLOOKUP($D$13&amp;"추가옵션",입력!$I$3:$X$46,13,FALSE)</f>
        <v>11</v>
      </c>
      <c r="F29" s="69">
        <f>VLOOKUP($D$13&amp;"스타포스",입력!$I$3:$X$46,13,FALSE)</f>
        <v>0</v>
      </c>
      <c r="G29" s="71"/>
      <c r="H29" s="71"/>
      <c r="I29" s="71"/>
      <c r="J29" s="71"/>
      <c r="K29" s="71"/>
      <c r="L29" s="71"/>
      <c r="M29" s="71"/>
      <c r="N29" s="71"/>
      <c r="Z29" s="72" t="s">
        <v>291</v>
      </c>
      <c r="AA29" s="49"/>
      <c r="AB29" s="83" t="str">
        <f>VLOOKUP($AC$29,Sheet2!$AD$5:$AH$26,5,FALSE)</f>
        <v>주무기</v>
      </c>
      <c r="AC29" s="80">
        <f>MAX(Sheet2!$AK$5:$AK$26)</f>
        <v>512</v>
      </c>
    </row>
    <row r="30" spans="2:29" ht="17.5">
      <c r="B30" s="75" t="s">
        <v>13</v>
      </c>
      <c r="C30" s="67" t="str">
        <f>SUM(D30:F30)&amp;"%"</f>
        <v>12%</v>
      </c>
      <c r="D30" s="66"/>
      <c r="E30" s="68">
        <f>VLOOKUP($D$13&amp;"추가옵션",입력!$I$3:$X$46,14,FALSE)</f>
        <v>12</v>
      </c>
      <c r="F30" s="69">
        <f>VLOOKUP($D$13&amp;"스타포스",입력!$I$3:$X$46,14,FALSE)</f>
        <v>0</v>
      </c>
      <c r="G30" s="71"/>
      <c r="H30" s="71"/>
      <c r="I30" s="71"/>
      <c r="J30" s="71"/>
      <c r="K30" s="71"/>
      <c r="L30" s="71"/>
      <c r="M30" s="71"/>
      <c r="N30" s="71"/>
      <c r="Z30" s="72" t="s">
        <v>292</v>
      </c>
      <c r="AA30" s="49"/>
      <c r="AB30" s="83" t="str">
        <f>VLOOKUP($AC$30,Sheet2!$AE$5:$AH$26,4,FALSE)</f>
        <v>주무기</v>
      </c>
      <c r="AC30" s="80">
        <f>MAX(Sheet2!$AL$5:$AL$26)</f>
        <v>100</v>
      </c>
    </row>
    <row r="31" spans="2:29" ht="17.5">
      <c r="B31" s="75" t="s">
        <v>14</v>
      </c>
      <c r="C31" s="67" t="str">
        <f>SUM(D31:F31)&amp;"%"</f>
        <v>13%</v>
      </c>
      <c r="D31" s="66"/>
      <c r="E31" s="68">
        <f>VLOOKUP($D$13&amp;"추가옵션",입력!$I$3:$X$46,15,FALSE)</f>
        <v>13</v>
      </c>
      <c r="F31" s="69">
        <f>VLOOKUP($D$13&amp;"스타포스",입력!$I$3:$X$46,15,FALSE)</f>
        <v>0</v>
      </c>
      <c r="G31" s="71"/>
      <c r="H31" s="71"/>
      <c r="I31" s="71"/>
      <c r="J31" s="71"/>
      <c r="K31" s="71"/>
      <c r="L31" s="71"/>
      <c r="M31" s="71"/>
      <c r="N31" s="71"/>
      <c r="Z31" s="72" t="s">
        <v>293</v>
      </c>
      <c r="AA31" s="73"/>
      <c r="AB31" s="83" t="str">
        <f>VLOOKUP($AC$31,Sheet2!$AC$5:$AH$26,6,FALSE)</f>
        <v>주무기</v>
      </c>
      <c r="AC31" s="80">
        <f>MAX(Sheet2!$AJ$5:$AJ$26)</f>
        <v>100</v>
      </c>
    </row>
    <row r="32" spans="2:29" ht="17.5">
      <c r="B32" s="93" t="str">
        <f>"★"&amp;VLOOKUP($C$5,입력!$AA$3:$AB$46,2,FALSE)</f>
        <v>★레전드리</v>
      </c>
      <c r="C32" s="93"/>
      <c r="D32" s="94" t="s">
        <v>16</v>
      </c>
      <c r="E32" s="94"/>
      <c r="F32" s="94"/>
      <c r="G32" s="71"/>
      <c r="H32" s="71"/>
      <c r="I32" s="71"/>
      <c r="J32" s="71"/>
      <c r="K32" s="71"/>
      <c r="L32" s="71"/>
      <c r="M32" s="71"/>
      <c r="N32" s="71"/>
      <c r="Z32" s="72" t="s">
        <v>294</v>
      </c>
      <c r="AA32" s="49"/>
      <c r="AB32" s="83" t="str">
        <f>VLOOKUP($AC$32,Sheet2!$AN$5:$AO$26,2,FALSE)</f>
        <v>주무기</v>
      </c>
      <c r="AC32" s="80">
        <f>MAX(Sheet2!$AN$5:$AN$26)</f>
        <v>712</v>
      </c>
    </row>
    <row r="33" spans="1:29" ht="17.5">
      <c r="B33" s="76" t="str">
        <f>VLOOKUP($C$5,입력!$AA$3:$AE$46,3,FALSE)</f>
        <v>공격력 12%</v>
      </c>
      <c r="C33" s="62"/>
      <c r="D33" s="62"/>
      <c r="E33" s="62"/>
      <c r="F33" s="62"/>
      <c r="G33" s="71"/>
      <c r="H33" s="71"/>
      <c r="I33" s="71"/>
      <c r="J33" s="71"/>
      <c r="K33" s="71"/>
      <c r="L33" s="71"/>
      <c r="M33" s="71"/>
      <c r="N33" s="71"/>
      <c r="Z33" s="49"/>
      <c r="AA33" s="49"/>
      <c r="AB33" s="84"/>
      <c r="AC33" s="74"/>
    </row>
    <row r="34" spans="1:29" ht="17.5">
      <c r="B34" s="76" t="str">
        <f>VLOOKUP($C$5,입력!$AA$3:$AE$46,4,FALSE)</f>
        <v>마력 +9%</v>
      </c>
      <c r="C34" s="62"/>
      <c r="D34" s="62"/>
      <c r="E34" s="62"/>
      <c r="F34" s="62"/>
      <c r="G34" s="71"/>
      <c r="H34" s="71"/>
      <c r="I34" s="71"/>
      <c r="J34" s="71"/>
      <c r="K34" s="71"/>
      <c r="L34" s="71"/>
      <c r="M34" s="71"/>
      <c r="N34" s="71"/>
      <c r="Z34" s="52" t="s">
        <v>149</v>
      </c>
      <c r="AA34" s="73"/>
      <c r="AB34" s="85">
        <f>SUM(Sheet2!AI5:AI26)</f>
        <v>4</v>
      </c>
      <c r="AC34" s="74"/>
    </row>
    <row r="35" spans="1:29" ht="17.5">
      <c r="B35" s="76" t="str">
        <f>VLOOKUP($C$5,입력!$AA$3:$AE$46,5,FALSE)</f>
        <v>데미지 +9%</v>
      </c>
      <c r="C35" s="62"/>
      <c r="D35" s="62"/>
      <c r="E35" s="62"/>
      <c r="F35" s="62"/>
      <c r="G35" s="71"/>
      <c r="H35" s="71"/>
      <c r="I35" s="71"/>
      <c r="J35" s="71"/>
      <c r="K35" s="71"/>
      <c r="L35" s="71"/>
      <c r="M35" s="71"/>
      <c r="N35" s="71"/>
      <c r="Z35" s="52" t="s">
        <v>150</v>
      </c>
      <c r="AA35" s="73"/>
      <c r="AB35" s="86">
        <f>SUM(Sheet2!AN5:AN26)</f>
        <v>712</v>
      </c>
      <c r="AC35" s="74"/>
    </row>
    <row r="36" spans="1:29">
      <c r="B36" s="61"/>
      <c r="C36" s="61"/>
      <c r="D36" s="61"/>
      <c r="E36" s="61"/>
      <c r="F36" s="61"/>
    </row>
    <row r="37" spans="1:29">
      <c r="A37" s="77">
        <f>IF(J9=0,0,ROUND(M9*100/J9,2))</f>
        <v>115.32</v>
      </c>
    </row>
    <row r="38" spans="1:29">
      <c r="A38" s="39" t="s">
        <v>17</v>
      </c>
      <c r="B38" s="78">
        <f>M9</f>
        <v>512</v>
      </c>
    </row>
    <row r="39" spans="1:29">
      <c r="A39" s="39" t="s">
        <v>16</v>
      </c>
      <c r="B39" s="78">
        <f>J11</f>
        <v>100</v>
      </c>
      <c r="D39" s="39" t="s">
        <v>401</v>
      </c>
      <c r="E39" s="39" t="s">
        <v>395</v>
      </c>
      <c r="F39" s="39" t="s">
        <v>396</v>
      </c>
      <c r="G39" s="39" t="s">
        <v>397</v>
      </c>
      <c r="H39" s="39" t="s">
        <v>399</v>
      </c>
    </row>
    <row r="40" spans="1:29">
      <c r="A40" s="39" t="s">
        <v>18</v>
      </c>
      <c r="B40" s="78">
        <f>M11</f>
        <v>100</v>
      </c>
      <c r="D40" s="39">
        <v>1</v>
      </c>
      <c r="E40" s="39">
        <v>2</v>
      </c>
      <c r="F40" s="39">
        <v>3</v>
      </c>
      <c r="G40" s="39">
        <v>4</v>
      </c>
      <c r="H40" s="39">
        <v>5</v>
      </c>
    </row>
  </sheetData>
  <sheetProtection algorithmName="SHA-512" hashValue="7tLwLTeMZsZtjNg3U30KJZBFwEBXbLNmcUXa+2P27sdg45L0ZyHYq2VYI2MD45HHwA52tPBWX4ITlRXDkMx5Yg==" saltValue="ufAuXvpyuhme9UJKj6tj+w==" spinCount="100000" sheet="1" selectLockedCells="1"/>
  <mergeCells count="11">
    <mergeCell ref="W3:Z3"/>
    <mergeCell ref="B32:C32"/>
    <mergeCell ref="D32:F32"/>
    <mergeCell ref="C2:D3"/>
    <mergeCell ref="F2:G3"/>
    <mergeCell ref="H24:N24"/>
    <mergeCell ref="B11:C15"/>
    <mergeCell ref="D11:F12"/>
    <mergeCell ref="D13:F15"/>
    <mergeCell ref="B5:B8"/>
    <mergeCell ref="C5:F8"/>
  </mergeCells>
  <phoneticPr fontId="1" type="noConversion"/>
  <conditionalFormatting sqref="H9:M13">
    <cfRule type="expression" priority="9">
      <formula>ISERROR(H9)</formula>
    </cfRule>
  </conditionalFormatting>
  <conditionalFormatting sqref="B32:C32">
    <cfRule type="expression" dxfId="3" priority="1">
      <formula>IF($B$32="★레어",TRUE,FALSE)</formula>
    </cfRule>
    <cfRule type="expression" dxfId="2" priority="2">
      <formula>IF($B$32="★에픽",TRUE,FALSE)</formula>
    </cfRule>
    <cfRule type="expression" dxfId="1" priority="3">
      <formula>IF($B$32="★유니크",TRUE,FALSE)</formula>
    </cfRule>
    <cfRule type="expression" dxfId="0" priority="4">
      <formula>IF($B$32="★레전드리",TRUE,FALSE)</formula>
    </cfRule>
  </conditionalFormatting>
  <dataValidations count="1">
    <dataValidation type="list" allowBlank="1" showInputMessage="1" showErrorMessage="1" sqref="C5" xr:uid="{277C07FB-3233-4367-9EC5-F25D3088FC4E}">
      <formula1>장비종류</formula1>
    </dataValidation>
  </dataValidations>
  <pageMargins left="0.7" right="0.7" top="0.75" bottom="0.75" header="0.3" footer="0.3"/>
  <pageSetup paperSize="9" orientation="portrait" r:id="rId1"/>
  <drawing r:id="rId2"/>
  <legacyDrawing r:id="rId3"/>
  <picture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57" r:id="rId5" name="Group Box 33">
              <controlPr defaultSize="0" autoFill="0" autoPict="0">
                <anchor moveWithCells="1">
                  <from>
                    <xdr:col>7</xdr:col>
                    <xdr:colOff>31750</xdr:colOff>
                    <xdr:row>4</xdr:row>
                    <xdr:rowOff>171450</xdr:rowOff>
                  </from>
                  <to>
                    <xdr:col>11</xdr:col>
                    <xdr:colOff>228600</xdr:colOff>
                    <xdr:row>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" r:id="rId6" name="Option Button 34">
              <controlPr defaultSize="0" autoFill="0" autoLine="0" autoPict="0">
                <anchor moveWithCells="1">
                  <from>
                    <xdr:col>7</xdr:col>
                    <xdr:colOff>114300</xdr:colOff>
                    <xdr:row>5</xdr:row>
                    <xdr:rowOff>120650</xdr:rowOff>
                  </from>
                  <to>
                    <xdr:col>8</xdr:col>
                    <xdr:colOff>266700</xdr:colOff>
                    <xdr:row>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9" r:id="rId7" name="Option Button 35">
              <controlPr defaultSize="0" autoFill="0" autoLine="0" autoPict="0">
                <anchor moveWithCells="1">
                  <from>
                    <xdr:col>8</xdr:col>
                    <xdr:colOff>463550</xdr:colOff>
                    <xdr:row>5</xdr:row>
                    <xdr:rowOff>107950</xdr:rowOff>
                  </from>
                  <to>
                    <xdr:col>9</xdr:col>
                    <xdr:colOff>349250</xdr:colOff>
                    <xdr:row>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" r:id="rId8" name="Group Box 38">
              <controlPr defaultSize="0" autoFill="0" autoPict="0">
                <anchor moveWithCells="1">
                  <from>
                    <xdr:col>7</xdr:col>
                    <xdr:colOff>171450</xdr:colOff>
                    <xdr:row>25</xdr:row>
                    <xdr:rowOff>0</xdr:rowOff>
                  </from>
                  <to>
                    <xdr:col>8</xdr:col>
                    <xdr:colOff>425450</xdr:colOff>
                    <xdr:row>35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3" r:id="rId9" name="Check Box 39">
              <controlPr defaultSize="0" autoFill="0" autoLine="0" autoPict="0">
                <anchor moveWithCells="1">
                  <from>
                    <xdr:col>7</xdr:col>
                    <xdr:colOff>260350</xdr:colOff>
                    <xdr:row>26</xdr:row>
                    <xdr:rowOff>19050</xdr:rowOff>
                  </from>
                  <to>
                    <xdr:col>8</xdr:col>
                    <xdr:colOff>107950</xdr:colOff>
                    <xdr:row>27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" r:id="rId10" name="Check Box 41">
              <controlPr defaultSize="0" autoFill="0" autoLine="0" autoPict="0">
                <anchor moveWithCells="1">
                  <from>
                    <xdr:col>7</xdr:col>
                    <xdr:colOff>260350</xdr:colOff>
                    <xdr:row>29</xdr:row>
                    <xdr:rowOff>12700</xdr:rowOff>
                  </from>
                  <to>
                    <xdr:col>8</xdr:col>
                    <xdr:colOff>107950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6" r:id="rId11" name="Check Box 42">
              <controlPr defaultSize="0" autoFill="0" autoLine="0" autoPict="0">
                <anchor moveWithCells="1">
                  <from>
                    <xdr:col>7</xdr:col>
                    <xdr:colOff>260350</xdr:colOff>
                    <xdr:row>32</xdr:row>
                    <xdr:rowOff>76200</xdr:rowOff>
                  </from>
                  <to>
                    <xdr:col>8</xdr:col>
                    <xdr:colOff>107950</xdr:colOff>
                    <xdr:row>33</xdr:row>
                    <xdr:rowOff>120650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7" r:id="rId12" name="Group Box 43">
              <controlPr defaultSize="0" autoFill="0" autoPict="0">
                <anchor moveWithCells="1">
                  <from>
                    <xdr:col>8</xdr:col>
                    <xdr:colOff>577850</xdr:colOff>
                    <xdr:row>25</xdr:row>
                    <xdr:rowOff>0</xdr:rowOff>
                  </from>
                  <to>
                    <xdr:col>13</xdr:col>
                    <xdr:colOff>419100</xdr:colOff>
                    <xdr:row>35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0" r:id="rId13" name="Check Box 46">
              <controlPr defaultSize="0" autoFill="0" autoLine="0" autoPict="0">
                <anchor moveWithCells="1">
                  <from>
                    <xdr:col>8</xdr:col>
                    <xdr:colOff>673100</xdr:colOff>
                    <xdr:row>25</xdr:row>
                    <xdr:rowOff>209550</xdr:rowOff>
                  </from>
                  <to>
                    <xdr:col>9</xdr:col>
                    <xdr:colOff>387350</xdr:colOff>
                    <xdr:row>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0" r:id="rId14" name="Check Box 86">
              <controlPr defaultSize="0" autoFill="0" autoLine="0" autoPict="0">
                <anchor moveWithCells="1">
                  <from>
                    <xdr:col>9</xdr:col>
                    <xdr:colOff>723900</xdr:colOff>
                    <xdr:row>25</xdr:row>
                    <xdr:rowOff>209550</xdr:rowOff>
                  </from>
                  <to>
                    <xdr:col>10</xdr:col>
                    <xdr:colOff>539750</xdr:colOff>
                    <xdr:row>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1" r:id="rId15" name="Check Box 87">
              <controlPr defaultSize="0" autoFill="0" autoLine="0" autoPict="0">
                <anchor moveWithCells="1">
                  <from>
                    <xdr:col>11</xdr:col>
                    <xdr:colOff>101600</xdr:colOff>
                    <xdr:row>25</xdr:row>
                    <xdr:rowOff>209550</xdr:rowOff>
                  </from>
                  <to>
                    <xdr:col>11</xdr:col>
                    <xdr:colOff>647700</xdr:colOff>
                    <xdr:row>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2" r:id="rId16" name="Check Box 88">
              <controlPr defaultSize="0" autoFill="0" autoLine="0" autoPict="0">
                <anchor moveWithCells="1">
                  <from>
                    <xdr:col>12</xdr:col>
                    <xdr:colOff>158750</xdr:colOff>
                    <xdr:row>27</xdr:row>
                    <xdr:rowOff>69850</xdr:rowOff>
                  </from>
                  <to>
                    <xdr:col>13</xdr:col>
                    <xdr:colOff>50800</xdr:colOff>
                    <xdr:row>28</xdr:row>
                    <xdr:rowOff>120650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3" r:id="rId17" name="Check Box 89">
              <controlPr defaultSize="0" autoFill="0" autoLine="0" autoPict="0">
                <anchor moveWithCells="1">
                  <from>
                    <xdr:col>8</xdr:col>
                    <xdr:colOff>673100</xdr:colOff>
                    <xdr:row>27</xdr:row>
                    <xdr:rowOff>101600</xdr:rowOff>
                  </from>
                  <to>
                    <xdr:col>9</xdr:col>
                    <xdr:colOff>387350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4" r:id="rId18" name="Check Box 90">
              <controlPr defaultSize="0" autoFill="0" autoLine="0" autoPict="0">
                <anchor moveWithCells="1">
                  <from>
                    <xdr:col>9</xdr:col>
                    <xdr:colOff>723900</xdr:colOff>
                    <xdr:row>27</xdr:row>
                    <xdr:rowOff>101600</xdr:rowOff>
                  </from>
                  <to>
                    <xdr:col>10</xdr:col>
                    <xdr:colOff>539750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5" r:id="rId19" name="Check Box 91">
              <controlPr defaultSize="0" autoFill="0" autoLine="0" autoPict="0">
                <anchor moveWithCells="1">
                  <from>
                    <xdr:col>11</xdr:col>
                    <xdr:colOff>101600</xdr:colOff>
                    <xdr:row>27</xdr:row>
                    <xdr:rowOff>101600</xdr:rowOff>
                  </from>
                  <to>
                    <xdr:col>11</xdr:col>
                    <xdr:colOff>647700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" r:id="rId20" name="Check Box 92">
              <controlPr defaultSize="0" autoFill="0" autoLine="0" autoPict="0">
                <anchor moveWithCells="1">
                  <from>
                    <xdr:col>12</xdr:col>
                    <xdr:colOff>158750</xdr:colOff>
                    <xdr:row>28</xdr:row>
                    <xdr:rowOff>184150</xdr:rowOff>
                  </from>
                  <to>
                    <xdr:col>13</xdr:col>
                    <xdr:colOff>50800</xdr:colOff>
                    <xdr:row>30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7" r:id="rId21" name="Check Box 93">
              <controlPr defaultSize="0" autoFill="0" autoLine="0" autoPict="0">
                <anchor moveWithCells="1">
                  <from>
                    <xdr:col>8</xdr:col>
                    <xdr:colOff>673100</xdr:colOff>
                    <xdr:row>29</xdr:row>
                    <xdr:rowOff>12700</xdr:rowOff>
                  </from>
                  <to>
                    <xdr:col>9</xdr:col>
                    <xdr:colOff>387350</xdr:colOff>
                    <xdr:row>30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8" r:id="rId22" name="Check Box 94">
              <controlPr defaultSize="0" autoFill="0" autoLine="0" autoPict="0">
                <anchor moveWithCells="1">
                  <from>
                    <xdr:col>9</xdr:col>
                    <xdr:colOff>723900</xdr:colOff>
                    <xdr:row>29</xdr:row>
                    <xdr:rowOff>12700</xdr:rowOff>
                  </from>
                  <to>
                    <xdr:col>10</xdr:col>
                    <xdr:colOff>539750</xdr:colOff>
                    <xdr:row>30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9" r:id="rId23" name="Check Box 95">
              <controlPr defaultSize="0" autoFill="0" autoLine="0" autoPict="0">
                <anchor moveWithCells="1">
                  <from>
                    <xdr:col>11</xdr:col>
                    <xdr:colOff>101600</xdr:colOff>
                    <xdr:row>29</xdr:row>
                    <xdr:rowOff>12700</xdr:rowOff>
                  </from>
                  <to>
                    <xdr:col>11</xdr:col>
                    <xdr:colOff>647700</xdr:colOff>
                    <xdr:row>30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0" r:id="rId24" name="Check Box 96">
              <controlPr defaultSize="0" autoFill="0" autoLine="0" autoPict="0">
                <anchor moveWithCells="1">
                  <from>
                    <xdr:col>12</xdr:col>
                    <xdr:colOff>158750</xdr:colOff>
                    <xdr:row>30</xdr:row>
                    <xdr:rowOff>95250</xdr:rowOff>
                  </from>
                  <to>
                    <xdr:col>13</xdr:col>
                    <xdr:colOff>50800</xdr:colOff>
                    <xdr:row>31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4" r:id="rId25" name="Check Box 100">
              <controlPr defaultSize="0" autoFill="0" autoLine="0" autoPict="0">
                <anchor moveWithCells="1">
                  <from>
                    <xdr:col>8</xdr:col>
                    <xdr:colOff>673100</xdr:colOff>
                    <xdr:row>30</xdr:row>
                    <xdr:rowOff>133350</xdr:rowOff>
                  </from>
                  <to>
                    <xdr:col>9</xdr:col>
                    <xdr:colOff>387350</xdr:colOff>
                    <xdr:row>31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5" r:id="rId26" name="Check Box 101">
              <controlPr defaultSize="0" autoFill="0" autoLine="0" autoPict="0">
                <anchor moveWithCells="1">
                  <from>
                    <xdr:col>9</xdr:col>
                    <xdr:colOff>723900</xdr:colOff>
                    <xdr:row>30</xdr:row>
                    <xdr:rowOff>133350</xdr:rowOff>
                  </from>
                  <to>
                    <xdr:col>10</xdr:col>
                    <xdr:colOff>539750</xdr:colOff>
                    <xdr:row>31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" r:id="rId27" name="Check Box 102">
              <controlPr defaultSize="0" autoFill="0" autoLine="0" autoPict="0">
                <anchor moveWithCells="1">
                  <from>
                    <xdr:col>11</xdr:col>
                    <xdr:colOff>101600</xdr:colOff>
                    <xdr:row>30</xdr:row>
                    <xdr:rowOff>133350</xdr:rowOff>
                  </from>
                  <to>
                    <xdr:col>11</xdr:col>
                    <xdr:colOff>647700</xdr:colOff>
                    <xdr:row>31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" r:id="rId28" name="Check Box 103">
              <controlPr defaultSize="0" autoFill="0" autoLine="0" autoPict="0">
                <anchor moveWithCells="1">
                  <from>
                    <xdr:col>12</xdr:col>
                    <xdr:colOff>158750</xdr:colOff>
                    <xdr:row>31</xdr:row>
                    <xdr:rowOff>215900</xdr:rowOff>
                  </from>
                  <to>
                    <xdr:col>13</xdr:col>
                    <xdr:colOff>50800</xdr:colOff>
                    <xdr:row>33</xdr:row>
                    <xdr:rowOff>44450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" r:id="rId29" name="Check Box 104">
              <controlPr defaultSize="0" autoFill="0" autoLine="0" autoPict="0">
                <anchor moveWithCells="1">
                  <from>
                    <xdr:col>8</xdr:col>
                    <xdr:colOff>673100</xdr:colOff>
                    <xdr:row>32</xdr:row>
                    <xdr:rowOff>19050</xdr:rowOff>
                  </from>
                  <to>
                    <xdr:col>9</xdr:col>
                    <xdr:colOff>387350</xdr:colOff>
                    <xdr:row>33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" r:id="rId30" name="Check Box 106">
              <controlPr defaultSize="0" autoFill="0" autoLine="0" autoPict="0">
                <anchor moveWithCells="1">
                  <from>
                    <xdr:col>11</xdr:col>
                    <xdr:colOff>101600</xdr:colOff>
                    <xdr:row>32</xdr:row>
                    <xdr:rowOff>25400</xdr:rowOff>
                  </from>
                  <to>
                    <xdr:col>11</xdr:col>
                    <xdr:colOff>641350</xdr:colOff>
                    <xdr:row>33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" r:id="rId31" name="Check Box 107">
              <controlPr defaultSize="0" autoFill="0" autoLine="0" autoPict="0">
                <anchor moveWithCells="1">
                  <from>
                    <xdr:col>12</xdr:col>
                    <xdr:colOff>158750</xdr:colOff>
                    <xdr:row>33</xdr:row>
                    <xdr:rowOff>101600</xdr:rowOff>
                  </from>
                  <to>
                    <xdr:col>13</xdr:col>
                    <xdr:colOff>44450</xdr:colOff>
                    <xdr:row>34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" r:id="rId32" name="Check Box 108">
              <controlPr defaultSize="0" autoFill="0" autoLine="0" autoPict="0">
                <anchor moveWithCells="1">
                  <from>
                    <xdr:col>8</xdr:col>
                    <xdr:colOff>679450</xdr:colOff>
                    <xdr:row>33</xdr:row>
                    <xdr:rowOff>127000</xdr:rowOff>
                  </from>
                  <to>
                    <xdr:col>9</xdr:col>
                    <xdr:colOff>393700</xdr:colOff>
                    <xdr:row>34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" r:id="rId33" name="Check Box 110">
              <controlPr defaultSize="0" autoFill="0" autoLine="0" autoPict="0">
                <anchor moveWithCells="1">
                  <from>
                    <xdr:col>11</xdr:col>
                    <xdr:colOff>101600</xdr:colOff>
                    <xdr:row>33</xdr:row>
                    <xdr:rowOff>127000</xdr:rowOff>
                  </from>
                  <to>
                    <xdr:col>11</xdr:col>
                    <xdr:colOff>641350</xdr:colOff>
                    <xdr:row>34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" r:id="rId34" name="Check Box 122">
              <controlPr defaultSize="0" autoFill="0" autoLine="0" autoPict="0">
                <anchor moveWithCells="1">
                  <from>
                    <xdr:col>12</xdr:col>
                    <xdr:colOff>165100</xdr:colOff>
                    <xdr:row>26</xdr:row>
                    <xdr:rowOff>0</xdr:rowOff>
                  </from>
                  <to>
                    <xdr:col>13</xdr:col>
                    <xdr:colOff>44450</xdr:colOff>
                    <xdr:row>27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" r:id="rId35" name="Group Box 294">
              <controlPr defaultSize="0" autoFill="0" autoPict="0">
                <anchor moveWithCells="1">
                  <from>
                    <xdr:col>11</xdr:col>
                    <xdr:colOff>323850</xdr:colOff>
                    <xdr:row>4</xdr:row>
                    <xdr:rowOff>171450</xdr:rowOff>
                  </from>
                  <to>
                    <xdr:col>13</xdr:col>
                    <xdr:colOff>571500</xdr:colOff>
                    <xdr:row>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" r:id="rId36" name="Option Button 296">
              <controlPr defaultSize="0" autoFill="0" autoLine="0" autoPict="0">
                <anchor moveWithCells="1">
                  <from>
                    <xdr:col>11</xdr:col>
                    <xdr:colOff>387350</xdr:colOff>
                    <xdr:row>5</xdr:row>
                    <xdr:rowOff>114300</xdr:rowOff>
                  </from>
                  <to>
                    <xdr:col>12</xdr:col>
                    <xdr:colOff>361950</xdr:colOff>
                    <xdr:row>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" r:id="rId37" name="Option Button 297">
              <controlPr defaultSize="0" autoFill="0" autoLine="0" autoPict="0">
                <anchor moveWithCells="1">
                  <from>
                    <xdr:col>12</xdr:col>
                    <xdr:colOff>431800</xdr:colOff>
                    <xdr:row>5</xdr:row>
                    <xdr:rowOff>114300</xdr:rowOff>
                  </from>
                  <to>
                    <xdr:col>13</xdr:col>
                    <xdr:colOff>400050</xdr:colOff>
                    <xdr:row>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" r:id="rId38" name="Option Button 311">
              <controlPr defaultSize="0" autoFill="0" autoLine="0" autoPict="0">
                <anchor moveWithCells="1">
                  <from>
                    <xdr:col>9</xdr:col>
                    <xdr:colOff>431800</xdr:colOff>
                    <xdr:row>5</xdr:row>
                    <xdr:rowOff>107950</xdr:rowOff>
                  </from>
                  <to>
                    <xdr:col>11</xdr:col>
                    <xdr:colOff>133350</xdr:colOff>
                    <xdr:row>6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A6B70B-E056-42D7-AABC-F5E9013A5E26}">
  <sheetPr codeName="Sheet2"/>
  <dimension ref="B2:CR206"/>
  <sheetViews>
    <sheetView showGridLines="0" zoomScale="55" zoomScaleNormal="55" workbookViewId="0">
      <selection activeCell="Q52" sqref="A52:XFD52"/>
    </sheetView>
  </sheetViews>
  <sheetFormatPr defaultRowHeight="66" customHeight="1"/>
  <cols>
    <col min="1" max="4" width="8.6640625" style="36"/>
    <col min="5" max="5" width="11" style="36" customWidth="1"/>
    <col min="6" max="16384" width="8.6640625" style="36"/>
  </cols>
  <sheetData>
    <row r="2" spans="2:96" ht="66" customHeight="1">
      <c r="AB2" s="36" t="s">
        <v>93</v>
      </c>
      <c r="AC2" s="36" t="s">
        <v>119</v>
      </c>
      <c r="AD2" s="36" t="s">
        <v>92</v>
      </c>
      <c r="AG2" s="36" t="s">
        <v>401</v>
      </c>
      <c r="AH2" s="36" t="s">
        <v>395</v>
      </c>
      <c r="AI2" s="36" t="s">
        <v>396</v>
      </c>
      <c r="AJ2" s="36" t="s">
        <v>397</v>
      </c>
      <c r="AK2" s="36" t="s">
        <v>399</v>
      </c>
      <c r="BP2" s="36" t="s">
        <v>184</v>
      </c>
    </row>
    <row r="3" spans="2:96" ht="66" customHeight="1"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X3" s="36" t="s">
        <v>43</v>
      </c>
      <c r="Y3" s="36" t="s">
        <v>44</v>
      </c>
      <c r="Z3" s="36" t="s">
        <v>45</v>
      </c>
      <c r="AB3" s="36" t="b">
        <v>1</v>
      </c>
      <c r="AC3" s="36" t="b">
        <v>1</v>
      </c>
      <c r="AD3" s="36" t="b">
        <v>1</v>
      </c>
      <c r="AQ3" s="36">
        <v>0</v>
      </c>
      <c r="AR3" s="36">
        <v>1</v>
      </c>
      <c r="AS3" s="36">
        <v>2</v>
      </c>
      <c r="AT3" s="36">
        <v>3</v>
      </c>
      <c r="AU3" s="36">
        <v>4</v>
      </c>
      <c r="AV3" s="36">
        <v>5</v>
      </c>
      <c r="AW3" s="36">
        <v>6</v>
      </c>
      <c r="AX3" s="36">
        <v>7</v>
      </c>
      <c r="AY3" s="36">
        <v>8</v>
      </c>
      <c r="AZ3" s="36">
        <v>9</v>
      </c>
      <c r="BA3" s="36">
        <v>10</v>
      </c>
      <c r="BB3" s="36">
        <v>11</v>
      </c>
      <c r="BC3" s="36">
        <v>12</v>
      </c>
      <c r="BD3" s="36">
        <v>13</v>
      </c>
      <c r="BE3" s="36">
        <v>14</v>
      </c>
      <c r="BF3" s="36">
        <v>15</v>
      </c>
      <c r="BG3" s="36">
        <v>16</v>
      </c>
      <c r="BH3" s="36">
        <v>17</v>
      </c>
      <c r="BI3" s="36">
        <v>18</v>
      </c>
      <c r="BJ3" s="36">
        <v>19</v>
      </c>
      <c r="BK3" s="36">
        <v>20</v>
      </c>
      <c r="BL3" s="36">
        <v>21</v>
      </c>
      <c r="BM3" s="36">
        <v>22</v>
      </c>
      <c r="BN3" s="36" t="s">
        <v>185</v>
      </c>
      <c r="BP3" s="36">
        <v>0</v>
      </c>
      <c r="BQ3" s="36">
        <v>1</v>
      </c>
      <c r="BR3" s="36">
        <v>2</v>
      </c>
      <c r="BS3" s="36">
        <v>3</v>
      </c>
      <c r="BT3" s="36">
        <v>4</v>
      </c>
      <c r="BU3" s="36">
        <v>5</v>
      </c>
      <c r="BV3" s="36">
        <v>6</v>
      </c>
      <c r="BW3" s="36">
        <v>7</v>
      </c>
      <c r="BX3" s="36">
        <v>8</v>
      </c>
      <c r="BY3" s="36">
        <v>9</v>
      </c>
      <c r="BZ3" s="36">
        <v>10</v>
      </c>
      <c r="CA3" s="36">
        <v>11</v>
      </c>
      <c r="CB3" s="36">
        <v>12</v>
      </c>
      <c r="CC3" s="36">
        <v>13</v>
      </c>
      <c r="CD3" s="36">
        <v>14</v>
      </c>
      <c r="CE3" s="36">
        <v>15</v>
      </c>
      <c r="CF3" s="36">
        <v>16</v>
      </c>
      <c r="CG3" s="36">
        <v>17</v>
      </c>
      <c r="CH3" s="36">
        <v>18</v>
      </c>
      <c r="CI3" s="36">
        <v>19</v>
      </c>
      <c r="CJ3" s="36">
        <v>20</v>
      </c>
      <c r="CK3" s="36">
        <v>21</v>
      </c>
      <c r="CL3" s="36">
        <v>22</v>
      </c>
      <c r="CM3" s="36">
        <v>23</v>
      </c>
      <c r="CN3" s="36">
        <v>24</v>
      </c>
      <c r="CO3" s="36">
        <v>25</v>
      </c>
    </row>
    <row r="4" spans="2:96" ht="66" customHeight="1">
      <c r="C4" s="36" t="s">
        <v>0</v>
      </c>
      <c r="D4" s="36" t="s">
        <v>178</v>
      </c>
      <c r="E4" s="36" t="s">
        <v>1</v>
      </c>
      <c r="F4" s="36" t="s">
        <v>2</v>
      </c>
      <c r="G4" s="36" t="s">
        <v>3</v>
      </c>
      <c r="H4" s="36" t="s">
        <v>4</v>
      </c>
      <c r="I4" s="36" t="s">
        <v>5</v>
      </c>
      <c r="J4" s="36" t="s">
        <v>6</v>
      </c>
      <c r="K4" s="36" t="s">
        <v>7</v>
      </c>
      <c r="L4" s="36" t="s">
        <v>8</v>
      </c>
      <c r="M4" s="36" t="s">
        <v>9</v>
      </c>
      <c r="N4" s="36" t="s">
        <v>10</v>
      </c>
      <c r="O4" s="36" t="s">
        <v>197</v>
      </c>
      <c r="P4" s="36" t="s">
        <v>11</v>
      </c>
      <c r="Q4" s="36" t="s">
        <v>12</v>
      </c>
      <c r="R4" s="36" t="s">
        <v>13</v>
      </c>
      <c r="S4" s="36" t="s">
        <v>14</v>
      </c>
      <c r="T4" s="36" t="s">
        <v>178</v>
      </c>
      <c r="U4" s="37"/>
      <c r="W4" s="37" t="s">
        <v>188</v>
      </c>
      <c r="X4" s="37" t="s">
        <v>43</v>
      </c>
      <c r="Y4" s="38" t="s">
        <v>88</v>
      </c>
      <c r="Z4" s="36" t="b">
        <v>1</v>
      </c>
      <c r="AA4" s="37"/>
      <c r="AC4" s="36" t="s">
        <v>120</v>
      </c>
      <c r="AD4" s="36" t="s">
        <v>121</v>
      </c>
      <c r="AE4" s="36" t="s">
        <v>122</v>
      </c>
      <c r="AF4" s="36" t="s">
        <v>295</v>
      </c>
      <c r="AI4" s="36" t="s">
        <v>123</v>
      </c>
      <c r="AJ4" s="36" t="s">
        <v>120</v>
      </c>
      <c r="AK4" s="36" t="s">
        <v>121</v>
      </c>
      <c r="AL4" s="36" t="s">
        <v>122</v>
      </c>
      <c r="AN4" s="36" t="s">
        <v>124</v>
      </c>
      <c r="AP4" s="39" t="s">
        <v>155</v>
      </c>
      <c r="AQ4" s="36">
        <v>0</v>
      </c>
      <c r="AR4" s="36">
        <v>6</v>
      </c>
      <c r="AS4" s="36">
        <v>12</v>
      </c>
      <c r="AT4" s="36">
        <v>18</v>
      </c>
      <c r="AU4" s="36">
        <v>24</v>
      </c>
      <c r="AV4" s="36">
        <v>31</v>
      </c>
      <c r="AW4" s="36">
        <v>38</v>
      </c>
      <c r="AX4" s="36">
        <v>45</v>
      </c>
      <c r="AY4" s="36">
        <v>52</v>
      </c>
      <c r="AZ4" s="36">
        <v>59</v>
      </c>
      <c r="BA4" s="36">
        <v>66</v>
      </c>
      <c r="BB4" s="36">
        <v>73</v>
      </c>
      <c r="BC4" s="36">
        <v>81</v>
      </c>
      <c r="BD4" s="36">
        <v>89</v>
      </c>
      <c r="BE4" s="36">
        <v>97</v>
      </c>
      <c r="BF4" s="36">
        <v>105</v>
      </c>
      <c r="BG4" s="36">
        <v>114</v>
      </c>
      <c r="BH4" s="36">
        <v>123</v>
      </c>
      <c r="BI4" s="36">
        <v>133</v>
      </c>
      <c r="BJ4" s="36">
        <v>144</v>
      </c>
      <c r="BK4" s="36">
        <v>156</v>
      </c>
      <c r="BL4" s="36">
        <v>169</v>
      </c>
      <c r="BM4" s="36">
        <v>183</v>
      </c>
      <c r="BN4" s="36" t="s">
        <v>186</v>
      </c>
      <c r="BO4" s="36">
        <v>4</v>
      </c>
      <c r="BP4" s="36">
        <v>0</v>
      </c>
      <c r="BQ4" s="36">
        <v>2</v>
      </c>
      <c r="BR4" s="36">
        <v>4</v>
      </c>
      <c r="BS4" s="36">
        <v>6</v>
      </c>
      <c r="BT4" s="36">
        <v>8</v>
      </c>
      <c r="BU4" s="36">
        <v>10</v>
      </c>
      <c r="BV4" s="36">
        <v>13</v>
      </c>
      <c r="BW4" s="36">
        <v>16</v>
      </c>
      <c r="BX4" s="36">
        <v>19</v>
      </c>
      <c r="BY4" s="36">
        <v>22</v>
      </c>
      <c r="BZ4" s="36">
        <v>25</v>
      </c>
      <c r="CA4" s="36">
        <v>28</v>
      </c>
      <c r="CB4" s="36">
        <v>31</v>
      </c>
      <c r="CC4" s="36">
        <v>34</v>
      </c>
      <c r="CD4" s="36">
        <v>37</v>
      </c>
      <c r="CE4" s="36">
        <v>40</v>
      </c>
      <c r="CF4" s="36">
        <v>53</v>
      </c>
      <c r="CG4" s="36">
        <v>66</v>
      </c>
      <c r="CH4" s="36">
        <v>79</v>
      </c>
      <c r="CI4" s="36">
        <v>92</v>
      </c>
      <c r="CJ4" s="36">
        <v>105</v>
      </c>
      <c r="CK4" s="36">
        <v>118</v>
      </c>
      <c r="CL4" s="36">
        <v>131</v>
      </c>
      <c r="CM4" s="36">
        <v>131</v>
      </c>
      <c r="CN4" s="36">
        <v>131</v>
      </c>
      <c r="CO4" s="36">
        <v>131</v>
      </c>
      <c r="CQ4" s="36" t="s">
        <v>414</v>
      </c>
      <c r="CR4" s="36" t="s">
        <v>415</v>
      </c>
    </row>
    <row r="5" spans="2:96" ht="66" customHeight="1">
      <c r="B5" s="37" t="s">
        <v>43</v>
      </c>
      <c r="C5" s="37" t="s">
        <v>307</v>
      </c>
      <c r="D5" s="36">
        <v>4</v>
      </c>
      <c r="F5" s="36" t="s">
        <v>373</v>
      </c>
      <c r="G5" s="36">
        <v>60</v>
      </c>
      <c r="H5" s="36">
        <v>60</v>
      </c>
      <c r="M5" s="36">
        <v>197</v>
      </c>
      <c r="P5" s="36">
        <v>30</v>
      </c>
      <c r="Q5" s="36">
        <v>10</v>
      </c>
      <c r="T5" s="36">
        <v>1</v>
      </c>
      <c r="U5" s="37" t="s">
        <v>29</v>
      </c>
      <c r="V5" s="37" t="s">
        <v>29</v>
      </c>
      <c r="W5" s="36">
        <v>1</v>
      </c>
      <c r="X5" s="36" t="s">
        <v>43</v>
      </c>
      <c r="Y5" s="40" t="s">
        <v>89</v>
      </c>
      <c r="Z5" s="36" t="b">
        <v>0</v>
      </c>
      <c r="AA5" s="37"/>
      <c r="AB5" s="37" t="s">
        <v>88</v>
      </c>
      <c r="AC5" s="41">
        <f>입력!X3</f>
        <v>100</v>
      </c>
      <c r="AD5" s="41">
        <f>입력!X4</f>
        <v>512</v>
      </c>
      <c r="AE5" s="41">
        <f>입력!Z3</f>
        <v>100</v>
      </c>
      <c r="AF5" s="42">
        <f>AI5</f>
        <v>4</v>
      </c>
      <c r="AG5" s="41">
        <f>SUM(AC5:AE5)</f>
        <v>712</v>
      </c>
      <c r="AH5" s="37" t="s">
        <v>88</v>
      </c>
      <c r="AI5" s="42">
        <f>입력!Y3</f>
        <v>4</v>
      </c>
      <c r="AJ5" s="41">
        <f>IF(AND(Sheet2!$AD$3,Sheet2!Z4),Sheet2!AC5,"")</f>
        <v>100</v>
      </c>
      <c r="AK5" s="41">
        <f>IF(AND(Sheet2!$AB$3,Sheet2!Z4),Sheet2!AD5,"")</f>
        <v>512</v>
      </c>
      <c r="AL5" s="41">
        <f>IF(AND(Sheet2!$AC$3,Sheet2!Z4),Sheet2!AE5,"")</f>
        <v>100</v>
      </c>
      <c r="AM5" s="37" t="str">
        <f t="shared" ref="AM5:AM26" si="0">IF(Z4=TRUE,Y4,"")</f>
        <v>주무기</v>
      </c>
      <c r="AN5" s="41">
        <f>SUM(AJ5:AL5)</f>
        <v>712</v>
      </c>
      <c r="AO5" s="38" t="s">
        <v>88</v>
      </c>
      <c r="AP5" s="39" t="s">
        <v>157</v>
      </c>
      <c r="AQ5" s="36">
        <v>0</v>
      </c>
      <c r="AR5" s="36">
        <v>6</v>
      </c>
      <c r="AS5" s="36">
        <v>12</v>
      </c>
      <c r="AT5" s="36">
        <v>18</v>
      </c>
      <c r="AU5" s="36">
        <v>24</v>
      </c>
      <c r="AV5" s="36">
        <v>31</v>
      </c>
      <c r="AW5" s="36">
        <v>38</v>
      </c>
      <c r="AX5" s="36">
        <v>45</v>
      </c>
      <c r="AY5" s="36">
        <v>52</v>
      </c>
      <c r="AZ5" s="36">
        <v>59</v>
      </c>
      <c r="BA5" s="36">
        <v>66</v>
      </c>
      <c r="BB5" s="36">
        <v>73</v>
      </c>
      <c r="BC5" s="36">
        <v>81</v>
      </c>
      <c r="BD5" s="36">
        <v>89</v>
      </c>
      <c r="BE5" s="36">
        <v>97</v>
      </c>
      <c r="BF5" s="36">
        <v>105</v>
      </c>
      <c r="BG5" s="36">
        <v>114</v>
      </c>
      <c r="BH5" s="36">
        <v>123</v>
      </c>
      <c r="BI5" s="36">
        <v>133</v>
      </c>
      <c r="BJ5" s="36">
        <v>144</v>
      </c>
      <c r="BK5" s="36">
        <v>156</v>
      </c>
      <c r="BL5" s="36">
        <v>169</v>
      </c>
      <c r="BM5" s="36">
        <v>183</v>
      </c>
      <c r="BO5" s="36">
        <v>5</v>
      </c>
      <c r="BP5" s="36">
        <v>0</v>
      </c>
      <c r="BQ5" s="36">
        <v>2</v>
      </c>
      <c r="BR5" s="36">
        <v>4</v>
      </c>
      <c r="BS5" s="36">
        <v>6</v>
      </c>
      <c r="BT5" s="36">
        <v>8</v>
      </c>
      <c r="BU5" s="36">
        <v>10</v>
      </c>
      <c r="BV5" s="36">
        <v>13</v>
      </c>
      <c r="BW5" s="36">
        <v>16</v>
      </c>
      <c r="BX5" s="36">
        <v>19</v>
      </c>
      <c r="BY5" s="36">
        <v>22</v>
      </c>
      <c r="BZ5" s="36">
        <v>25</v>
      </c>
      <c r="CA5" s="36">
        <v>28</v>
      </c>
      <c r="CB5" s="36">
        <v>31</v>
      </c>
      <c r="CC5" s="36">
        <v>34</v>
      </c>
      <c r="CD5" s="36">
        <v>37</v>
      </c>
      <c r="CE5" s="36">
        <v>40</v>
      </c>
      <c r="CF5" s="36">
        <v>55</v>
      </c>
      <c r="CG5" s="36">
        <v>70</v>
      </c>
      <c r="CH5" s="36">
        <v>85</v>
      </c>
      <c r="CI5" s="36">
        <v>100</v>
      </c>
      <c r="CJ5" s="36">
        <v>115</v>
      </c>
      <c r="CK5" s="36">
        <v>130</v>
      </c>
      <c r="CL5" s="36">
        <v>145</v>
      </c>
      <c r="CM5" s="36">
        <v>145</v>
      </c>
      <c r="CN5" s="36">
        <v>145</v>
      </c>
      <c r="CO5" s="36">
        <v>145</v>
      </c>
      <c r="CQ5" s="36">
        <f>IF(AND(Sheet2!$AB$3,Sheet2!Z4),입력!$H3,"")</f>
        <v>23</v>
      </c>
      <c r="CR5" s="36">
        <f>IF(AND(Sheet2!$AB$3,Sheet2!Z4),$AI5,"")</f>
        <v>4</v>
      </c>
    </row>
    <row r="6" spans="2:96" ht="66" customHeight="1">
      <c r="B6" s="37" t="s">
        <v>43</v>
      </c>
      <c r="C6" s="37" t="s">
        <v>308</v>
      </c>
      <c r="D6" s="36">
        <v>4</v>
      </c>
      <c r="F6" s="36" t="s">
        <v>373</v>
      </c>
      <c r="G6" s="36">
        <v>60</v>
      </c>
      <c r="H6" s="36">
        <v>60</v>
      </c>
      <c r="M6" s="36">
        <v>197</v>
      </c>
      <c r="P6" s="36">
        <v>30</v>
      </c>
      <c r="Q6" s="36">
        <v>10</v>
      </c>
      <c r="T6" s="36">
        <v>2</v>
      </c>
      <c r="U6" s="37" t="s">
        <v>29</v>
      </c>
      <c r="V6" s="37" t="s">
        <v>422</v>
      </c>
      <c r="W6" s="36">
        <v>0</v>
      </c>
      <c r="X6" s="36" t="s">
        <v>43</v>
      </c>
      <c r="Y6" s="40" t="s">
        <v>90</v>
      </c>
      <c r="Z6" s="36" t="b">
        <v>1</v>
      </c>
      <c r="AA6" s="37"/>
      <c r="AB6" s="36" t="s">
        <v>89</v>
      </c>
      <c r="AC6" s="41">
        <f>입력!X5</f>
        <v>0</v>
      </c>
      <c r="AD6" s="41">
        <f>입력!X6</f>
        <v>0</v>
      </c>
      <c r="AE6" s="41">
        <f>입력!Z5</f>
        <v>0</v>
      </c>
      <c r="AF6" s="42">
        <f>AI6</f>
        <v>0</v>
      </c>
      <c r="AG6" s="41">
        <f t="shared" ref="AG6:AG26" si="1">SUM(AC6:AE6)</f>
        <v>0</v>
      </c>
      <c r="AH6" s="36" t="s">
        <v>89</v>
      </c>
      <c r="AI6" s="42">
        <f>입력!Y5</f>
        <v>0</v>
      </c>
      <c r="AJ6" s="41" t="str">
        <f>IF(AND(Sheet2!$AD$3,Sheet2!Z5),Sheet2!AC6,"")</f>
        <v/>
      </c>
      <c r="AK6" s="41" t="str">
        <f>IF(AND(Sheet2!$AB$3,Sheet2!Z5),Sheet2!AD6,"")</f>
        <v/>
      </c>
      <c r="AL6" s="41" t="str">
        <f>IF(AND(Sheet2!$AC$3,Sheet2!Z5),Sheet2!AE6,"")</f>
        <v/>
      </c>
      <c r="AM6" s="37" t="str">
        <f t="shared" si="0"/>
        <v/>
      </c>
      <c r="AN6" s="41">
        <f t="shared" ref="AN6:AN26" si="2">SUM(AJ6:AL6)</f>
        <v>0</v>
      </c>
      <c r="AO6" s="40" t="s">
        <v>89</v>
      </c>
      <c r="AP6" s="39" t="s">
        <v>156</v>
      </c>
      <c r="AQ6" s="36">
        <v>0</v>
      </c>
      <c r="AR6" s="36">
        <v>6</v>
      </c>
      <c r="AS6" s="36">
        <v>12</v>
      </c>
      <c r="AT6" s="36">
        <v>18</v>
      </c>
      <c r="AU6" s="36">
        <v>24</v>
      </c>
      <c r="AV6" s="36">
        <v>31</v>
      </c>
      <c r="AW6" s="36">
        <v>38</v>
      </c>
      <c r="AX6" s="36">
        <v>45</v>
      </c>
      <c r="AY6" s="36">
        <v>52</v>
      </c>
      <c r="AZ6" s="36">
        <v>59</v>
      </c>
      <c r="BA6" s="36">
        <v>66</v>
      </c>
      <c r="BB6" s="36">
        <v>73</v>
      </c>
      <c r="BC6" s="36">
        <v>81</v>
      </c>
      <c r="BD6" s="36">
        <v>89</v>
      </c>
      <c r="BE6" s="36">
        <v>97</v>
      </c>
      <c r="BF6" s="36">
        <v>105</v>
      </c>
      <c r="BG6" s="36">
        <v>114</v>
      </c>
      <c r="BH6" s="36">
        <v>123</v>
      </c>
      <c r="BI6" s="36">
        <v>133</v>
      </c>
      <c r="BJ6" s="36">
        <v>144</v>
      </c>
      <c r="BK6" s="36">
        <v>156</v>
      </c>
      <c r="BL6" s="36">
        <v>169</v>
      </c>
      <c r="BM6" s="36">
        <v>183</v>
      </c>
      <c r="CQ6" s="36" t="str">
        <f>IF(AND(Sheet2!$AB$3,Sheet2!Z5),입력!$H5,"")</f>
        <v/>
      </c>
      <c r="CR6" s="36" t="str">
        <f>IF(AND(Sheet2!$AB$3,Sheet2!Z5),$AI6,"")</f>
        <v/>
      </c>
    </row>
    <row r="7" spans="2:96" ht="66" customHeight="1">
      <c r="B7" s="37" t="s">
        <v>43</v>
      </c>
      <c r="C7" s="37" t="s">
        <v>309</v>
      </c>
      <c r="D7" s="36">
        <v>4</v>
      </c>
      <c r="F7" s="36" t="s">
        <v>373</v>
      </c>
      <c r="G7" s="36">
        <v>60</v>
      </c>
      <c r="H7" s="36">
        <v>60</v>
      </c>
      <c r="M7" s="36">
        <v>197</v>
      </c>
      <c r="P7" s="36">
        <v>30</v>
      </c>
      <c r="Q7" s="36">
        <v>10</v>
      </c>
      <c r="T7" s="36">
        <v>3</v>
      </c>
      <c r="U7" s="37" t="s">
        <v>29</v>
      </c>
      <c r="V7" s="37" t="s">
        <v>424</v>
      </c>
      <c r="W7" s="36">
        <v>2</v>
      </c>
      <c r="X7" s="36" t="s">
        <v>44</v>
      </c>
      <c r="Y7" s="40" t="s">
        <v>67</v>
      </c>
      <c r="Z7" s="36" t="b">
        <v>0</v>
      </c>
      <c r="AA7" s="37"/>
      <c r="AB7" s="36" t="s">
        <v>90</v>
      </c>
      <c r="AC7" s="41">
        <f>입력!X7</f>
        <v>0</v>
      </c>
      <c r="AD7" s="41">
        <f>입력!X8</f>
        <v>0</v>
      </c>
      <c r="AE7" s="41">
        <f>입력!Z7</f>
        <v>0</v>
      </c>
      <c r="AF7" s="42">
        <f>AI7</f>
        <v>0</v>
      </c>
      <c r="AG7" s="41">
        <f t="shared" si="1"/>
        <v>0</v>
      </c>
      <c r="AH7" s="36" t="s">
        <v>90</v>
      </c>
      <c r="AI7" s="42">
        <f>입력!Y7</f>
        <v>0</v>
      </c>
      <c r="AJ7" s="41">
        <f>IF(AND(Sheet2!$AD$3,Sheet2!Z6),Sheet2!AC7,"")</f>
        <v>0</v>
      </c>
      <c r="AK7" s="41">
        <f>IF(AND(Sheet2!$AB$3,Sheet2!Z6),Sheet2!AD7,"")</f>
        <v>0</v>
      </c>
      <c r="AL7" s="41">
        <f>IF(AND(Sheet2!$AC$3,Sheet2!Z6),Sheet2!AE7,"")</f>
        <v>0</v>
      </c>
      <c r="AM7" s="37" t="str">
        <f t="shared" si="0"/>
        <v>엠블렘</v>
      </c>
      <c r="AN7" s="41">
        <f t="shared" si="2"/>
        <v>0</v>
      </c>
      <c r="AO7" s="40" t="s">
        <v>90</v>
      </c>
      <c r="AP7" s="43" t="s">
        <v>163</v>
      </c>
      <c r="AQ7" s="36">
        <v>0</v>
      </c>
      <c r="AR7" s="36">
        <v>6</v>
      </c>
      <c r="AS7" s="36">
        <v>12</v>
      </c>
      <c r="AT7" s="36">
        <v>18</v>
      </c>
      <c r="AU7" s="36">
        <v>25</v>
      </c>
      <c r="AV7" s="36">
        <v>32</v>
      </c>
      <c r="AW7" s="36">
        <v>39</v>
      </c>
      <c r="AX7" s="36">
        <v>46</v>
      </c>
      <c r="AY7" s="36">
        <v>53</v>
      </c>
      <c r="AZ7" s="36">
        <v>60</v>
      </c>
      <c r="BA7" s="36">
        <v>67</v>
      </c>
      <c r="BB7" s="36">
        <v>75</v>
      </c>
      <c r="BC7" s="36">
        <v>83</v>
      </c>
      <c r="BD7" s="36">
        <v>91</v>
      </c>
      <c r="BE7" s="36">
        <v>99</v>
      </c>
      <c r="BF7" s="36">
        <v>107</v>
      </c>
      <c r="BG7" s="36">
        <v>116</v>
      </c>
      <c r="BH7" s="36">
        <v>125</v>
      </c>
      <c r="BI7" s="36">
        <v>135</v>
      </c>
      <c r="BJ7" s="36">
        <v>146</v>
      </c>
      <c r="BK7" s="36">
        <v>158</v>
      </c>
      <c r="BL7" s="36">
        <v>171</v>
      </c>
      <c r="BM7" s="36">
        <v>185</v>
      </c>
      <c r="CQ7" s="36">
        <f>IF(AND(Sheet2!$AB$3,Sheet2!Z6),입력!$H7,"")</f>
        <v>0</v>
      </c>
      <c r="CR7" s="36">
        <f>IF(AND(Sheet2!$AB$3,Sheet2!Z6),$AI7,"")</f>
        <v>0</v>
      </c>
    </row>
    <row r="8" spans="2:96" ht="66" customHeight="1">
      <c r="B8" s="37" t="s">
        <v>43</v>
      </c>
      <c r="C8" s="37" t="s">
        <v>310</v>
      </c>
      <c r="D8" s="36">
        <v>4</v>
      </c>
      <c r="F8" s="36" t="s">
        <v>371</v>
      </c>
      <c r="G8" s="36">
        <v>60</v>
      </c>
      <c r="H8" s="36">
        <v>60</v>
      </c>
      <c r="M8" s="36">
        <v>205</v>
      </c>
      <c r="P8" s="36">
        <v>30</v>
      </c>
      <c r="Q8" s="36">
        <v>10</v>
      </c>
      <c r="T8" s="36">
        <v>4</v>
      </c>
      <c r="U8" s="37" t="s">
        <v>29</v>
      </c>
      <c r="V8" s="37" t="s">
        <v>423</v>
      </c>
      <c r="W8" s="36">
        <v>1</v>
      </c>
      <c r="X8" s="36" t="s">
        <v>44</v>
      </c>
      <c r="Y8" s="40" t="s">
        <v>68</v>
      </c>
      <c r="Z8" s="36" t="b">
        <v>1</v>
      </c>
      <c r="AA8" s="37"/>
      <c r="AB8" s="36" t="s">
        <v>15</v>
      </c>
      <c r="AC8" s="41">
        <f>입력!X9</f>
        <v>0</v>
      </c>
      <c r="AD8" s="41">
        <f>입력!X10</f>
        <v>0</v>
      </c>
      <c r="AE8" s="41">
        <f>입력!Z9</f>
        <v>0</v>
      </c>
      <c r="AF8" s="42">
        <f t="shared" ref="AF8:AF24" si="3">AI8</f>
        <v>0</v>
      </c>
      <c r="AG8" s="41">
        <f t="shared" si="1"/>
        <v>0</v>
      </c>
      <c r="AH8" s="36" t="s">
        <v>15</v>
      </c>
      <c r="AI8" s="42">
        <f>입력!Y9</f>
        <v>0</v>
      </c>
      <c r="AJ8" s="41" t="str">
        <f>IF(AND(Sheet2!$AD$3,Sheet2!Z7),Sheet2!AC8,"")</f>
        <v/>
      </c>
      <c r="AK8" s="41" t="str">
        <f>IF(AND(Sheet2!$AB$3,Sheet2!Z7),Sheet2!AD8,"")</f>
        <v/>
      </c>
      <c r="AL8" s="41" t="str">
        <f>IF(AND(Sheet2!$AC$3,Sheet2!Z7),Sheet2!AE8,"")</f>
        <v/>
      </c>
      <c r="AM8" s="37" t="str">
        <f t="shared" si="0"/>
        <v/>
      </c>
      <c r="AN8" s="41">
        <f t="shared" si="2"/>
        <v>0</v>
      </c>
      <c r="AO8" s="40" t="s">
        <v>15</v>
      </c>
      <c r="AP8" s="43" t="s">
        <v>164</v>
      </c>
      <c r="AQ8" s="36">
        <v>0</v>
      </c>
      <c r="AR8" s="36">
        <v>6</v>
      </c>
      <c r="AS8" s="36">
        <v>12</v>
      </c>
      <c r="AT8" s="36">
        <v>18</v>
      </c>
      <c r="AU8" s="36">
        <v>25</v>
      </c>
      <c r="AV8" s="36">
        <v>32</v>
      </c>
      <c r="AW8" s="36">
        <v>39</v>
      </c>
      <c r="AX8" s="36">
        <v>46</v>
      </c>
      <c r="AY8" s="36">
        <v>53</v>
      </c>
      <c r="AZ8" s="36">
        <v>60</v>
      </c>
      <c r="BA8" s="36">
        <v>67</v>
      </c>
      <c r="BB8" s="36">
        <v>75</v>
      </c>
      <c r="BC8" s="36">
        <v>83</v>
      </c>
      <c r="BD8" s="36">
        <v>91</v>
      </c>
      <c r="BE8" s="36">
        <v>99</v>
      </c>
      <c r="BF8" s="36">
        <v>107</v>
      </c>
      <c r="BG8" s="36">
        <v>116</v>
      </c>
      <c r="BH8" s="36">
        <v>125</v>
      </c>
      <c r="BI8" s="36">
        <v>135</v>
      </c>
      <c r="BJ8" s="36">
        <v>146</v>
      </c>
      <c r="BK8" s="36">
        <v>158</v>
      </c>
      <c r="BL8" s="36">
        <v>171</v>
      </c>
      <c r="BM8" s="36">
        <v>185</v>
      </c>
      <c r="CQ8" s="36" t="str">
        <f>IF(AND(Sheet2!$AB$3,Sheet2!Z7),입력!$H9,"")</f>
        <v/>
      </c>
      <c r="CR8" s="36" t="str">
        <f>IF(AND(Sheet2!$AB$3,Sheet2!Z7),$AI8,"")</f>
        <v/>
      </c>
    </row>
    <row r="9" spans="2:96" ht="66" customHeight="1">
      <c r="B9" s="37" t="s">
        <v>43</v>
      </c>
      <c r="C9" s="37" t="s">
        <v>311</v>
      </c>
      <c r="D9" s="36">
        <v>4</v>
      </c>
      <c r="F9" s="36" t="s">
        <v>371</v>
      </c>
      <c r="G9" s="36">
        <v>60</v>
      </c>
      <c r="H9" s="36">
        <v>60</v>
      </c>
      <c r="M9" s="36">
        <v>205</v>
      </c>
      <c r="P9" s="36">
        <v>30</v>
      </c>
      <c r="Q9" s="36">
        <v>10</v>
      </c>
      <c r="T9" s="36">
        <v>5</v>
      </c>
      <c r="U9" s="37" t="s">
        <v>29</v>
      </c>
      <c r="V9" s="37" t="s">
        <v>425</v>
      </c>
      <c r="W9" s="36">
        <v>1</v>
      </c>
      <c r="X9" s="36" t="s">
        <v>44</v>
      </c>
      <c r="Y9" s="40" t="s">
        <v>69</v>
      </c>
      <c r="Z9" s="36" t="b">
        <v>1</v>
      </c>
      <c r="AA9" s="37"/>
      <c r="AB9" s="36" t="s">
        <v>68</v>
      </c>
      <c r="AC9" s="41">
        <f>입력!X11</f>
        <v>0</v>
      </c>
      <c r="AD9" s="41">
        <f>입력!X12</f>
        <v>0</v>
      </c>
      <c r="AE9" s="41">
        <f>입력!Z11</f>
        <v>0</v>
      </c>
      <c r="AF9" s="42">
        <f t="shared" si="3"/>
        <v>0</v>
      </c>
      <c r="AG9" s="41">
        <f t="shared" si="1"/>
        <v>0</v>
      </c>
      <c r="AH9" s="36" t="s">
        <v>68</v>
      </c>
      <c r="AI9" s="42">
        <f>입력!Y11</f>
        <v>0</v>
      </c>
      <c r="AJ9" s="41">
        <f>IF(AND(Sheet2!$AD$3,Sheet2!Z8),Sheet2!AC9,"")</f>
        <v>0</v>
      </c>
      <c r="AK9" s="41">
        <f>IF(AND(Sheet2!$AB$3,Sheet2!Z8),Sheet2!AD9,"")</f>
        <v>0</v>
      </c>
      <c r="AL9" s="41">
        <f>IF(AND(Sheet2!$AC$3,Sheet2!Z8),Sheet2!AE9,"")</f>
        <v>0</v>
      </c>
      <c r="AM9" s="37" t="str">
        <f t="shared" si="0"/>
        <v>상의</v>
      </c>
      <c r="AN9" s="41">
        <f t="shared" si="2"/>
        <v>0</v>
      </c>
      <c r="AO9" s="40" t="s">
        <v>68</v>
      </c>
      <c r="AP9" s="43" t="s">
        <v>165</v>
      </c>
      <c r="AQ9" s="36">
        <v>0</v>
      </c>
      <c r="AR9" s="36">
        <v>6</v>
      </c>
      <c r="AS9" s="36">
        <v>12</v>
      </c>
      <c r="AT9" s="36">
        <v>18</v>
      </c>
      <c r="AU9" s="36">
        <v>25</v>
      </c>
      <c r="AV9" s="36">
        <v>32</v>
      </c>
      <c r="AW9" s="36">
        <v>39</v>
      </c>
      <c r="AX9" s="36">
        <v>46</v>
      </c>
      <c r="AY9" s="36">
        <v>53</v>
      </c>
      <c r="AZ9" s="36">
        <v>60</v>
      </c>
      <c r="BA9" s="36">
        <v>67</v>
      </c>
      <c r="BB9" s="36">
        <v>75</v>
      </c>
      <c r="BC9" s="36">
        <v>83</v>
      </c>
      <c r="BD9" s="36">
        <v>91</v>
      </c>
      <c r="BE9" s="36">
        <v>99</v>
      </c>
      <c r="BF9" s="36">
        <v>107</v>
      </c>
      <c r="BG9" s="36">
        <v>116</v>
      </c>
      <c r="BH9" s="36">
        <v>125</v>
      </c>
      <c r="BI9" s="36">
        <v>135</v>
      </c>
      <c r="BJ9" s="36">
        <v>146</v>
      </c>
      <c r="BK9" s="36">
        <v>158</v>
      </c>
      <c r="BL9" s="36">
        <v>171</v>
      </c>
      <c r="BM9" s="36">
        <v>185</v>
      </c>
      <c r="BP9" s="36" t="s">
        <v>187</v>
      </c>
      <c r="CQ9" s="36">
        <f>IF(AND(Sheet2!$AB$3,Sheet2!Z8),입력!$H11,"")</f>
        <v>0</v>
      </c>
      <c r="CR9" s="36">
        <f>IF(AND(Sheet2!$AB$3,Sheet2!Z8),$AI9,"")</f>
        <v>0</v>
      </c>
    </row>
    <row r="10" spans="2:96" ht="66" customHeight="1">
      <c r="B10" s="37" t="s">
        <v>43</v>
      </c>
      <c r="C10" s="37" t="s">
        <v>312</v>
      </c>
      <c r="D10" s="36">
        <v>4</v>
      </c>
      <c r="F10" s="36" t="s">
        <v>371</v>
      </c>
      <c r="G10" s="36">
        <v>60</v>
      </c>
      <c r="H10" s="36">
        <v>60</v>
      </c>
      <c r="M10" s="36">
        <v>205</v>
      </c>
      <c r="P10" s="36">
        <v>30</v>
      </c>
      <c r="Q10" s="36">
        <v>10</v>
      </c>
      <c r="T10" s="36">
        <v>6</v>
      </c>
      <c r="U10" s="37" t="s">
        <v>29</v>
      </c>
      <c r="V10" s="37"/>
      <c r="X10" s="36" t="s">
        <v>44</v>
      </c>
      <c r="Y10" s="40" t="s">
        <v>70</v>
      </c>
      <c r="Z10" s="36" t="b">
        <v>1</v>
      </c>
      <c r="AA10" s="37"/>
      <c r="AB10" s="36" t="s">
        <v>69</v>
      </c>
      <c r="AC10" s="41">
        <f>입력!X13</f>
        <v>0</v>
      </c>
      <c r="AD10" s="41">
        <f>입력!X14</f>
        <v>0</v>
      </c>
      <c r="AE10" s="41">
        <f>입력!Z13</f>
        <v>0</v>
      </c>
      <c r="AF10" s="42">
        <f t="shared" si="3"/>
        <v>0</v>
      </c>
      <c r="AG10" s="41">
        <f t="shared" si="1"/>
        <v>0</v>
      </c>
      <c r="AH10" s="36" t="s">
        <v>69</v>
      </c>
      <c r="AI10" s="42">
        <f>입력!Y13</f>
        <v>0</v>
      </c>
      <c r="AJ10" s="41">
        <f>IF(AND(Sheet2!$AD$3,Sheet2!Z9),Sheet2!AC10,"")</f>
        <v>0</v>
      </c>
      <c r="AK10" s="41">
        <f>IF(AND(Sheet2!$AB$3,Sheet2!Z9),Sheet2!AD10,"")</f>
        <v>0</v>
      </c>
      <c r="AL10" s="41">
        <f>IF(AND(Sheet2!$AC$3,Sheet2!Z9),Sheet2!AE10,"")</f>
        <v>0</v>
      </c>
      <c r="AM10" s="37" t="str">
        <f t="shared" si="0"/>
        <v>하의</v>
      </c>
      <c r="AN10" s="41">
        <f t="shared" si="2"/>
        <v>0</v>
      </c>
      <c r="AO10" s="40" t="s">
        <v>69</v>
      </c>
      <c r="AP10" s="43" t="s">
        <v>166</v>
      </c>
      <c r="AQ10" s="36">
        <v>0</v>
      </c>
      <c r="AR10" s="36">
        <v>6</v>
      </c>
      <c r="AS10" s="36">
        <v>12</v>
      </c>
      <c r="AT10" s="36">
        <v>18</v>
      </c>
      <c r="AU10" s="36">
        <v>25</v>
      </c>
      <c r="AV10" s="36">
        <v>32</v>
      </c>
      <c r="AW10" s="36">
        <v>39</v>
      </c>
      <c r="AX10" s="36">
        <v>46</v>
      </c>
      <c r="AY10" s="36">
        <v>53</v>
      </c>
      <c r="AZ10" s="36">
        <v>60</v>
      </c>
      <c r="BA10" s="36">
        <v>67</v>
      </c>
      <c r="BB10" s="36">
        <v>75</v>
      </c>
      <c r="BC10" s="36">
        <v>83</v>
      </c>
      <c r="BD10" s="36">
        <v>91</v>
      </c>
      <c r="BE10" s="36">
        <v>99</v>
      </c>
      <c r="BF10" s="36">
        <v>107</v>
      </c>
      <c r="BG10" s="36">
        <v>116</v>
      </c>
      <c r="BH10" s="36">
        <v>125</v>
      </c>
      <c r="BI10" s="36">
        <v>135</v>
      </c>
      <c r="BJ10" s="36">
        <v>146</v>
      </c>
      <c r="BK10" s="36">
        <v>158</v>
      </c>
      <c r="BL10" s="36">
        <v>171</v>
      </c>
      <c r="BM10" s="36">
        <v>185</v>
      </c>
      <c r="BP10" s="36">
        <v>0</v>
      </c>
      <c r="BQ10" s="36">
        <v>1</v>
      </c>
      <c r="BR10" s="36">
        <v>2</v>
      </c>
      <c r="BS10" s="36">
        <v>3</v>
      </c>
      <c r="BT10" s="36">
        <v>4</v>
      </c>
      <c r="BU10" s="36">
        <v>5</v>
      </c>
      <c r="BV10" s="36">
        <v>6</v>
      </c>
      <c r="BW10" s="36">
        <v>7</v>
      </c>
      <c r="BX10" s="36">
        <v>8</v>
      </c>
      <c r="BY10" s="36">
        <v>9</v>
      </c>
      <c r="BZ10" s="36">
        <v>10</v>
      </c>
      <c r="CA10" s="36">
        <v>11</v>
      </c>
      <c r="CB10" s="36">
        <v>12</v>
      </c>
      <c r="CC10" s="36">
        <v>13</v>
      </c>
      <c r="CD10" s="36">
        <v>14</v>
      </c>
      <c r="CE10" s="36">
        <v>15</v>
      </c>
      <c r="CF10" s="36">
        <v>16</v>
      </c>
      <c r="CG10" s="36">
        <v>17</v>
      </c>
      <c r="CH10" s="36">
        <v>18</v>
      </c>
      <c r="CI10" s="36">
        <v>19</v>
      </c>
      <c r="CJ10" s="36">
        <v>20</v>
      </c>
      <c r="CK10" s="36">
        <v>21</v>
      </c>
      <c r="CL10" s="36">
        <v>22</v>
      </c>
      <c r="CM10" s="36">
        <v>23</v>
      </c>
      <c r="CN10" s="36">
        <v>24</v>
      </c>
      <c r="CO10" s="36">
        <v>25</v>
      </c>
      <c r="CQ10" s="36">
        <f>IF(AND(Sheet2!$AB$3,Sheet2!Z9),입력!$H13,"")</f>
        <v>0</v>
      </c>
      <c r="CR10" s="36">
        <f>IF(AND(Sheet2!$AB$3,Sheet2!Z9),$AI10,"")</f>
        <v>0</v>
      </c>
    </row>
    <row r="11" spans="2:96" ht="66" customHeight="1">
      <c r="B11" s="37" t="s">
        <v>43</v>
      </c>
      <c r="C11" s="37" t="s">
        <v>313</v>
      </c>
      <c r="D11" s="36">
        <v>4</v>
      </c>
      <c r="F11" s="36" t="s">
        <v>371</v>
      </c>
      <c r="G11" s="36">
        <v>60</v>
      </c>
      <c r="H11" s="36">
        <v>60</v>
      </c>
      <c r="M11" s="36">
        <v>205</v>
      </c>
      <c r="P11" s="36">
        <v>30</v>
      </c>
      <c r="Q11" s="36">
        <v>10</v>
      </c>
      <c r="T11" s="36">
        <v>7</v>
      </c>
      <c r="U11" s="37" t="s">
        <v>29</v>
      </c>
      <c r="V11" s="37"/>
      <c r="X11" s="36" t="s">
        <v>44</v>
      </c>
      <c r="Y11" s="40" t="s">
        <v>71</v>
      </c>
      <c r="Z11" s="36" t="b">
        <v>0</v>
      </c>
      <c r="AA11" s="37"/>
      <c r="AB11" s="36" t="s">
        <v>70</v>
      </c>
      <c r="AC11" s="41">
        <f>입력!X15</f>
        <v>0</v>
      </c>
      <c r="AD11" s="41">
        <f>입력!X16</f>
        <v>0</v>
      </c>
      <c r="AE11" s="41">
        <f>입력!Z15</f>
        <v>0</v>
      </c>
      <c r="AF11" s="42">
        <f t="shared" si="3"/>
        <v>0</v>
      </c>
      <c r="AG11" s="41">
        <f t="shared" si="1"/>
        <v>0</v>
      </c>
      <c r="AH11" s="36" t="s">
        <v>70</v>
      </c>
      <c r="AI11" s="42">
        <f>입력!Y15</f>
        <v>0</v>
      </c>
      <c r="AJ11" s="41">
        <f>IF(AND(Sheet2!$AD$3,Sheet2!Z10),Sheet2!AC11,"")</f>
        <v>0</v>
      </c>
      <c r="AK11" s="41">
        <f>IF(AND(Sheet2!$AB$3,Sheet2!Z10),Sheet2!AD11,"")</f>
        <v>0</v>
      </c>
      <c r="AL11" s="41">
        <f>IF(AND(Sheet2!$AC$3,Sheet2!Z10),Sheet2!AE11,"")</f>
        <v>0</v>
      </c>
      <c r="AM11" s="37" t="str">
        <f t="shared" si="0"/>
        <v>신발</v>
      </c>
      <c r="AN11" s="41">
        <f t="shared" si="2"/>
        <v>0</v>
      </c>
      <c r="AO11" s="40" t="s">
        <v>70</v>
      </c>
      <c r="AP11" s="39" t="s">
        <v>167</v>
      </c>
      <c r="AQ11" s="36">
        <v>0</v>
      </c>
      <c r="AR11" s="36">
        <v>6</v>
      </c>
      <c r="AS11" s="36">
        <v>12</v>
      </c>
      <c r="AT11" s="36">
        <v>18</v>
      </c>
      <c r="AU11" s="36">
        <v>24</v>
      </c>
      <c r="AV11" s="36">
        <v>30</v>
      </c>
      <c r="AW11" s="36">
        <v>36</v>
      </c>
      <c r="AX11" s="36">
        <v>43</v>
      </c>
      <c r="AY11" s="36">
        <v>50</v>
      </c>
      <c r="AZ11" s="36">
        <v>57</v>
      </c>
      <c r="BA11" s="36">
        <v>64</v>
      </c>
      <c r="BB11" s="36">
        <v>71</v>
      </c>
      <c r="BC11" s="36">
        <v>78</v>
      </c>
      <c r="BD11" s="36">
        <v>85</v>
      </c>
      <c r="BE11" s="36">
        <v>93</v>
      </c>
      <c r="BF11" s="36">
        <v>101</v>
      </c>
      <c r="BG11" s="36">
        <v>110</v>
      </c>
      <c r="BH11" s="36">
        <v>119</v>
      </c>
      <c r="BI11" s="36">
        <v>129</v>
      </c>
      <c r="BJ11" s="36">
        <v>140</v>
      </c>
      <c r="BK11" s="36">
        <v>152</v>
      </c>
      <c r="BL11" s="36">
        <v>165</v>
      </c>
      <c r="BM11" s="36">
        <v>179</v>
      </c>
      <c r="BO11" s="36">
        <v>1</v>
      </c>
      <c r="BP11" s="36">
        <v>0</v>
      </c>
      <c r="BQ11" s="36">
        <v>2</v>
      </c>
      <c r="BR11" s="36">
        <v>4</v>
      </c>
      <c r="BS11" s="36">
        <v>6</v>
      </c>
      <c r="BT11" s="36">
        <v>8</v>
      </c>
      <c r="BU11" s="36">
        <v>10</v>
      </c>
      <c r="BV11" s="36">
        <v>13</v>
      </c>
      <c r="BW11" s="36">
        <v>16</v>
      </c>
      <c r="BX11" s="36">
        <v>19</v>
      </c>
      <c r="BY11" s="36">
        <v>22</v>
      </c>
      <c r="BZ11" s="36">
        <v>25</v>
      </c>
      <c r="CA11" s="36">
        <v>28</v>
      </c>
      <c r="CB11" s="36">
        <v>31</v>
      </c>
      <c r="CC11" s="36">
        <v>34</v>
      </c>
      <c r="CD11" s="36">
        <v>37</v>
      </c>
      <c r="CE11" s="36">
        <v>40</v>
      </c>
      <c r="CF11" s="36">
        <v>47</v>
      </c>
      <c r="CG11" s="36">
        <v>54</v>
      </c>
      <c r="CH11" s="36">
        <v>61</v>
      </c>
      <c r="CI11" s="36">
        <v>68</v>
      </c>
      <c r="CJ11" s="36">
        <v>75</v>
      </c>
      <c r="CK11" s="36">
        <v>0</v>
      </c>
      <c r="CL11" s="36">
        <v>0</v>
      </c>
      <c r="CM11" s="36">
        <v>0</v>
      </c>
      <c r="CN11" s="36">
        <v>0</v>
      </c>
      <c r="CO11" s="36">
        <v>0</v>
      </c>
      <c r="CQ11" s="36">
        <f>IF(AND(Sheet2!$AB$3,Sheet2!Z10),입력!$H15,"")</f>
        <v>0</v>
      </c>
      <c r="CR11" s="36">
        <f>IF(AND(Sheet2!$AB$3,Sheet2!Z10),$AI11,"")</f>
        <v>0</v>
      </c>
    </row>
    <row r="12" spans="2:96" ht="66" customHeight="1">
      <c r="B12" s="37" t="s">
        <v>43</v>
      </c>
      <c r="C12" s="37" t="s">
        <v>314</v>
      </c>
      <c r="D12" s="36">
        <v>4</v>
      </c>
      <c r="F12" s="36" t="s">
        <v>373</v>
      </c>
      <c r="G12" s="36">
        <v>60</v>
      </c>
      <c r="H12" s="36">
        <v>60</v>
      </c>
      <c r="M12" s="36">
        <v>184</v>
      </c>
      <c r="P12" s="36">
        <v>30</v>
      </c>
      <c r="Q12" s="36">
        <v>10</v>
      </c>
      <c r="T12" s="36">
        <v>8</v>
      </c>
      <c r="U12" s="37" t="s">
        <v>29</v>
      </c>
      <c r="V12" s="37"/>
      <c r="X12" s="36" t="s">
        <v>44</v>
      </c>
      <c r="Y12" s="40" t="s">
        <v>83</v>
      </c>
      <c r="Z12" s="36" t="b">
        <v>1</v>
      </c>
      <c r="AA12" s="37"/>
      <c r="AB12" s="36" t="s">
        <v>19</v>
      </c>
      <c r="AC12" s="41">
        <f>입력!X17</f>
        <v>0</v>
      </c>
      <c r="AD12" s="41">
        <f>입력!X18</f>
        <v>0</v>
      </c>
      <c r="AE12" s="41">
        <f>입력!Z17</f>
        <v>0</v>
      </c>
      <c r="AF12" s="42">
        <f t="shared" si="3"/>
        <v>0</v>
      </c>
      <c r="AG12" s="41">
        <f t="shared" si="1"/>
        <v>0</v>
      </c>
      <c r="AH12" s="36" t="s">
        <v>19</v>
      </c>
      <c r="AI12" s="42">
        <f>입력!Y17</f>
        <v>0</v>
      </c>
      <c r="AJ12" s="41" t="str">
        <f>IF(AND(Sheet2!$AD$3,Sheet2!Z11),Sheet2!AC12,"")</f>
        <v/>
      </c>
      <c r="AK12" s="41" t="str">
        <f>IF(AND(Sheet2!$AB$3,Sheet2!Z11),Sheet2!AD12,"")</f>
        <v/>
      </c>
      <c r="AL12" s="41" t="str">
        <f>IF(AND(Sheet2!$AC$3,Sheet2!Z11),Sheet2!AE12,"")</f>
        <v/>
      </c>
      <c r="AM12" s="37" t="str">
        <f t="shared" si="0"/>
        <v/>
      </c>
      <c r="AN12" s="41">
        <f t="shared" si="2"/>
        <v>0</v>
      </c>
      <c r="AO12" s="40" t="s">
        <v>19</v>
      </c>
      <c r="AP12" s="43" t="s">
        <v>153</v>
      </c>
      <c r="AQ12" s="36">
        <v>0</v>
      </c>
      <c r="AR12" s="36">
        <v>6</v>
      </c>
      <c r="AS12" s="36">
        <v>12</v>
      </c>
      <c r="AT12" s="36">
        <v>18</v>
      </c>
      <c r="AU12" s="36">
        <v>25</v>
      </c>
      <c r="AV12" s="36">
        <v>32</v>
      </c>
      <c r="AW12" s="36">
        <v>39</v>
      </c>
      <c r="AX12" s="36">
        <v>46</v>
      </c>
      <c r="AY12" s="36">
        <v>53</v>
      </c>
      <c r="AZ12" s="36">
        <v>60</v>
      </c>
      <c r="BA12" s="36">
        <v>67</v>
      </c>
      <c r="BB12" s="36">
        <v>75</v>
      </c>
      <c r="BC12" s="36">
        <v>83</v>
      </c>
      <c r="BD12" s="36">
        <v>91</v>
      </c>
      <c r="BE12" s="36">
        <v>99</v>
      </c>
      <c r="BF12" s="36">
        <v>107</v>
      </c>
      <c r="BG12" s="36">
        <v>116</v>
      </c>
      <c r="BH12" s="36">
        <v>125</v>
      </c>
      <c r="BI12" s="36">
        <v>135</v>
      </c>
      <c r="BJ12" s="36">
        <v>146</v>
      </c>
      <c r="BK12" s="36">
        <v>158</v>
      </c>
      <c r="BL12" s="36">
        <v>171</v>
      </c>
      <c r="BM12" s="36">
        <v>185</v>
      </c>
      <c r="BO12" s="36">
        <v>2</v>
      </c>
      <c r="BP12" s="36">
        <v>0</v>
      </c>
      <c r="BQ12" s="36">
        <v>2</v>
      </c>
      <c r="BR12" s="36">
        <v>4</v>
      </c>
      <c r="BS12" s="36">
        <v>6</v>
      </c>
      <c r="BT12" s="36">
        <v>8</v>
      </c>
      <c r="BU12" s="36">
        <v>10</v>
      </c>
      <c r="BV12" s="36">
        <v>13</v>
      </c>
      <c r="BW12" s="36">
        <v>16</v>
      </c>
      <c r="BX12" s="36">
        <v>19</v>
      </c>
      <c r="BY12" s="36">
        <v>22</v>
      </c>
      <c r="BZ12" s="36">
        <v>25</v>
      </c>
      <c r="CA12" s="36">
        <v>28</v>
      </c>
      <c r="CB12" s="36">
        <v>31</v>
      </c>
      <c r="CC12" s="36">
        <v>34</v>
      </c>
      <c r="CD12" s="36">
        <v>37</v>
      </c>
      <c r="CE12" s="36">
        <v>40</v>
      </c>
      <c r="CF12" s="36">
        <v>49</v>
      </c>
      <c r="CG12" s="36">
        <v>58</v>
      </c>
      <c r="CH12" s="36">
        <v>67</v>
      </c>
      <c r="CI12" s="36">
        <v>76</v>
      </c>
      <c r="CJ12" s="36">
        <v>85</v>
      </c>
      <c r="CK12" s="36">
        <v>94</v>
      </c>
      <c r="CL12" s="36">
        <v>103</v>
      </c>
      <c r="CM12" s="36">
        <v>103</v>
      </c>
      <c r="CN12" s="36">
        <v>103</v>
      </c>
      <c r="CO12" s="36">
        <v>103</v>
      </c>
      <c r="CQ12" s="36" t="str">
        <f>IF(AND(Sheet2!$AB$3,Sheet2!Z11),입력!$H17,"")</f>
        <v/>
      </c>
      <c r="CR12" s="36" t="str">
        <f>IF(AND(Sheet2!$AB$3,Sheet2!Z11),$AI12,"")</f>
        <v/>
      </c>
    </row>
    <row r="13" spans="2:96" ht="66" customHeight="1">
      <c r="B13" s="37" t="s">
        <v>43</v>
      </c>
      <c r="C13" s="37" t="s">
        <v>315</v>
      </c>
      <c r="D13" s="36">
        <v>4</v>
      </c>
      <c r="F13" s="36" t="s">
        <v>371</v>
      </c>
      <c r="G13" s="36">
        <v>60</v>
      </c>
      <c r="K13" s="36">
        <v>2250</v>
      </c>
      <c r="M13" s="36">
        <v>205</v>
      </c>
      <c r="P13" s="36">
        <v>30</v>
      </c>
      <c r="Q13" s="36">
        <v>10</v>
      </c>
      <c r="T13" s="36">
        <v>9</v>
      </c>
      <c r="U13" s="37" t="s">
        <v>29</v>
      </c>
      <c r="V13" s="37"/>
      <c r="X13" s="36" t="s">
        <v>44</v>
      </c>
      <c r="Y13" s="40" t="s">
        <v>73</v>
      </c>
      <c r="Z13" s="36" t="b">
        <v>1</v>
      </c>
      <c r="AA13" s="37"/>
      <c r="AB13" s="36" t="s">
        <v>83</v>
      </c>
      <c r="AC13" s="41">
        <f>입력!X19</f>
        <v>0</v>
      </c>
      <c r="AD13" s="41">
        <f>입력!X20</f>
        <v>0</v>
      </c>
      <c r="AE13" s="41">
        <f>입력!Z19</f>
        <v>0</v>
      </c>
      <c r="AF13" s="42">
        <f t="shared" si="3"/>
        <v>0</v>
      </c>
      <c r="AG13" s="41">
        <f t="shared" si="1"/>
        <v>0</v>
      </c>
      <c r="AH13" s="36" t="s">
        <v>83</v>
      </c>
      <c r="AI13" s="42">
        <f>입력!Y19</f>
        <v>0</v>
      </c>
      <c r="AJ13" s="41">
        <f>IF(AND(Sheet2!$AD$3,Sheet2!Z12),Sheet2!AC13,"")</f>
        <v>0</v>
      </c>
      <c r="AK13" s="41">
        <f>IF(AND(Sheet2!$AB$3,Sheet2!Z12),Sheet2!AD13,"")</f>
        <v>0</v>
      </c>
      <c r="AL13" s="41">
        <f>IF(AND(Sheet2!$AC$3,Sheet2!Z12),Sheet2!AE13,"")</f>
        <v>0</v>
      </c>
      <c r="AM13" s="37" t="str">
        <f t="shared" si="0"/>
        <v>망토</v>
      </c>
      <c r="AN13" s="41">
        <f t="shared" si="2"/>
        <v>0</v>
      </c>
      <c r="AO13" s="40" t="s">
        <v>83</v>
      </c>
      <c r="AP13" s="39" t="s">
        <v>175</v>
      </c>
      <c r="AQ13" s="36">
        <v>0</v>
      </c>
      <c r="AR13" s="36">
        <v>5</v>
      </c>
      <c r="AS13" s="36">
        <v>10</v>
      </c>
      <c r="AT13" s="36">
        <v>15</v>
      </c>
      <c r="AU13" s="36">
        <v>21</v>
      </c>
      <c r="AV13" s="36">
        <v>27</v>
      </c>
      <c r="AW13" s="36">
        <v>33</v>
      </c>
      <c r="AX13" s="36">
        <v>39</v>
      </c>
      <c r="AY13" s="36">
        <v>45</v>
      </c>
      <c r="AZ13" s="36">
        <v>51</v>
      </c>
      <c r="BA13" s="36">
        <v>57</v>
      </c>
      <c r="BB13" s="36">
        <v>63</v>
      </c>
      <c r="BC13" s="36">
        <v>69</v>
      </c>
      <c r="BD13" s="36">
        <v>76</v>
      </c>
      <c r="BE13" s="36">
        <v>83</v>
      </c>
      <c r="BF13" s="36">
        <v>90</v>
      </c>
      <c r="BG13" s="36">
        <v>99</v>
      </c>
      <c r="BH13" s="36">
        <v>108</v>
      </c>
      <c r="BI13" s="36">
        <v>118</v>
      </c>
      <c r="BJ13" s="36">
        <v>129</v>
      </c>
      <c r="BK13" s="36">
        <v>141</v>
      </c>
      <c r="BL13" s="36">
        <v>154</v>
      </c>
      <c r="BM13" s="36">
        <v>168</v>
      </c>
      <c r="BO13" s="36">
        <v>3</v>
      </c>
      <c r="BP13" s="36">
        <v>0</v>
      </c>
      <c r="BQ13" s="36">
        <v>2</v>
      </c>
      <c r="BR13" s="36">
        <v>4</v>
      </c>
      <c r="BS13" s="36">
        <v>6</v>
      </c>
      <c r="BT13" s="36">
        <v>8</v>
      </c>
      <c r="BU13" s="36">
        <v>10</v>
      </c>
      <c r="BV13" s="36">
        <v>13</v>
      </c>
      <c r="BW13" s="36">
        <v>16</v>
      </c>
      <c r="BX13" s="36">
        <v>19</v>
      </c>
      <c r="BY13" s="36">
        <v>22</v>
      </c>
      <c r="BZ13" s="36">
        <v>25</v>
      </c>
      <c r="CA13" s="36">
        <v>28</v>
      </c>
      <c r="CB13" s="36">
        <v>31</v>
      </c>
      <c r="CC13" s="36">
        <v>34</v>
      </c>
      <c r="CD13" s="36">
        <v>37</v>
      </c>
      <c r="CE13" s="36">
        <v>40</v>
      </c>
      <c r="CF13" s="36">
        <v>51</v>
      </c>
      <c r="CG13" s="36">
        <v>62</v>
      </c>
      <c r="CH13" s="36">
        <v>73</v>
      </c>
      <c r="CI13" s="36">
        <v>84</v>
      </c>
      <c r="CJ13" s="36">
        <v>95</v>
      </c>
      <c r="CK13" s="36">
        <v>106</v>
      </c>
      <c r="CL13" s="36">
        <v>117</v>
      </c>
      <c r="CM13" s="36">
        <v>117</v>
      </c>
      <c r="CN13" s="36">
        <v>117</v>
      </c>
      <c r="CO13" s="36">
        <v>117</v>
      </c>
      <c r="CQ13" s="36">
        <f>IF(AND(Sheet2!$AB$3,Sheet2!Z12),입력!$H19,"")</f>
        <v>0</v>
      </c>
      <c r="CR13" s="36">
        <f>IF(AND(Sheet2!$AB$3,Sheet2!Z12),$AI13,"")</f>
        <v>0</v>
      </c>
    </row>
    <row r="14" spans="2:96" ht="66" customHeight="1">
      <c r="B14" s="37" t="s">
        <v>43</v>
      </c>
      <c r="C14" s="37" t="s">
        <v>316</v>
      </c>
      <c r="D14" s="36">
        <v>4</v>
      </c>
      <c r="F14" s="36" t="s">
        <v>373</v>
      </c>
      <c r="G14" s="36">
        <v>60</v>
      </c>
      <c r="H14" s="36">
        <v>60</v>
      </c>
      <c r="M14" s="36">
        <v>154</v>
      </c>
      <c r="P14" s="36">
        <v>30</v>
      </c>
      <c r="Q14" s="36">
        <v>10</v>
      </c>
      <c r="T14" s="36">
        <v>10</v>
      </c>
      <c r="U14" s="37" t="s">
        <v>29</v>
      </c>
      <c r="V14" s="37"/>
      <c r="X14" s="36" t="s">
        <v>45</v>
      </c>
      <c r="Y14" s="40" t="s">
        <v>72</v>
      </c>
      <c r="Z14" s="36" t="b">
        <v>1</v>
      </c>
      <c r="AA14" s="37"/>
      <c r="AB14" s="36" t="s">
        <v>73</v>
      </c>
      <c r="AC14" s="41">
        <f>입력!X21</f>
        <v>0</v>
      </c>
      <c r="AD14" s="41">
        <f>입력!X22</f>
        <v>0</v>
      </c>
      <c r="AE14" s="41">
        <f>입력!Z21</f>
        <v>0</v>
      </c>
      <c r="AF14" s="42">
        <f t="shared" si="3"/>
        <v>0</v>
      </c>
      <c r="AG14" s="41">
        <f t="shared" si="1"/>
        <v>0</v>
      </c>
      <c r="AH14" s="36" t="s">
        <v>73</v>
      </c>
      <c r="AI14" s="42">
        <f>입력!Y21</f>
        <v>0</v>
      </c>
      <c r="AJ14" s="41">
        <f>IF(AND(Sheet2!$AD$3,Sheet2!Z13),Sheet2!AC14,"")</f>
        <v>0</v>
      </c>
      <c r="AK14" s="41">
        <f>IF(AND(Sheet2!$AB$3,Sheet2!Z13),Sheet2!AD14,"")</f>
        <v>0</v>
      </c>
      <c r="AL14" s="41">
        <f>IF(AND(Sheet2!$AC$3,Sheet2!Z13),Sheet2!AE14,"")</f>
        <v>0</v>
      </c>
      <c r="AM14" s="37" t="str">
        <f t="shared" si="0"/>
        <v>견장</v>
      </c>
      <c r="AN14" s="41">
        <f t="shared" si="2"/>
        <v>0</v>
      </c>
      <c r="AO14" s="40" t="s">
        <v>73</v>
      </c>
      <c r="AP14" s="44" t="s">
        <v>179</v>
      </c>
      <c r="AQ14" s="36">
        <v>0</v>
      </c>
      <c r="AR14" s="36">
        <v>6</v>
      </c>
      <c r="AS14" s="36">
        <v>12</v>
      </c>
      <c r="AT14" s="36">
        <v>18</v>
      </c>
      <c r="AU14" s="36">
        <v>25</v>
      </c>
      <c r="AV14" s="36">
        <v>32</v>
      </c>
      <c r="AW14" s="36">
        <v>39</v>
      </c>
      <c r="AX14" s="36">
        <v>46</v>
      </c>
      <c r="AY14" s="36">
        <v>53</v>
      </c>
      <c r="AZ14" s="36">
        <v>60</v>
      </c>
      <c r="BA14" s="36">
        <v>67</v>
      </c>
      <c r="BB14" s="36">
        <v>75</v>
      </c>
      <c r="BC14" s="36">
        <v>83</v>
      </c>
      <c r="BD14" s="36">
        <v>91</v>
      </c>
      <c r="BE14" s="36">
        <v>99</v>
      </c>
      <c r="BF14" s="36">
        <v>107</v>
      </c>
      <c r="BG14" s="36">
        <v>116</v>
      </c>
      <c r="BH14" s="36">
        <v>125</v>
      </c>
      <c r="BI14" s="36">
        <v>135</v>
      </c>
      <c r="BJ14" s="36">
        <v>146</v>
      </c>
      <c r="BK14" s="36">
        <v>158</v>
      </c>
      <c r="BL14" s="36">
        <v>171</v>
      </c>
      <c r="BM14" s="36">
        <v>185</v>
      </c>
      <c r="BO14" s="36">
        <v>4</v>
      </c>
      <c r="BP14" s="36">
        <v>0</v>
      </c>
      <c r="BQ14" s="36">
        <v>2</v>
      </c>
      <c r="BR14" s="36">
        <v>4</v>
      </c>
      <c r="BS14" s="36">
        <v>6</v>
      </c>
      <c r="BT14" s="36">
        <v>8</v>
      </c>
      <c r="BU14" s="36">
        <v>10</v>
      </c>
      <c r="BV14" s="36">
        <v>13</v>
      </c>
      <c r="BW14" s="36">
        <v>16</v>
      </c>
      <c r="BX14" s="36">
        <v>19</v>
      </c>
      <c r="BY14" s="36">
        <v>22</v>
      </c>
      <c r="BZ14" s="36">
        <v>25</v>
      </c>
      <c r="CA14" s="36">
        <v>28</v>
      </c>
      <c r="CB14" s="36">
        <v>31</v>
      </c>
      <c r="CC14" s="36">
        <v>34</v>
      </c>
      <c r="CD14" s="36">
        <v>37</v>
      </c>
      <c r="CE14" s="36">
        <v>40</v>
      </c>
      <c r="CF14" s="36">
        <v>53</v>
      </c>
      <c r="CG14" s="36">
        <v>66</v>
      </c>
      <c r="CH14" s="36">
        <v>79</v>
      </c>
      <c r="CI14" s="36">
        <v>92</v>
      </c>
      <c r="CJ14" s="36">
        <v>105</v>
      </c>
      <c r="CK14" s="36">
        <v>118</v>
      </c>
      <c r="CL14" s="36">
        <v>131</v>
      </c>
      <c r="CM14" s="36">
        <v>131</v>
      </c>
      <c r="CN14" s="36">
        <v>131</v>
      </c>
      <c r="CO14" s="36">
        <v>131</v>
      </c>
      <c r="CQ14" s="36">
        <f>IF(AND(Sheet2!$AB$3,Sheet2!Z13),입력!$H21,"")</f>
        <v>0</v>
      </c>
      <c r="CR14" s="36">
        <f>IF(AND(Sheet2!$AB$3,Sheet2!Z13),$AI14,"")</f>
        <v>0</v>
      </c>
    </row>
    <row r="15" spans="2:96" ht="66" customHeight="1">
      <c r="B15" s="37" t="s">
        <v>43</v>
      </c>
      <c r="C15" s="37" t="s">
        <v>195</v>
      </c>
      <c r="D15" s="36">
        <v>4</v>
      </c>
      <c r="F15" s="36" t="s">
        <v>196</v>
      </c>
      <c r="G15" s="36">
        <v>60</v>
      </c>
      <c r="H15" s="36">
        <v>60</v>
      </c>
      <c r="M15" s="36">
        <v>205</v>
      </c>
      <c r="P15" s="36">
        <v>30</v>
      </c>
      <c r="Q15" s="36">
        <v>10</v>
      </c>
      <c r="T15" s="36">
        <v>11</v>
      </c>
      <c r="U15" s="37" t="s">
        <v>29</v>
      </c>
      <c r="V15" s="37"/>
      <c r="X15" s="36" t="s">
        <v>45</v>
      </c>
      <c r="Y15" s="45" t="s">
        <v>74</v>
      </c>
      <c r="Z15" s="36" t="b">
        <v>1</v>
      </c>
      <c r="AA15" s="37"/>
      <c r="AB15" s="36" t="s">
        <v>72</v>
      </c>
      <c r="AC15" s="41">
        <f>입력!X23</f>
        <v>0</v>
      </c>
      <c r="AD15" s="41">
        <f>입력!X24</f>
        <v>0</v>
      </c>
      <c r="AE15" s="41">
        <f>입력!Z23</f>
        <v>0</v>
      </c>
      <c r="AF15" s="42">
        <f t="shared" si="3"/>
        <v>0</v>
      </c>
      <c r="AG15" s="41">
        <f t="shared" si="1"/>
        <v>0</v>
      </c>
      <c r="AH15" s="36" t="s">
        <v>72</v>
      </c>
      <c r="AI15" s="42">
        <f>입력!Y23</f>
        <v>0</v>
      </c>
      <c r="AJ15" s="41">
        <f>IF(AND(Sheet2!$AD$3,Sheet2!Z14),Sheet2!AC15,"")</f>
        <v>0</v>
      </c>
      <c r="AK15" s="41">
        <f>IF(AND(Sheet2!$AB$3,Sheet2!Z14),Sheet2!AD15,"")</f>
        <v>0</v>
      </c>
      <c r="AL15" s="41">
        <f>IF(AND(Sheet2!$AC$3,Sheet2!Z14),Sheet2!AE15,"")</f>
        <v>0</v>
      </c>
      <c r="AM15" s="37" t="str">
        <f t="shared" si="0"/>
        <v>벨트</v>
      </c>
      <c r="AN15" s="41">
        <f t="shared" si="2"/>
        <v>0</v>
      </c>
      <c r="AO15" s="40" t="s">
        <v>72</v>
      </c>
      <c r="AP15" s="39" t="s">
        <v>170</v>
      </c>
      <c r="AQ15" s="36">
        <v>0</v>
      </c>
      <c r="AR15" s="36">
        <v>4</v>
      </c>
      <c r="AS15" s="36">
        <v>8</v>
      </c>
      <c r="AT15" s="36">
        <v>12</v>
      </c>
      <c r="AU15" s="36">
        <v>16</v>
      </c>
      <c r="AV15" s="36">
        <v>21</v>
      </c>
      <c r="AW15" s="36">
        <v>26</v>
      </c>
      <c r="AX15" s="36">
        <v>31</v>
      </c>
      <c r="AY15" s="36">
        <v>36</v>
      </c>
      <c r="AZ15" s="36">
        <v>41</v>
      </c>
      <c r="BA15" s="36">
        <v>46</v>
      </c>
      <c r="BB15" s="36">
        <v>51</v>
      </c>
      <c r="BC15" s="36">
        <v>56</v>
      </c>
      <c r="BD15" s="36">
        <v>61</v>
      </c>
      <c r="BE15" s="36">
        <v>66</v>
      </c>
      <c r="BF15" s="36">
        <v>72</v>
      </c>
      <c r="BG15" s="36">
        <v>81</v>
      </c>
      <c r="BH15" s="36">
        <v>90</v>
      </c>
      <c r="BI15" s="36">
        <v>100</v>
      </c>
      <c r="BJ15" s="36">
        <v>111</v>
      </c>
      <c r="BK15" s="36">
        <v>123</v>
      </c>
      <c r="BL15" s="36">
        <v>136</v>
      </c>
      <c r="BM15" s="36">
        <v>150</v>
      </c>
      <c r="BO15" s="36">
        <v>5</v>
      </c>
      <c r="BP15" s="36">
        <v>0</v>
      </c>
      <c r="BQ15" s="36">
        <v>2</v>
      </c>
      <c r="BR15" s="36">
        <v>4</v>
      </c>
      <c r="BS15" s="36">
        <v>6</v>
      </c>
      <c r="BT15" s="36">
        <v>8</v>
      </c>
      <c r="BU15" s="36">
        <v>10</v>
      </c>
      <c r="BV15" s="36">
        <v>13</v>
      </c>
      <c r="BW15" s="36">
        <v>16</v>
      </c>
      <c r="BX15" s="36">
        <v>19</v>
      </c>
      <c r="BY15" s="36">
        <v>22</v>
      </c>
      <c r="BZ15" s="36">
        <v>25</v>
      </c>
      <c r="CA15" s="36">
        <v>28</v>
      </c>
      <c r="CB15" s="36">
        <v>31</v>
      </c>
      <c r="CC15" s="36">
        <v>34</v>
      </c>
      <c r="CD15" s="36">
        <v>37</v>
      </c>
      <c r="CE15" s="36">
        <v>40</v>
      </c>
      <c r="CF15" s="36">
        <v>55</v>
      </c>
      <c r="CG15" s="36">
        <v>70</v>
      </c>
      <c r="CH15" s="36">
        <v>85</v>
      </c>
      <c r="CI15" s="36">
        <v>100</v>
      </c>
      <c r="CJ15" s="36">
        <v>115</v>
      </c>
      <c r="CK15" s="36">
        <v>130</v>
      </c>
      <c r="CL15" s="36">
        <v>145</v>
      </c>
      <c r="CM15" s="36">
        <v>145</v>
      </c>
      <c r="CN15" s="36">
        <v>145</v>
      </c>
      <c r="CO15" s="36">
        <v>145</v>
      </c>
      <c r="CQ15" s="36">
        <f>IF(AND(Sheet2!$AB$3,Sheet2!Z14),입력!$H23,"")</f>
        <v>0</v>
      </c>
      <c r="CR15" s="36">
        <f>IF(AND(Sheet2!$AB$3,Sheet2!Z14),$AI15,"")</f>
        <v>0</v>
      </c>
    </row>
    <row r="16" spans="2:96" ht="66" customHeight="1">
      <c r="B16" s="37" t="s">
        <v>43</v>
      </c>
      <c r="C16" s="37" t="s">
        <v>317</v>
      </c>
      <c r="D16" s="36">
        <v>4</v>
      </c>
      <c r="F16" s="36" t="s">
        <v>371</v>
      </c>
      <c r="I16" s="36">
        <v>60</v>
      </c>
      <c r="J16" s="36">
        <v>60</v>
      </c>
      <c r="M16" s="36">
        <v>143</v>
      </c>
      <c r="N16" s="36">
        <v>241</v>
      </c>
      <c r="P16" s="36">
        <v>30</v>
      </c>
      <c r="Q16" s="36">
        <v>10</v>
      </c>
      <c r="T16" s="36">
        <v>12</v>
      </c>
      <c r="U16" s="37" t="s">
        <v>31</v>
      </c>
      <c r="V16" s="37"/>
      <c r="X16" s="37" t="s">
        <v>45</v>
      </c>
      <c r="Y16" s="45" t="s">
        <v>75</v>
      </c>
      <c r="Z16" s="36" t="b">
        <v>0</v>
      </c>
      <c r="AB16" s="37" t="s">
        <v>74</v>
      </c>
      <c r="AC16" s="41">
        <f>입력!X25</f>
        <v>0</v>
      </c>
      <c r="AD16" s="41">
        <f>입력!X26</f>
        <v>0</v>
      </c>
      <c r="AE16" s="41">
        <f>입력!Z25</f>
        <v>0</v>
      </c>
      <c r="AF16" s="42">
        <f t="shared" si="3"/>
        <v>0</v>
      </c>
      <c r="AG16" s="41">
        <f t="shared" si="1"/>
        <v>0</v>
      </c>
      <c r="AH16" s="37" t="s">
        <v>74</v>
      </c>
      <c r="AI16" s="42">
        <f>입력!Y25</f>
        <v>0</v>
      </c>
      <c r="AJ16" s="41">
        <f>IF(AND(Sheet2!$AD$3,Sheet2!Z15),Sheet2!AC16,"")</f>
        <v>0</v>
      </c>
      <c r="AK16" s="41">
        <f>IF(AND(Sheet2!$AB$3,Sheet2!Z15),Sheet2!AD16,"")</f>
        <v>0</v>
      </c>
      <c r="AL16" s="41">
        <f>IF(AND(Sheet2!$AC$3,Sheet2!Z15),Sheet2!AE16,"")</f>
        <v>0</v>
      </c>
      <c r="AM16" s="37" t="str">
        <f t="shared" si="0"/>
        <v>반지1</v>
      </c>
      <c r="AN16" s="41">
        <f t="shared" si="2"/>
        <v>0</v>
      </c>
      <c r="AO16" s="45" t="s">
        <v>74</v>
      </c>
      <c r="AP16" s="39" t="s">
        <v>158</v>
      </c>
      <c r="AQ16" s="36">
        <v>0</v>
      </c>
      <c r="AR16" s="36">
        <v>6</v>
      </c>
      <c r="AS16" s="36">
        <v>12</v>
      </c>
      <c r="AT16" s="36">
        <v>18</v>
      </c>
      <c r="AU16" s="36">
        <v>24</v>
      </c>
      <c r="AV16" s="36">
        <v>30</v>
      </c>
      <c r="AW16" s="36">
        <v>37</v>
      </c>
      <c r="AX16" s="36">
        <v>44</v>
      </c>
      <c r="AY16" s="36">
        <v>51</v>
      </c>
      <c r="AZ16" s="36">
        <v>58</v>
      </c>
      <c r="BA16" s="36">
        <v>65</v>
      </c>
      <c r="BB16" s="36">
        <v>72</v>
      </c>
      <c r="BC16" s="36">
        <v>79</v>
      </c>
      <c r="BD16" s="36">
        <v>87</v>
      </c>
      <c r="BE16" s="36">
        <v>95</v>
      </c>
      <c r="BF16" s="36">
        <v>103</v>
      </c>
      <c r="BG16" s="36">
        <v>112</v>
      </c>
      <c r="BH16" s="36">
        <v>121</v>
      </c>
      <c r="BI16" s="36">
        <v>131</v>
      </c>
      <c r="BJ16" s="36">
        <v>142</v>
      </c>
      <c r="BK16" s="36">
        <v>154</v>
      </c>
      <c r="BL16" s="36">
        <v>167</v>
      </c>
      <c r="BM16" s="36">
        <v>181</v>
      </c>
      <c r="BO16" s="36">
        <v>0</v>
      </c>
      <c r="BP16" s="36">
        <v>0</v>
      </c>
      <c r="BQ16" s="36">
        <v>19</v>
      </c>
      <c r="BR16" s="36">
        <v>39</v>
      </c>
      <c r="BS16" s="36">
        <v>61</v>
      </c>
      <c r="BT16" s="36">
        <v>86</v>
      </c>
      <c r="BU16" s="36">
        <v>115</v>
      </c>
      <c r="BV16" s="36">
        <v>115</v>
      </c>
      <c r="BW16" s="36">
        <v>115</v>
      </c>
      <c r="BX16" s="36">
        <v>115</v>
      </c>
      <c r="BY16" s="36">
        <v>115</v>
      </c>
      <c r="BZ16" s="36">
        <v>115</v>
      </c>
      <c r="CA16" s="36">
        <v>115</v>
      </c>
      <c r="CB16" s="36">
        <v>115</v>
      </c>
      <c r="CC16" s="36">
        <v>115</v>
      </c>
      <c r="CD16" s="36">
        <v>115</v>
      </c>
      <c r="CE16" s="36">
        <v>115</v>
      </c>
      <c r="CF16" s="36">
        <v>0</v>
      </c>
      <c r="CG16" s="36">
        <v>0</v>
      </c>
      <c r="CH16" s="36">
        <v>0</v>
      </c>
      <c r="CI16" s="36">
        <v>0</v>
      </c>
      <c r="CJ16" s="36">
        <v>0</v>
      </c>
      <c r="CK16" s="36">
        <v>0</v>
      </c>
      <c r="CL16" s="36">
        <v>0</v>
      </c>
      <c r="CM16" s="36">
        <v>0</v>
      </c>
      <c r="CN16" s="36">
        <v>0</v>
      </c>
      <c r="CO16" s="36">
        <v>0</v>
      </c>
      <c r="CQ16" s="36">
        <f>IF(AND(Sheet2!$AB$3,Sheet2!Z15),입력!$H25,"")</f>
        <v>0</v>
      </c>
      <c r="CR16" s="36">
        <f>IF(AND(Sheet2!$AB$3,Sheet2!Z15),$AI16,"")</f>
        <v>0</v>
      </c>
    </row>
    <row r="17" spans="2:96" ht="66" customHeight="1">
      <c r="B17" s="37" t="s">
        <v>43</v>
      </c>
      <c r="C17" s="37" t="s">
        <v>318</v>
      </c>
      <c r="D17" s="36">
        <v>4</v>
      </c>
      <c r="F17" s="36" t="s">
        <v>375</v>
      </c>
      <c r="I17" s="36">
        <v>60</v>
      </c>
      <c r="J17" s="36">
        <v>60</v>
      </c>
      <c r="M17" s="36">
        <v>151</v>
      </c>
      <c r="N17" s="36">
        <v>245</v>
      </c>
      <c r="P17" s="36">
        <v>30</v>
      </c>
      <c r="Q17" s="36">
        <v>10</v>
      </c>
      <c r="T17" s="36">
        <v>13</v>
      </c>
      <c r="U17" s="37" t="s">
        <v>31</v>
      </c>
      <c r="V17" s="37"/>
      <c r="X17" s="37" t="s">
        <v>45</v>
      </c>
      <c r="Y17" s="45" t="s">
        <v>76</v>
      </c>
      <c r="Z17" s="36" t="b">
        <v>1</v>
      </c>
      <c r="AB17" s="37" t="s">
        <v>75</v>
      </c>
      <c r="AC17" s="41">
        <f>입력!X27</f>
        <v>0</v>
      </c>
      <c r="AD17" s="41">
        <f>입력!X28</f>
        <v>0</v>
      </c>
      <c r="AE17" s="41">
        <f>입력!Z27</f>
        <v>0</v>
      </c>
      <c r="AF17" s="42">
        <f t="shared" si="3"/>
        <v>0</v>
      </c>
      <c r="AG17" s="41">
        <f t="shared" si="1"/>
        <v>0</v>
      </c>
      <c r="AH17" s="37" t="s">
        <v>75</v>
      </c>
      <c r="AI17" s="42">
        <f>입력!Y27</f>
        <v>0</v>
      </c>
      <c r="AJ17" s="41" t="str">
        <f>IF(AND(Sheet2!$AD$3,Sheet2!Z16),Sheet2!AC17,"")</f>
        <v/>
      </c>
      <c r="AK17" s="41" t="str">
        <f>IF(AND(Sheet2!$AB$3,Sheet2!Z16),Sheet2!AD17,"")</f>
        <v/>
      </c>
      <c r="AL17" s="41" t="str">
        <f>IF(AND(Sheet2!$AC$3,Sheet2!Z16),Sheet2!AE17,"")</f>
        <v/>
      </c>
      <c r="AM17" s="37" t="str">
        <f t="shared" si="0"/>
        <v/>
      </c>
      <c r="AN17" s="41">
        <f t="shared" si="2"/>
        <v>0</v>
      </c>
      <c r="AO17" s="45" t="s">
        <v>75</v>
      </c>
      <c r="AP17" s="39" t="s">
        <v>159</v>
      </c>
      <c r="AQ17" s="36">
        <v>0</v>
      </c>
      <c r="AR17" s="36">
        <v>4</v>
      </c>
      <c r="AS17" s="36">
        <v>8</v>
      </c>
      <c r="AT17" s="36">
        <v>12</v>
      </c>
      <c r="AU17" s="36">
        <v>16</v>
      </c>
      <c r="AV17" s="36">
        <v>20</v>
      </c>
      <c r="AW17" s="36">
        <v>24</v>
      </c>
      <c r="AX17" s="36">
        <v>29</v>
      </c>
      <c r="AY17" s="36">
        <v>34</v>
      </c>
      <c r="AZ17" s="36">
        <v>39</v>
      </c>
      <c r="BA17" s="36">
        <v>44</v>
      </c>
      <c r="BB17" s="36">
        <v>49</v>
      </c>
      <c r="BC17" s="36">
        <v>54</v>
      </c>
      <c r="BD17" s="36">
        <v>59</v>
      </c>
      <c r="BE17" s="36">
        <v>64</v>
      </c>
      <c r="BF17" s="36">
        <v>69</v>
      </c>
      <c r="BG17" s="36">
        <v>78</v>
      </c>
      <c r="BH17" s="36">
        <v>87</v>
      </c>
      <c r="BI17" s="36">
        <v>97</v>
      </c>
      <c r="BJ17" s="36">
        <v>108</v>
      </c>
      <c r="BK17" s="36">
        <v>120</v>
      </c>
      <c r="BL17" s="36">
        <v>133</v>
      </c>
      <c r="BM17" s="36">
        <v>147</v>
      </c>
      <c r="BO17" s="36">
        <v>1</v>
      </c>
      <c r="BP17" s="36">
        <v>0</v>
      </c>
      <c r="BQ17" s="36">
        <v>0</v>
      </c>
      <c r="BR17" s="36">
        <v>0</v>
      </c>
      <c r="BS17" s="36">
        <v>0</v>
      </c>
      <c r="BT17" s="36">
        <v>0</v>
      </c>
      <c r="BU17" s="36">
        <v>0</v>
      </c>
      <c r="BV17" s="36">
        <v>0</v>
      </c>
      <c r="BW17" s="36">
        <v>0</v>
      </c>
      <c r="BX17" s="36">
        <v>0</v>
      </c>
      <c r="BY17" s="36">
        <v>0</v>
      </c>
      <c r="BZ17" s="36">
        <v>0</v>
      </c>
      <c r="CA17" s="36">
        <v>0</v>
      </c>
      <c r="CB17" s="36">
        <v>0</v>
      </c>
      <c r="CC17" s="36">
        <v>0</v>
      </c>
      <c r="CD17" s="36">
        <v>0</v>
      </c>
      <c r="CE17" s="36">
        <v>0</v>
      </c>
      <c r="CF17" s="36">
        <v>6</v>
      </c>
      <c r="CG17" s="36">
        <v>13</v>
      </c>
      <c r="CH17" s="36">
        <v>20</v>
      </c>
      <c r="CI17" s="36">
        <v>28</v>
      </c>
      <c r="CJ17" s="36">
        <v>37</v>
      </c>
      <c r="CK17" s="36">
        <v>0</v>
      </c>
      <c r="CL17" s="36">
        <v>0</v>
      </c>
      <c r="CM17" s="36">
        <v>0</v>
      </c>
      <c r="CN17" s="36">
        <v>0</v>
      </c>
      <c r="CO17" s="36">
        <v>0</v>
      </c>
      <c r="CQ17" s="36" t="str">
        <f>IF(AND(Sheet2!$AB$3,Sheet2!Z16),입력!$H27,"")</f>
        <v/>
      </c>
      <c r="CR17" s="36" t="str">
        <f>IF(AND(Sheet2!$AB$3,Sheet2!Z16),$AI17,"")</f>
        <v/>
      </c>
    </row>
    <row r="18" spans="2:96" ht="66" customHeight="1">
      <c r="B18" s="37" t="s">
        <v>43</v>
      </c>
      <c r="C18" s="37" t="s">
        <v>319</v>
      </c>
      <c r="D18" s="36">
        <v>4</v>
      </c>
      <c r="F18" s="36" t="s">
        <v>371</v>
      </c>
      <c r="I18" s="36">
        <v>60</v>
      </c>
      <c r="J18" s="36">
        <v>60</v>
      </c>
      <c r="M18" s="36">
        <v>143</v>
      </c>
      <c r="N18" s="36">
        <v>241</v>
      </c>
      <c r="P18" s="36">
        <v>30</v>
      </c>
      <c r="Q18" s="36">
        <v>10</v>
      </c>
      <c r="T18" s="36">
        <v>14</v>
      </c>
      <c r="U18" s="37" t="s">
        <v>31</v>
      </c>
      <c r="V18" s="37"/>
      <c r="X18" s="37" t="s">
        <v>45</v>
      </c>
      <c r="Y18" s="45" t="s">
        <v>77</v>
      </c>
      <c r="Z18" s="36" t="b">
        <v>1</v>
      </c>
      <c r="AB18" s="37" t="s">
        <v>76</v>
      </c>
      <c r="AC18" s="41">
        <f>입력!X29</f>
        <v>0</v>
      </c>
      <c r="AD18" s="41">
        <f>입력!X30</f>
        <v>0</v>
      </c>
      <c r="AE18" s="41">
        <f>입력!Z29</f>
        <v>0</v>
      </c>
      <c r="AF18" s="42">
        <f t="shared" si="3"/>
        <v>0</v>
      </c>
      <c r="AG18" s="41">
        <f t="shared" si="1"/>
        <v>0</v>
      </c>
      <c r="AH18" s="37" t="s">
        <v>76</v>
      </c>
      <c r="AI18" s="42">
        <f>입력!Y29</f>
        <v>0</v>
      </c>
      <c r="AJ18" s="41">
        <f>IF(AND(Sheet2!$AD$3,Sheet2!Z17),Sheet2!AC18,"")</f>
        <v>0</v>
      </c>
      <c r="AK18" s="41">
        <f>IF(AND(Sheet2!$AB$3,Sheet2!Z17),Sheet2!AD18,"")</f>
        <v>0</v>
      </c>
      <c r="AL18" s="41">
        <f>IF(AND(Sheet2!$AC$3,Sheet2!Z17),Sheet2!AE18,"")</f>
        <v>0</v>
      </c>
      <c r="AM18" s="37" t="str">
        <f t="shared" si="0"/>
        <v>반지3</v>
      </c>
      <c r="AN18" s="41">
        <f t="shared" si="2"/>
        <v>0</v>
      </c>
      <c r="AO18" s="45" t="s">
        <v>76</v>
      </c>
      <c r="AP18" s="39" t="s">
        <v>176</v>
      </c>
      <c r="AQ18" s="36">
        <v>0</v>
      </c>
      <c r="AR18" s="36">
        <v>6</v>
      </c>
      <c r="AS18" s="36">
        <v>12</v>
      </c>
      <c r="AT18" s="36">
        <v>18</v>
      </c>
      <c r="AU18" s="36">
        <v>24</v>
      </c>
      <c r="AV18" s="36">
        <v>30</v>
      </c>
      <c r="AW18" s="36">
        <v>37</v>
      </c>
      <c r="AX18" s="36">
        <v>44</v>
      </c>
      <c r="AY18" s="36">
        <v>51</v>
      </c>
      <c r="AZ18" s="36">
        <v>58</v>
      </c>
      <c r="BA18" s="36">
        <v>65</v>
      </c>
      <c r="BB18" s="36">
        <v>72</v>
      </c>
      <c r="BC18" s="36">
        <v>79</v>
      </c>
      <c r="BD18" s="36">
        <v>87</v>
      </c>
      <c r="BE18" s="36">
        <v>95</v>
      </c>
      <c r="BF18" s="36">
        <v>103</v>
      </c>
      <c r="BG18" s="36">
        <v>112</v>
      </c>
      <c r="BH18" s="36">
        <v>121</v>
      </c>
      <c r="BI18" s="36">
        <v>131</v>
      </c>
      <c r="BJ18" s="36">
        <v>142</v>
      </c>
      <c r="BK18" s="36">
        <v>154</v>
      </c>
      <c r="BL18" s="36">
        <v>167</v>
      </c>
      <c r="BM18" s="36">
        <v>181</v>
      </c>
      <c r="BO18" s="36">
        <v>2</v>
      </c>
      <c r="BP18" s="36">
        <v>0</v>
      </c>
      <c r="BQ18" s="36">
        <v>0</v>
      </c>
      <c r="BR18" s="36">
        <v>0</v>
      </c>
      <c r="BS18" s="36">
        <v>0</v>
      </c>
      <c r="BT18" s="36">
        <v>0</v>
      </c>
      <c r="BU18" s="36">
        <v>0</v>
      </c>
      <c r="BV18" s="36">
        <v>0</v>
      </c>
      <c r="BW18" s="36">
        <v>0</v>
      </c>
      <c r="BX18" s="36">
        <v>0</v>
      </c>
      <c r="BY18" s="36">
        <v>0</v>
      </c>
      <c r="BZ18" s="36">
        <v>0</v>
      </c>
      <c r="CA18" s="36">
        <v>0</v>
      </c>
      <c r="CB18" s="36">
        <v>0</v>
      </c>
      <c r="CC18" s="36">
        <v>0</v>
      </c>
      <c r="CD18" s="36">
        <v>0</v>
      </c>
      <c r="CE18" s="36">
        <v>0</v>
      </c>
      <c r="CF18" s="36">
        <v>8</v>
      </c>
      <c r="CG18" s="36">
        <v>17</v>
      </c>
      <c r="CH18" s="36">
        <v>27</v>
      </c>
      <c r="CI18" s="36">
        <v>38</v>
      </c>
      <c r="CJ18" s="36">
        <v>50</v>
      </c>
      <c r="CK18" s="36">
        <v>63</v>
      </c>
      <c r="CL18" s="36">
        <v>78</v>
      </c>
      <c r="CM18" s="36">
        <v>95</v>
      </c>
      <c r="CN18" s="36">
        <v>114</v>
      </c>
      <c r="CO18" s="36">
        <v>135</v>
      </c>
      <c r="CQ18" s="36">
        <f>IF(AND(Sheet2!$AB$3,Sheet2!Z17),입력!$H29,"")</f>
        <v>0</v>
      </c>
      <c r="CR18" s="36">
        <f>IF(AND(Sheet2!$AB$3,Sheet2!Z17),$AI18,"")</f>
        <v>0</v>
      </c>
    </row>
    <row r="19" spans="2:96" ht="66" customHeight="1">
      <c r="B19" s="37" t="s">
        <v>43</v>
      </c>
      <c r="C19" s="37" t="s">
        <v>320</v>
      </c>
      <c r="D19" s="36">
        <v>4</v>
      </c>
      <c r="F19" s="36" t="s">
        <v>371</v>
      </c>
      <c r="I19" s="36">
        <v>60</v>
      </c>
      <c r="J19" s="36">
        <v>60</v>
      </c>
      <c r="M19" s="36">
        <v>143</v>
      </c>
      <c r="N19" s="36">
        <v>241</v>
      </c>
      <c r="P19" s="36">
        <v>30</v>
      </c>
      <c r="Q19" s="36">
        <v>10</v>
      </c>
      <c r="T19" s="36">
        <v>15</v>
      </c>
      <c r="U19" s="37" t="s">
        <v>31</v>
      </c>
      <c r="V19" s="37"/>
      <c r="X19" s="37" t="s">
        <v>45</v>
      </c>
      <c r="Y19" s="45" t="s">
        <v>78</v>
      </c>
      <c r="Z19" s="36" t="b">
        <v>1</v>
      </c>
      <c r="AB19" s="37" t="s">
        <v>77</v>
      </c>
      <c r="AC19" s="41">
        <f>입력!X31</f>
        <v>0</v>
      </c>
      <c r="AD19" s="41">
        <f>입력!X32</f>
        <v>0</v>
      </c>
      <c r="AE19" s="41">
        <f>입력!Z31</f>
        <v>0</v>
      </c>
      <c r="AF19" s="42">
        <f t="shared" si="3"/>
        <v>0</v>
      </c>
      <c r="AG19" s="41">
        <f t="shared" si="1"/>
        <v>0</v>
      </c>
      <c r="AH19" s="37" t="s">
        <v>77</v>
      </c>
      <c r="AI19" s="42">
        <f>입력!Y31</f>
        <v>0</v>
      </c>
      <c r="AJ19" s="41">
        <f>IF(AND(Sheet2!$AD$3,Sheet2!Z18),Sheet2!AC19,"")</f>
        <v>0</v>
      </c>
      <c r="AK19" s="41">
        <f>IF(AND(Sheet2!$AB$3,Sheet2!Z18),Sheet2!AD19,"")</f>
        <v>0</v>
      </c>
      <c r="AL19" s="41">
        <f>IF(AND(Sheet2!$AC$3,Sheet2!Z18),Sheet2!AE19,"")</f>
        <v>0</v>
      </c>
      <c r="AM19" s="37" t="str">
        <f t="shared" si="0"/>
        <v>반지4</v>
      </c>
      <c r="AN19" s="41">
        <f t="shared" si="2"/>
        <v>0</v>
      </c>
      <c r="AO19" s="45" t="s">
        <v>77</v>
      </c>
      <c r="AP19" s="39" t="s">
        <v>160</v>
      </c>
      <c r="AQ19" s="36">
        <v>0</v>
      </c>
      <c r="AR19" s="36">
        <v>6</v>
      </c>
      <c r="AS19" s="36">
        <v>12</v>
      </c>
      <c r="AT19" s="36">
        <v>18</v>
      </c>
      <c r="AU19" s="36">
        <v>24</v>
      </c>
      <c r="AV19" s="36">
        <v>31</v>
      </c>
      <c r="AW19" s="36">
        <v>38</v>
      </c>
      <c r="AX19" s="36">
        <v>45</v>
      </c>
      <c r="AY19" s="36">
        <v>52</v>
      </c>
      <c r="AZ19" s="36">
        <v>59</v>
      </c>
      <c r="BA19" s="36">
        <v>66</v>
      </c>
      <c r="BB19" s="36">
        <v>73</v>
      </c>
      <c r="BC19" s="36">
        <v>81</v>
      </c>
      <c r="BD19" s="36">
        <v>89</v>
      </c>
      <c r="BE19" s="36">
        <v>97</v>
      </c>
      <c r="BF19" s="36">
        <v>105</v>
      </c>
      <c r="BG19" s="36">
        <v>114</v>
      </c>
      <c r="BH19" s="36">
        <v>123</v>
      </c>
      <c r="BI19" s="36">
        <v>133</v>
      </c>
      <c r="BJ19" s="36">
        <v>144</v>
      </c>
      <c r="BK19" s="36">
        <v>156</v>
      </c>
      <c r="BL19" s="36">
        <v>169</v>
      </c>
      <c r="BM19" s="36">
        <v>183</v>
      </c>
      <c r="BO19" s="36">
        <v>3</v>
      </c>
      <c r="BP19" s="36">
        <v>0</v>
      </c>
      <c r="BQ19" s="36">
        <v>0</v>
      </c>
      <c r="BR19" s="36">
        <v>0</v>
      </c>
      <c r="BS19" s="36">
        <v>0</v>
      </c>
      <c r="BT19" s="36">
        <v>0</v>
      </c>
      <c r="BU19" s="36">
        <v>0</v>
      </c>
      <c r="BV19" s="36">
        <v>0</v>
      </c>
      <c r="BW19" s="36">
        <v>0</v>
      </c>
      <c r="BX19" s="36">
        <v>0</v>
      </c>
      <c r="BY19" s="36">
        <v>0</v>
      </c>
      <c r="BZ19" s="36">
        <v>0</v>
      </c>
      <c r="CA19" s="36">
        <v>0</v>
      </c>
      <c r="CB19" s="36">
        <v>0</v>
      </c>
      <c r="CC19" s="36">
        <v>0</v>
      </c>
      <c r="CD19" s="36">
        <v>0</v>
      </c>
      <c r="CE19" s="36">
        <v>0</v>
      </c>
      <c r="CF19" s="36">
        <v>9</v>
      </c>
      <c r="CG19" s="36">
        <v>19</v>
      </c>
      <c r="CH19" s="36">
        <v>30</v>
      </c>
      <c r="CI19" s="36">
        <v>42</v>
      </c>
      <c r="CJ19" s="36">
        <v>55</v>
      </c>
      <c r="CK19" s="36">
        <v>69</v>
      </c>
      <c r="CL19" s="36">
        <v>85</v>
      </c>
      <c r="CM19" s="36">
        <v>103</v>
      </c>
      <c r="CN19" s="36">
        <v>123</v>
      </c>
      <c r="CO19" s="36">
        <v>145</v>
      </c>
      <c r="CQ19" s="36">
        <f>IF(AND(Sheet2!$AB$3,Sheet2!Z18),입력!$H31,"")</f>
        <v>0</v>
      </c>
      <c r="CR19" s="36">
        <f>IF(AND(Sheet2!$AB$3,Sheet2!Z18),$AI19,"")</f>
        <v>0</v>
      </c>
    </row>
    <row r="20" spans="2:96" ht="66" customHeight="1">
      <c r="B20" s="37" t="s">
        <v>43</v>
      </c>
      <c r="C20" s="37" t="s">
        <v>321</v>
      </c>
      <c r="D20" s="36">
        <v>4</v>
      </c>
      <c r="F20" s="36" t="s">
        <v>371</v>
      </c>
      <c r="I20" s="36">
        <v>60</v>
      </c>
      <c r="J20" s="36">
        <v>60</v>
      </c>
      <c r="M20" s="36">
        <v>143</v>
      </c>
      <c r="N20" s="36">
        <v>241</v>
      </c>
      <c r="P20" s="36">
        <v>30</v>
      </c>
      <c r="Q20" s="36">
        <v>10</v>
      </c>
      <c r="T20" s="36">
        <v>16</v>
      </c>
      <c r="U20" s="37" t="s">
        <v>31</v>
      </c>
      <c r="V20" s="37"/>
      <c r="X20" s="37" t="s">
        <v>45</v>
      </c>
      <c r="Y20" s="45" t="s">
        <v>79</v>
      </c>
      <c r="Z20" s="36" t="b">
        <v>1</v>
      </c>
      <c r="AB20" s="37" t="s">
        <v>78</v>
      </c>
      <c r="AC20" s="41">
        <f>입력!X33</f>
        <v>0</v>
      </c>
      <c r="AD20" s="41">
        <f>입력!X34</f>
        <v>0</v>
      </c>
      <c r="AE20" s="41">
        <f>입력!Z33</f>
        <v>0</v>
      </c>
      <c r="AF20" s="42">
        <f t="shared" si="3"/>
        <v>0</v>
      </c>
      <c r="AG20" s="41">
        <f t="shared" si="1"/>
        <v>0</v>
      </c>
      <c r="AH20" s="37" t="s">
        <v>78</v>
      </c>
      <c r="AI20" s="42">
        <f>입력!Y33</f>
        <v>0</v>
      </c>
      <c r="AJ20" s="41">
        <f>IF(AND(Sheet2!$AD$3,Sheet2!Z19),Sheet2!AC20,"")</f>
        <v>0</v>
      </c>
      <c r="AK20" s="41">
        <f>IF(AND(Sheet2!$AB$3,Sheet2!Z19),Sheet2!AD20,"")</f>
        <v>0</v>
      </c>
      <c r="AL20" s="41">
        <f>IF(AND(Sheet2!$AC$3,Sheet2!Z19),Sheet2!AE20,"")</f>
        <v>0</v>
      </c>
      <c r="AM20" s="37" t="str">
        <f t="shared" si="0"/>
        <v>팬던트1</v>
      </c>
      <c r="AN20" s="41">
        <f t="shared" si="2"/>
        <v>0</v>
      </c>
      <c r="AO20" s="45" t="s">
        <v>78</v>
      </c>
      <c r="AP20" s="44" t="s">
        <v>181</v>
      </c>
      <c r="AQ20" s="36">
        <v>0</v>
      </c>
      <c r="AR20" s="36">
        <v>6</v>
      </c>
      <c r="AS20" s="36">
        <v>12</v>
      </c>
      <c r="AT20" s="36">
        <v>18</v>
      </c>
      <c r="AU20" s="36">
        <v>24</v>
      </c>
      <c r="AV20" s="36">
        <v>30</v>
      </c>
      <c r="AW20" s="36">
        <v>37</v>
      </c>
      <c r="AX20" s="36">
        <v>44</v>
      </c>
      <c r="AY20" s="36">
        <v>51</v>
      </c>
      <c r="AZ20" s="36">
        <v>58</v>
      </c>
      <c r="BA20" s="36">
        <v>65</v>
      </c>
      <c r="BB20" s="36">
        <v>72</v>
      </c>
      <c r="BC20" s="36">
        <v>79</v>
      </c>
      <c r="BD20" s="36">
        <v>87</v>
      </c>
      <c r="BE20" s="36">
        <v>95</v>
      </c>
      <c r="BF20" s="36">
        <v>103</v>
      </c>
      <c r="BG20" s="36">
        <v>112</v>
      </c>
      <c r="BH20" s="36">
        <v>121</v>
      </c>
      <c r="BI20" s="36">
        <v>131</v>
      </c>
      <c r="BJ20" s="36">
        <v>142</v>
      </c>
      <c r="BK20" s="36">
        <v>154</v>
      </c>
      <c r="BL20" s="36">
        <v>167</v>
      </c>
      <c r="BM20" s="36">
        <v>181</v>
      </c>
      <c r="BO20" s="36">
        <v>4</v>
      </c>
      <c r="BP20" s="36">
        <v>0</v>
      </c>
      <c r="BQ20" s="36">
        <v>0</v>
      </c>
      <c r="BR20" s="36">
        <v>0</v>
      </c>
      <c r="BS20" s="36">
        <v>0</v>
      </c>
      <c r="BT20" s="36">
        <v>0</v>
      </c>
      <c r="BU20" s="36">
        <v>0</v>
      </c>
      <c r="BV20" s="36">
        <v>0</v>
      </c>
      <c r="BW20" s="36">
        <v>0</v>
      </c>
      <c r="BX20" s="36">
        <v>0</v>
      </c>
      <c r="BY20" s="36">
        <v>0</v>
      </c>
      <c r="BZ20" s="36">
        <v>0</v>
      </c>
      <c r="CA20" s="36">
        <v>0</v>
      </c>
      <c r="CB20" s="36">
        <v>0</v>
      </c>
      <c r="CC20" s="36">
        <v>0</v>
      </c>
      <c r="CD20" s="36">
        <v>0</v>
      </c>
      <c r="CE20" s="36">
        <v>0</v>
      </c>
      <c r="CF20" s="36">
        <v>10</v>
      </c>
      <c r="CG20" s="36">
        <v>21</v>
      </c>
      <c r="CH20" s="36">
        <v>33</v>
      </c>
      <c r="CI20" s="36">
        <v>46</v>
      </c>
      <c r="CJ20" s="36">
        <v>60</v>
      </c>
      <c r="CK20" s="36">
        <v>75</v>
      </c>
      <c r="CL20" s="36">
        <v>92</v>
      </c>
      <c r="CM20" s="36">
        <v>111</v>
      </c>
      <c r="CN20" s="36">
        <v>132</v>
      </c>
      <c r="CO20" s="36">
        <v>155</v>
      </c>
      <c r="CQ20" s="36">
        <f>IF(AND(Sheet2!$AB$3,Sheet2!Z19),입력!$H33,"")</f>
        <v>0</v>
      </c>
      <c r="CR20" s="36">
        <f>IF(AND(Sheet2!$AB$3,Sheet2!Z19),$AI20,"")</f>
        <v>0</v>
      </c>
    </row>
    <row r="21" spans="2:96" ht="66" customHeight="1">
      <c r="B21" s="37" t="s">
        <v>43</v>
      </c>
      <c r="C21" s="36" t="s">
        <v>322</v>
      </c>
      <c r="D21" s="36">
        <v>4</v>
      </c>
      <c r="F21" s="36" t="s">
        <v>371</v>
      </c>
      <c r="G21" s="36">
        <v>60</v>
      </c>
      <c r="H21" s="36">
        <v>60</v>
      </c>
      <c r="M21" s="36">
        <v>192</v>
      </c>
      <c r="P21" s="36">
        <v>30</v>
      </c>
      <c r="Q21" s="36">
        <v>10</v>
      </c>
      <c r="T21" s="36">
        <v>17</v>
      </c>
      <c r="U21" s="37" t="s">
        <v>31</v>
      </c>
      <c r="V21" s="37"/>
      <c r="X21" s="36" t="s">
        <v>45</v>
      </c>
      <c r="Y21" s="45" t="s">
        <v>80</v>
      </c>
      <c r="Z21" s="36" t="b">
        <v>0</v>
      </c>
      <c r="AB21" s="37" t="s">
        <v>79</v>
      </c>
      <c r="AC21" s="41">
        <f>입력!X35</f>
        <v>0</v>
      </c>
      <c r="AD21" s="41">
        <f>입력!X36</f>
        <v>0</v>
      </c>
      <c r="AE21" s="41">
        <f>입력!Z35</f>
        <v>0</v>
      </c>
      <c r="AF21" s="42">
        <f t="shared" si="3"/>
        <v>0</v>
      </c>
      <c r="AG21" s="41">
        <f t="shared" si="1"/>
        <v>0</v>
      </c>
      <c r="AH21" s="37" t="s">
        <v>79</v>
      </c>
      <c r="AI21" s="42">
        <f>입력!Y35</f>
        <v>0</v>
      </c>
      <c r="AJ21" s="41">
        <f>IF(AND(Sheet2!$AD$3,Sheet2!Z20),Sheet2!AC21,"")</f>
        <v>0</v>
      </c>
      <c r="AK21" s="41">
        <f>IF(AND(Sheet2!$AB$3,Sheet2!Z20),Sheet2!AD21,"")</f>
        <v>0</v>
      </c>
      <c r="AL21" s="41">
        <f>IF(AND(Sheet2!$AC$3,Sheet2!Z20),Sheet2!AE21,"")</f>
        <v>0</v>
      </c>
      <c r="AM21" s="37" t="str">
        <f t="shared" si="0"/>
        <v>팬던트2</v>
      </c>
      <c r="AN21" s="41">
        <f t="shared" si="2"/>
        <v>0</v>
      </c>
      <c r="AO21" s="45" t="s">
        <v>79</v>
      </c>
      <c r="AP21" s="39" t="s">
        <v>151</v>
      </c>
      <c r="AQ21" s="36">
        <v>0</v>
      </c>
      <c r="AR21" s="36">
        <v>7</v>
      </c>
      <c r="AS21" s="36">
        <v>14</v>
      </c>
      <c r="AT21" s="36">
        <v>21</v>
      </c>
      <c r="AU21" s="36">
        <v>28</v>
      </c>
      <c r="AV21" s="36">
        <v>36</v>
      </c>
      <c r="AW21" s="36">
        <v>44</v>
      </c>
      <c r="AX21" s="36">
        <v>52</v>
      </c>
      <c r="AY21" s="36">
        <v>60</v>
      </c>
      <c r="AZ21" s="36">
        <v>68</v>
      </c>
      <c r="BA21" s="36">
        <v>76</v>
      </c>
      <c r="BB21" s="36">
        <v>84</v>
      </c>
      <c r="BC21" s="36">
        <v>93</v>
      </c>
      <c r="BD21" s="36">
        <v>102</v>
      </c>
      <c r="BE21" s="36">
        <v>111</v>
      </c>
      <c r="BF21" s="36">
        <v>120</v>
      </c>
      <c r="BG21" s="36">
        <v>129</v>
      </c>
      <c r="BH21" s="36">
        <v>138</v>
      </c>
      <c r="BI21" s="36">
        <v>148</v>
      </c>
      <c r="BJ21" s="36">
        <v>159</v>
      </c>
      <c r="BK21" s="36">
        <v>171</v>
      </c>
      <c r="BL21" s="36">
        <v>184</v>
      </c>
      <c r="BM21" s="36">
        <v>198</v>
      </c>
      <c r="BO21" s="36">
        <v>5</v>
      </c>
      <c r="BP21" s="36">
        <v>0</v>
      </c>
      <c r="BQ21" s="36">
        <v>0</v>
      </c>
      <c r="BR21" s="36">
        <v>0</v>
      </c>
      <c r="BS21" s="36">
        <v>0</v>
      </c>
      <c r="BT21" s="36">
        <v>0</v>
      </c>
      <c r="BU21" s="36">
        <v>0</v>
      </c>
      <c r="BV21" s="36">
        <v>0</v>
      </c>
      <c r="BW21" s="36">
        <v>0</v>
      </c>
      <c r="BX21" s="36">
        <v>0</v>
      </c>
      <c r="BY21" s="36">
        <v>0</v>
      </c>
      <c r="BZ21" s="36">
        <v>0</v>
      </c>
      <c r="CA21" s="36">
        <v>0</v>
      </c>
      <c r="CB21" s="36">
        <v>0</v>
      </c>
      <c r="CC21" s="36">
        <v>0</v>
      </c>
      <c r="CD21" s="36">
        <v>0</v>
      </c>
      <c r="CE21" s="36">
        <v>0</v>
      </c>
      <c r="CF21" s="36">
        <v>12</v>
      </c>
      <c r="CG21" s="36">
        <v>25</v>
      </c>
      <c r="CH21" s="36">
        <v>39</v>
      </c>
      <c r="CI21" s="36">
        <v>54</v>
      </c>
      <c r="CJ21" s="36">
        <v>70</v>
      </c>
      <c r="CK21" s="36">
        <v>87</v>
      </c>
      <c r="CL21" s="36">
        <v>106</v>
      </c>
      <c r="CM21" s="36">
        <v>127</v>
      </c>
      <c r="CN21" s="36">
        <v>150</v>
      </c>
      <c r="CO21" s="36">
        <v>175</v>
      </c>
      <c r="CQ21" s="36">
        <f>IF(AND(Sheet2!$AB$3,Sheet2!Z20),입력!$H35,"")</f>
        <v>0</v>
      </c>
      <c r="CR21" s="36">
        <f>IF(AND(Sheet2!$AB$3,Sheet2!Z20),$AI21,"")</f>
        <v>0</v>
      </c>
    </row>
    <row r="22" spans="2:96" ht="66" customHeight="1">
      <c r="B22" s="37" t="s">
        <v>43</v>
      </c>
      <c r="C22" s="36" t="s">
        <v>323</v>
      </c>
      <c r="D22" s="36">
        <v>4</v>
      </c>
      <c r="F22" s="36" t="s">
        <v>371</v>
      </c>
      <c r="G22" s="36">
        <v>60</v>
      </c>
      <c r="H22" s="36">
        <v>60</v>
      </c>
      <c r="M22" s="36">
        <v>197</v>
      </c>
      <c r="P22" s="36">
        <v>30</v>
      </c>
      <c r="Q22" s="36">
        <v>10</v>
      </c>
      <c r="T22" s="36">
        <v>18</v>
      </c>
      <c r="U22" s="37" t="s">
        <v>31</v>
      </c>
      <c r="V22" s="37"/>
      <c r="X22" s="36" t="s">
        <v>45</v>
      </c>
      <c r="Y22" s="45" t="s">
        <v>81</v>
      </c>
      <c r="Z22" s="36" t="b">
        <v>1</v>
      </c>
      <c r="AB22" s="37" t="s">
        <v>80</v>
      </c>
      <c r="AC22" s="41">
        <f>입력!X37</f>
        <v>0</v>
      </c>
      <c r="AD22" s="41">
        <f>입력!X38</f>
        <v>0</v>
      </c>
      <c r="AE22" s="41">
        <f>입력!Z37</f>
        <v>0</v>
      </c>
      <c r="AF22" s="42">
        <f t="shared" si="3"/>
        <v>0</v>
      </c>
      <c r="AG22" s="41">
        <f t="shared" si="1"/>
        <v>0</v>
      </c>
      <c r="AH22" s="37" t="s">
        <v>80</v>
      </c>
      <c r="AI22" s="42">
        <f>입력!Y37</f>
        <v>0</v>
      </c>
      <c r="AJ22" s="41" t="str">
        <f>IF(AND(Sheet2!$AD$3,Sheet2!Z21),Sheet2!AC22,"")</f>
        <v/>
      </c>
      <c r="AK22" s="41" t="str">
        <f>IF(AND(Sheet2!$AB$3,Sheet2!Z21),Sheet2!AD22,"")</f>
        <v/>
      </c>
      <c r="AL22" s="41" t="str">
        <f>IF(AND(Sheet2!$AC$3,Sheet2!Z21),Sheet2!AE22,"")</f>
        <v/>
      </c>
      <c r="AM22" s="37" t="str">
        <f t="shared" si="0"/>
        <v/>
      </c>
      <c r="AN22" s="41">
        <f t="shared" si="2"/>
        <v>0</v>
      </c>
      <c r="AO22" s="45" t="s">
        <v>80</v>
      </c>
      <c r="AP22" s="39" t="s">
        <v>154</v>
      </c>
      <c r="AQ22" s="36">
        <v>0</v>
      </c>
      <c r="AR22" s="36">
        <v>7</v>
      </c>
      <c r="AS22" s="36">
        <v>14</v>
      </c>
      <c r="AT22" s="36">
        <v>21</v>
      </c>
      <c r="AU22" s="36">
        <v>28</v>
      </c>
      <c r="AV22" s="36">
        <v>36</v>
      </c>
      <c r="AW22" s="36">
        <v>44</v>
      </c>
      <c r="AX22" s="36">
        <v>52</v>
      </c>
      <c r="AY22" s="36">
        <v>60</v>
      </c>
      <c r="AZ22" s="36">
        <v>68</v>
      </c>
      <c r="BA22" s="36">
        <v>76</v>
      </c>
      <c r="BB22" s="36">
        <v>84</v>
      </c>
      <c r="BC22" s="36">
        <v>93</v>
      </c>
      <c r="BD22" s="36">
        <v>102</v>
      </c>
      <c r="BE22" s="36">
        <v>111</v>
      </c>
      <c r="BF22" s="36">
        <v>120</v>
      </c>
      <c r="BG22" s="36">
        <v>129</v>
      </c>
      <c r="BH22" s="36">
        <v>138</v>
      </c>
      <c r="BI22" s="36">
        <v>148</v>
      </c>
      <c r="BJ22" s="36">
        <v>159</v>
      </c>
      <c r="BK22" s="36">
        <v>171</v>
      </c>
      <c r="BL22" s="36">
        <v>184</v>
      </c>
      <c r="BM22" s="36">
        <v>198</v>
      </c>
      <c r="BO22" s="36">
        <v>0</v>
      </c>
      <c r="BP22" s="36">
        <v>0</v>
      </c>
      <c r="BQ22" s="36">
        <v>0</v>
      </c>
      <c r="BR22" s="36">
        <v>0</v>
      </c>
      <c r="BS22" s="36">
        <v>0</v>
      </c>
      <c r="BT22" s="36">
        <v>0</v>
      </c>
      <c r="BU22" s="36">
        <v>0</v>
      </c>
      <c r="BV22" s="36">
        <v>9</v>
      </c>
      <c r="BW22" s="36">
        <v>19</v>
      </c>
      <c r="BX22" s="36">
        <v>30</v>
      </c>
      <c r="BY22" s="36">
        <v>42</v>
      </c>
      <c r="BZ22" s="36">
        <v>55</v>
      </c>
      <c r="CA22" s="36">
        <v>70</v>
      </c>
      <c r="CB22" s="36">
        <v>87</v>
      </c>
      <c r="CC22" s="36">
        <v>106</v>
      </c>
      <c r="CD22" s="36">
        <v>127</v>
      </c>
      <c r="CE22" s="36">
        <v>150</v>
      </c>
      <c r="CF22" s="36">
        <v>0</v>
      </c>
      <c r="CG22" s="36">
        <v>0</v>
      </c>
      <c r="CH22" s="36">
        <v>0</v>
      </c>
      <c r="CI22" s="36">
        <v>0</v>
      </c>
      <c r="CJ22" s="36">
        <v>0</v>
      </c>
      <c r="CK22" s="36">
        <v>0</v>
      </c>
      <c r="CL22" s="36">
        <v>0</v>
      </c>
      <c r="CM22" s="36">
        <v>0</v>
      </c>
      <c r="CN22" s="36">
        <v>0</v>
      </c>
      <c r="CO22" s="36">
        <v>0</v>
      </c>
      <c r="CQ22" s="36" t="str">
        <f>IF(AND(Sheet2!$AB$3,Sheet2!Z21),입력!$H37,"")</f>
        <v/>
      </c>
      <c r="CR22" s="36" t="str">
        <f>IF(AND(Sheet2!$AB$3,Sheet2!Z21),$AI22,"")</f>
        <v/>
      </c>
    </row>
    <row r="23" spans="2:96" ht="66" customHeight="1">
      <c r="B23" s="37" t="s">
        <v>43</v>
      </c>
      <c r="C23" s="36" t="s">
        <v>324</v>
      </c>
      <c r="D23" s="36">
        <v>4</v>
      </c>
      <c r="F23" s="36" t="s">
        <v>371</v>
      </c>
      <c r="G23" s="36">
        <v>60</v>
      </c>
      <c r="H23" s="36">
        <v>60</v>
      </c>
      <c r="M23" s="36">
        <v>192</v>
      </c>
      <c r="P23" s="36">
        <v>30</v>
      </c>
      <c r="Q23" s="36">
        <v>10</v>
      </c>
      <c r="T23" s="36">
        <v>19</v>
      </c>
      <c r="U23" s="37" t="s">
        <v>31</v>
      </c>
      <c r="V23" s="37"/>
      <c r="X23" s="36" t="s">
        <v>45</v>
      </c>
      <c r="Y23" s="45" t="s">
        <v>82</v>
      </c>
      <c r="Z23" s="36" t="b">
        <v>1</v>
      </c>
      <c r="AB23" s="37" t="s">
        <v>81</v>
      </c>
      <c r="AC23" s="41">
        <f>입력!X39</f>
        <v>0</v>
      </c>
      <c r="AD23" s="41">
        <f>입력!X40</f>
        <v>0</v>
      </c>
      <c r="AE23" s="41">
        <f>입력!Z39</f>
        <v>0</v>
      </c>
      <c r="AF23" s="42">
        <f t="shared" si="3"/>
        <v>0</v>
      </c>
      <c r="AG23" s="41">
        <f t="shared" si="1"/>
        <v>0</v>
      </c>
      <c r="AH23" s="37" t="s">
        <v>81</v>
      </c>
      <c r="AI23" s="42">
        <f>입력!Y39</f>
        <v>0</v>
      </c>
      <c r="AJ23" s="41">
        <f>IF(AND(Sheet2!$AD$3,Sheet2!Z22),Sheet2!AC23,"")</f>
        <v>0</v>
      </c>
      <c r="AK23" s="41">
        <f>IF(AND(Sheet2!$AB$3,Sheet2!Z22),Sheet2!AD23,"")</f>
        <v>0</v>
      </c>
      <c r="AL23" s="41">
        <f>IF(AND(Sheet2!$AC$3,Sheet2!Z22),Sheet2!AE23,"")</f>
        <v>0</v>
      </c>
      <c r="AM23" s="37" t="str">
        <f t="shared" si="0"/>
        <v>눈장식</v>
      </c>
      <c r="AN23" s="41">
        <f t="shared" si="2"/>
        <v>0</v>
      </c>
      <c r="AO23" s="45" t="s">
        <v>81</v>
      </c>
      <c r="AP23" s="39" t="s">
        <v>161</v>
      </c>
      <c r="AQ23" s="36">
        <v>0</v>
      </c>
      <c r="AR23" s="36">
        <v>7</v>
      </c>
      <c r="AS23" s="36">
        <v>14</v>
      </c>
      <c r="AT23" s="36">
        <v>21</v>
      </c>
      <c r="AU23" s="36">
        <v>28</v>
      </c>
      <c r="AV23" s="36">
        <v>36</v>
      </c>
      <c r="AW23" s="36">
        <v>44</v>
      </c>
      <c r="AX23" s="36">
        <v>52</v>
      </c>
      <c r="AY23" s="36">
        <v>60</v>
      </c>
      <c r="AZ23" s="36">
        <v>68</v>
      </c>
      <c r="BA23" s="36">
        <v>76</v>
      </c>
      <c r="BB23" s="36">
        <v>84</v>
      </c>
      <c r="BC23" s="36">
        <v>93</v>
      </c>
      <c r="BD23" s="36">
        <v>102</v>
      </c>
      <c r="BE23" s="36">
        <v>111</v>
      </c>
      <c r="BF23" s="36">
        <v>120</v>
      </c>
      <c r="BG23" s="36">
        <v>129</v>
      </c>
      <c r="BH23" s="36">
        <v>138</v>
      </c>
      <c r="BI23" s="36">
        <v>148</v>
      </c>
      <c r="BJ23" s="36">
        <v>159</v>
      </c>
      <c r="BK23" s="36">
        <v>171</v>
      </c>
      <c r="BL23" s="36">
        <v>184</v>
      </c>
      <c r="BM23" s="36">
        <v>198</v>
      </c>
      <c r="CQ23" s="36">
        <f>IF(AND(Sheet2!$AB$3,Sheet2!Z22),입력!$H39,"")</f>
        <v>0</v>
      </c>
      <c r="CR23" s="36">
        <f>IF(AND(Sheet2!$AB$3,Sheet2!Z22),$AI23,"")</f>
        <v>0</v>
      </c>
    </row>
    <row r="24" spans="2:96" ht="66" customHeight="1">
      <c r="B24" s="37" t="s">
        <v>43</v>
      </c>
      <c r="C24" s="36" t="s">
        <v>325</v>
      </c>
      <c r="D24" s="36">
        <v>4</v>
      </c>
      <c r="F24" s="36" t="s">
        <v>371</v>
      </c>
      <c r="G24" s="36">
        <v>60</v>
      </c>
      <c r="H24" s="36">
        <v>60</v>
      </c>
      <c r="M24" s="36">
        <v>192</v>
      </c>
      <c r="P24" s="36">
        <v>30</v>
      </c>
      <c r="Q24" s="36">
        <v>10</v>
      </c>
      <c r="T24" s="36">
        <v>20</v>
      </c>
      <c r="U24" s="37" t="s">
        <v>31</v>
      </c>
      <c r="V24" s="37"/>
      <c r="X24" s="36" t="s">
        <v>45</v>
      </c>
      <c r="Y24" s="45" t="s">
        <v>84</v>
      </c>
      <c r="Z24" s="36" t="b">
        <v>1</v>
      </c>
      <c r="AB24" s="37" t="s">
        <v>82</v>
      </c>
      <c r="AC24" s="41">
        <f>입력!X41</f>
        <v>0</v>
      </c>
      <c r="AD24" s="41">
        <f>입력!X42</f>
        <v>0</v>
      </c>
      <c r="AE24" s="41">
        <f>입력!Z41</f>
        <v>0</v>
      </c>
      <c r="AF24" s="42">
        <f t="shared" si="3"/>
        <v>0</v>
      </c>
      <c r="AG24" s="41">
        <f t="shared" si="1"/>
        <v>0</v>
      </c>
      <c r="AH24" s="37" t="s">
        <v>82</v>
      </c>
      <c r="AI24" s="42">
        <f>입력!Y41</f>
        <v>0</v>
      </c>
      <c r="AJ24" s="41">
        <f>IF(AND(Sheet2!$AD$3,Sheet2!Z23),Sheet2!AC24,"")</f>
        <v>0</v>
      </c>
      <c r="AK24" s="41">
        <f>IF(AND(Sheet2!$AB$3,Sheet2!Z23),Sheet2!AD24,"")</f>
        <v>0</v>
      </c>
      <c r="AL24" s="41">
        <f>IF(AND(Sheet2!$AC$3,Sheet2!Z23),Sheet2!AE24,"")</f>
        <v>0</v>
      </c>
      <c r="AM24" s="37" t="str">
        <f t="shared" si="0"/>
        <v>귀걸이</v>
      </c>
      <c r="AN24" s="41">
        <f t="shared" si="2"/>
        <v>0</v>
      </c>
      <c r="AO24" s="45" t="s">
        <v>82</v>
      </c>
      <c r="AP24" s="39" t="s">
        <v>162</v>
      </c>
      <c r="AQ24" s="36">
        <v>0</v>
      </c>
      <c r="AR24" s="36">
        <v>7</v>
      </c>
      <c r="AS24" s="36">
        <v>14</v>
      </c>
      <c r="AT24" s="36">
        <v>21</v>
      </c>
      <c r="AU24" s="36">
        <v>28</v>
      </c>
      <c r="AV24" s="36">
        <v>36</v>
      </c>
      <c r="AW24" s="36">
        <v>44</v>
      </c>
      <c r="AX24" s="36">
        <v>52</v>
      </c>
      <c r="AY24" s="36">
        <v>60</v>
      </c>
      <c r="AZ24" s="36">
        <v>68</v>
      </c>
      <c r="BA24" s="36">
        <v>76</v>
      </c>
      <c r="BB24" s="36">
        <v>85</v>
      </c>
      <c r="BC24" s="36">
        <v>94</v>
      </c>
      <c r="BD24" s="36">
        <v>103</v>
      </c>
      <c r="BE24" s="36">
        <v>112</v>
      </c>
      <c r="BF24" s="36">
        <v>121</v>
      </c>
      <c r="BG24" s="36">
        <v>130</v>
      </c>
      <c r="BH24" s="36">
        <v>139</v>
      </c>
      <c r="BI24" s="36">
        <v>149</v>
      </c>
      <c r="BJ24" s="36">
        <v>160</v>
      </c>
      <c r="BK24" s="36">
        <v>172</v>
      </c>
      <c r="BL24" s="36">
        <v>185</v>
      </c>
      <c r="BM24" s="36">
        <v>199</v>
      </c>
      <c r="BP24" s="36" t="s">
        <v>405</v>
      </c>
      <c r="CQ24" s="36">
        <f>IF(AND(Sheet2!$AB$3,Sheet2!Z23),입력!$H41,"")</f>
        <v>0</v>
      </c>
      <c r="CR24" s="36">
        <f>IF(AND(Sheet2!$AB$3,Sheet2!Z23),$AI24,"")</f>
        <v>0</v>
      </c>
    </row>
    <row r="25" spans="2:96" ht="66" customHeight="1">
      <c r="B25" s="37" t="s">
        <v>43</v>
      </c>
      <c r="C25" s="36" t="s">
        <v>326</v>
      </c>
      <c r="D25" s="36">
        <v>4</v>
      </c>
      <c r="F25" s="36" t="s">
        <v>373</v>
      </c>
      <c r="H25" s="36">
        <v>60</v>
      </c>
      <c r="J25" s="36">
        <v>60</v>
      </c>
      <c r="M25" s="36">
        <v>103</v>
      </c>
      <c r="P25" s="36">
        <v>30</v>
      </c>
      <c r="Q25" s="36">
        <v>10</v>
      </c>
      <c r="T25" s="36">
        <v>21</v>
      </c>
      <c r="U25" s="37" t="s">
        <v>31</v>
      </c>
      <c r="V25" s="37"/>
      <c r="X25" s="36" t="s">
        <v>45</v>
      </c>
      <c r="Y25" s="45" t="s">
        <v>85</v>
      </c>
      <c r="Z25" s="36" t="b">
        <v>1</v>
      </c>
      <c r="AB25" s="37" t="s">
        <v>84</v>
      </c>
      <c r="AC25" s="41">
        <f>입력!X43</f>
        <v>0</v>
      </c>
      <c r="AD25" s="41">
        <f>입력!X44</f>
        <v>0</v>
      </c>
      <c r="AE25" s="41">
        <f>입력!Z43</f>
        <v>0</v>
      </c>
      <c r="AF25" s="42"/>
      <c r="AG25" s="41">
        <f t="shared" si="1"/>
        <v>0</v>
      </c>
      <c r="AH25" s="37" t="s">
        <v>84</v>
      </c>
      <c r="AI25" s="42">
        <f>입력!Y43</f>
        <v>0</v>
      </c>
      <c r="AJ25" s="41">
        <f>IF(AND(Sheet2!$AD$3,Sheet2!Z24),Sheet2!AC25,"")</f>
        <v>0</v>
      </c>
      <c r="AK25" s="41">
        <f>IF(AND(Sheet2!$AB$3,Sheet2!Z24),Sheet2!AD25,"")</f>
        <v>0</v>
      </c>
      <c r="AL25" s="41">
        <f>IF(AND(Sheet2!$AC$3,Sheet2!Z24),Sheet2!AE25,"")</f>
        <v>0</v>
      </c>
      <c r="AM25" s="37" t="str">
        <f t="shared" si="0"/>
        <v>포켓</v>
      </c>
      <c r="AN25" s="41">
        <f t="shared" si="2"/>
        <v>0</v>
      </c>
      <c r="AO25" s="45" t="s">
        <v>84</v>
      </c>
      <c r="AP25" s="39" t="s">
        <v>177</v>
      </c>
      <c r="AQ25" s="36">
        <v>0</v>
      </c>
      <c r="AR25" s="36">
        <v>7</v>
      </c>
      <c r="AS25" s="36">
        <v>14</v>
      </c>
      <c r="AT25" s="36">
        <v>21</v>
      </c>
      <c r="AU25" s="36">
        <v>28</v>
      </c>
      <c r="AV25" s="36">
        <v>36</v>
      </c>
      <c r="AW25" s="36">
        <v>44</v>
      </c>
      <c r="AX25" s="36">
        <v>52</v>
      </c>
      <c r="AY25" s="36">
        <v>60</v>
      </c>
      <c r="AZ25" s="36">
        <v>68</v>
      </c>
      <c r="BA25" s="36">
        <v>76</v>
      </c>
      <c r="BB25" s="36">
        <v>84</v>
      </c>
      <c r="BC25" s="36">
        <v>93</v>
      </c>
      <c r="BD25" s="36">
        <v>102</v>
      </c>
      <c r="BE25" s="36">
        <v>111</v>
      </c>
      <c r="BF25" s="36">
        <v>120</v>
      </c>
      <c r="BG25" s="36">
        <v>129</v>
      </c>
      <c r="BH25" s="36">
        <v>138</v>
      </c>
      <c r="BI25" s="36">
        <v>148</v>
      </c>
      <c r="BJ25" s="36">
        <v>159</v>
      </c>
      <c r="BK25" s="36">
        <v>171</v>
      </c>
      <c r="BL25" s="36">
        <v>184</v>
      </c>
      <c r="BM25" s="36">
        <v>198</v>
      </c>
      <c r="BP25" s="36">
        <v>0</v>
      </c>
      <c r="BQ25" s="36">
        <v>1</v>
      </c>
      <c r="BR25" s="36">
        <v>2</v>
      </c>
      <c r="BS25" s="36">
        <v>3</v>
      </c>
      <c r="BT25" s="36">
        <v>4</v>
      </c>
      <c r="BU25" s="36">
        <v>5</v>
      </c>
      <c r="BV25" s="36">
        <v>6</v>
      </c>
      <c r="BW25" s="36">
        <v>7</v>
      </c>
      <c r="BX25" s="36">
        <v>8</v>
      </c>
      <c r="BY25" s="36">
        <v>9</v>
      </c>
      <c r="BZ25" s="36">
        <v>10</v>
      </c>
      <c r="CA25" s="36">
        <v>11</v>
      </c>
      <c r="CB25" s="36">
        <v>12</v>
      </c>
      <c r="CC25" s="36">
        <v>13</v>
      </c>
      <c r="CD25" s="36">
        <v>14</v>
      </c>
      <c r="CE25" s="36">
        <v>15</v>
      </c>
      <c r="CF25" s="36">
        <v>16</v>
      </c>
      <c r="CG25" s="36">
        <v>17</v>
      </c>
      <c r="CH25" s="36">
        <v>18</v>
      </c>
      <c r="CI25" s="36">
        <v>19</v>
      </c>
      <c r="CJ25" s="36">
        <v>20</v>
      </c>
      <c r="CK25" s="36">
        <v>21</v>
      </c>
      <c r="CL25" s="36">
        <v>22</v>
      </c>
      <c r="CM25" s="36">
        <v>23</v>
      </c>
      <c r="CN25" s="36">
        <v>24</v>
      </c>
      <c r="CO25" s="36">
        <v>25</v>
      </c>
      <c r="CQ25" s="36">
        <f>IF(AND(Sheet2!$AB$3,Sheet2!Z24),입력!$H43,"")</f>
        <v>0</v>
      </c>
      <c r="CR25" s="36">
        <f>IF(AND(Sheet2!$AB$3,Sheet2!Z24),$AI25,"")</f>
        <v>0</v>
      </c>
    </row>
    <row r="26" spans="2:96" ht="66" customHeight="1">
      <c r="B26" s="37" t="s">
        <v>43</v>
      </c>
      <c r="C26" s="36" t="s">
        <v>327</v>
      </c>
      <c r="D26" s="36">
        <v>4</v>
      </c>
      <c r="F26" s="36" t="s">
        <v>373</v>
      </c>
      <c r="H26" s="36">
        <v>60</v>
      </c>
      <c r="J26" s="36">
        <v>60</v>
      </c>
      <c r="M26" s="36">
        <v>192</v>
      </c>
      <c r="P26" s="36">
        <v>30</v>
      </c>
      <c r="Q26" s="36">
        <v>10</v>
      </c>
      <c r="T26" s="36">
        <v>22</v>
      </c>
      <c r="U26" s="37" t="s">
        <v>32</v>
      </c>
      <c r="V26" s="37"/>
      <c r="Y26" s="40"/>
      <c r="AB26" s="37" t="s">
        <v>85</v>
      </c>
      <c r="AC26" s="41">
        <f>입력!X45</f>
        <v>0</v>
      </c>
      <c r="AD26" s="41">
        <f>입력!X46</f>
        <v>0</v>
      </c>
      <c r="AE26" s="41">
        <f>입력!Z45</f>
        <v>0</v>
      </c>
      <c r="AF26" s="42"/>
      <c r="AG26" s="41">
        <f t="shared" si="1"/>
        <v>0</v>
      </c>
      <c r="AH26" s="37" t="s">
        <v>85</v>
      </c>
      <c r="AI26" s="42">
        <f>입력!Y45</f>
        <v>0</v>
      </c>
      <c r="AJ26" s="41">
        <f>IF(AND(Sheet2!$AD$3,Sheet2!Z25),Sheet2!AC26,"")</f>
        <v>0</v>
      </c>
      <c r="AK26" s="41">
        <f>IF(AND(Sheet2!$AB$3,Sheet2!Z25),Sheet2!AD26,"")</f>
        <v>0</v>
      </c>
      <c r="AL26" s="41">
        <f>IF(AND(Sheet2!$AC$3,Sheet2!Z25),Sheet2!AE26,"")</f>
        <v>0</v>
      </c>
      <c r="AM26" s="37" t="str">
        <f t="shared" si="0"/>
        <v>하트</v>
      </c>
      <c r="AN26" s="41">
        <f t="shared" si="2"/>
        <v>0</v>
      </c>
      <c r="AO26" s="45" t="s">
        <v>85</v>
      </c>
      <c r="AP26" s="44" t="s">
        <v>183</v>
      </c>
      <c r="AQ26" s="36">
        <v>0</v>
      </c>
      <c r="AR26" s="36">
        <v>6</v>
      </c>
      <c r="AS26" s="36">
        <v>12</v>
      </c>
      <c r="AT26" s="36">
        <v>18</v>
      </c>
      <c r="AU26" s="36">
        <v>24</v>
      </c>
      <c r="AV26" s="36">
        <v>30</v>
      </c>
      <c r="AW26" s="36">
        <v>37</v>
      </c>
      <c r="AX26" s="36">
        <v>44</v>
      </c>
      <c r="AY26" s="36">
        <v>51</v>
      </c>
      <c r="AZ26" s="36">
        <v>58</v>
      </c>
      <c r="BA26" s="36">
        <v>65</v>
      </c>
      <c r="BB26" s="36">
        <v>72</v>
      </c>
      <c r="BC26" s="36">
        <v>79</v>
      </c>
      <c r="BD26" s="36">
        <v>87</v>
      </c>
      <c r="BE26" s="36">
        <v>95</v>
      </c>
      <c r="BF26" s="36">
        <v>103</v>
      </c>
      <c r="BG26" s="36">
        <v>112</v>
      </c>
      <c r="BH26" s="36">
        <v>121</v>
      </c>
      <c r="BI26" s="36">
        <v>131</v>
      </c>
      <c r="BJ26" s="36">
        <v>142</v>
      </c>
      <c r="BK26" s="36">
        <v>154</v>
      </c>
      <c r="BL26" s="36">
        <v>167</v>
      </c>
      <c r="BM26" s="36">
        <v>181</v>
      </c>
      <c r="BP26" s="36">
        <v>0</v>
      </c>
      <c r="BQ26" s="36">
        <v>5</v>
      </c>
      <c r="BR26" s="36">
        <v>10</v>
      </c>
      <c r="BS26" s="36">
        <v>15</v>
      </c>
      <c r="BT26" s="36">
        <v>25</v>
      </c>
      <c r="BU26" s="36">
        <v>35</v>
      </c>
      <c r="BV26" s="36">
        <v>50</v>
      </c>
      <c r="BW26" s="36">
        <v>65</v>
      </c>
      <c r="BX26" s="36">
        <v>85</v>
      </c>
      <c r="BY26" s="36">
        <v>105</v>
      </c>
      <c r="BZ26" s="36">
        <v>130</v>
      </c>
      <c r="CA26" s="36">
        <v>155</v>
      </c>
      <c r="CB26" s="36">
        <v>180</v>
      </c>
      <c r="CC26" s="36">
        <v>205</v>
      </c>
      <c r="CD26" s="36">
        <v>230</v>
      </c>
      <c r="CE26" s="36">
        <v>255</v>
      </c>
      <c r="CF26" s="36">
        <v>255</v>
      </c>
      <c r="CG26" s="36">
        <v>255</v>
      </c>
      <c r="CH26" s="36">
        <v>255</v>
      </c>
      <c r="CI26" s="36">
        <v>255</v>
      </c>
      <c r="CJ26" s="36">
        <v>255</v>
      </c>
      <c r="CK26" s="36">
        <v>255</v>
      </c>
      <c r="CL26" s="36">
        <v>255</v>
      </c>
      <c r="CM26" s="36">
        <v>255</v>
      </c>
      <c r="CN26" s="36">
        <v>255</v>
      </c>
      <c r="CO26" s="36">
        <v>255</v>
      </c>
      <c r="CQ26" s="36">
        <f>IF(AND(Sheet2!$AB$3,Sheet2!Z25),입력!$H45,"")</f>
        <v>0</v>
      </c>
      <c r="CR26" s="36">
        <f>IF(AND(Sheet2!$AB$3,Sheet2!Z25),$AI26,"")</f>
        <v>0</v>
      </c>
    </row>
    <row r="27" spans="2:96" ht="66" customHeight="1">
      <c r="B27" s="37" t="s">
        <v>43</v>
      </c>
      <c r="C27" s="36" t="s">
        <v>328</v>
      </c>
      <c r="D27" s="36">
        <v>4</v>
      </c>
      <c r="F27" s="36" t="s">
        <v>373</v>
      </c>
      <c r="H27" s="36">
        <v>60</v>
      </c>
      <c r="J27" s="36">
        <v>60</v>
      </c>
      <c r="M27" s="36">
        <v>197</v>
      </c>
      <c r="P27" s="36">
        <v>30</v>
      </c>
      <c r="Q27" s="36">
        <v>10</v>
      </c>
      <c r="T27" s="36">
        <v>23</v>
      </c>
      <c r="U27" s="37" t="s">
        <v>32</v>
      </c>
      <c r="V27" s="37"/>
      <c r="Y27" s="46"/>
      <c r="AB27" s="37"/>
      <c r="AP27" s="39" t="s">
        <v>168</v>
      </c>
      <c r="AQ27" s="36">
        <v>0</v>
      </c>
      <c r="AR27" s="36">
        <v>6</v>
      </c>
      <c r="AS27" s="36">
        <v>12</v>
      </c>
      <c r="AT27" s="36">
        <v>18</v>
      </c>
      <c r="AU27" s="36">
        <v>24</v>
      </c>
      <c r="AV27" s="36">
        <v>30</v>
      </c>
      <c r="AW27" s="36">
        <v>37</v>
      </c>
      <c r="AX27" s="36">
        <v>44</v>
      </c>
      <c r="AY27" s="36">
        <v>51</v>
      </c>
      <c r="AZ27" s="36">
        <v>58</v>
      </c>
      <c r="BA27" s="36">
        <v>65</v>
      </c>
      <c r="BB27" s="36">
        <v>72</v>
      </c>
      <c r="BC27" s="36">
        <v>79</v>
      </c>
      <c r="BD27" s="36">
        <v>87</v>
      </c>
      <c r="BE27" s="36">
        <v>95</v>
      </c>
      <c r="BF27" s="36">
        <v>103</v>
      </c>
      <c r="BG27" s="36">
        <v>112</v>
      </c>
      <c r="BH27" s="36">
        <v>121</v>
      </c>
      <c r="BI27" s="36">
        <v>131</v>
      </c>
      <c r="BJ27" s="36">
        <v>142</v>
      </c>
      <c r="BK27" s="36">
        <v>154</v>
      </c>
      <c r="BL27" s="36">
        <v>167</v>
      </c>
      <c r="BM27" s="36">
        <v>181</v>
      </c>
      <c r="BP27" s="36" t="s">
        <v>406</v>
      </c>
    </row>
    <row r="28" spans="2:96" ht="66" customHeight="1">
      <c r="B28" s="37" t="s">
        <v>43</v>
      </c>
      <c r="C28" s="37" t="s">
        <v>372</v>
      </c>
      <c r="D28" s="36">
        <v>4</v>
      </c>
      <c r="F28" s="36" t="s">
        <v>373</v>
      </c>
      <c r="G28" s="36">
        <v>60</v>
      </c>
      <c r="H28" s="36">
        <v>60</v>
      </c>
      <c r="J28" s="36">
        <v>60</v>
      </c>
      <c r="M28" s="36">
        <v>154</v>
      </c>
      <c r="P28" s="36">
        <v>30</v>
      </c>
      <c r="Q28" s="36">
        <v>10</v>
      </c>
      <c r="T28" s="36">
        <v>24</v>
      </c>
      <c r="U28" s="37" t="s">
        <v>32</v>
      </c>
      <c r="V28" s="37"/>
      <c r="Y28" s="37" t="s">
        <v>39</v>
      </c>
      <c r="Z28" s="36">
        <v>1</v>
      </c>
      <c r="AA28" s="36">
        <v>278</v>
      </c>
      <c r="AP28" s="39" t="s">
        <v>169</v>
      </c>
      <c r="AQ28" s="36">
        <v>0</v>
      </c>
      <c r="AR28" s="36">
        <v>6</v>
      </c>
      <c r="AS28" s="36">
        <v>12</v>
      </c>
      <c r="AT28" s="36">
        <v>18</v>
      </c>
      <c r="AU28" s="36">
        <v>24</v>
      </c>
      <c r="AV28" s="36">
        <v>31</v>
      </c>
      <c r="AW28" s="36">
        <v>38</v>
      </c>
      <c r="AX28" s="36">
        <v>45</v>
      </c>
      <c r="AY28" s="36">
        <v>52</v>
      </c>
      <c r="AZ28" s="36">
        <v>59</v>
      </c>
      <c r="BA28" s="36">
        <v>66</v>
      </c>
      <c r="BB28" s="36">
        <v>73</v>
      </c>
      <c r="BC28" s="36">
        <v>81</v>
      </c>
      <c r="BD28" s="36">
        <v>89</v>
      </c>
      <c r="BE28" s="36">
        <v>97</v>
      </c>
      <c r="BF28" s="36">
        <v>105</v>
      </c>
      <c r="BG28" s="36">
        <v>114</v>
      </c>
      <c r="BH28" s="36">
        <v>123</v>
      </c>
      <c r="BI28" s="36">
        <v>133</v>
      </c>
      <c r="BJ28" s="36">
        <v>144</v>
      </c>
      <c r="BK28" s="36">
        <v>156</v>
      </c>
      <c r="BL28" s="36">
        <v>169</v>
      </c>
      <c r="BM28" s="36">
        <v>183</v>
      </c>
      <c r="BP28" s="36">
        <v>0</v>
      </c>
      <c r="BQ28" s="36">
        <v>1</v>
      </c>
      <c r="BR28" s="36">
        <v>2</v>
      </c>
      <c r="BS28" s="36">
        <v>3</v>
      </c>
      <c r="BT28" s="36">
        <v>4</v>
      </c>
      <c r="BU28" s="36">
        <v>5</v>
      </c>
      <c r="BV28" s="36">
        <v>6</v>
      </c>
      <c r="BW28" s="36">
        <v>7</v>
      </c>
      <c r="BX28" s="36">
        <v>8</v>
      </c>
      <c r="BY28" s="36">
        <v>9</v>
      </c>
      <c r="BZ28" s="36">
        <v>10</v>
      </c>
      <c r="CA28" s="36">
        <v>11</v>
      </c>
      <c r="CB28" s="36">
        <v>12</v>
      </c>
      <c r="CC28" s="36">
        <v>13</v>
      </c>
      <c r="CD28" s="36">
        <v>14</v>
      </c>
      <c r="CE28" s="36">
        <v>15</v>
      </c>
      <c r="CF28" s="36">
        <v>16</v>
      </c>
      <c r="CG28" s="36">
        <v>17</v>
      </c>
      <c r="CH28" s="36">
        <v>18</v>
      </c>
      <c r="CI28" s="36">
        <v>19</v>
      </c>
      <c r="CJ28" s="36">
        <v>20</v>
      </c>
      <c r="CK28" s="36">
        <v>21</v>
      </c>
      <c r="CL28" s="36">
        <v>22</v>
      </c>
      <c r="CM28" s="36">
        <v>23</v>
      </c>
      <c r="CN28" s="36">
        <v>24</v>
      </c>
      <c r="CO28" s="36">
        <v>25</v>
      </c>
    </row>
    <row r="29" spans="2:96" ht="66" customHeight="1">
      <c r="B29" s="37" t="s">
        <v>43</v>
      </c>
      <c r="C29" s="37" t="s">
        <v>329</v>
      </c>
      <c r="D29" s="36">
        <v>4</v>
      </c>
      <c r="F29" s="36" t="s">
        <v>373</v>
      </c>
      <c r="G29" s="36">
        <v>60</v>
      </c>
      <c r="H29" s="36">
        <v>60</v>
      </c>
      <c r="M29" s="36">
        <v>192</v>
      </c>
      <c r="P29" s="36">
        <v>30</v>
      </c>
      <c r="Q29" s="36">
        <v>10</v>
      </c>
      <c r="T29" s="36">
        <v>25</v>
      </c>
      <c r="U29" s="37" t="s">
        <v>32</v>
      </c>
      <c r="V29" s="37"/>
      <c r="Y29" s="37" t="s">
        <v>41</v>
      </c>
      <c r="Z29" s="36">
        <v>2</v>
      </c>
      <c r="AP29" s="39" t="s">
        <v>173</v>
      </c>
      <c r="AQ29" s="36">
        <v>0</v>
      </c>
      <c r="AR29" s="36">
        <v>6</v>
      </c>
      <c r="AS29" s="36">
        <v>12</v>
      </c>
      <c r="AT29" s="36">
        <v>18</v>
      </c>
      <c r="AU29" s="36">
        <v>24</v>
      </c>
      <c r="AV29" s="36">
        <v>30</v>
      </c>
      <c r="AW29" s="36">
        <v>37</v>
      </c>
      <c r="AX29" s="36">
        <v>44</v>
      </c>
      <c r="AY29" s="36">
        <v>51</v>
      </c>
      <c r="AZ29" s="36">
        <v>58</v>
      </c>
      <c r="BA29" s="36">
        <v>65</v>
      </c>
      <c r="BB29" s="36">
        <v>72</v>
      </c>
      <c r="BC29" s="36">
        <v>79</v>
      </c>
      <c r="BD29" s="36">
        <v>87</v>
      </c>
      <c r="BE29" s="36">
        <v>95</v>
      </c>
      <c r="BF29" s="36">
        <v>103</v>
      </c>
      <c r="BG29" s="36">
        <v>112</v>
      </c>
      <c r="BH29" s="36">
        <v>121</v>
      </c>
      <c r="BI29" s="36">
        <v>131</v>
      </c>
      <c r="BJ29" s="36">
        <v>142</v>
      </c>
      <c r="BK29" s="36">
        <v>154</v>
      </c>
      <c r="BL29" s="36">
        <v>167</v>
      </c>
      <c r="BM29" s="36">
        <v>181</v>
      </c>
      <c r="BO29" s="37">
        <v>0</v>
      </c>
      <c r="BP29" s="36">
        <v>0</v>
      </c>
      <c r="BQ29" s="36">
        <v>0</v>
      </c>
      <c r="BR29" s="36">
        <v>0</v>
      </c>
      <c r="BS29" s="36">
        <v>0</v>
      </c>
      <c r="BT29" s="36">
        <v>0</v>
      </c>
      <c r="BU29" s="36">
        <v>0</v>
      </c>
      <c r="BV29" s="36">
        <v>0</v>
      </c>
      <c r="BW29" s="36">
        <v>0</v>
      </c>
      <c r="BX29" s="36">
        <v>0</v>
      </c>
      <c r="BY29" s="36">
        <v>0</v>
      </c>
      <c r="BZ29" s="36">
        <v>0</v>
      </c>
      <c r="CA29" s="36">
        <v>0</v>
      </c>
      <c r="CB29" s="36">
        <v>0</v>
      </c>
      <c r="CC29" s="36">
        <v>0</v>
      </c>
      <c r="CD29" s="36">
        <v>0</v>
      </c>
      <c r="CE29" s="36">
        <v>0</v>
      </c>
      <c r="CF29" s="36">
        <v>0</v>
      </c>
      <c r="CG29" s="36">
        <v>0</v>
      </c>
      <c r="CH29" s="36">
        <v>0</v>
      </c>
      <c r="CI29" s="36">
        <v>0</v>
      </c>
      <c r="CJ29" s="36">
        <v>0</v>
      </c>
      <c r="CK29" s="36">
        <v>0</v>
      </c>
      <c r="CL29" s="36">
        <v>0</v>
      </c>
      <c r="CM29" s="36">
        <v>0</v>
      </c>
      <c r="CN29" s="36">
        <v>0</v>
      </c>
      <c r="CO29" s="36">
        <v>0</v>
      </c>
    </row>
    <row r="30" spans="2:96" ht="66" customHeight="1">
      <c r="B30" s="37" t="s">
        <v>43</v>
      </c>
      <c r="C30" s="36" t="s">
        <v>330</v>
      </c>
      <c r="D30" s="36">
        <v>4</v>
      </c>
      <c r="F30" s="36" t="s">
        <v>373</v>
      </c>
      <c r="H30" s="36">
        <v>60</v>
      </c>
      <c r="J30" s="36">
        <v>60</v>
      </c>
      <c r="M30" s="36">
        <v>192</v>
      </c>
      <c r="P30" s="36">
        <v>30</v>
      </c>
      <c r="Q30" s="36">
        <v>10</v>
      </c>
      <c r="T30" s="36">
        <v>26</v>
      </c>
      <c r="U30" s="37" t="s">
        <v>32</v>
      </c>
      <c r="V30" s="37"/>
      <c r="Y30" s="37" t="s">
        <v>46</v>
      </c>
      <c r="Z30" s="36">
        <v>3</v>
      </c>
      <c r="AP30" s="39" t="s">
        <v>152</v>
      </c>
      <c r="AQ30" s="36">
        <v>0</v>
      </c>
      <c r="AR30" s="36">
        <v>5</v>
      </c>
      <c r="AS30" s="36">
        <v>10</v>
      </c>
      <c r="AT30" s="36">
        <v>15</v>
      </c>
      <c r="AU30" s="36">
        <v>21</v>
      </c>
      <c r="AV30" s="36">
        <v>27</v>
      </c>
      <c r="AW30" s="36">
        <v>33</v>
      </c>
      <c r="AX30" s="36">
        <v>39</v>
      </c>
      <c r="AY30" s="36">
        <v>45</v>
      </c>
      <c r="AZ30" s="36">
        <v>51</v>
      </c>
      <c r="BA30" s="36">
        <v>57</v>
      </c>
      <c r="BB30" s="36">
        <v>63</v>
      </c>
      <c r="BC30" s="36">
        <v>69</v>
      </c>
      <c r="BD30" s="36">
        <v>76</v>
      </c>
      <c r="BE30" s="36">
        <v>83</v>
      </c>
      <c r="BF30" s="36">
        <v>90</v>
      </c>
      <c r="BG30" s="36">
        <v>99</v>
      </c>
      <c r="BH30" s="36">
        <v>108</v>
      </c>
      <c r="BI30" s="36">
        <v>118</v>
      </c>
      <c r="BJ30" s="36">
        <v>129</v>
      </c>
      <c r="BK30" s="36">
        <v>141</v>
      </c>
      <c r="BL30" s="36">
        <v>154</v>
      </c>
      <c r="BM30" s="36">
        <v>168</v>
      </c>
      <c r="BO30" s="37">
        <v>26</v>
      </c>
      <c r="BP30" s="36">
        <v>0</v>
      </c>
      <c r="BQ30" s="36">
        <v>2</v>
      </c>
      <c r="BR30" s="36">
        <v>4</v>
      </c>
      <c r="BS30" s="36">
        <v>6</v>
      </c>
      <c r="BT30" s="36">
        <v>8</v>
      </c>
      <c r="BU30" s="36">
        <v>10</v>
      </c>
      <c r="BV30" s="36">
        <v>12</v>
      </c>
      <c r="BW30" s="36">
        <v>14</v>
      </c>
      <c r="BX30" s="36">
        <v>17</v>
      </c>
      <c r="BY30" s="36">
        <v>20</v>
      </c>
      <c r="BZ30" s="36">
        <v>23</v>
      </c>
      <c r="CA30" s="36">
        <v>26</v>
      </c>
      <c r="CB30" s="36">
        <v>29</v>
      </c>
      <c r="CC30" s="36">
        <v>32</v>
      </c>
      <c r="CD30" s="36">
        <v>35</v>
      </c>
      <c r="CE30" s="36">
        <v>39</v>
      </c>
      <c r="CF30" s="36">
        <v>43</v>
      </c>
      <c r="CG30" s="36">
        <v>47</v>
      </c>
      <c r="CH30" s="36">
        <v>51</v>
      </c>
      <c r="CI30" s="36">
        <v>55</v>
      </c>
      <c r="CJ30" s="36">
        <v>60</v>
      </c>
      <c r="CK30" s="36">
        <v>65</v>
      </c>
      <c r="CL30" s="36">
        <v>70</v>
      </c>
      <c r="CM30" s="36">
        <v>75</v>
      </c>
      <c r="CN30" s="36">
        <v>81</v>
      </c>
      <c r="CO30" s="36">
        <v>87</v>
      </c>
    </row>
    <row r="31" spans="2:96" ht="66" customHeight="1">
      <c r="B31" s="37" t="s">
        <v>43</v>
      </c>
      <c r="C31" s="36" t="s">
        <v>331</v>
      </c>
      <c r="D31" s="36">
        <v>4</v>
      </c>
      <c r="F31" s="36" t="s">
        <v>373</v>
      </c>
      <c r="H31" s="36">
        <v>60</v>
      </c>
      <c r="J31" s="36">
        <v>60</v>
      </c>
      <c r="M31" s="36">
        <v>192</v>
      </c>
      <c r="P31" s="36">
        <v>30</v>
      </c>
      <c r="Q31" s="36">
        <v>10</v>
      </c>
      <c r="T31" s="36">
        <v>27</v>
      </c>
      <c r="U31" s="37" t="s">
        <v>32</v>
      </c>
      <c r="V31" s="37"/>
      <c r="Y31" s="37" t="s">
        <v>35</v>
      </c>
      <c r="Z31" s="36">
        <v>4</v>
      </c>
      <c r="AP31" s="44" t="s">
        <v>180</v>
      </c>
      <c r="AQ31" s="36">
        <v>0</v>
      </c>
      <c r="AR31" s="36">
        <v>5</v>
      </c>
      <c r="AS31" s="36">
        <v>10</v>
      </c>
      <c r="AT31" s="36">
        <v>15</v>
      </c>
      <c r="AU31" s="36">
        <v>21</v>
      </c>
      <c r="AV31" s="36">
        <v>27</v>
      </c>
      <c r="AW31" s="36">
        <v>33</v>
      </c>
      <c r="AX31" s="36">
        <v>39</v>
      </c>
      <c r="AY31" s="36">
        <v>45</v>
      </c>
      <c r="AZ31" s="36">
        <v>51</v>
      </c>
      <c r="BA31" s="36">
        <v>57</v>
      </c>
      <c r="BB31" s="36">
        <v>63</v>
      </c>
      <c r="BC31" s="36">
        <v>69</v>
      </c>
      <c r="BD31" s="36">
        <v>76</v>
      </c>
      <c r="BE31" s="36">
        <v>83</v>
      </c>
      <c r="BF31" s="36">
        <v>90</v>
      </c>
      <c r="BG31" s="36">
        <v>99</v>
      </c>
      <c r="BH31" s="36">
        <v>108</v>
      </c>
      <c r="BI31" s="36">
        <v>118</v>
      </c>
      <c r="BJ31" s="36">
        <v>129</v>
      </c>
      <c r="BK31" s="36">
        <v>141</v>
      </c>
      <c r="BL31" s="36">
        <v>154</v>
      </c>
      <c r="BM31" s="36">
        <v>168</v>
      </c>
      <c r="BO31" s="36">
        <v>50</v>
      </c>
      <c r="BP31" s="36">
        <v>0</v>
      </c>
      <c r="BQ31" s="36">
        <v>3</v>
      </c>
      <c r="BR31" s="36">
        <v>6</v>
      </c>
      <c r="BS31" s="36">
        <v>9</v>
      </c>
      <c r="BT31" s="36">
        <v>12</v>
      </c>
      <c r="BU31" s="36">
        <v>16</v>
      </c>
      <c r="BV31" s="36">
        <v>20</v>
      </c>
      <c r="BW31" s="36">
        <v>24</v>
      </c>
      <c r="BX31" s="36">
        <v>28</v>
      </c>
      <c r="BY31" s="36">
        <v>32</v>
      </c>
      <c r="BZ31" s="36">
        <v>37</v>
      </c>
      <c r="CA31" s="36">
        <v>42</v>
      </c>
      <c r="CB31" s="36">
        <v>47</v>
      </c>
      <c r="CC31" s="36">
        <v>52</v>
      </c>
      <c r="CD31" s="36">
        <v>58</v>
      </c>
      <c r="CE31" s="36">
        <v>64</v>
      </c>
      <c r="CF31" s="36">
        <v>70</v>
      </c>
      <c r="CG31" s="36">
        <v>77</v>
      </c>
      <c r="CH31" s="36">
        <v>84</v>
      </c>
      <c r="CI31" s="36">
        <v>91</v>
      </c>
      <c r="CJ31" s="36">
        <v>99</v>
      </c>
      <c r="CK31" s="36">
        <v>107</v>
      </c>
      <c r="CL31" s="36">
        <v>115</v>
      </c>
      <c r="CM31" s="36">
        <v>124</v>
      </c>
      <c r="CN31" s="36">
        <v>133</v>
      </c>
      <c r="CO31" s="36">
        <v>143</v>
      </c>
    </row>
    <row r="32" spans="2:96" ht="66" customHeight="1">
      <c r="B32" s="37" t="s">
        <v>43</v>
      </c>
      <c r="C32" s="36" t="s">
        <v>333</v>
      </c>
      <c r="D32" s="36">
        <v>4</v>
      </c>
      <c r="F32" s="36" t="s">
        <v>373</v>
      </c>
      <c r="G32" s="36">
        <v>60</v>
      </c>
      <c r="H32" s="36">
        <v>60</v>
      </c>
      <c r="M32" s="36">
        <v>154</v>
      </c>
      <c r="P32" s="36">
        <v>30</v>
      </c>
      <c r="Q32" s="36">
        <v>10</v>
      </c>
      <c r="T32" s="36">
        <v>28</v>
      </c>
      <c r="U32" s="37" t="s">
        <v>32</v>
      </c>
      <c r="V32" s="37"/>
      <c r="Y32" s="37" t="s">
        <v>36</v>
      </c>
      <c r="Z32" s="36">
        <v>5</v>
      </c>
      <c r="AP32" s="39" t="s">
        <v>171</v>
      </c>
      <c r="AQ32" s="36">
        <v>0</v>
      </c>
      <c r="AR32" s="36">
        <v>5</v>
      </c>
      <c r="AS32" s="36">
        <v>10</v>
      </c>
      <c r="AT32" s="36">
        <v>15</v>
      </c>
      <c r="AU32" s="36">
        <v>21</v>
      </c>
      <c r="AV32" s="36">
        <v>27</v>
      </c>
      <c r="AW32" s="36">
        <v>33</v>
      </c>
      <c r="AX32" s="36">
        <v>39</v>
      </c>
      <c r="AY32" s="36">
        <v>45</v>
      </c>
      <c r="AZ32" s="36">
        <v>51</v>
      </c>
      <c r="BA32" s="36">
        <v>57</v>
      </c>
      <c r="BB32" s="36">
        <v>63</v>
      </c>
      <c r="BC32" s="36">
        <v>69</v>
      </c>
      <c r="BD32" s="36">
        <v>76</v>
      </c>
      <c r="BE32" s="36">
        <v>83</v>
      </c>
      <c r="BF32" s="36">
        <v>90</v>
      </c>
      <c r="BG32" s="36">
        <v>99</v>
      </c>
      <c r="BH32" s="36">
        <v>108</v>
      </c>
      <c r="BI32" s="36">
        <v>118</v>
      </c>
      <c r="BJ32" s="36">
        <v>129</v>
      </c>
      <c r="BK32" s="36">
        <v>141</v>
      </c>
      <c r="BL32" s="36">
        <v>154</v>
      </c>
      <c r="BM32" s="36">
        <v>168</v>
      </c>
      <c r="BO32" s="36">
        <v>70</v>
      </c>
      <c r="BP32" s="36">
        <v>0</v>
      </c>
      <c r="BQ32" s="36">
        <v>4</v>
      </c>
      <c r="BR32" s="36">
        <v>8</v>
      </c>
      <c r="BS32" s="36">
        <v>12</v>
      </c>
      <c r="BT32" s="36">
        <v>17</v>
      </c>
      <c r="BU32" s="36">
        <v>22</v>
      </c>
      <c r="BV32" s="36">
        <v>27</v>
      </c>
      <c r="BW32" s="36">
        <v>32</v>
      </c>
      <c r="BX32" s="36">
        <v>38</v>
      </c>
      <c r="BY32" s="36">
        <v>44</v>
      </c>
      <c r="BZ32" s="36">
        <v>50</v>
      </c>
      <c r="CA32" s="36">
        <v>57</v>
      </c>
      <c r="CB32" s="36">
        <v>64</v>
      </c>
      <c r="CC32" s="36">
        <v>71</v>
      </c>
      <c r="CD32" s="36">
        <v>79</v>
      </c>
      <c r="CE32" s="36">
        <v>87</v>
      </c>
      <c r="CF32" s="36">
        <v>95</v>
      </c>
      <c r="CG32" s="36">
        <v>104</v>
      </c>
      <c r="CH32" s="36">
        <v>113</v>
      </c>
      <c r="CI32" s="36">
        <v>123</v>
      </c>
      <c r="CJ32" s="36">
        <v>133</v>
      </c>
      <c r="CK32" s="36">
        <v>144</v>
      </c>
      <c r="CL32" s="36">
        <v>155</v>
      </c>
      <c r="CM32" s="36">
        <v>167</v>
      </c>
      <c r="CN32" s="36">
        <v>179</v>
      </c>
      <c r="CO32" s="36">
        <v>192</v>
      </c>
    </row>
    <row r="33" spans="2:93" ht="66" customHeight="1">
      <c r="B33" s="37" t="s">
        <v>43</v>
      </c>
      <c r="C33" s="36" t="s">
        <v>334</v>
      </c>
      <c r="D33" s="36">
        <v>4</v>
      </c>
      <c r="F33" s="36" t="s">
        <v>373</v>
      </c>
      <c r="G33" s="36">
        <v>60</v>
      </c>
      <c r="H33" s="36">
        <v>60</v>
      </c>
      <c r="M33" s="36">
        <v>150</v>
      </c>
      <c r="P33" s="36">
        <v>30</v>
      </c>
      <c r="Q33" s="36">
        <v>10</v>
      </c>
      <c r="T33" s="36">
        <v>29</v>
      </c>
      <c r="U33" s="37" t="s">
        <v>33</v>
      </c>
      <c r="V33" s="37"/>
      <c r="Y33" s="37" t="s">
        <v>37</v>
      </c>
      <c r="Z33" s="36">
        <v>6</v>
      </c>
      <c r="AP33" s="39" t="s">
        <v>172</v>
      </c>
      <c r="AQ33" s="36">
        <v>0</v>
      </c>
      <c r="AR33" s="36">
        <v>5</v>
      </c>
      <c r="AS33" s="36">
        <v>10</v>
      </c>
      <c r="AT33" s="36">
        <v>15</v>
      </c>
      <c r="AU33" s="36">
        <v>20</v>
      </c>
      <c r="AV33" s="36">
        <v>26</v>
      </c>
      <c r="AW33" s="36">
        <v>32</v>
      </c>
      <c r="AX33" s="36">
        <v>38</v>
      </c>
      <c r="AY33" s="36">
        <v>44</v>
      </c>
      <c r="AZ33" s="36">
        <v>50</v>
      </c>
      <c r="BA33" s="36">
        <v>56</v>
      </c>
      <c r="BB33" s="36">
        <v>62</v>
      </c>
      <c r="BC33" s="36">
        <v>68</v>
      </c>
      <c r="BD33" s="36">
        <v>74</v>
      </c>
      <c r="BE33" s="36">
        <v>81</v>
      </c>
      <c r="BF33" s="36">
        <v>88</v>
      </c>
      <c r="BG33" s="36">
        <v>97</v>
      </c>
      <c r="BH33" s="36">
        <v>106</v>
      </c>
      <c r="BI33" s="36">
        <v>116</v>
      </c>
      <c r="BJ33" s="36">
        <v>127</v>
      </c>
      <c r="BK33" s="36">
        <v>139</v>
      </c>
      <c r="BL33" s="36">
        <v>152</v>
      </c>
      <c r="BM33" s="36">
        <v>166</v>
      </c>
      <c r="BO33" s="37">
        <v>71</v>
      </c>
      <c r="BP33" s="36">
        <v>0</v>
      </c>
      <c r="BQ33" s="36">
        <v>4</v>
      </c>
      <c r="BR33" s="36">
        <v>8</v>
      </c>
      <c r="BS33" s="36">
        <v>12</v>
      </c>
      <c r="BT33" s="36">
        <v>17</v>
      </c>
      <c r="BU33" s="36">
        <v>22</v>
      </c>
      <c r="BV33" s="36">
        <v>27</v>
      </c>
      <c r="BW33" s="36">
        <v>32</v>
      </c>
      <c r="BX33" s="36">
        <v>38</v>
      </c>
      <c r="BY33" s="36">
        <v>44</v>
      </c>
      <c r="BZ33" s="36">
        <v>50</v>
      </c>
      <c r="CA33" s="36">
        <v>57</v>
      </c>
      <c r="CB33" s="36">
        <v>64</v>
      </c>
      <c r="CC33" s="36">
        <v>71</v>
      </c>
      <c r="CD33" s="36">
        <v>79</v>
      </c>
      <c r="CE33" s="36">
        <v>87</v>
      </c>
      <c r="CF33" s="36">
        <v>95</v>
      </c>
      <c r="CG33" s="36">
        <v>104</v>
      </c>
      <c r="CH33" s="36">
        <v>113</v>
      </c>
      <c r="CI33" s="36">
        <v>123</v>
      </c>
      <c r="CJ33" s="36">
        <v>133</v>
      </c>
      <c r="CK33" s="36">
        <v>144</v>
      </c>
      <c r="CL33" s="36">
        <v>155</v>
      </c>
      <c r="CM33" s="36">
        <v>167</v>
      </c>
      <c r="CN33" s="36">
        <v>179</v>
      </c>
      <c r="CO33" s="36">
        <v>192</v>
      </c>
    </row>
    <row r="34" spans="2:93" ht="66" customHeight="1">
      <c r="B34" s="37" t="s">
        <v>43</v>
      </c>
      <c r="C34" s="36" t="s">
        <v>335</v>
      </c>
      <c r="D34" s="36">
        <v>4</v>
      </c>
      <c r="F34" s="36" t="s">
        <v>375</v>
      </c>
      <c r="G34" s="36">
        <v>60</v>
      </c>
      <c r="H34" s="36">
        <v>60</v>
      </c>
      <c r="M34" s="36">
        <v>210</v>
      </c>
      <c r="O34" s="36">
        <v>160</v>
      </c>
      <c r="P34" s="36">
        <v>30</v>
      </c>
      <c r="Q34" s="36">
        <v>10</v>
      </c>
      <c r="T34" s="36">
        <v>30</v>
      </c>
      <c r="U34" s="37" t="s">
        <v>33</v>
      </c>
      <c r="V34" s="37"/>
      <c r="Y34" s="37" t="s">
        <v>38</v>
      </c>
      <c r="Z34" s="36">
        <v>7</v>
      </c>
      <c r="AB34" s="36">
        <v>1</v>
      </c>
      <c r="AC34" s="36">
        <v>1</v>
      </c>
      <c r="AD34" s="36">
        <f>AB34*10+AC34</f>
        <v>11</v>
      </c>
      <c r="AP34" s="39" t="s">
        <v>174</v>
      </c>
      <c r="AQ34" s="36">
        <v>0</v>
      </c>
      <c r="AR34" s="36">
        <v>6</v>
      </c>
      <c r="AS34" s="36">
        <v>12</v>
      </c>
      <c r="AT34" s="36">
        <v>19</v>
      </c>
      <c r="AU34" s="36">
        <v>26</v>
      </c>
      <c r="AV34" s="36">
        <v>33</v>
      </c>
      <c r="AW34" s="36">
        <v>40</v>
      </c>
      <c r="AX34" s="36">
        <v>47</v>
      </c>
      <c r="AY34" s="36">
        <v>54</v>
      </c>
      <c r="AZ34" s="36">
        <v>61</v>
      </c>
      <c r="BA34" s="36">
        <v>69</v>
      </c>
      <c r="BB34" s="36">
        <v>77</v>
      </c>
      <c r="BC34" s="36">
        <v>85</v>
      </c>
      <c r="BD34" s="36">
        <v>93</v>
      </c>
      <c r="BE34" s="36">
        <v>101</v>
      </c>
      <c r="BF34" s="36">
        <v>109</v>
      </c>
      <c r="BG34" s="36">
        <v>118</v>
      </c>
      <c r="BH34" s="36">
        <v>127</v>
      </c>
      <c r="BI34" s="36">
        <v>137</v>
      </c>
      <c r="BJ34" s="36">
        <v>148</v>
      </c>
      <c r="BK34" s="36">
        <v>160</v>
      </c>
      <c r="BL34" s="36">
        <v>173</v>
      </c>
      <c r="BM34" s="36">
        <v>187</v>
      </c>
      <c r="BO34" s="36">
        <v>75</v>
      </c>
      <c r="BP34" s="36">
        <v>0</v>
      </c>
      <c r="BQ34" s="36">
        <v>4</v>
      </c>
      <c r="BR34" s="36">
        <v>8</v>
      </c>
      <c r="BS34" s="36">
        <v>13</v>
      </c>
      <c r="BT34" s="36">
        <v>18</v>
      </c>
      <c r="BU34" s="36">
        <v>23</v>
      </c>
      <c r="BV34" s="36">
        <v>28</v>
      </c>
      <c r="BW34" s="36">
        <v>34</v>
      </c>
      <c r="BX34" s="36">
        <v>40</v>
      </c>
      <c r="BY34" s="36">
        <v>46</v>
      </c>
      <c r="BZ34" s="36">
        <v>53</v>
      </c>
      <c r="CA34" s="36">
        <v>60</v>
      </c>
      <c r="CB34" s="36">
        <v>67</v>
      </c>
      <c r="CC34" s="36">
        <v>75</v>
      </c>
      <c r="CD34" s="36">
        <v>83</v>
      </c>
      <c r="CE34" s="36">
        <v>91</v>
      </c>
      <c r="CF34" s="36">
        <v>100</v>
      </c>
      <c r="CG34" s="36">
        <v>109</v>
      </c>
      <c r="CH34" s="36">
        <v>119</v>
      </c>
      <c r="CI34" s="36">
        <v>129</v>
      </c>
      <c r="CJ34" s="36">
        <v>140</v>
      </c>
      <c r="CK34" s="36">
        <v>151</v>
      </c>
      <c r="CL34" s="36">
        <v>163</v>
      </c>
      <c r="CM34" s="36">
        <v>175</v>
      </c>
      <c r="CN34" s="36">
        <v>188</v>
      </c>
      <c r="CO34" s="36">
        <v>202</v>
      </c>
    </row>
    <row r="35" spans="2:93" ht="66" customHeight="1">
      <c r="B35" s="37" t="s">
        <v>43</v>
      </c>
      <c r="C35" s="36" t="s">
        <v>336</v>
      </c>
      <c r="D35" s="36">
        <v>4</v>
      </c>
      <c r="F35" s="36" t="s">
        <v>86</v>
      </c>
      <c r="G35" s="36">
        <v>60</v>
      </c>
      <c r="H35" s="36">
        <v>60</v>
      </c>
      <c r="M35" s="36">
        <v>154</v>
      </c>
      <c r="P35" s="36">
        <v>30</v>
      </c>
      <c r="Q35" s="36">
        <v>10</v>
      </c>
      <c r="T35" s="36">
        <v>31</v>
      </c>
      <c r="U35" s="37" t="s">
        <v>33</v>
      </c>
      <c r="V35" s="37"/>
      <c r="Y35" s="37" t="s">
        <v>40</v>
      </c>
      <c r="Z35" s="36">
        <v>8</v>
      </c>
      <c r="AB35" s="36">
        <v>1</v>
      </c>
      <c r="AC35" s="36" t="s">
        <v>296</v>
      </c>
      <c r="AD35" s="36">
        <v>2</v>
      </c>
      <c r="AE35" s="36" t="s">
        <v>297</v>
      </c>
      <c r="AF35" s="36">
        <v>3</v>
      </c>
      <c r="AG35" s="36" t="s">
        <v>298</v>
      </c>
      <c r="AH35" s="36">
        <v>4</v>
      </c>
      <c r="AI35" s="36" t="s">
        <v>299</v>
      </c>
      <c r="AJ35" s="36">
        <v>5</v>
      </c>
      <c r="AK35" s="36" t="s">
        <v>300</v>
      </c>
      <c r="AL35" s="36">
        <v>6</v>
      </c>
      <c r="AM35" s="36" t="s">
        <v>301</v>
      </c>
      <c r="BO35" s="37">
        <v>99</v>
      </c>
      <c r="BP35" s="36">
        <v>0</v>
      </c>
      <c r="BQ35" s="36">
        <v>5</v>
      </c>
      <c r="BR35" s="36">
        <v>11</v>
      </c>
      <c r="BS35" s="36">
        <v>17</v>
      </c>
      <c r="BT35" s="36">
        <v>23</v>
      </c>
      <c r="BU35" s="36">
        <v>30</v>
      </c>
      <c r="BV35" s="36">
        <v>37</v>
      </c>
      <c r="BW35" s="36">
        <v>44</v>
      </c>
      <c r="BX35" s="36">
        <v>52</v>
      </c>
      <c r="BY35" s="36">
        <v>60</v>
      </c>
      <c r="BZ35" s="36">
        <v>68</v>
      </c>
      <c r="CA35" s="36">
        <v>77</v>
      </c>
      <c r="CB35" s="36">
        <v>86</v>
      </c>
      <c r="CC35" s="36">
        <v>96</v>
      </c>
      <c r="CD35" s="36">
        <v>106</v>
      </c>
      <c r="CE35" s="36">
        <v>117</v>
      </c>
      <c r="CF35" s="36">
        <v>128</v>
      </c>
      <c r="CG35" s="36">
        <v>140</v>
      </c>
      <c r="CH35" s="36">
        <v>152</v>
      </c>
      <c r="CI35" s="36">
        <v>165</v>
      </c>
      <c r="CJ35" s="36">
        <v>179</v>
      </c>
      <c r="CK35" s="36">
        <v>193</v>
      </c>
      <c r="CL35" s="36">
        <v>208</v>
      </c>
      <c r="CM35" s="36">
        <v>224</v>
      </c>
      <c r="CN35" s="36">
        <v>241</v>
      </c>
      <c r="CO35" s="36">
        <v>259</v>
      </c>
    </row>
    <row r="36" spans="2:93" ht="66" customHeight="1">
      <c r="B36" s="37" t="s">
        <v>370</v>
      </c>
      <c r="C36" s="36" t="s">
        <v>383</v>
      </c>
      <c r="D36" s="36">
        <v>4</v>
      </c>
      <c r="F36" s="36" t="s">
        <v>371</v>
      </c>
      <c r="G36" s="36">
        <v>60</v>
      </c>
      <c r="H36" s="36">
        <v>60</v>
      </c>
      <c r="M36" s="36">
        <v>203</v>
      </c>
      <c r="P36" s="36">
        <v>30</v>
      </c>
      <c r="Q36" s="36">
        <v>10</v>
      </c>
      <c r="T36" s="36">
        <v>32</v>
      </c>
      <c r="U36" s="37" t="s">
        <v>33</v>
      </c>
      <c r="V36" s="37"/>
      <c r="Y36" s="37" t="s">
        <v>34</v>
      </c>
      <c r="Z36" s="36">
        <v>9</v>
      </c>
      <c r="AD36" s="36">
        <v>17</v>
      </c>
      <c r="AE36" s="36">
        <v>18</v>
      </c>
      <c r="AF36" s="36">
        <v>19</v>
      </c>
      <c r="AG36" s="36">
        <v>20</v>
      </c>
      <c r="AH36" s="36">
        <v>21</v>
      </c>
      <c r="AI36" s="36">
        <v>22</v>
      </c>
      <c r="AJ36" s="36">
        <v>23</v>
      </c>
      <c r="AK36" s="36">
        <v>24</v>
      </c>
      <c r="AL36" s="36">
        <v>25</v>
      </c>
      <c r="AN36" s="36">
        <v>17</v>
      </c>
      <c r="AO36" s="36">
        <v>18</v>
      </c>
      <c r="AP36" s="36">
        <v>19</v>
      </c>
      <c r="AQ36" s="36">
        <v>20</v>
      </c>
      <c r="AR36" s="36">
        <v>21</v>
      </c>
      <c r="AS36" s="36">
        <v>22</v>
      </c>
      <c r="AT36" s="36">
        <v>23</v>
      </c>
      <c r="AU36" s="36">
        <v>24</v>
      </c>
      <c r="AV36" s="36">
        <v>25</v>
      </c>
      <c r="AX36" s="36">
        <v>0</v>
      </c>
      <c r="AY36" s="36">
        <v>1</v>
      </c>
      <c r="AZ36" s="36">
        <v>2</v>
      </c>
      <c r="BA36" s="36">
        <v>3</v>
      </c>
      <c r="BB36" s="36">
        <v>4</v>
      </c>
      <c r="BC36" s="36">
        <v>5</v>
      </c>
      <c r="BD36" s="36">
        <v>6</v>
      </c>
      <c r="BE36" s="36">
        <v>7</v>
      </c>
      <c r="BF36" s="36">
        <v>8</v>
      </c>
      <c r="BG36" s="36">
        <v>9</v>
      </c>
      <c r="BH36" s="36">
        <v>10</v>
      </c>
      <c r="BI36" s="36">
        <v>11</v>
      </c>
      <c r="BJ36" s="36">
        <v>12</v>
      </c>
      <c r="BK36" s="36">
        <v>13</v>
      </c>
      <c r="BL36" s="36">
        <v>14</v>
      </c>
      <c r="BM36" s="36">
        <v>15</v>
      </c>
      <c r="BO36" s="37">
        <v>100</v>
      </c>
      <c r="BP36" s="36">
        <v>0</v>
      </c>
      <c r="BQ36" s="36">
        <v>6</v>
      </c>
      <c r="BR36" s="36">
        <v>12</v>
      </c>
      <c r="BS36" s="36">
        <v>18</v>
      </c>
      <c r="BT36" s="36">
        <v>24</v>
      </c>
      <c r="BU36" s="36">
        <v>31</v>
      </c>
      <c r="BV36" s="36">
        <v>38</v>
      </c>
      <c r="BW36" s="36">
        <v>45</v>
      </c>
      <c r="BX36" s="36">
        <v>53</v>
      </c>
      <c r="BY36" s="36">
        <v>61</v>
      </c>
      <c r="BZ36" s="36">
        <v>70</v>
      </c>
      <c r="CA36" s="36">
        <v>79</v>
      </c>
      <c r="CB36" s="36">
        <v>88</v>
      </c>
      <c r="CC36" s="36">
        <v>98</v>
      </c>
      <c r="CD36" s="36">
        <v>108</v>
      </c>
      <c r="CE36" s="36">
        <v>119</v>
      </c>
      <c r="CF36" s="36">
        <v>130</v>
      </c>
      <c r="CG36" s="36">
        <v>142</v>
      </c>
      <c r="CH36" s="36">
        <v>155</v>
      </c>
      <c r="CI36" s="36">
        <v>168</v>
      </c>
      <c r="CJ36" s="36">
        <v>182</v>
      </c>
      <c r="CK36" s="36">
        <v>197</v>
      </c>
      <c r="CL36" s="36">
        <v>212</v>
      </c>
      <c r="CM36" s="36">
        <v>228</v>
      </c>
      <c r="CN36" s="36">
        <v>245</v>
      </c>
      <c r="CO36" s="36">
        <v>263</v>
      </c>
    </row>
    <row r="37" spans="2:93" ht="66" customHeight="1">
      <c r="B37" s="37"/>
      <c r="U37" s="37" t="s">
        <v>33</v>
      </c>
      <c r="V37" s="37"/>
      <c r="Y37" s="37" t="s">
        <v>47</v>
      </c>
      <c r="Z37" s="36">
        <v>10</v>
      </c>
      <c r="AB37" s="36">
        <v>11</v>
      </c>
      <c r="AC37" s="36">
        <v>1</v>
      </c>
      <c r="AD37" s="36">
        <v>7.1</v>
      </c>
      <c r="AE37" s="36">
        <v>14.1</v>
      </c>
      <c r="AF37" s="36">
        <v>28.9</v>
      </c>
      <c r="AG37" s="36">
        <v>57.9</v>
      </c>
      <c r="AM37" s="36">
        <v>11</v>
      </c>
      <c r="AN37" s="36">
        <v>0.7</v>
      </c>
      <c r="AO37" s="36">
        <v>1.3</v>
      </c>
      <c r="AP37" s="36">
        <v>2.6</v>
      </c>
      <c r="AQ37" s="36">
        <v>5</v>
      </c>
      <c r="AR37" s="36">
        <v>6.5</v>
      </c>
      <c r="AS37" s="39">
        <v>11.4</v>
      </c>
      <c r="AT37" s="39">
        <v>11.4</v>
      </c>
      <c r="AU37" s="39">
        <v>11.4</v>
      </c>
      <c r="AV37" s="39">
        <v>11.4</v>
      </c>
      <c r="AW37" s="36">
        <v>1</v>
      </c>
      <c r="AX37" s="36">
        <v>0</v>
      </c>
      <c r="AY37" s="36">
        <v>1.1000000000000001</v>
      </c>
      <c r="AZ37" s="36">
        <v>3.3</v>
      </c>
      <c r="BA37" s="36">
        <v>7</v>
      </c>
      <c r="BB37" s="36">
        <v>12.7</v>
      </c>
      <c r="BC37" s="36">
        <v>20.5</v>
      </c>
      <c r="BD37" s="36">
        <v>31</v>
      </c>
      <c r="BE37" s="36">
        <v>45.5</v>
      </c>
      <c r="BF37" s="36">
        <v>66.3</v>
      </c>
      <c r="BG37" s="36">
        <v>98.3</v>
      </c>
      <c r="BH37" s="36">
        <v>159.80000000000001</v>
      </c>
      <c r="BI37" s="36">
        <v>293.39999999999998</v>
      </c>
      <c r="BJ37" s="36">
        <v>582.4</v>
      </c>
      <c r="BK37" s="36">
        <v>582.4</v>
      </c>
      <c r="BL37" s="36">
        <v>582.4</v>
      </c>
      <c r="BM37" s="36">
        <v>582.4</v>
      </c>
      <c r="BO37" s="36">
        <v>105</v>
      </c>
      <c r="BP37" s="36">
        <v>0</v>
      </c>
      <c r="BQ37" s="36">
        <v>6</v>
      </c>
      <c r="BR37" s="36">
        <v>12</v>
      </c>
      <c r="BS37" s="36">
        <v>18</v>
      </c>
      <c r="BT37" s="36">
        <v>25</v>
      </c>
      <c r="BU37" s="36">
        <v>32</v>
      </c>
      <c r="BV37" s="36">
        <v>39</v>
      </c>
      <c r="BW37" s="36">
        <v>47</v>
      </c>
      <c r="BX37" s="36">
        <v>55</v>
      </c>
      <c r="BY37" s="36">
        <v>64</v>
      </c>
      <c r="BZ37" s="36">
        <v>73</v>
      </c>
      <c r="CA37" s="36">
        <v>82</v>
      </c>
      <c r="CB37" s="36">
        <v>92</v>
      </c>
      <c r="CC37" s="36">
        <v>102</v>
      </c>
      <c r="CD37" s="36">
        <v>113</v>
      </c>
      <c r="CE37" s="36">
        <v>124</v>
      </c>
      <c r="CF37" s="36">
        <v>136</v>
      </c>
      <c r="CG37" s="36">
        <v>149</v>
      </c>
      <c r="CH37" s="36">
        <v>162</v>
      </c>
      <c r="CI37" s="36">
        <v>176</v>
      </c>
      <c r="CJ37" s="36">
        <v>191</v>
      </c>
      <c r="CK37" s="36">
        <v>206</v>
      </c>
      <c r="CL37" s="36">
        <v>222</v>
      </c>
      <c r="CM37" s="36">
        <v>239</v>
      </c>
      <c r="CN37" s="36">
        <v>257</v>
      </c>
      <c r="CO37" s="36">
        <v>276</v>
      </c>
    </row>
    <row r="38" spans="2:93" ht="66" customHeight="1">
      <c r="B38" s="37" t="s">
        <v>43</v>
      </c>
      <c r="C38" s="37" t="s">
        <v>337</v>
      </c>
      <c r="D38" s="37">
        <v>5</v>
      </c>
      <c r="F38" s="36" t="s">
        <v>373</v>
      </c>
      <c r="G38" s="36">
        <v>100</v>
      </c>
      <c r="H38" s="36">
        <v>100</v>
      </c>
      <c r="M38" s="36">
        <v>283</v>
      </c>
      <c r="P38" s="36">
        <v>30</v>
      </c>
      <c r="Q38" s="36">
        <v>20</v>
      </c>
      <c r="T38" s="36">
        <v>1</v>
      </c>
      <c r="U38" s="37" t="s">
        <v>33</v>
      </c>
      <c r="V38" s="37"/>
      <c r="Y38" s="37" t="s">
        <v>42</v>
      </c>
      <c r="Z38" s="36">
        <v>11</v>
      </c>
      <c r="AB38" s="36">
        <v>11</v>
      </c>
      <c r="AC38" s="36">
        <v>2</v>
      </c>
      <c r="AD38" s="36">
        <v>8.9</v>
      </c>
      <c r="AE38" s="36">
        <v>17.7</v>
      </c>
      <c r="AF38" s="36">
        <v>36</v>
      </c>
      <c r="AG38" s="36">
        <v>72.2</v>
      </c>
      <c r="AH38" s="36">
        <v>90.6</v>
      </c>
      <c r="AI38" s="36">
        <v>152</v>
      </c>
      <c r="AJ38" s="36">
        <v>152</v>
      </c>
      <c r="AK38" s="36">
        <v>152</v>
      </c>
      <c r="AL38" s="36">
        <v>152</v>
      </c>
      <c r="AM38" s="36">
        <v>21</v>
      </c>
      <c r="AN38" s="36">
        <v>0.7</v>
      </c>
      <c r="AO38" s="36">
        <v>1.3</v>
      </c>
      <c r="AP38" s="36">
        <v>2.6</v>
      </c>
      <c r="AQ38" s="36">
        <v>5</v>
      </c>
      <c r="AR38" s="36">
        <v>6.5</v>
      </c>
      <c r="AS38" s="39">
        <v>11.4</v>
      </c>
      <c r="AT38" s="39">
        <v>11.4</v>
      </c>
      <c r="AU38" s="39">
        <v>11.4</v>
      </c>
      <c r="AV38" s="39">
        <v>11.4</v>
      </c>
      <c r="AW38" s="36">
        <v>2</v>
      </c>
      <c r="AX38" s="36">
        <v>0</v>
      </c>
      <c r="AY38" s="36">
        <v>0</v>
      </c>
      <c r="AZ38" s="36">
        <v>0</v>
      </c>
      <c r="BA38" s="36">
        <v>0</v>
      </c>
      <c r="BB38" s="36">
        <v>0</v>
      </c>
      <c r="BC38" s="36">
        <v>0</v>
      </c>
      <c r="BD38" s="36">
        <v>0.1</v>
      </c>
      <c r="BE38" s="36">
        <v>0.2</v>
      </c>
      <c r="BF38" s="36">
        <v>0.5</v>
      </c>
      <c r="BG38" s="36">
        <v>1</v>
      </c>
      <c r="BH38" s="36">
        <v>2.1</v>
      </c>
      <c r="BI38" s="36">
        <v>4.5</v>
      </c>
      <c r="BJ38" s="36">
        <v>9.8000000000000007</v>
      </c>
      <c r="BK38" s="36">
        <v>9.8000000000000007</v>
      </c>
      <c r="BL38" s="36">
        <v>9.8000000000000007</v>
      </c>
      <c r="BM38" s="36">
        <v>9.8000000000000007</v>
      </c>
      <c r="BO38" s="36">
        <v>120</v>
      </c>
      <c r="BP38" s="36">
        <v>0</v>
      </c>
      <c r="BQ38" s="36">
        <v>7</v>
      </c>
      <c r="BR38" s="36">
        <v>14</v>
      </c>
      <c r="BS38" s="36">
        <v>21</v>
      </c>
      <c r="BT38" s="36">
        <v>29</v>
      </c>
      <c r="BU38" s="36">
        <v>37</v>
      </c>
      <c r="BV38" s="36">
        <v>45</v>
      </c>
      <c r="BW38" s="36">
        <v>54</v>
      </c>
      <c r="BX38" s="36">
        <v>63</v>
      </c>
      <c r="BY38" s="36">
        <v>73</v>
      </c>
      <c r="BZ38" s="36">
        <v>83</v>
      </c>
      <c r="CA38" s="36">
        <v>94</v>
      </c>
      <c r="CB38" s="36">
        <v>105</v>
      </c>
      <c r="CC38" s="36">
        <v>117</v>
      </c>
      <c r="CD38" s="36">
        <v>129</v>
      </c>
      <c r="CE38" s="36">
        <v>142</v>
      </c>
      <c r="CF38" s="36">
        <v>156</v>
      </c>
      <c r="CG38" s="36">
        <v>170</v>
      </c>
      <c r="CH38" s="36">
        <v>185</v>
      </c>
      <c r="CI38" s="36">
        <v>201</v>
      </c>
      <c r="CJ38" s="36">
        <v>218</v>
      </c>
      <c r="CK38" s="36">
        <v>235</v>
      </c>
      <c r="CL38" s="36">
        <v>253</v>
      </c>
      <c r="CM38" s="36">
        <v>272</v>
      </c>
      <c r="CN38" s="36">
        <v>292</v>
      </c>
      <c r="CO38" s="36">
        <v>313</v>
      </c>
    </row>
    <row r="39" spans="2:93" ht="66" customHeight="1">
      <c r="B39" s="37" t="s">
        <v>43</v>
      </c>
      <c r="C39" s="37" t="s">
        <v>338</v>
      </c>
      <c r="D39" s="37">
        <v>5</v>
      </c>
      <c r="F39" s="36" t="s">
        <v>373</v>
      </c>
      <c r="G39" s="36">
        <v>100</v>
      </c>
      <c r="H39" s="36">
        <v>100</v>
      </c>
      <c r="M39" s="36">
        <v>283</v>
      </c>
      <c r="P39" s="36">
        <v>30</v>
      </c>
      <c r="Q39" s="36">
        <v>20</v>
      </c>
      <c r="T39" s="36">
        <v>2</v>
      </c>
      <c r="U39" s="37" t="s">
        <v>33</v>
      </c>
      <c r="V39" s="37"/>
      <c r="Y39" s="37" t="s">
        <v>48</v>
      </c>
      <c r="Z39" s="36">
        <v>12</v>
      </c>
      <c r="AB39" s="36">
        <v>11</v>
      </c>
      <c r="AC39" s="36">
        <v>3</v>
      </c>
      <c r="AD39" s="36">
        <v>10.9</v>
      </c>
      <c r="AE39" s="36">
        <v>21.8</v>
      </c>
      <c r="AF39" s="36">
        <v>44.5</v>
      </c>
      <c r="AG39" s="36">
        <v>88.9</v>
      </c>
      <c r="AH39" s="36">
        <v>111.7</v>
      </c>
      <c r="AI39" s="36">
        <v>186.1</v>
      </c>
      <c r="AJ39" s="36">
        <v>186.1</v>
      </c>
      <c r="AK39" s="36">
        <v>186.1</v>
      </c>
      <c r="AL39" s="36">
        <v>186.1</v>
      </c>
      <c r="AM39" s="36">
        <v>31</v>
      </c>
      <c r="AN39" s="36">
        <v>0.3</v>
      </c>
      <c r="AO39" s="36">
        <v>0.63</v>
      </c>
      <c r="AP39" s="36">
        <v>1.3</v>
      </c>
      <c r="AQ39" s="36">
        <v>2.7</v>
      </c>
      <c r="AR39" s="36">
        <v>3.6</v>
      </c>
      <c r="AS39" s="43">
        <v>6.4</v>
      </c>
      <c r="AT39" s="43">
        <v>6.4</v>
      </c>
      <c r="AU39" s="43">
        <v>6.4</v>
      </c>
      <c r="AV39" s="43">
        <v>6.4</v>
      </c>
      <c r="AX39" s="36">
        <f>IF(MapleStory!D13="타일런트 벨트",1,2)</f>
        <v>2</v>
      </c>
      <c r="AY39" s="36" t="b">
        <f>IF($AX$39=1,HLOOKUP(입력!$AF$2,Sheet2!$AX$36:$BM$37,2),FALSE)</f>
        <v>0</v>
      </c>
      <c r="AZ39" s="36" t="b">
        <f>IF($AX$39=1,HLOOKUP(입력!$AF$2,Sheet2!$AX$36:$BM$38,3),FALSE)</f>
        <v>0</v>
      </c>
      <c r="BB39" s="36">
        <f>MAX(AY39,AZ41)</f>
        <v>444</v>
      </c>
      <c r="BO39" s="37">
        <v>150</v>
      </c>
      <c r="BP39" s="36">
        <v>0</v>
      </c>
      <c r="BQ39" s="36">
        <v>8</v>
      </c>
      <c r="BR39" s="36">
        <v>16</v>
      </c>
      <c r="BS39" s="36">
        <v>25</v>
      </c>
      <c r="BT39" s="36">
        <v>34</v>
      </c>
      <c r="BU39" s="36">
        <v>44</v>
      </c>
      <c r="BV39" s="36">
        <v>54</v>
      </c>
      <c r="BW39" s="36">
        <v>65</v>
      </c>
      <c r="BX39" s="36">
        <v>76</v>
      </c>
      <c r="BY39" s="36">
        <v>88</v>
      </c>
      <c r="BZ39" s="36">
        <v>100</v>
      </c>
      <c r="CA39" s="36">
        <v>113</v>
      </c>
      <c r="CB39" s="36">
        <v>127</v>
      </c>
      <c r="CC39" s="36">
        <v>141</v>
      </c>
      <c r="CD39" s="36">
        <v>156</v>
      </c>
      <c r="CE39" s="36">
        <v>172</v>
      </c>
      <c r="CF39" s="36">
        <v>189</v>
      </c>
      <c r="CG39" s="36">
        <v>206</v>
      </c>
      <c r="CH39" s="36">
        <v>224</v>
      </c>
      <c r="CI39" s="36">
        <v>243</v>
      </c>
      <c r="CJ39" s="36">
        <v>263</v>
      </c>
      <c r="CK39" s="36">
        <v>284</v>
      </c>
      <c r="CL39" s="36">
        <v>306</v>
      </c>
      <c r="CM39" s="36">
        <v>329</v>
      </c>
      <c r="CN39" s="36">
        <v>353</v>
      </c>
      <c r="CO39" s="36">
        <v>379</v>
      </c>
    </row>
    <row r="40" spans="2:93" ht="66" customHeight="1">
      <c r="B40" s="37" t="s">
        <v>43</v>
      </c>
      <c r="C40" s="37" t="s">
        <v>339</v>
      </c>
      <c r="D40" s="37">
        <v>5</v>
      </c>
      <c r="F40" s="36" t="s">
        <v>373</v>
      </c>
      <c r="G40" s="36">
        <v>100</v>
      </c>
      <c r="H40" s="36">
        <v>100</v>
      </c>
      <c r="M40" s="36">
        <v>283</v>
      </c>
      <c r="P40" s="36">
        <v>30</v>
      </c>
      <c r="Q40" s="36">
        <v>20</v>
      </c>
      <c r="T40" s="36">
        <v>3</v>
      </c>
      <c r="U40" s="37" t="s">
        <v>33</v>
      </c>
      <c r="V40" s="37"/>
      <c r="Y40" s="37" t="s">
        <v>49</v>
      </c>
      <c r="Z40" s="36">
        <v>13</v>
      </c>
      <c r="AB40" s="36">
        <v>11</v>
      </c>
      <c r="AC40" s="36">
        <v>4</v>
      </c>
      <c r="AD40" s="36">
        <v>13.3</v>
      </c>
      <c r="AE40" s="36">
        <v>26.6</v>
      </c>
      <c r="AF40" s="36">
        <v>54.1</v>
      </c>
      <c r="AG40" s="36">
        <v>108.2</v>
      </c>
      <c r="AH40" s="36">
        <v>134.6</v>
      </c>
      <c r="AI40" s="36">
        <v>227.5</v>
      </c>
      <c r="AJ40" s="36">
        <v>227.5</v>
      </c>
      <c r="AK40" s="36">
        <v>227.5</v>
      </c>
      <c r="AL40" s="36">
        <v>227.5</v>
      </c>
      <c r="AM40" s="36">
        <v>12</v>
      </c>
      <c r="AN40" s="36">
        <v>0</v>
      </c>
      <c r="AO40" s="36">
        <v>0.1</v>
      </c>
      <c r="AP40" s="36">
        <v>0.3</v>
      </c>
      <c r="AQ40" s="36">
        <v>0.9</v>
      </c>
      <c r="AR40" s="36">
        <v>1.4</v>
      </c>
      <c r="AS40" s="43">
        <v>2.9</v>
      </c>
      <c r="AT40" s="43">
        <v>2.9</v>
      </c>
      <c r="AU40" s="43">
        <v>2.9</v>
      </c>
      <c r="AV40" s="43">
        <v>2.9</v>
      </c>
      <c r="AX40" s="36" t="s">
        <v>392</v>
      </c>
      <c r="AY40" s="36" t="b">
        <f>IF(AND($AX$39=2,입력!AF2&lt;17),TRUE,FALSE)</f>
        <v>0</v>
      </c>
      <c r="AZ40" s="36">
        <f>IF($AY$41=TRUE,INDEX($AN$37:$AV$42,MATCH($AD$34,$AM$37:$AM$42,0),MATCH(입력!$AF$2,Sheet2!$AN$36:$AV$36,0)),FALSE)</f>
        <v>11.4</v>
      </c>
      <c r="BB40" s="36">
        <f>MAX(AZ39,AZ40)</f>
        <v>11.4</v>
      </c>
      <c r="BO40" s="36">
        <v>150</v>
      </c>
      <c r="BP40" s="36">
        <v>0</v>
      </c>
      <c r="BQ40" s="36">
        <v>8</v>
      </c>
      <c r="BR40" s="36">
        <v>16</v>
      </c>
      <c r="BS40" s="36">
        <v>25</v>
      </c>
      <c r="BT40" s="36">
        <v>34</v>
      </c>
      <c r="BU40" s="36">
        <v>44</v>
      </c>
      <c r="BV40" s="36">
        <v>54</v>
      </c>
      <c r="BW40" s="36">
        <v>65</v>
      </c>
      <c r="BX40" s="36">
        <v>76</v>
      </c>
      <c r="BY40" s="36">
        <v>88</v>
      </c>
      <c r="BZ40" s="36">
        <v>100</v>
      </c>
      <c r="CA40" s="36">
        <v>113</v>
      </c>
      <c r="CB40" s="36">
        <v>127</v>
      </c>
      <c r="CC40" s="36">
        <v>141</v>
      </c>
      <c r="CD40" s="36">
        <v>156</v>
      </c>
      <c r="CE40" s="36">
        <v>172</v>
      </c>
      <c r="CF40" s="36">
        <v>189</v>
      </c>
      <c r="CG40" s="36">
        <v>206</v>
      </c>
      <c r="CH40" s="36">
        <v>224</v>
      </c>
      <c r="CI40" s="36">
        <v>243</v>
      </c>
      <c r="CJ40" s="36">
        <v>263</v>
      </c>
      <c r="CK40" s="36">
        <v>284</v>
      </c>
      <c r="CL40" s="36">
        <v>306</v>
      </c>
      <c r="CM40" s="36">
        <v>329</v>
      </c>
      <c r="CN40" s="36">
        <v>353</v>
      </c>
      <c r="CO40" s="36">
        <v>379</v>
      </c>
    </row>
    <row r="41" spans="2:93" ht="66" customHeight="1">
      <c r="B41" s="37" t="s">
        <v>43</v>
      </c>
      <c r="C41" s="37" t="s">
        <v>340</v>
      </c>
      <c r="D41" s="37">
        <v>5</v>
      </c>
      <c r="F41" s="36" t="s">
        <v>371</v>
      </c>
      <c r="G41" s="36">
        <v>100</v>
      </c>
      <c r="H41" s="36">
        <v>100</v>
      </c>
      <c r="M41" s="36">
        <v>295</v>
      </c>
      <c r="P41" s="36">
        <v>30</v>
      </c>
      <c r="Q41" s="36">
        <v>20</v>
      </c>
      <c r="T41" s="36">
        <v>4</v>
      </c>
      <c r="U41" s="37" t="s">
        <v>30</v>
      </c>
      <c r="V41" s="37"/>
      <c r="Y41" s="37" t="s">
        <v>50</v>
      </c>
      <c r="Z41" s="36">
        <v>14</v>
      </c>
      <c r="AB41" s="36">
        <v>11</v>
      </c>
      <c r="AC41" s="36">
        <v>5</v>
      </c>
      <c r="AD41" s="36">
        <v>25.9</v>
      </c>
      <c r="AE41" s="36">
        <v>51.6</v>
      </c>
      <c r="AF41" s="36">
        <v>105.1</v>
      </c>
      <c r="AG41" s="36">
        <v>210.9</v>
      </c>
      <c r="AH41" s="36">
        <v>263.2</v>
      </c>
      <c r="AI41" s="36">
        <v>444</v>
      </c>
      <c r="AJ41" s="36">
        <v>444</v>
      </c>
      <c r="AK41" s="36">
        <v>444</v>
      </c>
      <c r="AL41" s="36">
        <v>444</v>
      </c>
      <c r="AM41" s="36">
        <v>22</v>
      </c>
      <c r="AN41" s="36">
        <v>0</v>
      </c>
      <c r="AO41" s="36">
        <v>0.1</v>
      </c>
      <c r="AP41" s="36">
        <v>0.3</v>
      </c>
      <c r="AQ41" s="36">
        <v>0.9</v>
      </c>
      <c r="AR41" s="36">
        <v>1.4</v>
      </c>
      <c r="AS41" s="43">
        <v>2.9</v>
      </c>
      <c r="AT41" s="43">
        <v>2.9</v>
      </c>
      <c r="AU41" s="43">
        <v>2.9</v>
      </c>
      <c r="AV41" s="43">
        <v>2.9</v>
      </c>
      <c r="AY41" s="36" t="b">
        <f>IF(AND($AX$39=2,입력!AF2&gt;=17),TRUE,FALSE)</f>
        <v>1</v>
      </c>
      <c r="AZ41" s="36">
        <f t="array" ref="AZ41">INDEX($AD$37:$AL$66,MATCH(1,($AD$34=$AB$37:$AB$66)*($AZ$42=Sheet2!$AC$37:$AC$66),0),MATCH(입력!$AF$2,Sheet2!$AD$36:$AL$36,0))</f>
        <v>444</v>
      </c>
      <c r="BO41" s="37">
        <v>159</v>
      </c>
      <c r="BP41" s="36">
        <v>0</v>
      </c>
      <c r="BQ41" s="36">
        <v>8</v>
      </c>
      <c r="BR41" s="36">
        <v>17</v>
      </c>
      <c r="BS41" s="36">
        <v>26</v>
      </c>
      <c r="BT41" s="36">
        <v>36</v>
      </c>
      <c r="BU41" s="36">
        <v>46</v>
      </c>
      <c r="BV41" s="36">
        <v>57</v>
      </c>
      <c r="BW41" s="36">
        <v>68</v>
      </c>
      <c r="BX41" s="36">
        <v>80</v>
      </c>
      <c r="BY41" s="36">
        <v>92</v>
      </c>
      <c r="BZ41" s="36">
        <v>105</v>
      </c>
      <c r="CA41" s="36">
        <v>119</v>
      </c>
      <c r="CB41" s="36">
        <v>133</v>
      </c>
      <c r="CC41" s="36">
        <v>148</v>
      </c>
      <c r="CD41" s="36">
        <v>164</v>
      </c>
      <c r="CE41" s="36">
        <v>181</v>
      </c>
      <c r="CF41" s="36">
        <v>199</v>
      </c>
      <c r="CG41" s="36">
        <v>217</v>
      </c>
      <c r="CH41" s="36">
        <v>236</v>
      </c>
      <c r="CI41" s="36">
        <v>256</v>
      </c>
      <c r="CJ41" s="36">
        <v>277</v>
      </c>
      <c r="CK41" s="36">
        <v>299</v>
      </c>
      <c r="CL41" s="36">
        <v>322</v>
      </c>
      <c r="CM41" s="36">
        <v>347</v>
      </c>
      <c r="CN41" s="36">
        <v>373</v>
      </c>
      <c r="CO41" s="36">
        <v>400</v>
      </c>
    </row>
    <row r="42" spans="2:93" ht="66" customHeight="1">
      <c r="B42" s="37" t="s">
        <v>43</v>
      </c>
      <c r="C42" s="37" t="s">
        <v>341</v>
      </c>
      <c r="D42" s="37">
        <v>5</v>
      </c>
      <c r="F42" s="36" t="s">
        <v>371</v>
      </c>
      <c r="G42" s="36">
        <v>100</v>
      </c>
      <c r="H42" s="36">
        <v>100</v>
      </c>
      <c r="M42" s="36">
        <v>295</v>
      </c>
      <c r="P42" s="36">
        <v>30</v>
      </c>
      <c r="Q42" s="36">
        <v>20</v>
      </c>
      <c r="T42" s="36">
        <v>5</v>
      </c>
      <c r="U42" s="37" t="s">
        <v>30</v>
      </c>
      <c r="V42" s="37"/>
      <c r="Y42" s="37" t="s">
        <v>51</v>
      </c>
      <c r="Z42" s="36">
        <v>15</v>
      </c>
      <c r="AB42" s="36">
        <v>21</v>
      </c>
      <c r="AC42" s="36">
        <v>1</v>
      </c>
      <c r="AD42" s="36">
        <v>5</v>
      </c>
      <c r="AE42" s="36">
        <v>9.9</v>
      </c>
      <c r="AF42" s="36">
        <v>20.2</v>
      </c>
      <c r="AG42" s="36">
        <v>40.5</v>
      </c>
      <c r="AM42" s="36">
        <v>32</v>
      </c>
      <c r="AN42" s="36">
        <v>0</v>
      </c>
      <c r="AO42" s="36">
        <v>0.1</v>
      </c>
      <c r="AP42" s="36">
        <v>0.3</v>
      </c>
      <c r="AQ42" s="36">
        <v>0.9</v>
      </c>
      <c r="AR42" s="36">
        <v>1.4</v>
      </c>
      <c r="AS42" s="43">
        <v>2.9</v>
      </c>
      <c r="AT42" s="43">
        <v>2.9</v>
      </c>
      <c r="AU42" s="43">
        <v>2.9</v>
      </c>
      <c r="AV42" s="43">
        <v>2.9</v>
      </c>
      <c r="AZ42" s="36">
        <f>VLOOKUP(MapleStory!$D$13,Sheet2!$C$5:$D$219,2,FALSE)</f>
        <v>5</v>
      </c>
      <c r="BO42" s="37">
        <v>160</v>
      </c>
      <c r="BP42" s="36">
        <v>0</v>
      </c>
      <c r="BQ42" s="36">
        <v>9</v>
      </c>
      <c r="BR42" s="36">
        <v>18</v>
      </c>
      <c r="BS42" s="36">
        <v>27</v>
      </c>
      <c r="BT42" s="36">
        <v>37</v>
      </c>
      <c r="BU42" s="36">
        <v>47</v>
      </c>
      <c r="BV42" s="36">
        <v>58</v>
      </c>
      <c r="BW42" s="36">
        <v>69</v>
      </c>
      <c r="BX42" s="36">
        <v>81</v>
      </c>
      <c r="BY42" s="36">
        <v>94</v>
      </c>
      <c r="BZ42" s="36">
        <v>107</v>
      </c>
      <c r="CA42" s="36">
        <v>121</v>
      </c>
      <c r="CB42" s="36">
        <v>136</v>
      </c>
      <c r="CC42" s="36">
        <v>151</v>
      </c>
      <c r="CD42" s="36">
        <v>167</v>
      </c>
      <c r="CE42" s="36">
        <v>184</v>
      </c>
      <c r="CF42" s="36">
        <v>202</v>
      </c>
      <c r="CG42" s="36">
        <v>221</v>
      </c>
      <c r="CH42" s="36">
        <v>241</v>
      </c>
      <c r="CI42" s="36">
        <v>262</v>
      </c>
      <c r="CJ42" s="36">
        <v>284</v>
      </c>
      <c r="CK42" s="36">
        <v>307</v>
      </c>
      <c r="CL42" s="36">
        <v>331</v>
      </c>
      <c r="CM42" s="36">
        <v>356</v>
      </c>
      <c r="CN42" s="36">
        <v>382</v>
      </c>
      <c r="CO42" s="36">
        <v>410</v>
      </c>
    </row>
    <row r="43" spans="2:93" ht="66" customHeight="1">
      <c r="B43" s="37" t="s">
        <v>43</v>
      </c>
      <c r="C43" s="37" t="s">
        <v>342</v>
      </c>
      <c r="D43" s="37">
        <v>5</v>
      </c>
      <c r="F43" s="36" t="s">
        <v>371</v>
      </c>
      <c r="G43" s="36">
        <v>100</v>
      </c>
      <c r="H43" s="36">
        <v>100</v>
      </c>
      <c r="M43" s="36">
        <v>295</v>
      </c>
      <c r="P43" s="36">
        <v>30</v>
      </c>
      <c r="Q43" s="36">
        <v>20</v>
      </c>
      <c r="T43" s="36">
        <v>6</v>
      </c>
      <c r="U43" s="37" t="s">
        <v>30</v>
      </c>
      <c r="V43" s="37"/>
      <c r="Y43" s="37" t="s">
        <v>52</v>
      </c>
      <c r="Z43" s="36">
        <v>16</v>
      </c>
      <c r="AB43" s="36">
        <v>21</v>
      </c>
      <c r="AC43" s="36">
        <v>2</v>
      </c>
      <c r="AD43" s="36">
        <v>6.2</v>
      </c>
      <c r="AE43" s="36">
        <v>12.4</v>
      </c>
      <c r="AF43" s="36">
        <v>25.2</v>
      </c>
      <c r="AG43" s="36">
        <v>50.5</v>
      </c>
      <c r="AH43" s="36">
        <v>63.4</v>
      </c>
      <c r="AI43" s="36">
        <v>106.4</v>
      </c>
      <c r="AJ43" s="36">
        <v>106.4</v>
      </c>
      <c r="AK43" s="36">
        <v>106.4</v>
      </c>
      <c r="AL43" s="36">
        <v>106.4</v>
      </c>
      <c r="AP43" s="39"/>
      <c r="BO43" s="36">
        <v>185</v>
      </c>
      <c r="BP43" s="36">
        <v>0</v>
      </c>
      <c r="BQ43" s="36">
        <v>10</v>
      </c>
      <c r="BR43" s="36">
        <v>20</v>
      </c>
      <c r="BS43" s="36">
        <v>31</v>
      </c>
      <c r="BT43" s="36">
        <v>42</v>
      </c>
      <c r="BU43" s="36">
        <v>54</v>
      </c>
      <c r="BV43" s="36">
        <v>66</v>
      </c>
      <c r="BW43" s="36">
        <v>79</v>
      </c>
      <c r="BX43" s="36">
        <v>93</v>
      </c>
      <c r="BY43" s="36">
        <v>107</v>
      </c>
      <c r="BZ43" s="36">
        <v>122</v>
      </c>
      <c r="CA43" s="36">
        <v>138</v>
      </c>
      <c r="CB43" s="36">
        <v>155</v>
      </c>
      <c r="CC43" s="36">
        <v>173</v>
      </c>
      <c r="CD43" s="36">
        <v>191</v>
      </c>
      <c r="CE43" s="36">
        <v>210</v>
      </c>
      <c r="CF43" s="36">
        <v>230</v>
      </c>
      <c r="CG43" s="36">
        <v>251</v>
      </c>
      <c r="CH43" s="36">
        <v>273</v>
      </c>
      <c r="CI43" s="36">
        <v>296</v>
      </c>
      <c r="CJ43" s="36">
        <v>321</v>
      </c>
      <c r="CK43" s="36">
        <v>347</v>
      </c>
      <c r="CL43" s="36">
        <v>374</v>
      </c>
      <c r="CM43" s="36">
        <v>402</v>
      </c>
      <c r="CN43" s="36">
        <v>432</v>
      </c>
      <c r="CO43" s="36">
        <v>463</v>
      </c>
    </row>
    <row r="44" spans="2:93" ht="66" customHeight="1">
      <c r="B44" s="37" t="s">
        <v>43</v>
      </c>
      <c r="C44" s="37" t="s">
        <v>343</v>
      </c>
      <c r="D44" s="37">
        <v>5</v>
      </c>
      <c r="F44" s="36" t="s">
        <v>371</v>
      </c>
      <c r="G44" s="36">
        <v>100</v>
      </c>
      <c r="H44" s="36">
        <v>100</v>
      </c>
      <c r="M44" s="36">
        <v>295</v>
      </c>
      <c r="P44" s="36">
        <v>30</v>
      </c>
      <c r="Q44" s="36">
        <v>20</v>
      </c>
      <c r="T44" s="36">
        <v>7</v>
      </c>
      <c r="U44" s="37" t="s">
        <v>30</v>
      </c>
      <c r="V44" s="37"/>
      <c r="Y44" s="36" t="s">
        <v>53</v>
      </c>
      <c r="Z44" s="36">
        <v>17</v>
      </c>
      <c r="AB44" s="36">
        <v>21</v>
      </c>
      <c r="AC44" s="36">
        <v>3</v>
      </c>
      <c r="AD44" s="36">
        <v>7.6</v>
      </c>
      <c r="AE44" s="36">
        <v>15.3</v>
      </c>
      <c r="AF44" s="36">
        <v>31.2</v>
      </c>
      <c r="AG44" s="36">
        <v>62.2</v>
      </c>
      <c r="AH44" s="36">
        <v>78.2</v>
      </c>
      <c r="AI44" s="36">
        <v>130.30000000000001</v>
      </c>
      <c r="AJ44" s="36">
        <v>130.30000000000001</v>
      </c>
      <c r="AK44" s="36">
        <v>130.30000000000001</v>
      </c>
      <c r="AL44" s="36">
        <v>130.30000000000001</v>
      </c>
      <c r="AP44" s="43"/>
      <c r="BO44" s="36">
        <v>200</v>
      </c>
      <c r="BP44" s="36">
        <v>0</v>
      </c>
      <c r="BQ44" s="36">
        <v>11</v>
      </c>
      <c r="BR44" s="36">
        <v>22</v>
      </c>
      <c r="BS44" s="36">
        <v>34</v>
      </c>
      <c r="BT44" s="36">
        <v>46</v>
      </c>
      <c r="BU44" s="36">
        <v>59</v>
      </c>
      <c r="BV44" s="36">
        <v>72</v>
      </c>
      <c r="BW44" s="36">
        <v>86</v>
      </c>
      <c r="BX44" s="36">
        <v>101</v>
      </c>
      <c r="BY44" s="36">
        <v>117</v>
      </c>
      <c r="BZ44" s="36">
        <v>133</v>
      </c>
      <c r="CA44" s="36">
        <v>150</v>
      </c>
      <c r="CB44" s="36">
        <v>168</v>
      </c>
      <c r="CC44" s="36">
        <v>187</v>
      </c>
      <c r="CD44" s="36">
        <v>207</v>
      </c>
      <c r="CE44" s="36">
        <v>228</v>
      </c>
      <c r="CF44" s="36">
        <v>250</v>
      </c>
      <c r="CG44" s="36">
        <v>273</v>
      </c>
      <c r="CH44" s="36">
        <v>297</v>
      </c>
      <c r="CI44" s="36">
        <v>322</v>
      </c>
      <c r="CJ44" s="36">
        <v>349</v>
      </c>
      <c r="CK44" s="36">
        <v>377</v>
      </c>
      <c r="CL44" s="36">
        <v>406</v>
      </c>
      <c r="CM44" s="36">
        <v>437</v>
      </c>
      <c r="CN44" s="36">
        <v>469</v>
      </c>
      <c r="CO44" s="36">
        <v>503</v>
      </c>
    </row>
    <row r="45" spans="2:93" ht="66" customHeight="1">
      <c r="B45" s="37" t="s">
        <v>43</v>
      </c>
      <c r="C45" s="37" t="s">
        <v>344</v>
      </c>
      <c r="D45" s="37">
        <v>5</v>
      </c>
      <c r="F45" s="36" t="s">
        <v>373</v>
      </c>
      <c r="G45" s="36">
        <v>100</v>
      </c>
      <c r="H45" s="36">
        <v>100</v>
      </c>
      <c r="M45" s="36">
        <v>264</v>
      </c>
      <c r="P45" s="36">
        <v>30</v>
      </c>
      <c r="Q45" s="36">
        <v>20</v>
      </c>
      <c r="T45" s="36">
        <v>8</v>
      </c>
      <c r="U45" s="37" t="s">
        <v>30</v>
      </c>
      <c r="V45" s="37"/>
      <c r="Y45" s="36" t="s">
        <v>54</v>
      </c>
      <c r="Z45" s="36">
        <v>18</v>
      </c>
      <c r="AB45" s="36">
        <v>21</v>
      </c>
      <c r="AC45" s="36">
        <v>4</v>
      </c>
      <c r="AD45" s="36">
        <v>9.3000000000000007</v>
      </c>
      <c r="AE45" s="36">
        <v>18.600000000000001</v>
      </c>
      <c r="AF45" s="36">
        <v>37.9</v>
      </c>
      <c r="AG45" s="36">
        <v>75.7</v>
      </c>
      <c r="AH45" s="36">
        <v>94.2</v>
      </c>
      <c r="AI45" s="36">
        <v>159.30000000000001</v>
      </c>
      <c r="AJ45" s="36">
        <v>159.30000000000001</v>
      </c>
      <c r="AK45" s="36">
        <v>159.30000000000001</v>
      </c>
      <c r="AL45" s="36">
        <v>159.30000000000001</v>
      </c>
      <c r="AP45" s="39"/>
      <c r="BO45" s="37">
        <v>210</v>
      </c>
      <c r="BP45" s="36">
        <v>0</v>
      </c>
      <c r="BQ45" s="36">
        <v>11</v>
      </c>
      <c r="BR45" s="36">
        <v>23</v>
      </c>
      <c r="BS45" s="36">
        <v>35</v>
      </c>
      <c r="BT45" s="36">
        <v>48</v>
      </c>
      <c r="BU45" s="36">
        <v>61</v>
      </c>
      <c r="BV45" s="36">
        <v>75</v>
      </c>
      <c r="BW45" s="36">
        <v>90</v>
      </c>
      <c r="BX45" s="36">
        <v>106</v>
      </c>
      <c r="BY45" s="36">
        <v>122</v>
      </c>
      <c r="BZ45" s="36">
        <v>139</v>
      </c>
      <c r="CA45" s="36">
        <v>157</v>
      </c>
      <c r="CB45" s="36">
        <v>176</v>
      </c>
      <c r="CC45" s="36">
        <v>196</v>
      </c>
      <c r="CD45" s="36">
        <v>217</v>
      </c>
      <c r="CE45" s="36">
        <v>239</v>
      </c>
      <c r="CF45" s="36">
        <v>262</v>
      </c>
      <c r="CG45" s="36">
        <v>286</v>
      </c>
      <c r="CH45" s="36">
        <v>311</v>
      </c>
      <c r="CI45" s="36">
        <v>338</v>
      </c>
      <c r="CJ45" s="36">
        <v>366</v>
      </c>
      <c r="CK45" s="36">
        <v>395</v>
      </c>
      <c r="CL45" s="36">
        <v>426</v>
      </c>
      <c r="CM45" s="36">
        <v>458</v>
      </c>
      <c r="CN45" s="36">
        <v>492</v>
      </c>
      <c r="CO45" s="36">
        <v>528</v>
      </c>
    </row>
    <row r="46" spans="2:93" ht="66" customHeight="1">
      <c r="B46" s="37" t="s">
        <v>43</v>
      </c>
      <c r="C46" s="37" t="s">
        <v>345</v>
      </c>
      <c r="D46" s="37">
        <v>5</v>
      </c>
      <c r="F46" s="36" t="s">
        <v>371</v>
      </c>
      <c r="G46" s="36">
        <v>100</v>
      </c>
      <c r="K46" s="36">
        <v>2500</v>
      </c>
      <c r="M46" s="36">
        <v>295</v>
      </c>
      <c r="P46" s="36">
        <v>30</v>
      </c>
      <c r="Q46" s="36">
        <v>20</v>
      </c>
      <c r="T46" s="36">
        <v>9</v>
      </c>
      <c r="U46" s="37" t="s">
        <v>30</v>
      </c>
      <c r="V46" s="37"/>
      <c r="Y46" s="36" t="s">
        <v>55</v>
      </c>
      <c r="Z46" s="36">
        <v>19</v>
      </c>
      <c r="AB46" s="36">
        <v>21</v>
      </c>
      <c r="AC46" s="36">
        <v>5</v>
      </c>
      <c r="AD46" s="36">
        <v>18.100000000000001</v>
      </c>
      <c r="AE46" s="36">
        <v>36.1</v>
      </c>
      <c r="AF46" s="36">
        <v>73.599999999999994</v>
      </c>
      <c r="AG46" s="36">
        <v>147.6</v>
      </c>
      <c r="AH46" s="36">
        <v>184.2</v>
      </c>
      <c r="AI46" s="36">
        <v>310.8</v>
      </c>
      <c r="AJ46" s="36">
        <v>310.8</v>
      </c>
      <c r="AK46" s="36">
        <v>310.8</v>
      </c>
      <c r="AL46" s="36">
        <v>310.8</v>
      </c>
      <c r="AP46" s="44"/>
      <c r="BO46" s="36">
        <v>250</v>
      </c>
      <c r="BP46" s="36">
        <v>0</v>
      </c>
      <c r="BQ46" s="36">
        <v>13</v>
      </c>
      <c r="BR46" s="36">
        <v>27</v>
      </c>
      <c r="BS46" s="36">
        <v>41</v>
      </c>
      <c r="BT46" s="36">
        <v>56</v>
      </c>
      <c r="BU46" s="36">
        <v>72</v>
      </c>
      <c r="BV46" s="36">
        <v>89</v>
      </c>
      <c r="BW46" s="36">
        <v>106</v>
      </c>
      <c r="BX46" s="36">
        <v>124</v>
      </c>
      <c r="BY46" s="36">
        <v>143</v>
      </c>
      <c r="BZ46" s="36">
        <v>163</v>
      </c>
      <c r="CA46" s="36">
        <v>184</v>
      </c>
      <c r="CB46" s="36">
        <v>206</v>
      </c>
      <c r="CC46" s="36">
        <v>229</v>
      </c>
      <c r="CD46" s="36">
        <v>253</v>
      </c>
      <c r="CE46" s="36">
        <v>279</v>
      </c>
      <c r="CF46" s="36">
        <v>306</v>
      </c>
      <c r="CG46" s="36">
        <v>334</v>
      </c>
      <c r="CH46" s="36">
        <v>364</v>
      </c>
      <c r="CI46" s="36">
        <v>395</v>
      </c>
      <c r="CJ46" s="36">
        <v>428</v>
      </c>
      <c r="CK46" s="36">
        <v>462</v>
      </c>
      <c r="CL46" s="36">
        <v>498</v>
      </c>
      <c r="CM46" s="36">
        <v>536</v>
      </c>
      <c r="CN46" s="36">
        <v>576</v>
      </c>
      <c r="CO46" s="36">
        <v>618</v>
      </c>
    </row>
    <row r="47" spans="2:93" ht="66" customHeight="1">
      <c r="B47" s="37" t="s">
        <v>43</v>
      </c>
      <c r="C47" s="37" t="s">
        <v>346</v>
      </c>
      <c r="D47" s="37">
        <v>5</v>
      </c>
      <c r="F47" s="36" t="s">
        <v>373</v>
      </c>
      <c r="G47" s="36">
        <v>100</v>
      </c>
      <c r="H47" s="36">
        <v>100</v>
      </c>
      <c r="M47" s="36">
        <v>221</v>
      </c>
      <c r="P47" s="36">
        <v>30</v>
      </c>
      <c r="Q47" s="36">
        <v>20</v>
      </c>
      <c r="T47" s="36">
        <v>10</v>
      </c>
      <c r="U47" s="37" t="s">
        <v>30</v>
      </c>
      <c r="V47" s="37"/>
      <c r="Y47" s="36" t="s">
        <v>56</v>
      </c>
      <c r="Z47" s="36">
        <v>20</v>
      </c>
      <c r="AB47" s="36">
        <v>31</v>
      </c>
      <c r="AC47" s="36">
        <v>1</v>
      </c>
      <c r="AD47" s="36">
        <v>4.7</v>
      </c>
      <c r="AE47" s="36">
        <v>9.1</v>
      </c>
      <c r="AF47" s="36">
        <v>19</v>
      </c>
      <c r="AG47" s="36">
        <v>39.200000000000003</v>
      </c>
      <c r="AP47" s="39"/>
      <c r="BO47" s="36">
        <v>300</v>
      </c>
      <c r="BP47" s="36">
        <v>0</v>
      </c>
      <c r="BQ47" s="36">
        <v>16</v>
      </c>
      <c r="BR47" s="36">
        <v>32</v>
      </c>
      <c r="BS47" s="36">
        <v>49</v>
      </c>
      <c r="BT47" s="36">
        <v>67</v>
      </c>
      <c r="BU47" s="36">
        <v>86</v>
      </c>
      <c r="BV47" s="36">
        <v>106</v>
      </c>
      <c r="BW47" s="36">
        <v>127</v>
      </c>
      <c r="BX47" s="36">
        <v>149</v>
      </c>
      <c r="BY47" s="36">
        <v>172</v>
      </c>
      <c r="BZ47" s="36">
        <v>196</v>
      </c>
      <c r="CA47" s="36">
        <v>221</v>
      </c>
      <c r="CB47" s="36">
        <v>248</v>
      </c>
      <c r="CC47" s="36">
        <v>276</v>
      </c>
      <c r="CD47" s="36">
        <v>305</v>
      </c>
      <c r="CE47" s="36">
        <v>336</v>
      </c>
      <c r="CF47" s="36">
        <v>368</v>
      </c>
      <c r="CG47" s="36">
        <v>402</v>
      </c>
      <c r="CH47" s="36">
        <v>438</v>
      </c>
      <c r="CI47" s="36">
        <v>475</v>
      </c>
      <c r="CJ47" s="36">
        <v>514</v>
      </c>
      <c r="CK47" s="36">
        <v>555</v>
      </c>
      <c r="CL47" s="36">
        <v>598</v>
      </c>
      <c r="CM47" s="36">
        <v>643</v>
      </c>
      <c r="CN47" s="36">
        <v>691</v>
      </c>
      <c r="CO47" s="36">
        <v>741</v>
      </c>
    </row>
    <row r="48" spans="2:93" ht="66" customHeight="1">
      <c r="B48" s="37" t="s">
        <v>43</v>
      </c>
      <c r="C48" s="37" t="s">
        <v>194</v>
      </c>
      <c r="D48" s="37">
        <v>5</v>
      </c>
      <c r="F48" s="36" t="s">
        <v>196</v>
      </c>
      <c r="G48" s="36">
        <v>100</v>
      </c>
      <c r="H48" s="36">
        <v>100</v>
      </c>
      <c r="M48" s="36">
        <v>295</v>
      </c>
      <c r="P48" s="36">
        <v>30</v>
      </c>
      <c r="Q48" s="36">
        <v>20</v>
      </c>
      <c r="T48" s="36">
        <v>11</v>
      </c>
      <c r="U48" s="37" t="s">
        <v>30</v>
      </c>
      <c r="V48" s="37"/>
      <c r="Y48" s="36" t="s">
        <v>57</v>
      </c>
      <c r="Z48" s="36">
        <v>21</v>
      </c>
      <c r="AB48" s="36">
        <v>31</v>
      </c>
      <c r="AC48" s="36">
        <v>2</v>
      </c>
      <c r="AD48" s="36">
        <v>5.8</v>
      </c>
      <c r="AE48" s="36">
        <v>11.4</v>
      </c>
      <c r="AF48" s="36">
        <v>23.7</v>
      </c>
      <c r="AG48" s="36">
        <v>49.1</v>
      </c>
      <c r="AH48" s="36">
        <v>61.9</v>
      </c>
      <c r="AI48" s="36">
        <v>106.5</v>
      </c>
      <c r="AJ48" s="36">
        <v>106.5</v>
      </c>
      <c r="AK48" s="36">
        <v>106.5</v>
      </c>
      <c r="AL48" s="36">
        <v>106.5</v>
      </c>
      <c r="AP48" s="39"/>
      <c r="BO48" s="37">
        <v>390</v>
      </c>
      <c r="BP48" s="36">
        <v>0</v>
      </c>
      <c r="BQ48" s="36">
        <v>20</v>
      </c>
      <c r="BR48" s="36">
        <v>41</v>
      </c>
      <c r="BS48" s="36">
        <v>63</v>
      </c>
      <c r="BT48" s="36">
        <v>86</v>
      </c>
      <c r="BU48" s="36">
        <v>110</v>
      </c>
      <c r="BV48" s="36">
        <v>136</v>
      </c>
      <c r="BW48" s="36">
        <v>163</v>
      </c>
      <c r="BX48" s="36">
        <v>191</v>
      </c>
      <c r="BY48" s="36">
        <v>221</v>
      </c>
      <c r="BZ48" s="36">
        <v>252</v>
      </c>
      <c r="CA48" s="36">
        <v>285</v>
      </c>
      <c r="CB48" s="36">
        <v>319</v>
      </c>
      <c r="CC48" s="36">
        <v>355</v>
      </c>
      <c r="CD48" s="36">
        <v>393</v>
      </c>
      <c r="CE48" s="36">
        <v>433</v>
      </c>
      <c r="CF48" s="36">
        <v>475</v>
      </c>
      <c r="CG48" s="36">
        <v>519</v>
      </c>
      <c r="CH48" s="36">
        <v>565</v>
      </c>
      <c r="CI48" s="36">
        <v>613</v>
      </c>
      <c r="CJ48" s="36">
        <v>664</v>
      </c>
      <c r="CK48" s="36">
        <v>717</v>
      </c>
      <c r="CL48" s="36">
        <v>773</v>
      </c>
      <c r="CM48" s="36">
        <v>832</v>
      </c>
      <c r="CN48" s="36">
        <v>894</v>
      </c>
      <c r="CO48" s="36">
        <v>959</v>
      </c>
    </row>
    <row r="49" spans="2:93" ht="66" customHeight="1">
      <c r="B49" s="37" t="s">
        <v>43</v>
      </c>
      <c r="C49" s="37" t="s">
        <v>382</v>
      </c>
      <c r="D49" s="37">
        <v>5</v>
      </c>
      <c r="F49" s="36" t="s">
        <v>371</v>
      </c>
      <c r="G49" s="36">
        <v>100</v>
      </c>
      <c r="H49" s="36">
        <v>100</v>
      </c>
      <c r="M49" s="36">
        <v>293</v>
      </c>
      <c r="P49" s="36">
        <v>30</v>
      </c>
      <c r="Q49" s="36">
        <v>20</v>
      </c>
      <c r="T49" s="36">
        <v>12</v>
      </c>
      <c r="U49" s="37" t="s">
        <v>30</v>
      </c>
      <c r="V49" s="37"/>
      <c r="Y49" s="36" t="s">
        <v>58</v>
      </c>
      <c r="Z49" s="36">
        <v>22</v>
      </c>
      <c r="AB49" s="36">
        <v>31</v>
      </c>
      <c r="AC49" s="36">
        <v>3</v>
      </c>
      <c r="AD49" s="36">
        <v>7.2</v>
      </c>
      <c r="AE49" s="36">
        <v>14</v>
      </c>
      <c r="AF49" s="36">
        <v>29.3</v>
      </c>
      <c r="AG49" s="36">
        <v>60.1</v>
      </c>
      <c r="AH49" s="36">
        <v>76.099999999999994</v>
      </c>
      <c r="AI49" s="36">
        <v>130.19999999999999</v>
      </c>
      <c r="AJ49" s="36">
        <v>130.19999999999999</v>
      </c>
      <c r="AK49" s="36">
        <v>130.19999999999999</v>
      </c>
      <c r="AL49" s="36">
        <v>130.19999999999999</v>
      </c>
      <c r="BO49" s="37">
        <v>400</v>
      </c>
      <c r="BP49" s="36">
        <v>0</v>
      </c>
      <c r="BQ49" s="36">
        <v>21</v>
      </c>
      <c r="BR49" s="36">
        <v>43</v>
      </c>
      <c r="BS49" s="36">
        <v>66</v>
      </c>
      <c r="BT49" s="36">
        <v>90</v>
      </c>
      <c r="BU49" s="36">
        <v>115</v>
      </c>
      <c r="BV49" s="36">
        <v>141</v>
      </c>
      <c r="BW49" s="36">
        <v>169</v>
      </c>
      <c r="BX49" s="36">
        <v>198</v>
      </c>
      <c r="BY49" s="36">
        <v>228</v>
      </c>
      <c r="BZ49" s="36">
        <v>260</v>
      </c>
      <c r="CA49" s="36">
        <v>294</v>
      </c>
      <c r="CB49" s="36">
        <v>329</v>
      </c>
      <c r="CC49" s="36">
        <v>366</v>
      </c>
      <c r="CD49" s="36">
        <v>405</v>
      </c>
      <c r="CE49" s="36">
        <v>446</v>
      </c>
      <c r="CF49" s="36">
        <v>489</v>
      </c>
      <c r="CG49" s="36">
        <v>534</v>
      </c>
      <c r="CH49" s="36">
        <v>581</v>
      </c>
      <c r="CI49" s="36">
        <v>631</v>
      </c>
      <c r="CJ49" s="36">
        <v>683</v>
      </c>
      <c r="CK49" s="36">
        <v>738</v>
      </c>
      <c r="CL49" s="36">
        <v>795</v>
      </c>
      <c r="CM49" s="36">
        <v>855</v>
      </c>
      <c r="CN49" s="36">
        <v>918</v>
      </c>
      <c r="CO49" s="36">
        <v>984</v>
      </c>
    </row>
    <row r="50" spans="2:93" ht="66" customHeight="1">
      <c r="B50" s="37" t="s">
        <v>43</v>
      </c>
      <c r="C50" s="37" t="s">
        <v>347</v>
      </c>
      <c r="D50" s="37">
        <v>5</v>
      </c>
      <c r="F50" s="36" t="s">
        <v>371</v>
      </c>
      <c r="I50" s="36">
        <v>100</v>
      </c>
      <c r="J50" s="36">
        <v>100</v>
      </c>
      <c r="M50" s="36">
        <v>206</v>
      </c>
      <c r="N50" s="36">
        <v>347</v>
      </c>
      <c r="P50" s="36">
        <v>30</v>
      </c>
      <c r="Q50" s="36">
        <v>20</v>
      </c>
      <c r="T50" s="36">
        <v>13</v>
      </c>
      <c r="U50" s="36" t="s">
        <v>425</v>
      </c>
      <c r="Y50" s="36" t="s">
        <v>59</v>
      </c>
      <c r="Z50" s="36">
        <v>23</v>
      </c>
      <c r="AB50" s="36">
        <v>31</v>
      </c>
      <c r="AC50" s="36">
        <v>4</v>
      </c>
      <c r="AD50" s="36">
        <v>8.6999999999999993</v>
      </c>
      <c r="AE50" s="36">
        <v>16.899999999999999</v>
      </c>
      <c r="AF50" s="36">
        <v>35.4</v>
      </c>
      <c r="AG50" s="36">
        <v>72.599999999999994</v>
      </c>
      <c r="AH50" s="36">
        <v>92</v>
      </c>
      <c r="AI50" s="36">
        <v>157.30000000000001</v>
      </c>
      <c r="AJ50" s="36">
        <v>157.30000000000001</v>
      </c>
      <c r="AK50" s="36">
        <v>157.30000000000001</v>
      </c>
      <c r="AL50" s="36">
        <v>157.30000000000001</v>
      </c>
      <c r="BO50" s="37">
        <v>450</v>
      </c>
      <c r="BP50" s="36">
        <v>0</v>
      </c>
      <c r="BQ50" s="36">
        <v>23</v>
      </c>
      <c r="BR50" s="36">
        <v>47</v>
      </c>
      <c r="BS50" s="36">
        <v>72</v>
      </c>
      <c r="BT50" s="36">
        <v>99</v>
      </c>
      <c r="BU50" s="36">
        <v>127</v>
      </c>
      <c r="BV50" s="36">
        <v>156</v>
      </c>
      <c r="BW50" s="36">
        <v>187</v>
      </c>
      <c r="BX50" s="36">
        <v>219</v>
      </c>
      <c r="BY50" s="36">
        <v>253</v>
      </c>
      <c r="BZ50" s="36">
        <v>289</v>
      </c>
      <c r="CA50" s="36">
        <v>326</v>
      </c>
      <c r="CB50" s="36">
        <v>365</v>
      </c>
      <c r="CC50" s="36">
        <v>406</v>
      </c>
      <c r="CD50" s="36">
        <v>449</v>
      </c>
      <c r="CE50" s="36">
        <v>494</v>
      </c>
      <c r="CF50" s="36">
        <v>542</v>
      </c>
      <c r="CG50" s="36">
        <v>592</v>
      </c>
      <c r="CH50" s="36">
        <v>645</v>
      </c>
      <c r="CI50" s="36">
        <v>700</v>
      </c>
      <c r="CJ50" s="36">
        <v>758</v>
      </c>
      <c r="CK50" s="36">
        <v>819</v>
      </c>
      <c r="CL50" s="36">
        <v>883</v>
      </c>
      <c r="CM50" s="36">
        <v>950</v>
      </c>
      <c r="CN50" s="36">
        <v>1021</v>
      </c>
      <c r="CO50" s="36">
        <v>1095</v>
      </c>
    </row>
    <row r="51" spans="2:93" ht="66" customHeight="1">
      <c r="B51" s="37" t="s">
        <v>43</v>
      </c>
      <c r="C51" s="37" t="s">
        <v>348</v>
      </c>
      <c r="D51" s="37">
        <v>5</v>
      </c>
      <c r="F51" s="36" t="s">
        <v>375</v>
      </c>
      <c r="I51" s="36">
        <v>100</v>
      </c>
      <c r="J51" s="36">
        <v>100</v>
      </c>
      <c r="M51" s="36">
        <v>218</v>
      </c>
      <c r="N51" s="36">
        <v>353</v>
      </c>
      <c r="P51" s="36">
        <v>30</v>
      </c>
      <c r="Q51" s="36">
        <v>20</v>
      </c>
      <c r="T51" s="36">
        <v>14</v>
      </c>
      <c r="Y51" s="37" t="s">
        <v>60</v>
      </c>
      <c r="Z51" s="36">
        <v>24</v>
      </c>
      <c r="AB51" s="36">
        <v>31</v>
      </c>
      <c r="AC51" s="36">
        <v>5</v>
      </c>
      <c r="AD51" s="36">
        <v>17</v>
      </c>
      <c r="AE51" s="36">
        <v>33.1</v>
      </c>
      <c r="AF51" s="36">
        <v>69.2</v>
      </c>
      <c r="AG51" s="36">
        <v>141.9</v>
      </c>
      <c r="AH51" s="36">
        <v>179.7</v>
      </c>
      <c r="AI51" s="36">
        <v>307.39999999999998</v>
      </c>
      <c r="AJ51" s="36">
        <v>307.39999999999998</v>
      </c>
      <c r="AK51" s="36">
        <v>307.39999999999998</v>
      </c>
      <c r="AL51" s="36">
        <v>307.39999999999998</v>
      </c>
      <c r="BO51" s="37">
        <v>600</v>
      </c>
      <c r="BP51" s="36">
        <v>0</v>
      </c>
      <c r="BQ51" s="36">
        <v>31</v>
      </c>
      <c r="BR51" s="36">
        <v>63</v>
      </c>
      <c r="BS51" s="36">
        <v>97</v>
      </c>
      <c r="BT51" s="36">
        <v>132</v>
      </c>
      <c r="BU51" s="36">
        <v>169</v>
      </c>
      <c r="BV51" s="36">
        <v>208</v>
      </c>
      <c r="BW51" s="36">
        <v>249</v>
      </c>
      <c r="BX51" s="36">
        <v>292</v>
      </c>
      <c r="BY51" s="36">
        <v>337</v>
      </c>
      <c r="BZ51" s="36">
        <v>384</v>
      </c>
      <c r="CA51" s="36">
        <v>434</v>
      </c>
      <c r="CB51" s="36">
        <v>486</v>
      </c>
      <c r="CC51" s="36">
        <v>541</v>
      </c>
      <c r="CD51" s="36">
        <v>599</v>
      </c>
      <c r="CE51" s="36">
        <v>659</v>
      </c>
      <c r="CF51" s="36">
        <v>722</v>
      </c>
      <c r="CG51" s="36">
        <v>789</v>
      </c>
      <c r="CH51" s="36">
        <v>859</v>
      </c>
      <c r="CI51" s="36">
        <v>932</v>
      </c>
      <c r="CJ51" s="36">
        <v>1009</v>
      </c>
      <c r="CK51" s="36">
        <v>1090</v>
      </c>
      <c r="CL51" s="36">
        <v>1175</v>
      </c>
      <c r="CM51" s="36">
        <v>1264</v>
      </c>
      <c r="CN51" s="36">
        <v>1358</v>
      </c>
      <c r="CO51" s="36">
        <v>1456</v>
      </c>
    </row>
    <row r="52" spans="2:93" ht="66" customHeight="1">
      <c r="B52" s="37" t="s">
        <v>43</v>
      </c>
      <c r="C52" s="37" t="s">
        <v>349</v>
      </c>
      <c r="D52" s="37">
        <v>5</v>
      </c>
      <c r="F52" s="36" t="s">
        <v>371</v>
      </c>
      <c r="I52" s="36">
        <v>100</v>
      </c>
      <c r="J52" s="36">
        <v>100</v>
      </c>
      <c r="M52" s="36">
        <v>206</v>
      </c>
      <c r="N52" s="36">
        <v>347</v>
      </c>
      <c r="P52" s="36">
        <v>30</v>
      </c>
      <c r="Q52" s="36">
        <v>20</v>
      </c>
      <c r="T52" s="36">
        <v>15</v>
      </c>
      <c r="Y52" s="36" t="s">
        <v>60</v>
      </c>
      <c r="Z52" s="36">
        <v>25</v>
      </c>
      <c r="AB52" s="36">
        <v>12</v>
      </c>
      <c r="AC52" s="36">
        <v>1</v>
      </c>
      <c r="AD52" s="36">
        <v>10.9</v>
      </c>
      <c r="AE52" s="36">
        <v>21.5</v>
      </c>
      <c r="AF52" s="36">
        <v>42.9</v>
      </c>
      <c r="AG52" s="36">
        <v>84.3</v>
      </c>
      <c r="BO52" s="36">
        <v>81</v>
      </c>
      <c r="BP52" s="36">
        <v>0</v>
      </c>
      <c r="BQ52" s="36">
        <v>5</v>
      </c>
      <c r="BR52" s="36">
        <v>10</v>
      </c>
      <c r="BS52" s="36">
        <v>15</v>
      </c>
      <c r="BT52" s="36">
        <v>20</v>
      </c>
      <c r="BU52" s="36">
        <v>26</v>
      </c>
      <c r="BV52" s="36">
        <v>32</v>
      </c>
      <c r="BW52" s="36">
        <v>38</v>
      </c>
      <c r="BX52" s="36">
        <v>44</v>
      </c>
      <c r="BY52" s="36">
        <v>51</v>
      </c>
      <c r="BZ52" s="36">
        <v>58</v>
      </c>
      <c r="CA52" s="36">
        <v>65</v>
      </c>
      <c r="CB52" s="36">
        <v>73</v>
      </c>
      <c r="CC52" s="36">
        <v>81</v>
      </c>
      <c r="CD52" s="36">
        <v>90</v>
      </c>
      <c r="CE52" s="36">
        <v>99</v>
      </c>
      <c r="CF52" s="36">
        <v>109</v>
      </c>
      <c r="CG52" s="36">
        <v>119</v>
      </c>
      <c r="CH52" s="36">
        <v>130</v>
      </c>
      <c r="CI52" s="36">
        <v>141</v>
      </c>
      <c r="CJ52" s="36">
        <v>153</v>
      </c>
      <c r="CK52" s="36">
        <v>165</v>
      </c>
      <c r="CL52" s="36">
        <v>178</v>
      </c>
      <c r="CM52" s="36">
        <v>191</v>
      </c>
      <c r="CN52" s="36">
        <v>205</v>
      </c>
      <c r="CO52" s="36">
        <v>220</v>
      </c>
    </row>
    <row r="53" spans="2:93" ht="66" customHeight="1">
      <c r="B53" s="37" t="s">
        <v>43</v>
      </c>
      <c r="C53" s="37" t="s">
        <v>350</v>
      </c>
      <c r="D53" s="37">
        <v>5</v>
      </c>
      <c r="F53" s="36" t="s">
        <v>371</v>
      </c>
      <c r="I53" s="36">
        <v>100</v>
      </c>
      <c r="J53" s="36">
        <v>100</v>
      </c>
      <c r="M53" s="36">
        <v>206</v>
      </c>
      <c r="N53" s="36">
        <v>347</v>
      </c>
      <c r="P53" s="36">
        <v>30</v>
      </c>
      <c r="Q53" s="36">
        <v>20</v>
      </c>
      <c r="T53" s="36">
        <v>16</v>
      </c>
      <c r="Y53" s="36" t="s">
        <v>61</v>
      </c>
      <c r="Z53" s="36">
        <v>26</v>
      </c>
      <c r="AB53" s="36">
        <v>12</v>
      </c>
      <c r="AC53" s="36">
        <v>2</v>
      </c>
      <c r="AD53" s="36">
        <v>13.7</v>
      </c>
      <c r="AE53" s="36">
        <v>26.8</v>
      </c>
      <c r="AF53" s="36">
        <v>53.4</v>
      </c>
      <c r="AG53" s="36">
        <v>105.4</v>
      </c>
      <c r="AH53" s="36">
        <v>131.30000000000001</v>
      </c>
      <c r="AI53" s="36">
        <v>218.3</v>
      </c>
      <c r="AJ53" s="36">
        <v>218.3</v>
      </c>
      <c r="AK53" s="36">
        <v>218.3</v>
      </c>
      <c r="AL53" s="36">
        <v>218.3</v>
      </c>
      <c r="AP53" s="39"/>
    </row>
    <row r="54" spans="2:93" ht="66" customHeight="1">
      <c r="B54" s="37" t="s">
        <v>43</v>
      </c>
      <c r="C54" s="37" t="s">
        <v>351</v>
      </c>
      <c r="D54" s="37">
        <v>5</v>
      </c>
      <c r="F54" s="36" t="s">
        <v>371</v>
      </c>
      <c r="I54" s="36">
        <v>100</v>
      </c>
      <c r="J54" s="36">
        <v>100</v>
      </c>
      <c r="M54" s="36">
        <v>206</v>
      </c>
      <c r="N54" s="36">
        <v>347</v>
      </c>
      <c r="P54" s="36">
        <v>30</v>
      </c>
      <c r="Q54" s="36">
        <v>20</v>
      </c>
      <c r="T54" s="36">
        <v>17</v>
      </c>
      <c r="Y54" s="36" t="s">
        <v>62</v>
      </c>
      <c r="Z54" s="36">
        <v>27</v>
      </c>
      <c r="AB54" s="36">
        <v>12</v>
      </c>
      <c r="AC54" s="36">
        <v>3</v>
      </c>
      <c r="AD54" s="36">
        <v>16.899999999999999</v>
      </c>
      <c r="AE54" s="36">
        <v>33.059854014598535</v>
      </c>
      <c r="AF54" s="36">
        <v>65.87299270072991</v>
      </c>
      <c r="AG54" s="36">
        <v>130.01897810218975</v>
      </c>
      <c r="AH54" s="36">
        <v>161.96861313868609</v>
      </c>
      <c r="AI54" s="36">
        <v>269.28978102189774</v>
      </c>
      <c r="AJ54" s="36">
        <v>269.28978102189774</v>
      </c>
      <c r="AK54" s="36">
        <v>269.28978102189774</v>
      </c>
      <c r="AL54" s="36">
        <v>269.28978102189774</v>
      </c>
      <c r="AP54" s="39"/>
    </row>
    <row r="55" spans="2:93" ht="66" customHeight="1">
      <c r="B55" s="37" t="s">
        <v>43</v>
      </c>
      <c r="C55" s="36" t="s">
        <v>352</v>
      </c>
      <c r="D55" s="36">
        <v>5</v>
      </c>
      <c r="F55" s="36" t="s">
        <v>371</v>
      </c>
      <c r="G55" s="36">
        <v>100</v>
      </c>
      <c r="H55" s="36">
        <v>100</v>
      </c>
      <c r="M55" s="36">
        <v>276</v>
      </c>
      <c r="P55" s="36">
        <v>30</v>
      </c>
      <c r="Q55" s="36">
        <v>20</v>
      </c>
      <c r="T55" s="36">
        <v>18</v>
      </c>
      <c r="Y55" s="36" t="s">
        <v>63</v>
      </c>
      <c r="Z55" s="36">
        <v>28</v>
      </c>
      <c r="AB55" s="36">
        <v>12</v>
      </c>
      <c r="AC55" s="36">
        <v>4</v>
      </c>
      <c r="AD55" s="36">
        <v>20.399999999999999</v>
      </c>
      <c r="AE55" s="36">
        <v>39.906569343065691</v>
      </c>
      <c r="AF55" s="36">
        <v>79.515328467153267</v>
      </c>
      <c r="AG55" s="36">
        <v>156.94598540145984</v>
      </c>
      <c r="AH55" s="36">
        <v>195.51240875912407</v>
      </c>
      <c r="AI55" s="36">
        <v>325.0598540145985</v>
      </c>
      <c r="AJ55" s="36">
        <v>325.0598540145985</v>
      </c>
      <c r="AK55" s="36">
        <v>325.0598540145985</v>
      </c>
      <c r="AL55" s="36">
        <v>325.0598540145985</v>
      </c>
      <c r="AP55" s="39"/>
      <c r="BP55" s="37"/>
      <c r="BQ55" s="37"/>
      <c r="BR55" s="37"/>
      <c r="BS55" s="37"/>
      <c r="BT55" s="37"/>
      <c r="BU55" s="37"/>
      <c r="BV55" s="37"/>
      <c r="BW55" s="37"/>
      <c r="BX55" s="37"/>
      <c r="BY55" s="37"/>
      <c r="BZ55" s="37"/>
      <c r="CA55" s="37"/>
      <c r="CB55" s="37"/>
      <c r="CC55" s="37"/>
      <c r="CD55" s="37"/>
      <c r="CE55" s="37"/>
      <c r="CF55" s="37"/>
      <c r="CG55" s="37"/>
      <c r="CH55" s="37"/>
      <c r="CI55" s="37"/>
      <c r="CJ55" s="37"/>
      <c r="CK55" s="37"/>
      <c r="CL55" s="37"/>
      <c r="CM55" s="37"/>
      <c r="CN55" s="37"/>
      <c r="CO55" s="37"/>
    </row>
    <row r="56" spans="2:93" ht="66" customHeight="1">
      <c r="B56" s="37" t="s">
        <v>43</v>
      </c>
      <c r="C56" s="36" t="s">
        <v>353</v>
      </c>
      <c r="D56" s="36">
        <v>5</v>
      </c>
      <c r="F56" s="36" t="s">
        <v>371</v>
      </c>
      <c r="G56" s="36">
        <v>100</v>
      </c>
      <c r="H56" s="36">
        <v>100</v>
      </c>
      <c r="M56" s="36">
        <v>283</v>
      </c>
      <c r="P56" s="36">
        <v>30</v>
      </c>
      <c r="Q56" s="36">
        <v>20</v>
      </c>
      <c r="T56" s="36">
        <v>19</v>
      </c>
      <c r="Y56" s="36" t="s">
        <v>64</v>
      </c>
      <c r="Z56" s="36">
        <v>29</v>
      </c>
      <c r="AB56" s="36">
        <v>12</v>
      </c>
      <c r="AC56" s="36">
        <v>5</v>
      </c>
      <c r="AD56" s="36">
        <v>39.799999999999997</v>
      </c>
      <c r="AE56" s="36">
        <v>77.856934306569343</v>
      </c>
      <c r="AF56" s="36">
        <v>155.13284671532847</v>
      </c>
      <c r="AG56" s="36">
        <v>306.19854014598542</v>
      </c>
      <c r="AH56" s="36">
        <v>381.44087591240884</v>
      </c>
      <c r="AI56" s="36">
        <v>634.18540145985412</v>
      </c>
      <c r="AJ56" s="36">
        <v>634.18540145985412</v>
      </c>
      <c r="AK56" s="36">
        <v>634.18540145985412</v>
      </c>
      <c r="AL56" s="36">
        <v>634.18540145985412</v>
      </c>
      <c r="AP56" s="39"/>
    </row>
    <row r="57" spans="2:93" ht="66" customHeight="1">
      <c r="B57" s="37" t="s">
        <v>43</v>
      </c>
      <c r="C57" s="36" t="s">
        <v>354</v>
      </c>
      <c r="D57" s="36">
        <v>5</v>
      </c>
      <c r="F57" s="36" t="s">
        <v>371</v>
      </c>
      <c r="G57" s="36">
        <v>100</v>
      </c>
      <c r="H57" s="36">
        <v>100</v>
      </c>
      <c r="M57" s="36">
        <v>276</v>
      </c>
      <c r="P57" s="36">
        <v>30</v>
      </c>
      <c r="Q57" s="36">
        <v>20</v>
      </c>
      <c r="T57" s="36">
        <v>20</v>
      </c>
      <c r="Y57" s="36" t="s">
        <v>65</v>
      </c>
      <c r="Z57" s="36">
        <v>30</v>
      </c>
      <c r="AB57" s="36">
        <v>22</v>
      </c>
      <c r="AC57" s="36">
        <v>1</v>
      </c>
      <c r="AD57" s="36">
        <v>10.9</v>
      </c>
      <c r="AE57" s="36">
        <v>21.5</v>
      </c>
      <c r="AF57" s="36">
        <v>42.9</v>
      </c>
      <c r="AG57" s="36">
        <v>84.3</v>
      </c>
      <c r="AP57" s="39"/>
    </row>
    <row r="58" spans="2:93" ht="66" customHeight="1">
      <c r="B58" s="37" t="s">
        <v>43</v>
      </c>
      <c r="C58" s="36" t="s">
        <v>355</v>
      </c>
      <c r="D58" s="36">
        <v>5</v>
      </c>
      <c r="F58" s="36" t="s">
        <v>371</v>
      </c>
      <c r="G58" s="36">
        <v>100</v>
      </c>
      <c r="H58" s="36">
        <v>100</v>
      </c>
      <c r="M58" s="36">
        <v>276</v>
      </c>
      <c r="P58" s="36">
        <v>30</v>
      </c>
      <c r="Q58" s="36">
        <v>20</v>
      </c>
      <c r="T58" s="36">
        <v>21</v>
      </c>
      <c r="Y58" s="36" t="s">
        <v>66</v>
      </c>
      <c r="Z58" s="36">
        <v>31</v>
      </c>
      <c r="AB58" s="36">
        <v>22</v>
      </c>
      <c r="AC58" s="36">
        <v>2</v>
      </c>
      <c r="AD58" s="36">
        <v>13.7</v>
      </c>
      <c r="AE58" s="36">
        <v>26.8</v>
      </c>
      <c r="AF58" s="36">
        <v>53.4</v>
      </c>
      <c r="AG58" s="36">
        <v>105.4</v>
      </c>
      <c r="AH58" s="36">
        <v>131.30000000000001</v>
      </c>
      <c r="AI58" s="36">
        <v>218.3</v>
      </c>
      <c r="AJ58" s="36">
        <v>218.3</v>
      </c>
      <c r="AK58" s="36">
        <v>218.3</v>
      </c>
      <c r="AL58" s="36">
        <v>218.3</v>
      </c>
      <c r="AP58" s="44"/>
      <c r="BP58" s="37"/>
    </row>
    <row r="59" spans="2:93" ht="66" customHeight="1">
      <c r="B59" s="37" t="s">
        <v>43</v>
      </c>
      <c r="C59" s="36" t="s">
        <v>356</v>
      </c>
      <c r="D59" s="36">
        <v>5</v>
      </c>
      <c r="F59" s="36" t="s">
        <v>373</v>
      </c>
      <c r="H59" s="36">
        <v>100</v>
      </c>
      <c r="J59" s="36">
        <v>100</v>
      </c>
      <c r="M59" s="36">
        <v>149</v>
      </c>
      <c r="P59" s="36">
        <v>30</v>
      </c>
      <c r="Q59" s="36">
        <v>20</v>
      </c>
      <c r="T59" s="36">
        <v>22</v>
      </c>
      <c r="Y59" s="36" t="s">
        <v>182</v>
      </c>
      <c r="Z59" s="36">
        <v>32</v>
      </c>
      <c r="AB59" s="36">
        <v>22</v>
      </c>
      <c r="AC59" s="36">
        <v>3</v>
      </c>
      <c r="AD59" s="36">
        <v>16.899999999999999</v>
      </c>
      <c r="AE59" s="36">
        <v>33.059854014598535</v>
      </c>
      <c r="AF59" s="36">
        <v>65.87299270072991</v>
      </c>
      <c r="AG59" s="36">
        <v>130.01897810218975</v>
      </c>
      <c r="AH59" s="36">
        <v>161.96861313868609</v>
      </c>
      <c r="AI59" s="36">
        <v>269.28978102189774</v>
      </c>
      <c r="AJ59" s="36">
        <v>269.28978102189774</v>
      </c>
      <c r="AK59" s="36">
        <v>269.28978102189774</v>
      </c>
      <c r="AL59" s="36">
        <v>269.28978102189774</v>
      </c>
      <c r="AP59" s="39"/>
    </row>
    <row r="60" spans="2:93" ht="66" customHeight="1">
      <c r="B60" s="37" t="s">
        <v>43</v>
      </c>
      <c r="C60" s="36" t="s">
        <v>357</v>
      </c>
      <c r="D60" s="36">
        <v>5</v>
      </c>
      <c r="F60" s="36" t="s">
        <v>373</v>
      </c>
      <c r="H60" s="36">
        <v>100</v>
      </c>
      <c r="J60" s="36">
        <v>100</v>
      </c>
      <c r="M60" s="36">
        <v>276</v>
      </c>
      <c r="P60" s="36">
        <v>30</v>
      </c>
      <c r="Q60" s="36">
        <v>20</v>
      </c>
      <c r="T60" s="36">
        <v>23</v>
      </c>
      <c r="AB60" s="37">
        <v>22</v>
      </c>
      <c r="AC60" s="36">
        <v>4</v>
      </c>
      <c r="AD60" s="36">
        <v>20.399999999999999</v>
      </c>
      <c r="AE60" s="36">
        <v>39.906569343065691</v>
      </c>
      <c r="AF60" s="36">
        <v>79.515328467153267</v>
      </c>
      <c r="AG60" s="36">
        <v>156.94598540145984</v>
      </c>
      <c r="AH60" s="36">
        <v>195.51240875912407</v>
      </c>
      <c r="AI60" s="36">
        <v>325.0598540145985</v>
      </c>
      <c r="AJ60" s="36">
        <v>325.0598540145985</v>
      </c>
      <c r="AK60" s="36">
        <v>325.0598540145985</v>
      </c>
      <c r="AL60" s="36">
        <v>325.0598540145985</v>
      </c>
      <c r="AP60" s="39"/>
      <c r="BP60" s="37"/>
    </row>
    <row r="61" spans="2:93" ht="66" customHeight="1">
      <c r="B61" s="37" t="s">
        <v>43</v>
      </c>
      <c r="C61" s="36" t="s">
        <v>358</v>
      </c>
      <c r="D61" s="36">
        <v>5</v>
      </c>
      <c r="F61" s="36" t="s">
        <v>373</v>
      </c>
      <c r="H61" s="36">
        <v>100</v>
      </c>
      <c r="J61" s="36">
        <v>100</v>
      </c>
      <c r="M61" s="36">
        <v>283</v>
      </c>
      <c r="P61" s="36">
        <v>30</v>
      </c>
      <c r="Q61" s="36">
        <v>20</v>
      </c>
      <c r="T61" s="36">
        <v>24</v>
      </c>
      <c r="AB61" s="37">
        <v>22</v>
      </c>
      <c r="AC61" s="36">
        <v>5</v>
      </c>
      <c r="AD61" s="36">
        <v>39.799999999999997</v>
      </c>
      <c r="AE61" s="36">
        <v>77.856934306569343</v>
      </c>
      <c r="AF61" s="36">
        <v>155.13284671532847</v>
      </c>
      <c r="AG61" s="36">
        <v>306.19854014598542</v>
      </c>
      <c r="AH61" s="36">
        <v>381.44087591240884</v>
      </c>
      <c r="AI61" s="36">
        <v>634.18540145985412</v>
      </c>
      <c r="AJ61" s="36">
        <v>634.18540145985412</v>
      </c>
      <c r="AK61" s="36">
        <v>634.18540145985412</v>
      </c>
      <c r="AL61" s="36">
        <v>634.18540145985412</v>
      </c>
      <c r="AP61" s="39"/>
      <c r="BP61" s="37"/>
    </row>
    <row r="62" spans="2:93" ht="66" customHeight="1">
      <c r="B62" s="37" t="s">
        <v>43</v>
      </c>
      <c r="C62" s="36" t="s">
        <v>379</v>
      </c>
      <c r="D62" s="36">
        <v>5</v>
      </c>
      <c r="F62" s="36" t="s">
        <v>373</v>
      </c>
      <c r="G62" s="36">
        <v>100</v>
      </c>
      <c r="H62" s="36">
        <v>100</v>
      </c>
      <c r="J62" s="36">
        <v>100</v>
      </c>
      <c r="M62" s="36">
        <v>221</v>
      </c>
      <c r="P62" s="36">
        <v>30</v>
      </c>
      <c r="Q62" s="36">
        <v>20</v>
      </c>
      <c r="T62" s="36">
        <v>25</v>
      </c>
      <c r="AB62" s="37">
        <v>32</v>
      </c>
      <c r="AC62" s="36">
        <v>1</v>
      </c>
      <c r="AD62" s="36">
        <v>7</v>
      </c>
      <c r="AE62" s="36">
        <v>12.9</v>
      </c>
      <c r="AF62" s="36">
        <v>25.9</v>
      </c>
      <c r="AG62" s="36">
        <v>52.1</v>
      </c>
    </row>
    <row r="63" spans="2:93" ht="66" customHeight="1">
      <c r="B63" s="37" t="s">
        <v>43</v>
      </c>
      <c r="C63" s="36" t="s">
        <v>359</v>
      </c>
      <c r="D63" s="36">
        <v>5</v>
      </c>
      <c r="F63" s="36" t="s">
        <v>373</v>
      </c>
      <c r="H63" s="36">
        <v>100</v>
      </c>
      <c r="I63" s="36">
        <v>100</v>
      </c>
      <c r="M63" s="36">
        <v>276</v>
      </c>
      <c r="P63" s="36">
        <v>30</v>
      </c>
      <c r="Q63" s="36">
        <v>20</v>
      </c>
      <c r="T63" s="36">
        <v>26</v>
      </c>
      <c r="AB63" s="37">
        <v>32</v>
      </c>
      <c r="AC63" s="36">
        <v>2</v>
      </c>
      <c r="AD63" s="36">
        <v>8.8000000000000007</v>
      </c>
      <c r="AE63" s="36">
        <v>16.217142857142861</v>
      </c>
      <c r="AF63" s="36">
        <v>32.560000000000009</v>
      </c>
      <c r="AG63" s="36">
        <v>65.497142857142876</v>
      </c>
      <c r="AH63" s="36">
        <v>82.091428571428594</v>
      </c>
      <c r="AI63" s="36">
        <v>138.78857142857149</v>
      </c>
      <c r="AJ63" s="36">
        <v>138.78857142857149</v>
      </c>
      <c r="AK63" s="36">
        <v>138.78857142857149</v>
      </c>
      <c r="AL63" s="36">
        <v>138.78857142857149</v>
      </c>
      <c r="AP63" s="44"/>
    </row>
    <row r="64" spans="2:93" ht="66" customHeight="1">
      <c r="B64" s="37" t="s">
        <v>43</v>
      </c>
      <c r="C64" s="36" t="s">
        <v>360</v>
      </c>
      <c r="D64" s="36">
        <v>5</v>
      </c>
      <c r="F64" s="36" t="s">
        <v>373</v>
      </c>
      <c r="H64" s="36">
        <v>100</v>
      </c>
      <c r="J64" s="36">
        <v>100</v>
      </c>
      <c r="M64" s="36">
        <v>276</v>
      </c>
      <c r="P64" s="36">
        <v>30</v>
      </c>
      <c r="Q64" s="36">
        <v>20</v>
      </c>
      <c r="T64" s="36">
        <v>27</v>
      </c>
      <c r="AB64" s="37">
        <v>32</v>
      </c>
      <c r="AC64" s="36">
        <v>3</v>
      </c>
      <c r="AD64" s="36">
        <v>10.8</v>
      </c>
      <c r="AE64" s="36">
        <v>19.902857142857144</v>
      </c>
      <c r="AF64" s="36">
        <v>39.96</v>
      </c>
      <c r="AG64" s="36">
        <v>80.382857142857148</v>
      </c>
      <c r="AH64" s="36">
        <v>100.74857142857142</v>
      </c>
      <c r="AI64" s="36">
        <v>170.33142857142857</v>
      </c>
      <c r="AJ64" s="36">
        <v>170.33142857142857</v>
      </c>
      <c r="AK64" s="36">
        <v>170.33142857142857</v>
      </c>
      <c r="AL64" s="36">
        <v>170.33142857142857</v>
      </c>
      <c r="AP64" s="39"/>
      <c r="BP64" s="37"/>
    </row>
    <row r="65" spans="2:68" ht="66" customHeight="1">
      <c r="B65" s="37" t="s">
        <v>43</v>
      </c>
      <c r="C65" s="36" t="s">
        <v>362</v>
      </c>
      <c r="D65" s="36">
        <v>5</v>
      </c>
      <c r="F65" s="36" t="s">
        <v>373</v>
      </c>
      <c r="G65" s="36">
        <v>100</v>
      </c>
      <c r="H65" s="36">
        <v>100</v>
      </c>
      <c r="M65" s="36">
        <v>221</v>
      </c>
      <c r="P65" s="36">
        <v>30</v>
      </c>
      <c r="Q65" s="36">
        <v>20</v>
      </c>
      <c r="T65" s="36">
        <v>28</v>
      </c>
      <c r="AB65" s="37">
        <v>32</v>
      </c>
      <c r="AC65" s="36">
        <v>4</v>
      </c>
      <c r="AD65" s="36">
        <v>13.1</v>
      </c>
      <c r="AE65" s="36">
        <v>24.141428571428573</v>
      </c>
      <c r="AF65" s="36">
        <v>48.470000000000006</v>
      </c>
      <c r="AG65" s="36">
        <v>97.50142857142859</v>
      </c>
      <c r="AH65" s="36">
        <v>122.20428571428573</v>
      </c>
      <c r="AI65" s="36">
        <v>206.60571428571436</v>
      </c>
      <c r="AJ65" s="36">
        <v>206.60571428571436</v>
      </c>
      <c r="AK65" s="36">
        <v>206.60571428571436</v>
      </c>
      <c r="AL65" s="36">
        <v>206.60571428571436</v>
      </c>
      <c r="AP65" s="39"/>
    </row>
    <row r="66" spans="2:68" ht="66" customHeight="1">
      <c r="B66" s="37" t="s">
        <v>43</v>
      </c>
      <c r="C66" s="36" t="s">
        <v>346</v>
      </c>
      <c r="D66" s="36">
        <v>5</v>
      </c>
      <c r="F66" s="36" t="s">
        <v>373</v>
      </c>
      <c r="G66" s="36">
        <v>100</v>
      </c>
      <c r="H66" s="36">
        <v>100</v>
      </c>
      <c r="M66" s="36">
        <v>216</v>
      </c>
      <c r="P66" s="36">
        <v>30</v>
      </c>
      <c r="Q66" s="36">
        <v>20</v>
      </c>
      <c r="T66" s="36">
        <v>29</v>
      </c>
      <c r="AB66" s="37">
        <v>32</v>
      </c>
      <c r="AC66" s="36">
        <v>5</v>
      </c>
      <c r="AD66" s="36">
        <v>25.6</v>
      </c>
      <c r="AE66" s="36">
        <v>47.177142857142861</v>
      </c>
      <c r="AF66" s="36">
        <v>94.720000000000013</v>
      </c>
      <c r="AG66" s="36">
        <v>190.5371428571429</v>
      </c>
      <c r="AH66" s="36">
        <v>238.81142857142859</v>
      </c>
      <c r="AI66" s="36">
        <v>403.74857142857149</v>
      </c>
      <c r="AJ66" s="36">
        <v>403.74857142857149</v>
      </c>
      <c r="AK66" s="36">
        <v>403.74857142857149</v>
      </c>
      <c r="AL66" s="36">
        <v>403.74857142857149</v>
      </c>
      <c r="AP66" s="39"/>
      <c r="BP66" s="37"/>
    </row>
    <row r="67" spans="2:68" ht="66" customHeight="1">
      <c r="B67" s="37" t="s">
        <v>43</v>
      </c>
      <c r="C67" s="36" t="s">
        <v>363</v>
      </c>
      <c r="D67" s="36">
        <v>5</v>
      </c>
      <c r="F67" s="36" t="s">
        <v>375</v>
      </c>
      <c r="G67" s="36">
        <v>100</v>
      </c>
      <c r="H67" s="36">
        <v>100</v>
      </c>
      <c r="M67" s="36">
        <v>302</v>
      </c>
      <c r="O67" s="36">
        <v>200</v>
      </c>
      <c r="P67" s="36">
        <v>30</v>
      </c>
      <c r="Q67" s="36">
        <v>20</v>
      </c>
      <c r="T67" s="36">
        <v>30</v>
      </c>
      <c r="AB67" s="37"/>
      <c r="BP67" s="37"/>
    </row>
    <row r="68" spans="2:68" ht="66" customHeight="1">
      <c r="B68" s="37" t="s">
        <v>43</v>
      </c>
      <c r="C68" s="36" t="s">
        <v>189</v>
      </c>
      <c r="D68" s="36">
        <v>5</v>
      </c>
      <c r="F68" s="36" t="s">
        <v>86</v>
      </c>
      <c r="G68" s="36">
        <v>100</v>
      </c>
      <c r="H68" s="36">
        <v>100</v>
      </c>
      <c r="M68" s="36">
        <v>221</v>
      </c>
      <c r="P68" s="36">
        <v>30</v>
      </c>
      <c r="Q68" s="36">
        <v>20</v>
      </c>
      <c r="T68" s="36">
        <v>31</v>
      </c>
    </row>
    <row r="69" spans="2:68" ht="66" customHeight="1">
      <c r="B69" s="37" t="s">
        <v>365</v>
      </c>
      <c r="C69" s="36" t="s">
        <v>364</v>
      </c>
      <c r="D69" s="36">
        <v>5</v>
      </c>
      <c r="F69" s="36" t="s">
        <v>373</v>
      </c>
      <c r="G69" s="36">
        <v>100</v>
      </c>
      <c r="H69" s="36">
        <v>100</v>
      </c>
      <c r="M69" s="36">
        <v>276</v>
      </c>
      <c r="P69" s="36">
        <v>30</v>
      </c>
      <c r="Q69" s="36">
        <v>20</v>
      </c>
      <c r="T69" s="36">
        <v>32</v>
      </c>
    </row>
    <row r="70" spans="2:68" ht="66" customHeight="1">
      <c r="B70" s="37" t="s">
        <v>390</v>
      </c>
      <c r="C70" s="37" t="s">
        <v>366</v>
      </c>
      <c r="D70" s="36">
        <v>1</v>
      </c>
      <c r="G70" s="36">
        <v>10</v>
      </c>
      <c r="H70" s="36">
        <v>10</v>
      </c>
      <c r="I70" s="36">
        <v>10</v>
      </c>
      <c r="J70" s="36">
        <v>10</v>
      </c>
      <c r="M70" s="36">
        <v>2</v>
      </c>
      <c r="N70" s="36">
        <v>2</v>
      </c>
      <c r="BP70" s="37"/>
    </row>
    <row r="71" spans="2:68" ht="66" customHeight="1">
      <c r="B71" s="37" t="s">
        <v>429</v>
      </c>
      <c r="C71" s="37" t="s">
        <v>430</v>
      </c>
      <c r="D71" s="36">
        <v>1</v>
      </c>
      <c r="K71" s="36">
        <v>300</v>
      </c>
      <c r="L71" s="36">
        <v>100</v>
      </c>
      <c r="M71" s="36">
        <v>2</v>
      </c>
      <c r="N71" s="36">
        <v>2</v>
      </c>
      <c r="O71" s="36">
        <v>100</v>
      </c>
      <c r="BP71" s="37"/>
    </row>
    <row r="72" spans="2:68" ht="66" customHeight="1">
      <c r="B72" s="36" t="s">
        <v>388</v>
      </c>
      <c r="C72" s="37" t="s">
        <v>391</v>
      </c>
      <c r="D72" s="36">
        <v>1</v>
      </c>
      <c r="G72" s="36">
        <v>40</v>
      </c>
      <c r="H72" s="36">
        <v>40</v>
      </c>
      <c r="I72" s="36">
        <v>40</v>
      </c>
      <c r="J72" s="36">
        <v>40</v>
      </c>
      <c r="M72" s="36">
        <v>5</v>
      </c>
      <c r="N72" s="36">
        <v>5</v>
      </c>
    </row>
    <row r="73" spans="2:68" ht="66" customHeight="1">
      <c r="B73" s="36" t="s">
        <v>387</v>
      </c>
      <c r="C73" s="37" t="s">
        <v>369</v>
      </c>
      <c r="D73" s="36">
        <v>1</v>
      </c>
    </row>
    <row r="74" spans="2:68" ht="66" customHeight="1">
      <c r="B74" s="36" t="s">
        <v>387</v>
      </c>
      <c r="C74" s="37" t="s">
        <v>367</v>
      </c>
      <c r="D74" s="36">
        <v>1</v>
      </c>
      <c r="I74" s="36">
        <v>10</v>
      </c>
      <c r="O74" s="36">
        <v>71</v>
      </c>
      <c r="BP74" s="37"/>
    </row>
    <row r="75" spans="2:68" ht="66" customHeight="1">
      <c r="B75" s="36" t="s">
        <v>387</v>
      </c>
      <c r="C75" s="37" t="s">
        <v>368</v>
      </c>
      <c r="D75" s="36">
        <v>1</v>
      </c>
      <c r="J75" s="36">
        <v>10</v>
      </c>
      <c r="O75" s="36">
        <v>99</v>
      </c>
      <c r="BP75" s="37"/>
    </row>
    <row r="76" spans="2:68" ht="66" customHeight="1">
      <c r="B76" s="37" t="s">
        <v>386</v>
      </c>
      <c r="C76" s="36" t="s">
        <v>332</v>
      </c>
      <c r="D76" s="36">
        <v>4</v>
      </c>
      <c r="F76" s="36" t="s">
        <v>374</v>
      </c>
      <c r="J76" s="36">
        <v>40</v>
      </c>
      <c r="M76" s="36">
        <v>97</v>
      </c>
      <c r="BP76" s="37"/>
    </row>
    <row r="77" spans="2:68" ht="66" customHeight="1">
      <c r="B77" s="37" t="s">
        <v>386</v>
      </c>
      <c r="C77" s="36" t="s">
        <v>361</v>
      </c>
      <c r="D77" s="36">
        <v>5</v>
      </c>
      <c r="F77" s="36" t="s">
        <v>374</v>
      </c>
      <c r="J77" s="36">
        <v>65</v>
      </c>
      <c r="M77" s="36">
        <v>140</v>
      </c>
      <c r="BP77" s="37"/>
    </row>
    <row r="78" spans="2:68" ht="66" customHeight="1">
      <c r="B78" s="37" t="s">
        <v>387</v>
      </c>
      <c r="C78" s="37" t="s">
        <v>384</v>
      </c>
      <c r="D78" s="36">
        <v>4</v>
      </c>
      <c r="F78" s="36" t="s">
        <v>375</v>
      </c>
      <c r="G78" s="36">
        <v>60</v>
      </c>
      <c r="H78" s="36">
        <v>60</v>
      </c>
      <c r="M78" s="36">
        <v>207</v>
      </c>
      <c r="O78" s="36">
        <v>160</v>
      </c>
      <c r="P78" s="36">
        <v>30</v>
      </c>
      <c r="Q78" s="36">
        <v>10</v>
      </c>
    </row>
    <row r="79" spans="2:68" ht="66" customHeight="1">
      <c r="B79" s="37" t="s">
        <v>387</v>
      </c>
      <c r="C79" s="37" t="s">
        <v>385</v>
      </c>
      <c r="D79" s="36">
        <v>5</v>
      </c>
      <c r="F79" s="36" t="s">
        <v>375</v>
      </c>
      <c r="G79" s="36">
        <v>100</v>
      </c>
      <c r="H79" s="36">
        <v>100</v>
      </c>
      <c r="M79" s="36">
        <v>297</v>
      </c>
      <c r="O79" s="36">
        <v>200</v>
      </c>
      <c r="P79" s="36">
        <v>30</v>
      </c>
      <c r="Q79" s="36">
        <v>20</v>
      </c>
    </row>
    <row r="80" spans="2:68" ht="66" customHeight="1">
      <c r="B80" s="37" t="s">
        <v>431</v>
      </c>
      <c r="C80" s="37" t="s">
        <v>433</v>
      </c>
      <c r="D80" s="36">
        <v>1</v>
      </c>
      <c r="G80" s="36">
        <v>10</v>
      </c>
      <c r="H80" s="36">
        <v>10</v>
      </c>
      <c r="K80" s="36">
        <v>560</v>
      </c>
      <c r="O80" s="36">
        <v>81</v>
      </c>
    </row>
    <row r="81" spans="2:17" ht="66" customHeight="1">
      <c r="B81" s="37"/>
      <c r="C81" s="37"/>
    </row>
    <row r="82" spans="2:17" ht="66" customHeight="1">
      <c r="B82" s="37"/>
      <c r="C82" s="37"/>
    </row>
    <row r="83" spans="2:17" ht="66" customHeight="1">
      <c r="B83" s="37"/>
      <c r="C83" s="37"/>
    </row>
    <row r="84" spans="2:17" ht="66" customHeight="1">
      <c r="B84" s="37"/>
      <c r="C84" s="37"/>
    </row>
    <row r="85" spans="2:17" ht="66" customHeight="1">
      <c r="B85" s="37"/>
      <c r="C85" s="37"/>
    </row>
    <row r="86" spans="2:17" ht="66" customHeight="1">
      <c r="B86" s="37"/>
      <c r="C86" s="37"/>
    </row>
    <row r="87" spans="2:17" ht="66" customHeight="1">
      <c r="B87" s="37"/>
      <c r="C87" s="37"/>
    </row>
    <row r="88" spans="2:17" ht="66" customHeight="1">
      <c r="B88" s="37"/>
      <c r="C88" s="37"/>
    </row>
    <row r="89" spans="2:17" ht="66" customHeight="1">
      <c r="B89" s="37"/>
      <c r="C89" s="37"/>
    </row>
    <row r="90" spans="2:17" ht="66" customHeight="1">
      <c r="B90" s="37"/>
      <c r="C90" s="37"/>
    </row>
    <row r="91" spans="2:17" ht="66" customHeight="1">
      <c r="B91" s="37"/>
      <c r="C91" s="37"/>
    </row>
    <row r="92" spans="2:17" ht="66" customHeight="1">
      <c r="B92" s="37"/>
      <c r="C92" s="37"/>
    </row>
    <row r="93" spans="2:17" ht="66" customHeight="1">
      <c r="B93" s="37"/>
      <c r="C93" s="37"/>
    </row>
    <row r="96" spans="2:17" ht="66" customHeight="1">
      <c r="B96" s="37"/>
      <c r="C96" s="36" t="s">
        <v>191</v>
      </c>
      <c r="D96" s="36">
        <v>3</v>
      </c>
      <c r="G96" s="36">
        <v>40</v>
      </c>
      <c r="H96" s="36">
        <v>40</v>
      </c>
      <c r="K96" s="36">
        <v>360</v>
      </c>
      <c r="L96" s="36">
        <v>360</v>
      </c>
      <c r="M96" s="36">
        <v>2</v>
      </c>
      <c r="O96" s="36">
        <v>390</v>
      </c>
      <c r="Q96" s="36">
        <v>10</v>
      </c>
    </row>
    <row r="97" spans="2:17" ht="66" customHeight="1">
      <c r="B97" s="37"/>
      <c r="C97" s="36" t="s">
        <v>200</v>
      </c>
      <c r="D97" s="36">
        <v>4</v>
      </c>
      <c r="G97" s="36">
        <v>45</v>
      </c>
      <c r="H97" s="36">
        <v>45</v>
      </c>
      <c r="M97" s="36">
        <v>3</v>
      </c>
      <c r="O97" s="36">
        <v>400</v>
      </c>
      <c r="Q97" s="36">
        <v>10</v>
      </c>
    </row>
    <row r="98" spans="2:17" ht="66" customHeight="1">
      <c r="C98" s="36" t="s">
        <v>190</v>
      </c>
      <c r="D98" s="36">
        <v>5</v>
      </c>
      <c r="G98" s="36">
        <v>65</v>
      </c>
      <c r="H98" s="36">
        <v>65</v>
      </c>
      <c r="M98" s="36">
        <v>7</v>
      </c>
      <c r="O98" s="36">
        <v>600</v>
      </c>
      <c r="Q98" s="36">
        <v>15</v>
      </c>
    </row>
    <row r="99" spans="2:17" ht="66" customHeight="1">
      <c r="C99" s="36" t="s">
        <v>251</v>
      </c>
      <c r="D99" s="36">
        <v>3</v>
      </c>
      <c r="I99" s="36">
        <v>40</v>
      </c>
      <c r="J99" s="36">
        <v>40</v>
      </c>
      <c r="K99" s="36">
        <v>360</v>
      </c>
      <c r="L99" s="36">
        <v>360</v>
      </c>
      <c r="N99" s="36">
        <v>2</v>
      </c>
      <c r="O99" s="36">
        <v>390</v>
      </c>
      <c r="Q99" s="36">
        <v>10</v>
      </c>
    </row>
    <row r="100" spans="2:17" ht="66" customHeight="1">
      <c r="C100" s="36" t="s">
        <v>260</v>
      </c>
      <c r="D100" s="36">
        <v>4</v>
      </c>
      <c r="I100" s="36">
        <v>45</v>
      </c>
      <c r="J100" s="36">
        <v>45</v>
      </c>
      <c r="N100" s="36">
        <v>3</v>
      </c>
      <c r="O100" s="36">
        <v>400</v>
      </c>
      <c r="Q100" s="36">
        <v>10</v>
      </c>
    </row>
    <row r="101" spans="2:17" ht="66" customHeight="1">
      <c r="C101" s="36" t="s">
        <v>255</v>
      </c>
      <c r="D101" s="36">
        <v>5</v>
      </c>
      <c r="I101" s="36">
        <v>65</v>
      </c>
      <c r="J101" s="36">
        <v>65</v>
      </c>
      <c r="N101" s="36">
        <v>7</v>
      </c>
      <c r="O101" s="36">
        <v>600</v>
      </c>
      <c r="Q101" s="36">
        <v>15</v>
      </c>
    </row>
    <row r="102" spans="2:17" ht="66" customHeight="1">
      <c r="C102" s="36" t="s">
        <v>252</v>
      </c>
      <c r="D102" s="36">
        <v>3</v>
      </c>
      <c r="G102" s="36">
        <v>40</v>
      </c>
      <c r="H102" s="36">
        <v>40</v>
      </c>
      <c r="K102" s="36">
        <v>360</v>
      </c>
      <c r="L102" s="36">
        <v>360</v>
      </c>
      <c r="M102" s="36">
        <v>2</v>
      </c>
      <c r="O102" s="36">
        <v>390</v>
      </c>
      <c r="Q102" s="36">
        <v>10</v>
      </c>
    </row>
    <row r="103" spans="2:17" ht="66" customHeight="1">
      <c r="C103" s="36" t="s">
        <v>263</v>
      </c>
      <c r="D103" s="36">
        <v>4</v>
      </c>
      <c r="G103" s="36">
        <v>45</v>
      </c>
      <c r="H103" s="36">
        <v>45</v>
      </c>
      <c r="M103" s="36">
        <v>3</v>
      </c>
      <c r="O103" s="36">
        <v>400</v>
      </c>
      <c r="Q103" s="36">
        <v>10</v>
      </c>
    </row>
    <row r="104" spans="2:17" ht="66" customHeight="1">
      <c r="C104" s="36" t="s">
        <v>264</v>
      </c>
      <c r="D104" s="36">
        <v>5</v>
      </c>
      <c r="G104" s="36">
        <v>65</v>
      </c>
      <c r="H104" s="36">
        <v>65</v>
      </c>
      <c r="M104" s="36">
        <v>7</v>
      </c>
      <c r="O104" s="36">
        <v>600</v>
      </c>
      <c r="Q104" s="36">
        <v>15</v>
      </c>
    </row>
    <row r="105" spans="2:17" ht="66" customHeight="1">
      <c r="C105" s="36" t="s">
        <v>253</v>
      </c>
      <c r="D105" s="36">
        <v>3</v>
      </c>
      <c r="H105" s="36">
        <v>40</v>
      </c>
      <c r="J105" s="36">
        <v>40</v>
      </c>
      <c r="K105" s="36">
        <v>360</v>
      </c>
      <c r="L105" s="36">
        <v>360</v>
      </c>
      <c r="M105" s="36">
        <v>2</v>
      </c>
      <c r="O105" s="36">
        <v>390</v>
      </c>
      <c r="Q105" s="36">
        <v>10</v>
      </c>
    </row>
    <row r="106" spans="2:17" ht="66" customHeight="1">
      <c r="C106" s="36" t="s">
        <v>271</v>
      </c>
      <c r="D106" s="36">
        <v>4</v>
      </c>
      <c r="H106" s="36">
        <v>45</v>
      </c>
      <c r="J106" s="36">
        <v>45</v>
      </c>
      <c r="M106" s="36">
        <v>3</v>
      </c>
      <c r="O106" s="36">
        <v>400</v>
      </c>
      <c r="Q106" s="36">
        <v>10</v>
      </c>
    </row>
    <row r="107" spans="2:17" ht="66" customHeight="1">
      <c r="C107" s="36" t="s">
        <v>272</v>
      </c>
      <c r="D107" s="36">
        <v>5</v>
      </c>
      <c r="H107" s="36">
        <v>65</v>
      </c>
      <c r="J107" s="36">
        <v>65</v>
      </c>
      <c r="M107" s="36">
        <v>7</v>
      </c>
      <c r="O107" s="36">
        <v>600</v>
      </c>
      <c r="Q107" s="36">
        <v>15</v>
      </c>
    </row>
    <row r="108" spans="2:17" ht="66" customHeight="1">
      <c r="C108" s="36" t="s">
        <v>254</v>
      </c>
      <c r="D108" s="36">
        <v>3</v>
      </c>
      <c r="G108" s="36">
        <v>40</v>
      </c>
      <c r="H108" s="36">
        <v>40</v>
      </c>
      <c r="K108" s="36">
        <v>360</v>
      </c>
      <c r="L108" s="36">
        <v>360</v>
      </c>
      <c r="M108" s="36">
        <v>2</v>
      </c>
      <c r="O108" s="36">
        <v>390</v>
      </c>
      <c r="Q108" s="36">
        <v>10</v>
      </c>
    </row>
    <row r="109" spans="2:17" ht="66" customHeight="1">
      <c r="C109" s="36" t="s">
        <v>279</v>
      </c>
      <c r="D109" s="36">
        <v>4</v>
      </c>
      <c r="G109" s="36">
        <v>45</v>
      </c>
      <c r="H109" s="36">
        <v>45</v>
      </c>
      <c r="M109" s="36">
        <v>3</v>
      </c>
      <c r="O109" s="36">
        <v>400</v>
      </c>
      <c r="Q109" s="36">
        <v>10</v>
      </c>
    </row>
    <row r="110" spans="2:17" ht="66" customHeight="1">
      <c r="C110" s="36" t="s">
        <v>280</v>
      </c>
      <c r="D110" s="36">
        <v>5</v>
      </c>
      <c r="G110" s="36">
        <v>65</v>
      </c>
      <c r="H110" s="36">
        <v>65</v>
      </c>
      <c r="M110" s="36">
        <v>7</v>
      </c>
      <c r="O110" s="36">
        <v>600</v>
      </c>
      <c r="Q110" s="36">
        <v>15</v>
      </c>
    </row>
    <row r="111" spans="2:17" ht="66" customHeight="1">
      <c r="B111" s="37"/>
      <c r="C111" s="36" t="s">
        <v>192</v>
      </c>
      <c r="D111" s="36">
        <v>3</v>
      </c>
      <c r="G111" s="36">
        <v>30</v>
      </c>
      <c r="H111" s="36">
        <v>30</v>
      </c>
      <c r="M111" s="36">
        <v>2</v>
      </c>
      <c r="O111" s="36">
        <v>210</v>
      </c>
      <c r="Q111" s="36">
        <v>5</v>
      </c>
    </row>
    <row r="112" spans="2:17" ht="66" customHeight="1">
      <c r="C112" s="36" t="s">
        <v>256</v>
      </c>
      <c r="D112" s="36">
        <v>3</v>
      </c>
      <c r="I112" s="36">
        <v>30</v>
      </c>
      <c r="J112" s="36">
        <v>30</v>
      </c>
      <c r="N112" s="36">
        <v>2</v>
      </c>
      <c r="O112" s="36">
        <v>210</v>
      </c>
      <c r="Q112" s="36">
        <v>5</v>
      </c>
    </row>
    <row r="113" spans="2:17" ht="66" customHeight="1">
      <c r="C113" s="36" t="s">
        <v>265</v>
      </c>
      <c r="D113" s="36">
        <v>3</v>
      </c>
      <c r="G113" s="36">
        <v>30</v>
      </c>
      <c r="H113" s="36">
        <v>30</v>
      </c>
      <c r="M113" s="36">
        <v>2</v>
      </c>
      <c r="O113" s="36">
        <v>210</v>
      </c>
      <c r="Q113" s="36">
        <v>5</v>
      </c>
    </row>
    <row r="114" spans="2:17" ht="66" customHeight="1">
      <c r="C114" s="36" t="s">
        <v>273</v>
      </c>
      <c r="D114" s="36">
        <v>3</v>
      </c>
      <c r="H114" s="36">
        <v>30</v>
      </c>
      <c r="J114" s="36">
        <v>30</v>
      </c>
      <c r="M114" s="36">
        <v>2</v>
      </c>
      <c r="O114" s="36">
        <v>210</v>
      </c>
      <c r="Q114" s="36">
        <v>5</v>
      </c>
    </row>
    <row r="115" spans="2:17" ht="66" customHeight="1">
      <c r="C115" s="36" t="s">
        <v>281</v>
      </c>
      <c r="D115" s="36">
        <v>3</v>
      </c>
      <c r="G115" s="36">
        <v>30</v>
      </c>
      <c r="H115" s="36">
        <v>30</v>
      </c>
      <c r="M115" s="36">
        <v>2</v>
      </c>
      <c r="O115" s="36">
        <v>210</v>
      </c>
      <c r="Q115" s="36">
        <v>5</v>
      </c>
    </row>
    <row r="116" spans="2:17" ht="66" customHeight="1">
      <c r="C116" s="36" t="s">
        <v>193</v>
      </c>
      <c r="D116" s="36">
        <v>3</v>
      </c>
      <c r="G116" s="36">
        <v>30</v>
      </c>
      <c r="H116" s="36">
        <v>30</v>
      </c>
      <c r="M116" s="36">
        <v>2</v>
      </c>
      <c r="O116" s="36">
        <v>210</v>
      </c>
      <c r="Q116" s="36">
        <v>5</v>
      </c>
    </row>
    <row r="117" spans="2:17" ht="66" customHeight="1">
      <c r="C117" s="36" t="s">
        <v>257</v>
      </c>
      <c r="D117" s="36">
        <v>3</v>
      </c>
      <c r="I117" s="36">
        <v>30</v>
      </c>
      <c r="J117" s="36">
        <v>30</v>
      </c>
      <c r="N117" s="36">
        <v>2</v>
      </c>
      <c r="O117" s="36">
        <v>210</v>
      </c>
      <c r="Q117" s="36">
        <v>5</v>
      </c>
    </row>
    <row r="118" spans="2:17" ht="66" customHeight="1">
      <c r="C118" s="36" t="s">
        <v>266</v>
      </c>
      <c r="D118" s="36">
        <v>3</v>
      </c>
      <c r="G118" s="36">
        <v>30</v>
      </c>
      <c r="H118" s="36">
        <v>30</v>
      </c>
      <c r="M118" s="36">
        <v>2</v>
      </c>
      <c r="O118" s="36">
        <v>210</v>
      </c>
      <c r="Q118" s="36">
        <v>5</v>
      </c>
    </row>
    <row r="119" spans="2:17" ht="66" customHeight="1">
      <c r="C119" s="36" t="s">
        <v>274</v>
      </c>
      <c r="D119" s="36">
        <v>3</v>
      </c>
      <c r="H119" s="36">
        <v>30</v>
      </c>
      <c r="J119" s="36">
        <v>30</v>
      </c>
      <c r="M119" s="36">
        <v>2</v>
      </c>
      <c r="O119" s="36">
        <v>210</v>
      </c>
      <c r="Q119" s="36">
        <v>5</v>
      </c>
    </row>
    <row r="120" spans="2:17" ht="66" customHeight="1">
      <c r="C120" s="36" t="s">
        <v>282</v>
      </c>
      <c r="D120" s="36">
        <v>3</v>
      </c>
      <c r="G120" s="36">
        <v>30</v>
      </c>
      <c r="H120" s="36">
        <v>30</v>
      </c>
      <c r="M120" s="36">
        <v>2</v>
      </c>
      <c r="O120" s="36">
        <v>210</v>
      </c>
      <c r="Q120" s="36">
        <v>5</v>
      </c>
    </row>
    <row r="121" spans="2:17" ht="66" customHeight="1">
      <c r="B121" s="37"/>
      <c r="C121" s="36" t="s">
        <v>201</v>
      </c>
      <c r="D121" s="36">
        <v>4</v>
      </c>
      <c r="G121" s="36">
        <v>20</v>
      </c>
      <c r="H121" s="36">
        <v>20</v>
      </c>
      <c r="M121" s="36">
        <v>5</v>
      </c>
      <c r="O121" s="36">
        <v>150</v>
      </c>
    </row>
    <row r="122" spans="2:17" ht="66" customHeight="1">
      <c r="C122" s="36" t="s">
        <v>202</v>
      </c>
      <c r="D122" s="36">
        <v>5</v>
      </c>
      <c r="G122" s="36">
        <v>40</v>
      </c>
      <c r="H122" s="36">
        <v>40</v>
      </c>
      <c r="M122" s="36">
        <v>9</v>
      </c>
      <c r="O122" s="36">
        <v>250</v>
      </c>
    </row>
    <row r="123" spans="2:17" ht="66" customHeight="1">
      <c r="C123" s="36" t="s">
        <v>261</v>
      </c>
      <c r="D123" s="36">
        <v>4</v>
      </c>
      <c r="I123" s="36">
        <v>20</v>
      </c>
      <c r="J123" s="36">
        <v>20</v>
      </c>
      <c r="N123" s="36">
        <v>5</v>
      </c>
      <c r="O123" s="36">
        <v>150</v>
      </c>
    </row>
    <row r="124" spans="2:17" ht="66" customHeight="1">
      <c r="C124" s="36" t="s">
        <v>258</v>
      </c>
      <c r="D124" s="36">
        <v>5</v>
      </c>
      <c r="I124" s="36">
        <v>40</v>
      </c>
      <c r="J124" s="36">
        <v>40</v>
      </c>
      <c r="N124" s="36">
        <v>9</v>
      </c>
      <c r="O124" s="36">
        <v>250</v>
      </c>
    </row>
    <row r="125" spans="2:17" ht="66" customHeight="1">
      <c r="C125" s="36" t="s">
        <v>267</v>
      </c>
      <c r="D125" s="36">
        <v>4</v>
      </c>
      <c r="G125" s="36">
        <v>20</v>
      </c>
      <c r="H125" s="36">
        <v>20</v>
      </c>
      <c r="M125" s="36">
        <v>5</v>
      </c>
      <c r="O125" s="36">
        <v>150</v>
      </c>
    </row>
    <row r="126" spans="2:17" ht="66" customHeight="1">
      <c r="C126" s="36" t="s">
        <v>268</v>
      </c>
      <c r="D126" s="36">
        <v>5</v>
      </c>
      <c r="G126" s="36">
        <v>40</v>
      </c>
      <c r="H126" s="36">
        <v>40</v>
      </c>
      <c r="M126" s="36">
        <v>9</v>
      </c>
      <c r="O126" s="36">
        <v>250</v>
      </c>
    </row>
    <row r="127" spans="2:17" ht="66" customHeight="1">
      <c r="C127" s="36" t="s">
        <v>275</v>
      </c>
      <c r="D127" s="36">
        <v>4</v>
      </c>
      <c r="H127" s="36">
        <v>20</v>
      </c>
      <c r="J127" s="36">
        <v>20</v>
      </c>
      <c r="M127" s="36">
        <v>5</v>
      </c>
      <c r="O127" s="36">
        <v>150</v>
      </c>
    </row>
    <row r="128" spans="2:17" ht="66" customHeight="1">
      <c r="C128" s="36" t="s">
        <v>276</v>
      </c>
      <c r="D128" s="36">
        <v>5</v>
      </c>
      <c r="H128" s="36">
        <v>40</v>
      </c>
      <c r="J128" s="36">
        <v>40</v>
      </c>
      <c r="M128" s="36">
        <v>9</v>
      </c>
      <c r="O128" s="36">
        <v>250</v>
      </c>
    </row>
    <row r="129" spans="2:15" ht="66" customHeight="1">
      <c r="C129" s="36" t="s">
        <v>283</v>
      </c>
      <c r="D129" s="36">
        <v>4</v>
      </c>
      <c r="G129" s="36">
        <v>20</v>
      </c>
      <c r="H129" s="36">
        <v>20</v>
      </c>
      <c r="M129" s="36">
        <v>5</v>
      </c>
      <c r="O129" s="36">
        <v>150</v>
      </c>
    </row>
    <row r="130" spans="2:15" ht="66" customHeight="1">
      <c r="C130" s="36" t="s">
        <v>284</v>
      </c>
      <c r="D130" s="36">
        <v>5</v>
      </c>
      <c r="G130" s="36">
        <v>40</v>
      </c>
      <c r="H130" s="36">
        <v>40</v>
      </c>
      <c r="M130" s="36">
        <v>9</v>
      </c>
      <c r="O130" s="36">
        <v>250</v>
      </c>
    </row>
    <row r="131" spans="2:15" ht="66" customHeight="1">
      <c r="C131" s="36" t="s">
        <v>203</v>
      </c>
      <c r="D131" s="36">
        <v>4</v>
      </c>
      <c r="G131" s="36">
        <v>20</v>
      </c>
      <c r="H131" s="36">
        <v>20</v>
      </c>
      <c r="M131" s="36">
        <v>5</v>
      </c>
      <c r="O131" s="36">
        <v>150</v>
      </c>
    </row>
    <row r="132" spans="2:15" ht="66" customHeight="1">
      <c r="C132" s="36" t="s">
        <v>204</v>
      </c>
      <c r="D132" s="36">
        <v>5</v>
      </c>
      <c r="G132" s="36">
        <v>40</v>
      </c>
      <c r="H132" s="36">
        <v>40</v>
      </c>
      <c r="M132" s="36">
        <v>9</v>
      </c>
      <c r="O132" s="36">
        <v>250</v>
      </c>
    </row>
    <row r="133" spans="2:15" ht="66" customHeight="1">
      <c r="C133" s="36" t="s">
        <v>262</v>
      </c>
      <c r="D133" s="36">
        <v>4</v>
      </c>
      <c r="I133" s="36">
        <v>20</v>
      </c>
      <c r="J133" s="36">
        <v>20</v>
      </c>
      <c r="N133" s="36">
        <v>5</v>
      </c>
      <c r="O133" s="36">
        <v>150</v>
      </c>
    </row>
    <row r="134" spans="2:15" ht="66" customHeight="1">
      <c r="B134" s="37"/>
      <c r="C134" s="36" t="s">
        <v>259</v>
      </c>
      <c r="D134" s="36">
        <v>5</v>
      </c>
      <c r="I134" s="36">
        <v>40</v>
      </c>
      <c r="J134" s="36">
        <v>40</v>
      </c>
      <c r="N134" s="36">
        <v>9</v>
      </c>
      <c r="O134" s="36">
        <v>250</v>
      </c>
    </row>
    <row r="135" spans="2:15" ht="66" customHeight="1">
      <c r="B135" s="37"/>
      <c r="C135" s="36" t="s">
        <v>269</v>
      </c>
      <c r="D135" s="36">
        <v>4</v>
      </c>
      <c r="G135" s="36">
        <v>20</v>
      </c>
      <c r="H135" s="36">
        <v>20</v>
      </c>
      <c r="M135" s="36">
        <v>5</v>
      </c>
      <c r="O135" s="36">
        <v>150</v>
      </c>
    </row>
    <row r="136" spans="2:15" ht="66" customHeight="1">
      <c r="C136" s="36" t="s">
        <v>270</v>
      </c>
      <c r="D136" s="36">
        <v>5</v>
      </c>
      <c r="G136" s="36">
        <v>40</v>
      </c>
      <c r="H136" s="36">
        <v>40</v>
      </c>
      <c r="M136" s="36">
        <v>9</v>
      </c>
      <c r="O136" s="36">
        <v>250</v>
      </c>
    </row>
    <row r="137" spans="2:15" ht="66" customHeight="1">
      <c r="C137" s="36" t="s">
        <v>277</v>
      </c>
      <c r="D137" s="36">
        <v>4</v>
      </c>
      <c r="H137" s="36">
        <v>20</v>
      </c>
      <c r="J137" s="36">
        <v>20</v>
      </c>
      <c r="M137" s="36">
        <v>5</v>
      </c>
      <c r="O137" s="36">
        <v>150</v>
      </c>
    </row>
    <row r="138" spans="2:15" ht="66" customHeight="1">
      <c r="C138" s="36" t="s">
        <v>278</v>
      </c>
      <c r="D138" s="36">
        <v>5</v>
      </c>
      <c r="H138" s="36">
        <v>40</v>
      </c>
      <c r="J138" s="36">
        <v>40</v>
      </c>
      <c r="M138" s="36">
        <v>9</v>
      </c>
      <c r="O138" s="36">
        <v>250</v>
      </c>
    </row>
    <row r="139" spans="2:15" ht="66" customHeight="1">
      <c r="C139" s="36" t="s">
        <v>285</v>
      </c>
      <c r="D139" s="36">
        <v>4</v>
      </c>
      <c r="G139" s="36">
        <v>20</v>
      </c>
      <c r="H139" s="36">
        <v>20</v>
      </c>
      <c r="M139" s="36">
        <v>5</v>
      </c>
      <c r="O139" s="36">
        <v>150</v>
      </c>
    </row>
    <row r="140" spans="2:15" ht="66" customHeight="1">
      <c r="C140" s="36" t="s">
        <v>286</v>
      </c>
      <c r="D140" s="36">
        <v>5</v>
      </c>
      <c r="G140" s="36">
        <v>40</v>
      </c>
      <c r="H140" s="36">
        <v>40</v>
      </c>
      <c r="M140" s="36">
        <v>9</v>
      </c>
      <c r="O140" s="36">
        <v>250</v>
      </c>
    </row>
    <row r="141" spans="2:15" ht="66" customHeight="1">
      <c r="C141" s="36" t="s">
        <v>380</v>
      </c>
      <c r="D141" s="36">
        <v>4</v>
      </c>
      <c r="G141" s="36">
        <v>15</v>
      </c>
      <c r="H141" s="36">
        <v>15</v>
      </c>
      <c r="I141" s="36">
        <v>15</v>
      </c>
      <c r="J141" s="36">
        <v>15</v>
      </c>
      <c r="M141" s="36">
        <v>2</v>
      </c>
      <c r="N141" s="36">
        <v>2</v>
      </c>
      <c r="O141" s="36">
        <v>250</v>
      </c>
    </row>
    <row r="142" spans="2:15" ht="66" customHeight="1">
      <c r="C142" s="36" t="s">
        <v>381</v>
      </c>
      <c r="D142" s="36">
        <v>5</v>
      </c>
      <c r="G142" s="36">
        <v>35</v>
      </c>
      <c r="H142" s="36">
        <v>35</v>
      </c>
      <c r="I142" s="36">
        <v>35</v>
      </c>
      <c r="J142" s="36">
        <v>35</v>
      </c>
      <c r="M142" s="36">
        <v>6</v>
      </c>
      <c r="N142" s="36">
        <v>6</v>
      </c>
      <c r="O142" s="36">
        <v>450</v>
      </c>
    </row>
    <row r="143" spans="2:15" ht="66" customHeight="1">
      <c r="C143" s="36" t="s">
        <v>376</v>
      </c>
      <c r="D143" s="36">
        <v>4</v>
      </c>
      <c r="G143" s="36">
        <v>14</v>
      </c>
      <c r="H143" s="36">
        <v>14</v>
      </c>
      <c r="I143" s="36">
        <v>14</v>
      </c>
      <c r="J143" s="36">
        <v>14</v>
      </c>
      <c r="M143" s="36">
        <v>10</v>
      </c>
      <c r="N143" s="36">
        <v>10</v>
      </c>
      <c r="O143" s="36">
        <v>100</v>
      </c>
    </row>
    <row r="144" spans="2:15" ht="66" customHeight="1">
      <c r="C144" s="36" t="s">
        <v>377</v>
      </c>
      <c r="D144" s="36">
        <v>5</v>
      </c>
      <c r="G144" s="36">
        <v>35</v>
      </c>
      <c r="H144" s="36">
        <v>35</v>
      </c>
      <c r="I144" s="36">
        <v>35</v>
      </c>
      <c r="J144" s="36">
        <v>35</v>
      </c>
      <c r="M144" s="36">
        <v>20</v>
      </c>
      <c r="N144" s="36">
        <v>20</v>
      </c>
      <c r="O144" s="36">
        <v>300</v>
      </c>
    </row>
    <row r="145" spans="2:15" ht="66" customHeight="1">
      <c r="C145" s="36" t="s">
        <v>378</v>
      </c>
      <c r="D145" s="36">
        <v>2</v>
      </c>
      <c r="G145" s="36">
        <v>13</v>
      </c>
      <c r="H145" s="36">
        <v>13</v>
      </c>
      <c r="I145" s="36">
        <v>13</v>
      </c>
      <c r="J145" s="36">
        <v>13</v>
      </c>
      <c r="M145" s="36">
        <v>9</v>
      </c>
      <c r="N145" s="36">
        <v>9</v>
      </c>
      <c r="O145" s="36">
        <v>159</v>
      </c>
    </row>
    <row r="149" spans="2:15" ht="66" customHeight="1">
      <c r="B149" s="37"/>
    </row>
    <row r="168" spans="2:15" ht="66" customHeight="1">
      <c r="B168" s="36" t="s">
        <v>240</v>
      </c>
      <c r="C168" s="36" t="s">
        <v>207</v>
      </c>
      <c r="D168" s="36">
        <v>1</v>
      </c>
      <c r="G168" s="36">
        <v>5</v>
      </c>
      <c r="H168" s="36">
        <v>5</v>
      </c>
      <c r="I168" s="36">
        <v>5</v>
      </c>
      <c r="J168" s="36">
        <v>5</v>
      </c>
      <c r="M168" s="36">
        <v>5</v>
      </c>
      <c r="N168" s="36">
        <v>5</v>
      </c>
      <c r="O168" s="36">
        <v>100</v>
      </c>
    </row>
    <row r="169" spans="2:15" ht="66" customHeight="1">
      <c r="C169" s="36" t="s">
        <v>233</v>
      </c>
      <c r="D169" s="36">
        <v>3</v>
      </c>
      <c r="G169" s="36">
        <v>10</v>
      </c>
      <c r="H169" s="36">
        <v>10</v>
      </c>
      <c r="I169" s="36">
        <v>10</v>
      </c>
      <c r="J169" s="36">
        <v>10</v>
      </c>
      <c r="M169" s="36">
        <v>10</v>
      </c>
      <c r="N169" s="36">
        <v>10</v>
      </c>
      <c r="O169" s="36">
        <v>200</v>
      </c>
    </row>
    <row r="170" spans="2:15" ht="66" customHeight="1">
      <c r="C170" s="36" t="s">
        <v>247</v>
      </c>
      <c r="D170" s="36">
        <v>1</v>
      </c>
      <c r="G170" s="36">
        <v>3</v>
      </c>
      <c r="H170" s="36">
        <v>3</v>
      </c>
      <c r="I170" s="36">
        <v>3</v>
      </c>
      <c r="J170" s="36">
        <v>3</v>
      </c>
      <c r="M170" s="36">
        <v>3</v>
      </c>
      <c r="N170" s="36">
        <v>3</v>
      </c>
      <c r="O170" s="36">
        <v>26</v>
      </c>
    </row>
    <row r="171" spans="2:15" ht="66" customHeight="1">
      <c r="B171" s="36" t="s">
        <v>239</v>
      </c>
      <c r="C171" s="36" t="s">
        <v>208</v>
      </c>
      <c r="D171" s="36">
        <v>1</v>
      </c>
      <c r="G171" s="36">
        <v>6</v>
      </c>
      <c r="H171" s="36">
        <v>6</v>
      </c>
      <c r="I171" s="36">
        <v>6</v>
      </c>
      <c r="J171" s="36">
        <v>6</v>
      </c>
      <c r="M171" s="36">
        <v>1</v>
      </c>
      <c r="N171" s="36">
        <v>1</v>
      </c>
      <c r="O171" s="36">
        <v>100</v>
      </c>
    </row>
    <row r="172" spans="2:15" ht="66" customHeight="1">
      <c r="C172" s="36" t="s">
        <v>209</v>
      </c>
      <c r="D172" s="36">
        <v>1</v>
      </c>
      <c r="G172" s="36">
        <v>7</v>
      </c>
      <c r="H172" s="36">
        <v>7</v>
      </c>
      <c r="I172" s="36">
        <v>7</v>
      </c>
      <c r="J172" s="36">
        <v>7</v>
      </c>
      <c r="M172" s="36">
        <v>1</v>
      </c>
      <c r="N172" s="36">
        <v>1</v>
      </c>
      <c r="O172" s="36">
        <v>120</v>
      </c>
    </row>
    <row r="173" spans="2:15" ht="66" customHeight="1">
      <c r="C173" s="36" t="s">
        <v>210</v>
      </c>
      <c r="D173" s="36">
        <v>2</v>
      </c>
      <c r="G173" s="36">
        <v>8</v>
      </c>
      <c r="H173" s="36">
        <v>8</v>
      </c>
      <c r="I173" s="36">
        <v>8</v>
      </c>
      <c r="J173" s="36">
        <v>8</v>
      </c>
      <c r="M173" s="36">
        <v>1</v>
      </c>
      <c r="N173" s="36">
        <v>1</v>
      </c>
      <c r="O173" s="36">
        <v>150</v>
      </c>
    </row>
    <row r="174" spans="2:15" ht="66" customHeight="1">
      <c r="C174" s="36" t="s">
        <v>229</v>
      </c>
      <c r="D174" s="36">
        <v>4</v>
      </c>
      <c r="G174" s="36">
        <v>15</v>
      </c>
      <c r="H174" s="36">
        <v>15</v>
      </c>
      <c r="I174" s="36">
        <v>15</v>
      </c>
      <c r="J174" s="36">
        <v>15</v>
      </c>
      <c r="M174" s="36">
        <v>3</v>
      </c>
      <c r="N174" s="36">
        <v>3</v>
      </c>
      <c r="O174" s="36">
        <v>300</v>
      </c>
    </row>
    <row r="175" spans="2:15" ht="66" customHeight="1">
      <c r="B175" s="36" t="s">
        <v>249</v>
      </c>
      <c r="C175" s="36" t="s">
        <v>205</v>
      </c>
      <c r="D175" s="36">
        <v>2</v>
      </c>
      <c r="G175" s="36">
        <v>5</v>
      </c>
      <c r="H175" s="36">
        <v>5</v>
      </c>
      <c r="I175" s="36">
        <v>5</v>
      </c>
      <c r="J175" s="36">
        <v>5</v>
      </c>
      <c r="K175" s="36">
        <v>500</v>
      </c>
      <c r="L175" s="36">
        <v>500</v>
      </c>
      <c r="M175" s="36">
        <v>4</v>
      </c>
      <c r="N175" s="36">
        <v>4</v>
      </c>
      <c r="O175" s="36">
        <v>70</v>
      </c>
    </row>
    <row r="176" spans="2:15" ht="66" customHeight="1">
      <c r="C176" s="36" t="s">
        <v>211</v>
      </c>
      <c r="D176" s="36">
        <v>1</v>
      </c>
      <c r="G176" s="36">
        <v>7</v>
      </c>
      <c r="H176" s="36">
        <v>7</v>
      </c>
      <c r="I176" s="36">
        <v>7</v>
      </c>
      <c r="J176" s="36">
        <v>7</v>
      </c>
      <c r="K176" s="36">
        <v>100</v>
      </c>
      <c r="L176" s="36">
        <v>100</v>
      </c>
      <c r="M176" s="36">
        <v>2</v>
      </c>
      <c r="N176" s="36">
        <v>2</v>
      </c>
      <c r="O176" s="36">
        <v>100</v>
      </c>
    </row>
    <row r="177" spans="2:15" ht="66" customHeight="1">
      <c r="C177" s="36" t="s">
        <v>212</v>
      </c>
      <c r="D177" s="36">
        <v>1</v>
      </c>
      <c r="G177" s="36">
        <v>5</v>
      </c>
      <c r="H177" s="36">
        <v>5</v>
      </c>
      <c r="I177" s="36">
        <v>5</v>
      </c>
      <c r="J177" s="36">
        <v>5</v>
      </c>
      <c r="M177" s="36">
        <v>2</v>
      </c>
      <c r="N177" s="36">
        <v>2</v>
      </c>
      <c r="O177" s="36">
        <v>50</v>
      </c>
    </row>
    <row r="178" spans="2:15" ht="66" customHeight="1">
      <c r="C178" s="36" t="s">
        <v>248</v>
      </c>
      <c r="D178" s="36">
        <v>3</v>
      </c>
      <c r="G178" s="36">
        <v>7</v>
      </c>
      <c r="H178" s="36">
        <v>7</v>
      </c>
      <c r="I178" s="36">
        <v>7</v>
      </c>
      <c r="J178" s="36">
        <v>7</v>
      </c>
      <c r="K178" s="36">
        <v>750</v>
      </c>
      <c r="L178" s="36">
        <v>750</v>
      </c>
      <c r="M178" s="36">
        <v>5</v>
      </c>
      <c r="N178" s="36">
        <v>5</v>
      </c>
      <c r="O178" s="36">
        <v>75</v>
      </c>
    </row>
    <row r="179" spans="2:15" ht="66" customHeight="1">
      <c r="B179" s="36" t="s">
        <v>243</v>
      </c>
      <c r="C179" s="36" t="s">
        <v>206</v>
      </c>
      <c r="D179" s="36">
        <v>2</v>
      </c>
      <c r="G179" s="36">
        <v>5</v>
      </c>
      <c r="H179" s="36">
        <v>5</v>
      </c>
      <c r="I179" s="36">
        <v>5</v>
      </c>
      <c r="J179" s="36">
        <v>5</v>
      </c>
      <c r="K179" s="36">
        <v>200</v>
      </c>
      <c r="L179" s="36">
        <v>200</v>
      </c>
      <c r="M179" s="36">
        <v>1</v>
      </c>
      <c r="N179" s="36">
        <v>1</v>
      </c>
      <c r="O179" s="36">
        <v>150</v>
      </c>
    </row>
    <row r="180" spans="2:15" ht="66" customHeight="1">
      <c r="C180" s="36" t="s">
        <v>213</v>
      </c>
      <c r="D180" s="36">
        <v>1</v>
      </c>
      <c r="G180" s="36">
        <v>5</v>
      </c>
      <c r="H180" s="36">
        <v>5</v>
      </c>
      <c r="I180" s="36">
        <v>5</v>
      </c>
      <c r="J180" s="36">
        <v>5</v>
      </c>
      <c r="M180" s="36">
        <v>2</v>
      </c>
      <c r="N180" s="36">
        <v>2</v>
      </c>
    </row>
    <row r="181" spans="2:15" ht="66" customHeight="1">
      <c r="C181" s="36" t="s">
        <v>234</v>
      </c>
      <c r="D181" s="36">
        <v>1</v>
      </c>
      <c r="G181" s="36">
        <v>5</v>
      </c>
      <c r="H181" s="36">
        <v>5</v>
      </c>
      <c r="I181" s="36">
        <v>5</v>
      </c>
      <c r="J181" s="36">
        <v>5</v>
      </c>
      <c r="K181" s="36">
        <v>200</v>
      </c>
      <c r="L181" s="36">
        <v>200</v>
      </c>
      <c r="M181" s="36">
        <v>2</v>
      </c>
      <c r="N181" s="36">
        <v>2</v>
      </c>
    </row>
    <row r="182" spans="2:15" ht="66" customHeight="1">
      <c r="C182" s="36" t="s">
        <v>219</v>
      </c>
      <c r="D182" s="36">
        <v>4</v>
      </c>
      <c r="G182" s="36">
        <v>5</v>
      </c>
      <c r="H182" s="36">
        <v>5</v>
      </c>
      <c r="I182" s="36">
        <v>5</v>
      </c>
      <c r="J182" s="36">
        <v>5</v>
      </c>
      <c r="K182" s="36">
        <v>200</v>
      </c>
      <c r="L182" s="36">
        <v>200</v>
      </c>
      <c r="M182" s="36">
        <v>2</v>
      </c>
      <c r="N182" s="36">
        <v>2</v>
      </c>
    </row>
    <row r="183" spans="2:15" ht="66" customHeight="1">
      <c r="C183" s="36" t="s">
        <v>220</v>
      </c>
      <c r="D183" s="36">
        <v>1</v>
      </c>
      <c r="G183" s="36">
        <v>40</v>
      </c>
      <c r="H183" s="36">
        <v>40</v>
      </c>
      <c r="I183" s="36">
        <v>40</v>
      </c>
      <c r="J183" s="36">
        <v>40</v>
      </c>
      <c r="K183" s="36">
        <v>4000</v>
      </c>
      <c r="L183" s="36">
        <v>4000</v>
      </c>
      <c r="M183" s="36">
        <v>25</v>
      </c>
      <c r="N183" s="36">
        <v>25</v>
      </c>
    </row>
    <row r="184" spans="2:15" ht="66" customHeight="1">
      <c r="C184" s="36" t="s">
        <v>221</v>
      </c>
      <c r="D184" s="36">
        <v>1</v>
      </c>
      <c r="G184" s="36">
        <v>40</v>
      </c>
      <c r="H184" s="36">
        <v>40</v>
      </c>
      <c r="I184" s="36">
        <v>40</v>
      </c>
      <c r="J184" s="36">
        <v>40</v>
      </c>
      <c r="K184" s="36">
        <v>4000</v>
      </c>
      <c r="L184" s="36">
        <v>4000</v>
      </c>
      <c r="M184" s="36">
        <v>25</v>
      </c>
      <c r="N184" s="36">
        <v>25</v>
      </c>
    </row>
    <row r="185" spans="2:15" ht="66" customHeight="1">
      <c r="C185" s="36" t="s">
        <v>222</v>
      </c>
      <c r="D185" s="36">
        <v>1</v>
      </c>
      <c r="G185" s="36">
        <v>40</v>
      </c>
      <c r="H185" s="36">
        <v>40</v>
      </c>
      <c r="I185" s="36">
        <v>40</v>
      </c>
      <c r="J185" s="36">
        <v>40</v>
      </c>
      <c r="K185" s="36">
        <v>4000</v>
      </c>
      <c r="L185" s="36">
        <v>4000</v>
      </c>
      <c r="M185" s="36">
        <v>25</v>
      </c>
      <c r="N185" s="36">
        <v>25</v>
      </c>
    </row>
    <row r="186" spans="2:15" ht="66" customHeight="1">
      <c r="C186" s="36" t="s">
        <v>223</v>
      </c>
      <c r="D186" s="36">
        <v>1</v>
      </c>
      <c r="G186" s="36">
        <v>40</v>
      </c>
      <c r="H186" s="36">
        <v>40</v>
      </c>
      <c r="I186" s="36">
        <v>40</v>
      </c>
      <c r="J186" s="36">
        <v>40</v>
      </c>
      <c r="K186" s="36">
        <v>4000</v>
      </c>
      <c r="L186" s="36">
        <v>4000</v>
      </c>
      <c r="M186" s="36">
        <v>25</v>
      </c>
      <c r="N186" s="36">
        <v>25</v>
      </c>
    </row>
    <row r="187" spans="2:15" ht="66" customHeight="1">
      <c r="C187" s="36" t="s">
        <v>224</v>
      </c>
      <c r="D187" s="36">
        <v>1</v>
      </c>
      <c r="G187" s="36">
        <v>30</v>
      </c>
      <c r="H187" s="36">
        <v>30</v>
      </c>
      <c r="I187" s="36">
        <v>30</v>
      </c>
      <c r="J187" s="36">
        <v>30</v>
      </c>
      <c r="K187" s="36">
        <v>3000</v>
      </c>
      <c r="L187" s="36">
        <v>3000</v>
      </c>
      <c r="M187" s="36">
        <v>20</v>
      </c>
      <c r="N187" s="36">
        <v>20</v>
      </c>
    </row>
    <row r="188" spans="2:15" ht="66" customHeight="1">
      <c r="C188" s="36" t="s">
        <v>225</v>
      </c>
      <c r="D188" s="36">
        <v>1</v>
      </c>
      <c r="G188" s="36">
        <v>30</v>
      </c>
      <c r="H188" s="36">
        <v>30</v>
      </c>
      <c r="I188" s="36">
        <v>30</v>
      </c>
      <c r="J188" s="36">
        <v>30</v>
      </c>
      <c r="K188" s="36">
        <v>3000</v>
      </c>
      <c r="L188" s="36">
        <v>3000</v>
      </c>
      <c r="M188" s="36">
        <v>20</v>
      </c>
      <c r="N188" s="36">
        <v>20</v>
      </c>
    </row>
    <row r="189" spans="2:15" ht="66" customHeight="1">
      <c r="C189" s="36" t="s">
        <v>226</v>
      </c>
      <c r="D189" s="36">
        <v>1</v>
      </c>
      <c r="G189" s="36">
        <v>5</v>
      </c>
      <c r="H189" s="36">
        <v>5</v>
      </c>
      <c r="I189" s="36">
        <v>5</v>
      </c>
      <c r="J189" s="36">
        <v>5</v>
      </c>
      <c r="K189" s="36">
        <v>500</v>
      </c>
      <c r="L189" s="36">
        <v>500</v>
      </c>
      <c r="M189" s="36">
        <v>10</v>
      </c>
      <c r="N189" s="36">
        <v>10</v>
      </c>
    </row>
    <row r="190" spans="2:15" ht="66" customHeight="1">
      <c r="C190" s="36" t="s">
        <v>227</v>
      </c>
      <c r="D190" s="36">
        <v>1</v>
      </c>
      <c r="G190" s="36">
        <v>20</v>
      </c>
      <c r="H190" s="36">
        <v>20</v>
      </c>
      <c r="I190" s="36">
        <v>20</v>
      </c>
      <c r="J190" s="36">
        <v>20</v>
      </c>
      <c r="K190" s="36">
        <v>2000</v>
      </c>
      <c r="L190" s="36">
        <v>2000</v>
      </c>
      <c r="M190" s="36">
        <v>20</v>
      </c>
      <c r="N190" s="36">
        <v>20</v>
      </c>
    </row>
    <row r="191" spans="2:15" ht="66" customHeight="1">
      <c r="C191" s="36" t="s">
        <v>228</v>
      </c>
      <c r="D191" s="36">
        <v>1</v>
      </c>
      <c r="G191" s="36">
        <v>20</v>
      </c>
      <c r="H191" s="36">
        <v>20</v>
      </c>
      <c r="I191" s="36">
        <v>20</v>
      </c>
      <c r="J191" s="36">
        <v>20</v>
      </c>
      <c r="K191" s="36">
        <v>2000</v>
      </c>
      <c r="L191" s="36">
        <v>2000</v>
      </c>
      <c r="M191" s="36">
        <v>20</v>
      </c>
      <c r="N191" s="36">
        <v>20</v>
      </c>
    </row>
    <row r="192" spans="2:15" ht="66" customHeight="1">
      <c r="B192" s="36" t="s">
        <v>241</v>
      </c>
      <c r="C192" s="36" t="s">
        <v>214</v>
      </c>
      <c r="D192" s="36">
        <v>3</v>
      </c>
      <c r="G192" s="36">
        <v>18</v>
      </c>
      <c r="H192" s="36">
        <v>18</v>
      </c>
      <c r="I192" s="36">
        <v>18</v>
      </c>
      <c r="J192" s="36">
        <v>18</v>
      </c>
      <c r="K192" s="36">
        <v>150</v>
      </c>
      <c r="L192" s="36">
        <v>150</v>
      </c>
      <c r="M192" s="36">
        <v>1</v>
      </c>
      <c r="N192" s="36">
        <v>1</v>
      </c>
      <c r="O192" s="36">
        <v>150</v>
      </c>
    </row>
    <row r="193" spans="2:15" ht="66" customHeight="1">
      <c r="C193" s="36" t="s">
        <v>217</v>
      </c>
      <c r="D193" s="36">
        <v>2</v>
      </c>
      <c r="G193" s="36">
        <v>15</v>
      </c>
      <c r="H193" s="36">
        <v>15</v>
      </c>
      <c r="I193" s="36">
        <v>15</v>
      </c>
      <c r="J193" s="36">
        <v>15</v>
      </c>
      <c r="K193" s="36">
        <v>150</v>
      </c>
      <c r="L193" s="36">
        <v>150</v>
      </c>
      <c r="M193" s="36">
        <v>1</v>
      </c>
      <c r="N193" s="36">
        <v>1</v>
      </c>
      <c r="O193" s="36">
        <v>250</v>
      </c>
    </row>
    <row r="194" spans="2:15" ht="66" customHeight="1">
      <c r="C194" s="36" t="s">
        <v>288</v>
      </c>
      <c r="D194" s="36">
        <v>0</v>
      </c>
      <c r="G194" s="36">
        <v>50</v>
      </c>
      <c r="H194" s="36">
        <v>50</v>
      </c>
      <c r="I194" s="36">
        <v>50</v>
      </c>
      <c r="J194" s="36">
        <v>50</v>
      </c>
      <c r="M194" s="36">
        <v>25</v>
      </c>
      <c r="N194" s="36">
        <v>25</v>
      </c>
      <c r="O194" s="36">
        <v>105</v>
      </c>
    </row>
    <row r="195" spans="2:15" ht="66" customHeight="1">
      <c r="C195" s="36" t="s">
        <v>231</v>
      </c>
      <c r="D195" s="36">
        <v>5</v>
      </c>
      <c r="G195" s="36">
        <v>50</v>
      </c>
      <c r="H195" s="36">
        <v>50</v>
      </c>
      <c r="I195" s="36">
        <v>50</v>
      </c>
      <c r="J195" s="36">
        <v>50</v>
      </c>
      <c r="K195" s="36">
        <v>150</v>
      </c>
      <c r="L195" s="36">
        <v>150</v>
      </c>
      <c r="M195" s="36">
        <v>6</v>
      </c>
      <c r="N195" s="36">
        <v>6</v>
      </c>
      <c r="O195" s="36">
        <v>150</v>
      </c>
    </row>
    <row r="196" spans="2:15" ht="66" customHeight="1">
      <c r="B196" s="36" t="s">
        <v>245</v>
      </c>
      <c r="C196" s="36" t="s">
        <v>215</v>
      </c>
      <c r="D196" s="36">
        <v>1</v>
      </c>
      <c r="G196" s="36">
        <v>10</v>
      </c>
      <c r="H196" s="36">
        <v>10</v>
      </c>
      <c r="I196" s="36">
        <v>10</v>
      </c>
      <c r="J196" s="36">
        <v>10</v>
      </c>
      <c r="K196" s="36">
        <v>250</v>
      </c>
      <c r="L196" s="36">
        <v>250</v>
      </c>
      <c r="M196" s="36">
        <v>1</v>
      </c>
      <c r="N196" s="36">
        <v>1</v>
      </c>
      <c r="O196" s="36">
        <v>100</v>
      </c>
    </row>
    <row r="197" spans="2:15" ht="66" customHeight="1">
      <c r="C197" s="36" t="s">
        <v>216</v>
      </c>
      <c r="D197" s="36">
        <v>2</v>
      </c>
      <c r="G197" s="36">
        <v>20</v>
      </c>
      <c r="H197" s="36">
        <v>20</v>
      </c>
      <c r="I197" s="36">
        <v>20</v>
      </c>
      <c r="J197" s="36">
        <v>20</v>
      </c>
      <c r="K197" s="47"/>
      <c r="L197" s="47"/>
      <c r="M197" s="36">
        <v>3</v>
      </c>
      <c r="N197" s="36">
        <v>3</v>
      </c>
      <c r="O197" s="36">
        <v>100</v>
      </c>
    </row>
    <row r="198" spans="2:15" ht="66" customHeight="1">
      <c r="C198" s="36" t="s">
        <v>232</v>
      </c>
      <c r="D198" s="36">
        <v>4</v>
      </c>
      <c r="G198" s="36">
        <v>10</v>
      </c>
      <c r="H198" s="36">
        <v>10</v>
      </c>
      <c r="I198" s="36">
        <v>10</v>
      </c>
      <c r="J198" s="36">
        <v>10</v>
      </c>
      <c r="K198" s="47">
        <v>0.05</v>
      </c>
      <c r="M198" s="36">
        <v>3</v>
      </c>
      <c r="N198" s="36">
        <v>3</v>
      </c>
      <c r="O198" s="36">
        <v>200</v>
      </c>
    </row>
    <row r="199" spans="2:15" ht="66" customHeight="1">
      <c r="C199" s="36" t="s">
        <v>250</v>
      </c>
      <c r="D199" s="36">
        <v>1</v>
      </c>
      <c r="G199" s="36">
        <v>16</v>
      </c>
      <c r="H199" s="36">
        <v>16</v>
      </c>
      <c r="I199" s="36">
        <v>16</v>
      </c>
      <c r="J199" s="36">
        <v>16</v>
      </c>
      <c r="K199" s="36">
        <v>180</v>
      </c>
      <c r="L199" s="36">
        <v>180</v>
      </c>
      <c r="O199" s="36">
        <v>185</v>
      </c>
    </row>
    <row r="200" spans="2:15" ht="66" customHeight="1">
      <c r="B200" s="36" t="s">
        <v>242</v>
      </c>
      <c r="C200" s="36" t="s">
        <v>218</v>
      </c>
      <c r="D200" s="36">
        <v>1</v>
      </c>
      <c r="G200" s="36">
        <v>5</v>
      </c>
      <c r="H200" s="36">
        <v>5</v>
      </c>
      <c r="I200" s="36">
        <v>5</v>
      </c>
      <c r="J200" s="36">
        <v>5</v>
      </c>
      <c r="K200" s="36">
        <v>50</v>
      </c>
      <c r="L200" s="36">
        <v>50</v>
      </c>
      <c r="M200" s="36">
        <v>5</v>
      </c>
      <c r="N200" s="36">
        <v>5</v>
      </c>
    </row>
    <row r="201" spans="2:15" ht="66" customHeight="1">
      <c r="C201" s="36" t="s">
        <v>235</v>
      </c>
      <c r="D201" s="36">
        <v>1</v>
      </c>
      <c r="G201" s="36">
        <v>20</v>
      </c>
      <c r="H201" s="36">
        <v>10</v>
      </c>
      <c r="I201" s="36">
        <v>10</v>
      </c>
      <c r="J201" s="36">
        <v>10</v>
      </c>
      <c r="K201" s="36">
        <v>100</v>
      </c>
      <c r="L201" s="36">
        <v>100</v>
      </c>
      <c r="M201" s="36">
        <v>10</v>
      </c>
      <c r="N201" s="36">
        <v>10</v>
      </c>
    </row>
    <row r="202" spans="2:15" ht="66" customHeight="1">
      <c r="C202" s="36" t="s">
        <v>236</v>
      </c>
      <c r="D202" s="36">
        <v>1</v>
      </c>
      <c r="G202" s="36">
        <v>10</v>
      </c>
      <c r="H202" s="36">
        <v>20</v>
      </c>
      <c r="I202" s="36">
        <v>10</v>
      </c>
      <c r="J202" s="36">
        <v>10</v>
      </c>
      <c r="K202" s="36">
        <v>100</v>
      </c>
      <c r="L202" s="36">
        <v>100</v>
      </c>
      <c r="M202" s="36">
        <v>10</v>
      </c>
      <c r="N202" s="36">
        <v>10</v>
      </c>
    </row>
    <row r="203" spans="2:15" ht="66" customHeight="1">
      <c r="C203" s="36" t="s">
        <v>237</v>
      </c>
      <c r="D203" s="36">
        <v>1</v>
      </c>
      <c r="G203" s="36">
        <v>10</v>
      </c>
      <c r="H203" s="36">
        <v>10</v>
      </c>
      <c r="I203" s="36">
        <v>20</v>
      </c>
      <c r="J203" s="36">
        <v>10</v>
      </c>
      <c r="K203" s="36">
        <v>100</v>
      </c>
      <c r="L203" s="36">
        <v>100</v>
      </c>
      <c r="M203" s="36">
        <v>10</v>
      </c>
      <c r="N203" s="36">
        <v>10</v>
      </c>
    </row>
    <row r="204" spans="2:15" ht="66" customHeight="1">
      <c r="C204" s="36" t="s">
        <v>238</v>
      </c>
      <c r="D204" s="36">
        <v>1</v>
      </c>
      <c r="G204" s="36">
        <v>10</v>
      </c>
      <c r="H204" s="36">
        <v>10</v>
      </c>
      <c r="I204" s="36">
        <v>10</v>
      </c>
      <c r="J204" s="36">
        <v>20</v>
      </c>
      <c r="K204" s="36">
        <v>100</v>
      </c>
      <c r="L204" s="36">
        <v>100</v>
      </c>
      <c r="M204" s="36">
        <v>10</v>
      </c>
      <c r="N204" s="36">
        <v>10</v>
      </c>
    </row>
    <row r="205" spans="2:15" ht="66" customHeight="1">
      <c r="B205" s="36" t="s">
        <v>244</v>
      </c>
      <c r="C205" s="36" t="s">
        <v>230</v>
      </c>
      <c r="D205" s="36">
        <v>1</v>
      </c>
      <c r="G205" s="36">
        <v>10</v>
      </c>
      <c r="H205" s="36">
        <v>10</v>
      </c>
      <c r="I205" s="36">
        <v>10</v>
      </c>
      <c r="J205" s="36">
        <v>10</v>
      </c>
      <c r="K205" s="36">
        <v>100</v>
      </c>
    </row>
    <row r="206" spans="2:15" ht="66" customHeight="1">
      <c r="C206" s="36" t="s">
        <v>246</v>
      </c>
      <c r="D206" s="36">
        <v>1</v>
      </c>
      <c r="K206" s="36">
        <v>100</v>
      </c>
    </row>
  </sheetData>
  <sortState xmlns:xlrd2="http://schemas.microsoft.com/office/spreadsheetml/2017/richdata2" ref="AB68:AB121">
    <sortCondition ref="AB68:AB121"/>
  </sortState>
  <phoneticPr fontId="1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1E34E7-7F24-4BBF-884A-5EF3067DEDFF}">
  <sheetPr codeName="Sheet3"/>
  <dimension ref="B1:AH48"/>
  <sheetViews>
    <sheetView showGridLines="0" zoomScaleNormal="100" workbookViewId="0">
      <pane ySplit="2" topLeftCell="A3" activePane="bottomLeft" state="frozen"/>
      <selection activeCell="I13" sqref="I13"/>
      <selection pane="bottomLeft" activeCell="G17" sqref="G17:G18"/>
    </sheetView>
  </sheetViews>
  <sheetFormatPr defaultRowHeight="17"/>
  <cols>
    <col min="1" max="1" width="1.58203125" style="17" customWidth="1"/>
    <col min="2" max="2" width="13" style="17" customWidth="1"/>
    <col min="3" max="3" width="7.08203125" style="17" customWidth="1"/>
    <col min="4" max="4" width="9" style="17" bestFit="1" customWidth="1"/>
    <col min="5" max="5" width="8" style="19" bestFit="1" customWidth="1"/>
    <col min="6" max="6" width="8.6640625" style="17" customWidth="1"/>
    <col min="7" max="7" width="18.6640625" style="19" customWidth="1"/>
    <col min="8" max="8" width="7.5" style="17" bestFit="1" customWidth="1"/>
    <col min="9" max="9" width="26.25" style="17" hidden="1" customWidth="1"/>
    <col min="10" max="10" width="6" style="17" hidden="1" customWidth="1"/>
    <col min="11" max="14" width="5.08203125" style="17" bestFit="1" customWidth="1"/>
    <col min="15" max="15" width="7" style="17" bestFit="1" customWidth="1"/>
    <col min="16" max="16" width="7.25" style="17" bestFit="1" customWidth="1"/>
    <col min="17" max="18" width="6.58203125" style="17" customWidth="1"/>
    <col min="19" max="19" width="6.33203125" style="17" bestFit="1" customWidth="1"/>
    <col min="20" max="21" width="4.75" style="17" bestFit="1" customWidth="1"/>
    <col min="22" max="23" width="6.33203125" style="17" bestFit="1" customWidth="1"/>
    <col min="24" max="24" width="8.33203125" style="17" bestFit="1" customWidth="1"/>
    <col min="25" max="25" width="5.25" style="17" bestFit="1" customWidth="1"/>
    <col min="26" max="26" width="9" style="17" bestFit="1" customWidth="1"/>
    <col min="27" max="27" width="9" style="17" hidden="1" customWidth="1"/>
    <col min="28" max="28" width="9" style="17" bestFit="1" customWidth="1"/>
    <col min="29" max="31" width="15.5" style="17" customWidth="1"/>
    <col min="32" max="34" width="8.6640625" style="17" hidden="1" customWidth="1"/>
    <col min="35" max="16384" width="8.6640625" style="17"/>
  </cols>
  <sheetData>
    <row r="1" spans="2:34" ht="9.5" customHeight="1" thickBot="1"/>
    <row r="2" spans="2:34" ht="17.5" thickTop="1">
      <c r="B2" s="20" t="s">
        <v>420</v>
      </c>
      <c r="C2" s="79" t="s">
        <v>98</v>
      </c>
      <c r="D2" s="21"/>
      <c r="E2" s="22" t="s">
        <v>94</v>
      </c>
      <c r="F2" s="21" t="s">
        <v>24</v>
      </c>
      <c r="G2" s="22" t="s">
        <v>0</v>
      </c>
      <c r="H2" s="23" t="s">
        <v>17</v>
      </c>
      <c r="I2" s="21"/>
      <c r="J2" s="21"/>
      <c r="K2" s="21" t="s">
        <v>3</v>
      </c>
      <c r="L2" s="21" t="s">
        <v>4</v>
      </c>
      <c r="M2" s="21" t="s">
        <v>5</v>
      </c>
      <c r="N2" s="21" t="s">
        <v>6</v>
      </c>
      <c r="O2" s="23" t="s">
        <v>7</v>
      </c>
      <c r="P2" s="23" t="s">
        <v>8</v>
      </c>
      <c r="Q2" s="22" t="s">
        <v>9</v>
      </c>
      <c r="R2" s="22" t="s">
        <v>10</v>
      </c>
      <c r="S2" s="22" t="s">
        <v>197</v>
      </c>
      <c r="T2" s="22" t="s">
        <v>11</v>
      </c>
      <c r="U2" s="22" t="s">
        <v>12</v>
      </c>
      <c r="V2" s="22" t="s">
        <v>13</v>
      </c>
      <c r="W2" s="22" t="s">
        <v>14</v>
      </c>
      <c r="X2" s="22" t="s">
        <v>25</v>
      </c>
      <c r="Y2" s="21" t="s">
        <v>123</v>
      </c>
      <c r="Z2" s="21" t="s">
        <v>289</v>
      </c>
      <c r="AA2" s="21"/>
      <c r="AB2" s="21" t="s">
        <v>393</v>
      </c>
      <c r="AC2" s="21" t="s">
        <v>118</v>
      </c>
      <c r="AD2" s="21" t="s">
        <v>28</v>
      </c>
      <c r="AE2" s="24" t="s">
        <v>394</v>
      </c>
      <c r="AF2" s="17">
        <f>VLOOKUP(MapleStory!$C$5,입력!$D$3:$J$46,5,FALSE)</f>
        <v>23</v>
      </c>
      <c r="AH2" s="17" t="s">
        <v>407</v>
      </c>
    </row>
    <row r="3" spans="2:34">
      <c r="B3" s="133" t="s">
        <v>421</v>
      </c>
      <c r="C3" s="129" t="s">
        <v>43</v>
      </c>
      <c r="D3" s="135" t="s">
        <v>125</v>
      </c>
      <c r="E3" s="25" t="s">
        <v>92</v>
      </c>
      <c r="F3" s="127" t="s">
        <v>99</v>
      </c>
      <c r="G3" s="139" t="s">
        <v>426</v>
      </c>
      <c r="H3" s="130">
        <v>23</v>
      </c>
      <c r="I3" s="29" t="str">
        <f>G3&amp;E3</f>
        <v>아케인 두손검추가옵션</v>
      </c>
      <c r="J3" s="142">
        <f>INDEX(Sheet2!$BP$11:$CO$15,MATCH(입력!$AF4,Sheet2!$BO$11:$BO$16,0),MATCH(입력!$H3,Sheet2!$BP$10:$CO$10,0))</f>
        <v>145</v>
      </c>
      <c r="K3" s="30">
        <v>1</v>
      </c>
      <c r="L3" s="30">
        <v>2</v>
      </c>
      <c r="M3" s="30">
        <v>3</v>
      </c>
      <c r="N3" s="30">
        <v>4</v>
      </c>
      <c r="O3" s="30">
        <v>5</v>
      </c>
      <c r="P3" s="30">
        <v>6</v>
      </c>
      <c r="Q3" s="30">
        <v>7</v>
      </c>
      <c r="R3" s="30">
        <v>8</v>
      </c>
      <c r="S3" s="30">
        <v>9</v>
      </c>
      <c r="T3" s="30">
        <v>10</v>
      </c>
      <c r="U3" s="30">
        <v>11</v>
      </c>
      <c r="V3" s="30">
        <v>12</v>
      </c>
      <c r="W3" s="30">
        <v>13</v>
      </c>
      <c r="X3" s="31">
        <v>100</v>
      </c>
      <c r="Y3" s="117">
        <v>4</v>
      </c>
      <c r="Z3" s="119">
        <v>100</v>
      </c>
      <c r="AA3" s="125" t="s">
        <v>88</v>
      </c>
      <c r="AB3" s="121" t="s">
        <v>398</v>
      </c>
      <c r="AC3" s="123" t="s">
        <v>402</v>
      </c>
      <c r="AD3" s="123" t="s">
        <v>411</v>
      </c>
      <c r="AE3" s="137" t="s">
        <v>412</v>
      </c>
      <c r="AF3" s="17">
        <f>VLOOKUP(B3,Sheet2!V5:W50,2,FALSE)</f>
        <v>1</v>
      </c>
      <c r="AH3" s="26">
        <f>VLOOKUP($G3,Sheet2!$C$5:$O$69,13,FALSE)</f>
        <v>0</v>
      </c>
    </row>
    <row r="4" spans="2:34">
      <c r="B4" s="133"/>
      <c r="C4" s="129"/>
      <c r="D4" s="135"/>
      <c r="E4" s="25" t="s">
        <v>93</v>
      </c>
      <c r="F4" s="127"/>
      <c r="G4" s="139"/>
      <c r="H4" s="131"/>
      <c r="I4" s="29" t="str">
        <f>G3&amp;E4</f>
        <v>아케인 두손검스타포스</v>
      </c>
      <c r="J4" s="143"/>
      <c r="K4" s="34">
        <f>IF($AF$3=1,INDEX(Sheet2!$BP$4:$CO$5,MATCH(입력!$AF$4,Sheet2!$BO$4:$BO$5,0),MATCH(입력!$H$3,Sheet2!$BP$3:$CO$3,0)),0)</f>
        <v>145</v>
      </c>
      <c r="L4" s="34">
        <f>IF($AF$3&gt;0,INDEX(Sheet2!$BP$4:$CO$5,MATCH(입력!$AF$4,Sheet2!$BO$4:$BO$5,0),MATCH(입력!$H$3,Sheet2!$BP$3:$CO$3,0)),0)</f>
        <v>145</v>
      </c>
      <c r="M4" s="34">
        <f>IF($AF$3=0,INDEX(Sheet2!$BP$4:$CO$5,MATCH(입력!$AF$4,Sheet2!$BO$4:$BO$5,0),MATCH(입력!$H$3,Sheet2!$BP$3:$CO$3,0)),0)</f>
        <v>0</v>
      </c>
      <c r="N4" s="34">
        <f>IF(OR($AF$3=0,$AF$3=2),INDEX(Sheet2!$BP$4:$CO$5,MATCH(입력!$AF$4,Sheet2!$BO$4:$BO$5,0),MATCH(입력!$H$3,Sheet2!$BP$3:$CO$3,0)),0)</f>
        <v>0</v>
      </c>
      <c r="O4" s="34">
        <f>HLOOKUP($H3,Sheet2!$BP$25:$CO$26,2,FALSE)</f>
        <v>255</v>
      </c>
      <c r="P4" s="34">
        <f>O4</f>
        <v>255</v>
      </c>
      <c r="Q4" s="30">
        <v>1</v>
      </c>
      <c r="R4" s="30">
        <v>1</v>
      </c>
      <c r="S4" s="34">
        <f>INDEX(Sheet2!$BP$29:$CO$51,MATCH(입력!$AH3,Sheet2!$BO$29:$BO$51,0),MATCH(입력!$H3,Sheet2!$BP$28:$CO$28,0))</f>
        <v>0</v>
      </c>
      <c r="T4" s="34"/>
      <c r="U4" s="34"/>
      <c r="V4" s="34"/>
      <c r="W4" s="34"/>
      <c r="X4" s="31">
        <v>512</v>
      </c>
      <c r="Y4" s="117"/>
      <c r="Z4" s="119"/>
      <c r="AA4" s="125"/>
      <c r="AB4" s="121"/>
      <c r="AC4" s="123"/>
      <c r="AD4" s="123"/>
      <c r="AE4" s="137"/>
      <c r="AF4" s="17">
        <f>VLOOKUP($G$3,Sheet2!C5:D95,2,FALSE)</f>
        <v>5</v>
      </c>
      <c r="AG4" s="17" t="s">
        <v>421</v>
      </c>
      <c r="AH4" s="26"/>
    </row>
    <row r="5" spans="2:34">
      <c r="B5" s="133"/>
      <c r="C5" s="129"/>
      <c r="D5" s="135" t="s">
        <v>126</v>
      </c>
      <c r="E5" s="25" t="s">
        <v>92</v>
      </c>
      <c r="F5" s="127" t="s">
        <v>95</v>
      </c>
      <c r="G5" s="139" t="s">
        <v>432</v>
      </c>
      <c r="H5" s="130"/>
      <c r="I5" s="29" t="str">
        <f t="shared" ref="I5" si="0">G5&amp;E5</f>
        <v>루인 포스 실드추가옵션</v>
      </c>
      <c r="J5" s="142">
        <f>INDEX(Sheet2!$BP$11:$CO$15,MATCH(입력!$AF6,Sheet2!$BO$11:$BO$16,0),MATCH(입력!$H5,Sheet2!$BP$10:$CO$10,0))</f>
        <v>0</v>
      </c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1"/>
      <c r="Y5" s="117">
        <v>0</v>
      </c>
      <c r="Z5" s="119"/>
      <c r="AA5" s="125" t="s">
        <v>89</v>
      </c>
      <c r="AB5" s="121" t="s">
        <v>417</v>
      </c>
      <c r="AC5" s="123"/>
      <c r="AD5" s="123"/>
      <c r="AE5" s="137"/>
      <c r="AG5" s="17" t="s">
        <v>422</v>
      </c>
      <c r="AH5" s="26">
        <f>VLOOKUP($G5,Sheet2!$C$73:$O$80,13,FALSE)</f>
        <v>81</v>
      </c>
    </row>
    <row r="6" spans="2:34">
      <c r="B6" s="133"/>
      <c r="C6" s="129"/>
      <c r="D6" s="135"/>
      <c r="E6" s="25" t="s">
        <v>93</v>
      </c>
      <c r="F6" s="127"/>
      <c r="G6" s="139"/>
      <c r="H6" s="131"/>
      <c r="I6" s="29" t="str">
        <f t="shared" ref="I6" si="1">G5&amp;E6</f>
        <v>루인 포스 실드스타포스</v>
      </c>
      <c r="J6" s="143"/>
      <c r="K6" s="34">
        <f>IF($AF$3=1,INDEX(Sheet2!$BP$4:$CO$5,MATCH(입력!$AF$4,Sheet2!$BO$4:$BO$5,0),MATCH(입력!$H$5,Sheet2!$BP$3:$CO$3,0)),0)</f>
        <v>0</v>
      </c>
      <c r="L6" s="34">
        <f>IF($AF$3&gt;0,INDEX(Sheet2!$BP$4:$CO$5,MATCH(입력!$AF$4,Sheet2!$BO$4:$BO$5,0),MATCH(입력!$H$5,Sheet2!$BP$3:$CO$3,0)),0)</f>
        <v>0</v>
      </c>
      <c r="M6" s="34">
        <f>IF($AF$3=0,INDEX(Sheet2!$BP$4:$CO$5,MATCH(입력!$AF$4,Sheet2!$BO$4:$BO$5,0),MATCH(입력!$H$5,Sheet2!$BP$3:$CO$3,0)),0)</f>
        <v>0</v>
      </c>
      <c r="N6" s="34">
        <f>IF(OR($AF$3=0,$AF$3=2),INDEX(Sheet2!$BP$4:$CO$5,MATCH(입력!$AF$4,Sheet2!$BO$4:$BO$5,0),MATCH(입력!$H$5,Sheet2!$BP$3:$CO$3,0)),0)</f>
        <v>0</v>
      </c>
      <c r="O6" s="34">
        <f>HLOOKUP($H5,Sheet2!$BP$25:$CO$26,2,FALSE)</f>
        <v>0</v>
      </c>
      <c r="P6" s="34">
        <f>O6</f>
        <v>0</v>
      </c>
      <c r="Q6" s="30"/>
      <c r="R6" s="30"/>
      <c r="S6" s="34">
        <f>INDEX(Sheet2!$BP$29:$CO$52,MATCH(입력!$AH5,Sheet2!$BO$29:$BO$52,0),MATCH(입력!$H5,Sheet2!$BP$28:$CO$28,0))</f>
        <v>0</v>
      </c>
      <c r="T6" s="34"/>
      <c r="U6" s="34"/>
      <c r="V6" s="34"/>
      <c r="W6" s="34"/>
      <c r="X6" s="31"/>
      <c r="Y6" s="117"/>
      <c r="Z6" s="119"/>
      <c r="AA6" s="125"/>
      <c r="AB6" s="121"/>
      <c r="AC6" s="123"/>
      <c r="AD6" s="123"/>
      <c r="AE6" s="137"/>
      <c r="AF6" s="17">
        <f>VLOOKUP($G5,Sheet2!$C$73:$D$80,2,FALSE)</f>
        <v>1</v>
      </c>
      <c r="AG6" s="17" t="s">
        <v>423</v>
      </c>
      <c r="AH6" s="26"/>
    </row>
    <row r="7" spans="2:34">
      <c r="B7" s="133"/>
      <c r="C7" s="129"/>
      <c r="D7" s="135" t="s">
        <v>127</v>
      </c>
      <c r="E7" s="25" t="s">
        <v>92</v>
      </c>
      <c r="F7" s="127" t="s">
        <v>96</v>
      </c>
      <c r="G7" s="139" t="s">
        <v>427</v>
      </c>
      <c r="H7" s="117"/>
      <c r="I7" s="29" t="str">
        <f t="shared" ref="I7" si="2">G7&amp;E7</f>
        <v>엠블렘추가옵션</v>
      </c>
      <c r="J7" s="142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1"/>
      <c r="Y7" s="117">
        <v>0</v>
      </c>
      <c r="Z7" s="119"/>
      <c r="AA7" s="125" t="s">
        <v>90</v>
      </c>
      <c r="AB7" s="121" t="s">
        <v>418</v>
      </c>
      <c r="AC7" s="123"/>
      <c r="AD7" s="123"/>
      <c r="AE7" s="137"/>
      <c r="AG7" s="17" t="s">
        <v>424</v>
      </c>
      <c r="AH7" s="26">
        <v>0</v>
      </c>
    </row>
    <row r="8" spans="2:34">
      <c r="B8" s="133"/>
      <c r="C8" s="129"/>
      <c r="D8" s="135"/>
      <c r="E8" s="25" t="s">
        <v>93</v>
      </c>
      <c r="F8" s="127"/>
      <c r="G8" s="139"/>
      <c r="H8" s="117"/>
      <c r="I8" s="29" t="str">
        <f t="shared" ref="I8" si="3">G7&amp;E8</f>
        <v>엠블렘스타포스</v>
      </c>
      <c r="J8" s="143"/>
      <c r="K8" s="34"/>
      <c r="L8" s="34"/>
      <c r="M8" s="34"/>
      <c r="N8" s="34"/>
      <c r="O8" s="34"/>
      <c r="P8" s="34"/>
      <c r="Q8" s="34"/>
      <c r="R8" s="34"/>
      <c r="S8" s="34">
        <f>INDEX(Sheet2!$BP$29:$CO$51,MATCH(입력!$AH7,Sheet2!$BO$29:$BO$51,0),MATCH(입력!$H7,Sheet2!$BP$28:$CO$28,0))</f>
        <v>0</v>
      </c>
      <c r="T8" s="34"/>
      <c r="U8" s="34"/>
      <c r="V8" s="34"/>
      <c r="W8" s="34"/>
      <c r="X8" s="31"/>
      <c r="Y8" s="117"/>
      <c r="Z8" s="119"/>
      <c r="AA8" s="125"/>
      <c r="AB8" s="121"/>
      <c r="AC8" s="123"/>
      <c r="AD8" s="123"/>
      <c r="AE8" s="137"/>
      <c r="AG8" s="17" t="s">
        <v>425</v>
      </c>
      <c r="AH8" s="26"/>
    </row>
    <row r="9" spans="2:34">
      <c r="B9" s="133"/>
      <c r="C9" s="129" t="s">
        <v>44</v>
      </c>
      <c r="D9" s="135" t="s">
        <v>128</v>
      </c>
      <c r="E9" s="25" t="s">
        <v>92</v>
      </c>
      <c r="F9" s="127" t="s">
        <v>15</v>
      </c>
      <c r="G9" s="139" t="s">
        <v>428</v>
      </c>
      <c r="H9" s="130"/>
      <c r="I9" s="29" t="str">
        <f t="shared" ref="I9" si="4">G9&amp;E9</f>
        <v>전사 카루타 모자추가옵션</v>
      </c>
      <c r="J9" s="142">
        <f>INDEX(Sheet2!$BP$11:$CO$15,MATCH(입력!$AF10,Sheet2!$BO$11:$BO$16,0),MATCH(입력!$H9,Sheet2!$BP$10:$CO$10,0))</f>
        <v>0</v>
      </c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1"/>
      <c r="Y9" s="117">
        <v>0</v>
      </c>
      <c r="Z9" s="119"/>
      <c r="AA9" s="125" t="s">
        <v>15</v>
      </c>
      <c r="AB9" s="121" t="s">
        <v>419</v>
      </c>
      <c r="AC9" s="123"/>
      <c r="AD9" s="123"/>
      <c r="AE9" s="137"/>
      <c r="AH9" s="26">
        <f>VLOOKUP($G9,Sheet2!$C$96:$O$145,13,FALSE)</f>
        <v>390</v>
      </c>
    </row>
    <row r="10" spans="2:34">
      <c r="B10" s="133"/>
      <c r="C10" s="129"/>
      <c r="D10" s="135"/>
      <c r="E10" s="25" t="s">
        <v>93</v>
      </c>
      <c r="F10" s="127"/>
      <c r="G10" s="139"/>
      <c r="H10" s="131"/>
      <c r="I10" s="29" t="str">
        <f t="shared" ref="I10" si="5">G9&amp;E10</f>
        <v>전사 카루타 모자스타포스</v>
      </c>
      <c r="J10" s="143"/>
      <c r="K10" s="34">
        <f>IF($AF$3=1,$J9,0)</f>
        <v>0</v>
      </c>
      <c r="L10" s="34">
        <f>IF($AF$3&gt;0,$J9,0)</f>
        <v>0</v>
      </c>
      <c r="M10" s="34">
        <f>IF($AF$3=0,$J9,0)</f>
        <v>0</v>
      </c>
      <c r="N10" s="34">
        <f>IF(OR($AF$3=0,$AF$3=2),$J9,0)</f>
        <v>0</v>
      </c>
      <c r="O10" s="34">
        <f>HLOOKUP($H9,Sheet2!$BP$25:$CO$26,2,FALSE)</f>
        <v>0</v>
      </c>
      <c r="P10" s="34"/>
      <c r="Q10" s="34">
        <f>IF($AF$3&gt;0,INDEX(Sheet2!$BP$17:$CO$21,MATCH(입력!$AF10,Sheet2!$BO$17:$BO$22,0),MATCH(입력!$H9,Sheet2!$BP$10:$CO$10,0)),0)</f>
        <v>0</v>
      </c>
      <c r="R10" s="34">
        <f>IF($AF$3=0,INDEX(Sheet2!$BP$17:$CO$21,MATCH(입력!$AF10,Sheet2!$BO$17:$BO$21,0),MATCH(입력!$H9,Sheet2!$BP$10:$CO$10,0)),0)</f>
        <v>0</v>
      </c>
      <c r="S10" s="34">
        <f>INDEX(Sheet2!$BP$29:$CO$51,MATCH(입력!$AH9,Sheet2!$BO$29:$BO$51,0),MATCH(입력!$H9,Sheet2!$BP$28:$CO$28,0))</f>
        <v>0</v>
      </c>
      <c r="T10" s="34"/>
      <c r="U10" s="34"/>
      <c r="V10" s="34"/>
      <c r="W10" s="34"/>
      <c r="X10" s="31"/>
      <c r="Y10" s="117"/>
      <c r="Z10" s="119"/>
      <c r="AA10" s="125"/>
      <c r="AB10" s="121"/>
      <c r="AC10" s="123"/>
      <c r="AD10" s="123"/>
      <c r="AE10" s="137"/>
      <c r="AF10" s="17">
        <f>VLOOKUP($G9,Sheet2!$C$96:$D$167,2,FALSE)</f>
        <v>3</v>
      </c>
      <c r="AH10" s="26"/>
    </row>
    <row r="11" spans="2:34">
      <c r="B11" s="133"/>
      <c r="C11" s="129"/>
      <c r="D11" s="135" t="s">
        <v>129</v>
      </c>
      <c r="E11" s="25" t="s">
        <v>92</v>
      </c>
      <c r="F11" s="127" t="s">
        <v>97</v>
      </c>
      <c r="G11" s="139" t="s">
        <v>409</v>
      </c>
      <c r="H11" s="130"/>
      <c r="I11" s="29" t="str">
        <f t="shared" ref="I11" si="6">G11&amp;E11</f>
        <v>궁수 카루타 상의추가옵션</v>
      </c>
      <c r="J11" s="142">
        <f>INDEX(Sheet2!$BP$11:$CO$15,MATCH(입력!$AF12,Sheet2!$BO$11:$BO$16,0),MATCH(입력!$H11,Sheet2!$BP$10:$CO$10,0))</f>
        <v>0</v>
      </c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1"/>
      <c r="Y11" s="117">
        <v>0</v>
      </c>
      <c r="Z11" s="119"/>
      <c r="AA11" s="125" t="s">
        <v>68</v>
      </c>
      <c r="AB11" s="121" t="s">
        <v>400</v>
      </c>
      <c r="AC11" s="123"/>
      <c r="AD11" s="123"/>
      <c r="AE11" s="137"/>
      <c r="AH11" s="26">
        <f>VLOOKUP($G11,Sheet2!$C$96:$O$145,13,FALSE)</f>
        <v>210</v>
      </c>
    </row>
    <row r="12" spans="2:34">
      <c r="B12" s="133"/>
      <c r="C12" s="129"/>
      <c r="D12" s="135"/>
      <c r="E12" s="25" t="s">
        <v>93</v>
      </c>
      <c r="F12" s="127"/>
      <c r="G12" s="139"/>
      <c r="H12" s="131"/>
      <c r="I12" s="29" t="str">
        <f t="shared" ref="I12" si="7">G11&amp;E12</f>
        <v>궁수 카루타 상의스타포스</v>
      </c>
      <c r="J12" s="143"/>
      <c r="K12" s="34">
        <f>IF($AF$3=1,$J11,0)</f>
        <v>0</v>
      </c>
      <c r="L12" s="34">
        <f>IF($AF$3&gt;0,$J11,0)</f>
        <v>0</v>
      </c>
      <c r="M12" s="34">
        <f>IF($AF$3=0,$J11,0)</f>
        <v>0</v>
      </c>
      <c r="N12" s="34">
        <f>IF(OR($AF$3=0,$AF$3=2),$J11,0)</f>
        <v>0</v>
      </c>
      <c r="O12" s="34">
        <f>HLOOKUP($H11,Sheet2!$BP$25:$CO$26,2,FALSE)</f>
        <v>0</v>
      </c>
      <c r="P12" s="34"/>
      <c r="Q12" s="34">
        <f>IF($AF$3&gt;0,INDEX(Sheet2!$BP$17:$CO$21,MATCH(입력!$AF12,Sheet2!$BO$17:$BO$22,0),MATCH(입력!$H11,Sheet2!$BP$10:$CO$10,0)),0)</f>
        <v>0</v>
      </c>
      <c r="R12" s="34">
        <f>IF($AF$3=0,INDEX(Sheet2!$BP$17:$CO$21,MATCH(입력!$AF12,Sheet2!$BO$17:$BO$21,0),MATCH(입력!$H11,Sheet2!$BP$10:$CO$10,0)),0)</f>
        <v>0</v>
      </c>
      <c r="S12" s="34">
        <f>INDEX(Sheet2!$BP$29:$CO$51,MATCH(입력!$AH11,Sheet2!$BO$29:$BO$51,0),MATCH(입력!$H11,Sheet2!$BP$28:$CO$28,0))</f>
        <v>0</v>
      </c>
      <c r="T12" s="34"/>
      <c r="U12" s="34"/>
      <c r="V12" s="34"/>
      <c r="W12" s="34"/>
      <c r="X12" s="31"/>
      <c r="Y12" s="117"/>
      <c r="Z12" s="119"/>
      <c r="AA12" s="125"/>
      <c r="AB12" s="121"/>
      <c r="AC12" s="123"/>
      <c r="AD12" s="123"/>
      <c r="AE12" s="137"/>
      <c r="AF12" s="17">
        <f>VLOOKUP($G11,Sheet2!$C$96:$D$167,2,FALSE)</f>
        <v>3</v>
      </c>
      <c r="AH12" s="26"/>
    </row>
    <row r="13" spans="2:34">
      <c r="B13" s="133"/>
      <c r="C13" s="129"/>
      <c r="D13" s="135" t="s">
        <v>130</v>
      </c>
      <c r="E13" s="25" t="s">
        <v>92</v>
      </c>
      <c r="F13" s="127" t="s">
        <v>100</v>
      </c>
      <c r="G13" s="139" t="s">
        <v>410</v>
      </c>
      <c r="H13" s="130"/>
      <c r="I13" s="29" t="str">
        <f t="shared" ref="I13" si="8">G13&amp;E13</f>
        <v>도적 카루타 하의추가옵션</v>
      </c>
      <c r="J13" s="142">
        <f>INDEX(Sheet2!$BP$11:$CO$15,MATCH(입력!$AF14,Sheet2!$BO$11:$BO$16,0),MATCH(입력!$H13,Sheet2!$BP$10:$CO$10,0))</f>
        <v>0</v>
      </c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1"/>
      <c r="Y13" s="117">
        <v>0</v>
      </c>
      <c r="Z13" s="119"/>
      <c r="AA13" s="125" t="s">
        <v>69</v>
      </c>
      <c r="AB13" s="121" t="s">
        <v>400</v>
      </c>
      <c r="AC13" s="123"/>
      <c r="AD13" s="123"/>
      <c r="AE13" s="137"/>
      <c r="AH13" s="26">
        <f>VLOOKUP($G13,Sheet2!$C$96:$O$145,13,FALSE)</f>
        <v>210</v>
      </c>
    </row>
    <row r="14" spans="2:34">
      <c r="B14" s="133"/>
      <c r="C14" s="129"/>
      <c r="D14" s="135"/>
      <c r="E14" s="25" t="s">
        <v>93</v>
      </c>
      <c r="F14" s="127"/>
      <c r="G14" s="139"/>
      <c r="H14" s="131"/>
      <c r="I14" s="29" t="str">
        <f t="shared" ref="I14" si="9">G13&amp;E14</f>
        <v>도적 카루타 하의스타포스</v>
      </c>
      <c r="J14" s="143"/>
      <c r="K14" s="34">
        <f>IF($AF$3=1,$J13,0)</f>
        <v>0</v>
      </c>
      <c r="L14" s="34">
        <f>IF($AF$3&gt;0,$J13,0)</f>
        <v>0</v>
      </c>
      <c r="M14" s="34">
        <f>IF($AF$3=0,$J13,0)</f>
        <v>0</v>
      </c>
      <c r="N14" s="34">
        <f>IF(OR($AF$3=0,$AF$3=2),$J13,0)</f>
        <v>0</v>
      </c>
      <c r="O14" s="34">
        <f>HLOOKUP($H13,Sheet2!$BP$25:$CO$26,2,FALSE)</f>
        <v>0</v>
      </c>
      <c r="P14" s="34"/>
      <c r="Q14" s="34">
        <f>IF($AF$3&gt;0,INDEX(Sheet2!$BP$17:$CO$21,MATCH(입력!$AF14,Sheet2!$BO$17:$BO$22,0),MATCH(입력!$H13,Sheet2!$BP$10:$CO$10,0)),0)</f>
        <v>0</v>
      </c>
      <c r="R14" s="34">
        <f>IF($AF$3=0,INDEX(Sheet2!$BP$17:$CO$21,MATCH(입력!$AF14,Sheet2!$BO$17:$BO$21,0),MATCH(입력!$H13,Sheet2!$BP$10:$CO$10,0)),0)</f>
        <v>0</v>
      </c>
      <c r="S14" s="34">
        <f>INDEX(Sheet2!$BP$29:$CO$51,MATCH(입력!$AH13,Sheet2!$BO$29:$BO$51,0),MATCH(입력!$H13,Sheet2!$BP$28:$CO$28,0))</f>
        <v>0</v>
      </c>
      <c r="T14" s="34"/>
      <c r="U14" s="34"/>
      <c r="V14" s="34"/>
      <c r="W14" s="34"/>
      <c r="X14" s="31"/>
      <c r="Y14" s="117"/>
      <c r="Z14" s="119"/>
      <c r="AA14" s="125"/>
      <c r="AB14" s="121"/>
      <c r="AC14" s="123"/>
      <c r="AD14" s="123"/>
      <c r="AE14" s="137"/>
      <c r="AF14" s="17">
        <f>VLOOKUP($G13,Sheet2!$C$96:$D$167,2,FALSE)</f>
        <v>3</v>
      </c>
      <c r="AH14" s="26"/>
    </row>
    <row r="15" spans="2:34">
      <c r="B15" s="133"/>
      <c r="C15" s="129"/>
      <c r="D15" s="135" t="s">
        <v>131</v>
      </c>
      <c r="E15" s="25" t="s">
        <v>92</v>
      </c>
      <c r="F15" s="127" t="s">
        <v>101</v>
      </c>
      <c r="G15" s="139" t="s">
        <v>199</v>
      </c>
      <c r="H15" s="130"/>
      <c r="I15" s="29" t="str">
        <f t="shared" ref="I15" si="10">G15&amp;E15</f>
        <v>전사 앱솔랩스 신발추가옵션</v>
      </c>
      <c r="J15" s="142">
        <f>INDEX(Sheet2!$BP$11:$CO$15,MATCH(입력!$AF16,Sheet2!$BO$11:$BO$16,0),MATCH(입력!$H15,Sheet2!$BP$10:$CO$10,0))</f>
        <v>0</v>
      </c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1"/>
      <c r="Y15" s="117">
        <v>0</v>
      </c>
      <c r="Z15" s="119"/>
      <c r="AA15" s="125" t="s">
        <v>70</v>
      </c>
      <c r="AB15" s="121" t="s">
        <v>400</v>
      </c>
      <c r="AC15" s="123"/>
      <c r="AD15" s="123"/>
      <c r="AE15" s="137"/>
      <c r="AH15" s="26">
        <f>VLOOKUP($G15,Sheet2!$C$96:$O$145,13,FALSE)</f>
        <v>150</v>
      </c>
    </row>
    <row r="16" spans="2:34">
      <c r="B16" s="133"/>
      <c r="C16" s="129"/>
      <c r="D16" s="135"/>
      <c r="E16" s="25" t="s">
        <v>93</v>
      </c>
      <c r="F16" s="127"/>
      <c r="G16" s="139"/>
      <c r="H16" s="131"/>
      <c r="I16" s="29" t="str">
        <f t="shared" ref="I16" si="11">G15&amp;E16</f>
        <v>전사 앱솔랩스 신발스타포스</v>
      </c>
      <c r="J16" s="143"/>
      <c r="K16" s="34">
        <f>IF($AF$3=1,$J15,0)</f>
        <v>0</v>
      </c>
      <c r="L16" s="34">
        <f>IF($AF$3&gt;0,$J15,0)</f>
        <v>0</v>
      </c>
      <c r="M16" s="34">
        <f>IF($AF$3=0,$J15,0)</f>
        <v>0</v>
      </c>
      <c r="N16" s="34">
        <f>IF(OR($AF$3=0,$AF$3=2),$J15,0)</f>
        <v>0</v>
      </c>
      <c r="O16" s="34">
        <f>HLOOKUP($H15,Sheet2!$BP$25:$CO$26,2,FALSE)</f>
        <v>0</v>
      </c>
      <c r="P16" s="34"/>
      <c r="Q16" s="34">
        <f>IF($AF$3&gt;0,INDEX(Sheet2!$BP$17:$CO$21,MATCH(입력!$AF16,Sheet2!$BO$17:$BO$22,0),MATCH(입력!$H15,Sheet2!$BP$10:$CO$10,0)),0)+$AG$24</f>
        <v>0</v>
      </c>
      <c r="R16" s="34">
        <f>IF($AF$3=0,INDEX(Sheet2!$BP$17:$CO$21,MATCH(입력!$AF16,Sheet2!$BO$17:$BO$21,0),MATCH(입력!$H15,Sheet2!$BP$10:$CO$10,0)),0)+$AG$24</f>
        <v>0</v>
      </c>
      <c r="S16" s="34">
        <f>INDEX(Sheet2!$BP$29:$CO$51,MATCH(입력!$AH15,Sheet2!$BO$29:$BO$51,0),MATCH(입력!$H15,Sheet2!$BP$28:$CO$28,0))</f>
        <v>0</v>
      </c>
      <c r="T16" s="34"/>
      <c r="U16" s="34"/>
      <c r="V16" s="34"/>
      <c r="W16" s="34"/>
      <c r="X16" s="31"/>
      <c r="Y16" s="117"/>
      <c r="Z16" s="119"/>
      <c r="AA16" s="125"/>
      <c r="AB16" s="121"/>
      <c r="AC16" s="123"/>
      <c r="AD16" s="123"/>
      <c r="AE16" s="137"/>
      <c r="AF16" s="17">
        <f>VLOOKUP($G15,Sheet2!$C$96:$D$167,2,FALSE)</f>
        <v>4</v>
      </c>
      <c r="AH16" s="26"/>
    </row>
    <row r="17" spans="2:34">
      <c r="B17" s="133"/>
      <c r="C17" s="129"/>
      <c r="D17" s="135" t="s">
        <v>132</v>
      </c>
      <c r="E17" s="25" t="s">
        <v>92</v>
      </c>
      <c r="F17" s="127" t="s">
        <v>19</v>
      </c>
      <c r="G17" s="139" t="s">
        <v>259</v>
      </c>
      <c r="H17" s="130"/>
      <c r="I17" s="29" t="str">
        <f t="shared" ref="I17" si="12">G17&amp;E17</f>
        <v>마법사 아케인 장갑추가옵션</v>
      </c>
      <c r="J17" s="142">
        <f>INDEX(Sheet2!$BP$11:$CO$15,MATCH(입력!$AF18,Sheet2!$BO$11:$BO$16,0),MATCH(입력!$H17,Sheet2!$BP$10:$CO$10,0))</f>
        <v>0</v>
      </c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1"/>
      <c r="Y17" s="117">
        <v>0</v>
      </c>
      <c r="Z17" s="119"/>
      <c r="AA17" s="125" t="s">
        <v>19</v>
      </c>
      <c r="AB17" s="121" t="s">
        <v>400</v>
      </c>
      <c r="AC17" s="123"/>
      <c r="AD17" s="123"/>
      <c r="AE17" s="137"/>
      <c r="AF17" s="17" t="s">
        <v>287</v>
      </c>
      <c r="AG17" s="17">
        <f>IF($H$17-4&gt;0,1,0)</f>
        <v>0</v>
      </c>
      <c r="AH17" s="26">
        <f>VLOOKUP($G17,Sheet2!$C$96:$O$145,13,FALSE)</f>
        <v>250</v>
      </c>
    </row>
    <row r="18" spans="2:34">
      <c r="B18" s="133"/>
      <c r="C18" s="129"/>
      <c r="D18" s="135"/>
      <c r="E18" s="25" t="s">
        <v>93</v>
      </c>
      <c r="F18" s="127"/>
      <c r="G18" s="139"/>
      <c r="H18" s="131"/>
      <c r="I18" s="29" t="str">
        <f t="shared" ref="I18" si="13">G17&amp;E18</f>
        <v>마법사 아케인 장갑스타포스</v>
      </c>
      <c r="J18" s="143"/>
      <c r="K18" s="34">
        <f>IF($AF$3=1,$J17,0)</f>
        <v>0</v>
      </c>
      <c r="L18" s="34">
        <f>IF($AF$3&gt;0,$J17,0)</f>
        <v>0</v>
      </c>
      <c r="M18" s="34">
        <f>IF($AF$3=0,$J17,0)</f>
        <v>0</v>
      </c>
      <c r="N18" s="34">
        <f>IF(OR($AF$3=0,$AF$3=2),$J17,0)</f>
        <v>0</v>
      </c>
      <c r="O18" s="34">
        <f>HLOOKUP($H17,Sheet2!$BP$25:$CO$26,2,FALSE)</f>
        <v>0</v>
      </c>
      <c r="P18" s="34"/>
      <c r="Q18" s="34">
        <f>IF($AF$3&gt;0,INDEX(Sheet2!$BP$17:$CO$21,MATCH(입력!$AF18,Sheet2!$BO$17:$BO$22,0),MATCH(입력!$H17,Sheet2!$BP$10:$CO$10,0)),0)</f>
        <v>0</v>
      </c>
      <c r="R18" s="34">
        <f>IF($AF$3=0,INDEX(Sheet2!$BP$17:$CO$21,MATCH(입력!$AF18,Sheet2!$BO$17:$BO$21,0),MATCH(입력!$H17,Sheet2!$BP$10:$CO$10,0)),0)</f>
        <v>0</v>
      </c>
      <c r="S18" s="34">
        <f>INDEX(Sheet2!$BP$29:$CO$51,MATCH(입력!$AH17,Sheet2!$BO$29:$BO$51,0),MATCH(입력!$H17,Sheet2!$BP$28:$CO$28,0))</f>
        <v>0</v>
      </c>
      <c r="T18" s="34"/>
      <c r="U18" s="34"/>
      <c r="V18" s="34"/>
      <c r="W18" s="34"/>
      <c r="X18" s="31"/>
      <c r="Y18" s="117"/>
      <c r="Z18" s="119"/>
      <c r="AA18" s="125"/>
      <c r="AB18" s="121"/>
      <c r="AC18" s="123"/>
      <c r="AD18" s="123"/>
      <c r="AE18" s="137"/>
      <c r="AF18" s="17">
        <f>VLOOKUP($G17,Sheet2!$C$96:$D$167,2,FALSE)</f>
        <v>5</v>
      </c>
      <c r="AG18" s="17">
        <f>IF($H$17-6&gt;0,1,0)</f>
        <v>0</v>
      </c>
      <c r="AH18" s="26"/>
    </row>
    <row r="19" spans="2:34">
      <c r="B19" s="133"/>
      <c r="C19" s="129"/>
      <c r="D19" s="135" t="s">
        <v>133</v>
      </c>
      <c r="E19" s="25" t="s">
        <v>92</v>
      </c>
      <c r="F19" s="127" t="s">
        <v>102</v>
      </c>
      <c r="G19" s="139" t="s">
        <v>389</v>
      </c>
      <c r="H19" s="130"/>
      <c r="I19" s="29" t="str">
        <f t="shared" ref="I19" si="14">G19&amp;E19</f>
        <v>앱솔랩스 망토추가옵션</v>
      </c>
      <c r="J19" s="142">
        <f>INDEX(Sheet2!$BP$11:$CO$15,MATCH(입력!$AF20,Sheet2!$BO$11:$BO$16,0),MATCH(입력!$H19,Sheet2!$BP$10:$CO$10,0))</f>
        <v>0</v>
      </c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1"/>
      <c r="Y19" s="117">
        <v>0</v>
      </c>
      <c r="Z19" s="119"/>
      <c r="AA19" s="125" t="s">
        <v>83</v>
      </c>
      <c r="AB19" s="121" t="s">
        <v>400</v>
      </c>
      <c r="AC19" s="123"/>
      <c r="AD19" s="123"/>
      <c r="AE19" s="137"/>
      <c r="AG19" s="17">
        <f>IF($H$17-8&gt;0,1,0)</f>
        <v>0</v>
      </c>
      <c r="AH19" s="26">
        <f>VLOOKUP($G19,Sheet2!$C$96:$O$145,13,FALSE)</f>
        <v>250</v>
      </c>
    </row>
    <row r="20" spans="2:34">
      <c r="B20" s="133"/>
      <c r="C20" s="129"/>
      <c r="D20" s="135"/>
      <c r="E20" s="25" t="s">
        <v>93</v>
      </c>
      <c r="F20" s="127"/>
      <c r="G20" s="139"/>
      <c r="H20" s="131"/>
      <c r="I20" s="29" t="str">
        <f t="shared" ref="I20" si="15">G19&amp;E20</f>
        <v>앱솔랩스 망토스타포스</v>
      </c>
      <c r="J20" s="143"/>
      <c r="K20" s="34">
        <f>IF($AF$3=1,$J19,0)</f>
        <v>0</v>
      </c>
      <c r="L20" s="34">
        <f>IF($AF$3&gt;0,$J19,0)</f>
        <v>0</v>
      </c>
      <c r="M20" s="34">
        <f>IF($AF$3=0,$J19,0)</f>
        <v>0</v>
      </c>
      <c r="N20" s="34">
        <f>IF(OR($AF$3=0,$AF$3=2),$J19,0)</f>
        <v>0</v>
      </c>
      <c r="O20" s="34">
        <f>HLOOKUP($H19,Sheet2!$BP$25:$CO$26,2,FALSE)</f>
        <v>0</v>
      </c>
      <c r="P20" s="34"/>
      <c r="Q20" s="34">
        <f>IF($AF$3&gt;0,INDEX(Sheet2!$BP$17:$CO$21,MATCH(입력!$AF20,Sheet2!$BO$17:$BO$22,0),MATCH(입력!$H19,Sheet2!$BP$10:$CO$10,0)),0)</f>
        <v>0</v>
      </c>
      <c r="R20" s="34">
        <f>IF($AF$3=0,INDEX(Sheet2!$BP$17:$CO$21,MATCH(입력!$AF20,Sheet2!$BO$17:$BO$21,0),MATCH(입력!$H19,Sheet2!$BP$10:$CO$10,0)),0)</f>
        <v>0</v>
      </c>
      <c r="S20" s="34">
        <f>INDEX(Sheet2!$BP$29:$CO$51,MATCH(입력!$AH19,Sheet2!$BO$29:$BO$51,0),MATCH(입력!$H19,Sheet2!$BP$28:$CO$28,0))</f>
        <v>0</v>
      </c>
      <c r="T20" s="34"/>
      <c r="U20" s="34"/>
      <c r="V20" s="34"/>
      <c r="W20" s="34"/>
      <c r="X20" s="31"/>
      <c r="Y20" s="117"/>
      <c r="Z20" s="119"/>
      <c r="AA20" s="125"/>
      <c r="AB20" s="121"/>
      <c r="AC20" s="123"/>
      <c r="AD20" s="123"/>
      <c r="AE20" s="137"/>
      <c r="AF20" s="17">
        <f>VLOOKUP($G19,Sheet2!$C$96:$D$167,2,FALSE)</f>
        <v>4</v>
      </c>
      <c r="AG20" s="17">
        <f>IF($H$17-10&gt;0,1,0)</f>
        <v>0</v>
      </c>
      <c r="AH20" s="26"/>
    </row>
    <row r="21" spans="2:34">
      <c r="B21" s="133"/>
      <c r="C21" s="129"/>
      <c r="D21" s="135" t="s">
        <v>134</v>
      </c>
      <c r="E21" s="25" t="s">
        <v>92</v>
      </c>
      <c r="F21" s="127" t="s">
        <v>103</v>
      </c>
      <c r="G21" s="139" t="s">
        <v>435</v>
      </c>
      <c r="H21" s="130"/>
      <c r="I21" s="29" t="str">
        <f t="shared" ref="I21" si="16">G21&amp;E21</f>
        <v>아케인 견장추가옵션</v>
      </c>
      <c r="J21" s="142">
        <f>INDEX(Sheet2!$BP$11:$CO$15,MATCH(입력!$AF22,Sheet2!$BO$11:$BO$16,0),MATCH(입력!$H21,Sheet2!$BP$10:$CO$10,0))</f>
        <v>0</v>
      </c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1"/>
      <c r="Y21" s="117">
        <v>0</v>
      </c>
      <c r="Z21" s="119"/>
      <c r="AA21" s="125" t="s">
        <v>73</v>
      </c>
      <c r="AB21" s="121" t="s">
        <v>400</v>
      </c>
      <c r="AC21" s="123"/>
      <c r="AD21" s="123"/>
      <c r="AE21" s="137"/>
      <c r="AG21" s="17">
        <f>IF($H$17-12&gt;0,1,0)</f>
        <v>0</v>
      </c>
      <c r="AH21" s="26">
        <f>VLOOKUP($G21,Sheet2!$C$96:$O$145,13,FALSE)</f>
        <v>300</v>
      </c>
    </row>
    <row r="22" spans="2:34">
      <c r="B22" s="133"/>
      <c r="C22" s="129"/>
      <c r="D22" s="135"/>
      <c r="E22" s="25" t="s">
        <v>93</v>
      </c>
      <c r="F22" s="127"/>
      <c r="G22" s="139"/>
      <c r="H22" s="131"/>
      <c r="I22" s="29" t="str">
        <f t="shared" ref="I22" si="17">G21&amp;E22</f>
        <v>아케인 견장스타포스</v>
      </c>
      <c r="J22" s="143"/>
      <c r="K22" s="34">
        <f>IF($AF$3=1,$J21,0)</f>
        <v>0</v>
      </c>
      <c r="L22" s="34">
        <f>IF($AF$3&gt;0,$J21,0)</f>
        <v>0</v>
      </c>
      <c r="M22" s="34">
        <f>IF($AF$3=0,$J21,0)</f>
        <v>0</v>
      </c>
      <c r="N22" s="34">
        <f>IF(OR($AF$3=0,$AF$3=2),$J21,0)</f>
        <v>0</v>
      </c>
      <c r="O22" s="34">
        <f>HLOOKUP($H21,Sheet2!$BP$25:$CO$26,2,FALSE)</f>
        <v>0</v>
      </c>
      <c r="P22" s="34"/>
      <c r="Q22" s="34">
        <f>IF($AF$3&gt;0,INDEX(Sheet2!$BP$17:$CO$21,MATCH(입력!$AF22,Sheet2!$BO$17:$BO$22,0),MATCH(입력!$H21,Sheet2!$BP$10:$CO$10,0)),0)</f>
        <v>0</v>
      </c>
      <c r="R22" s="34">
        <f>IF($AF$3=0,INDEX(Sheet2!$BP$17:$CO$21,MATCH(입력!$AF22,Sheet2!$BO$17:$BO$21,0),MATCH(입력!$H21,Sheet2!$BP$10:$CO$10,0)),0)</f>
        <v>0</v>
      </c>
      <c r="S22" s="34">
        <f>INDEX(Sheet2!$BP$29:$CO$51,MATCH(입력!$AH21,Sheet2!$BO$29:$BO$51,0),MATCH(입력!$H21,Sheet2!$BP$28:$CO$28,0))</f>
        <v>0</v>
      </c>
      <c r="T22" s="34"/>
      <c r="U22" s="34"/>
      <c r="V22" s="34"/>
      <c r="W22" s="34"/>
      <c r="X22" s="31"/>
      <c r="Y22" s="117"/>
      <c r="Z22" s="119"/>
      <c r="AA22" s="125"/>
      <c r="AB22" s="121"/>
      <c r="AC22" s="123"/>
      <c r="AD22" s="123"/>
      <c r="AE22" s="137"/>
      <c r="AF22" s="17">
        <f>VLOOKUP($G21,Sheet2!$C$96:$D$167,2,FALSE)</f>
        <v>5</v>
      </c>
      <c r="AG22" s="17">
        <f>IF($H$17-13&gt;0,1,0)</f>
        <v>0</v>
      </c>
      <c r="AH22" s="26"/>
    </row>
    <row r="23" spans="2:34">
      <c r="B23" s="133"/>
      <c r="C23" s="129" t="s">
        <v>45</v>
      </c>
      <c r="D23" s="135" t="s">
        <v>135</v>
      </c>
      <c r="E23" s="25" t="s">
        <v>92</v>
      </c>
      <c r="F23" s="127" t="s">
        <v>104</v>
      </c>
      <c r="G23" s="139" t="s">
        <v>434</v>
      </c>
      <c r="H23" s="130"/>
      <c r="I23" s="29" t="str">
        <f t="shared" ref="I23" si="18">G23&amp;E23</f>
        <v>타일런트 벨트추가옵션</v>
      </c>
      <c r="J23" s="142">
        <f>INDEX(Sheet2!$BP$11:$CO$16,MATCH(입력!$AF24,Sheet2!$BO$11:$BO$16,0),MATCH(입력!$H23,Sheet2!$BP$10:$CO$10,0))</f>
        <v>0</v>
      </c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1"/>
      <c r="Y23" s="117">
        <v>0</v>
      </c>
      <c r="Z23" s="119"/>
      <c r="AA23" s="125" t="s">
        <v>72</v>
      </c>
      <c r="AB23" s="121" t="s">
        <v>400</v>
      </c>
      <c r="AC23" s="123"/>
      <c r="AD23" s="123"/>
      <c r="AE23" s="137"/>
      <c r="AG23" s="17">
        <f>IF($H$17-14&gt;0,1,0)</f>
        <v>0</v>
      </c>
      <c r="AH23" s="26">
        <f>VLOOKUP($G23,Sheet2!$C$168:$O$206,13,FALSE)</f>
        <v>105</v>
      </c>
    </row>
    <row r="24" spans="2:34">
      <c r="B24" s="133"/>
      <c r="C24" s="129"/>
      <c r="D24" s="135"/>
      <c r="E24" s="25" t="s">
        <v>93</v>
      </c>
      <c r="F24" s="127"/>
      <c r="G24" s="139"/>
      <c r="H24" s="131"/>
      <c r="I24" s="29" t="str">
        <f t="shared" ref="I24" si="19">G23&amp;E24</f>
        <v>타일런트 벨트스타포스</v>
      </c>
      <c r="J24" s="143"/>
      <c r="K24" s="34">
        <f>$J23</f>
        <v>0</v>
      </c>
      <c r="L24" s="34">
        <f>$J23</f>
        <v>0</v>
      </c>
      <c r="M24" s="34">
        <f>$J23</f>
        <v>0</v>
      </c>
      <c r="N24" s="34">
        <f>$J23</f>
        <v>0</v>
      </c>
      <c r="O24" s="34">
        <f>HLOOKUP($H23,Sheet2!$BP$25:$CO$26,2,FALSE)</f>
        <v>0</v>
      </c>
      <c r="P24" s="34"/>
      <c r="Q24" s="34">
        <f>INDEX(Sheet2!$BP$17:$CO$22,MATCH(입력!$AF24,Sheet2!$BO$17:$BO$22,0),MATCH(입력!$H23,Sheet2!$BP$10:$CO$10,0))</f>
        <v>0</v>
      </c>
      <c r="R24" s="34">
        <f>$Q24</f>
        <v>0</v>
      </c>
      <c r="S24" s="34">
        <f>INDEX(Sheet2!$BP$29:$CO$51,MATCH(입력!$AH23,Sheet2!$BO$29:$BO$51,0),MATCH(입력!$H23,Sheet2!$BP$28:$CO$28,0))</f>
        <v>0</v>
      </c>
      <c r="T24" s="34"/>
      <c r="U24" s="34"/>
      <c r="V24" s="34"/>
      <c r="W24" s="34"/>
      <c r="X24" s="31"/>
      <c r="Y24" s="117"/>
      <c r="Z24" s="119"/>
      <c r="AA24" s="125"/>
      <c r="AB24" s="121"/>
      <c r="AC24" s="123"/>
      <c r="AD24" s="123"/>
      <c r="AE24" s="137"/>
      <c r="AF24" s="17">
        <f>VLOOKUP($G23,Sheet2!$C$168:$D$206,2,FALSE)</f>
        <v>0</v>
      </c>
      <c r="AG24" s="17">
        <f>SUM(AG17:AG23)</f>
        <v>0</v>
      </c>
      <c r="AH24" s="26"/>
    </row>
    <row r="25" spans="2:34">
      <c r="B25" s="133"/>
      <c r="C25" s="129"/>
      <c r="D25" s="135" t="s">
        <v>136</v>
      </c>
      <c r="E25" s="25" t="s">
        <v>92</v>
      </c>
      <c r="F25" s="127" t="s">
        <v>105</v>
      </c>
      <c r="G25" s="139" t="s">
        <v>224</v>
      </c>
      <c r="H25" s="130"/>
      <c r="I25" s="29" t="str">
        <f t="shared" ref="I25" si="20">G25&amp;E25</f>
        <v>카오스 링추가옵션</v>
      </c>
      <c r="J25" s="142">
        <f>INDEX(Sheet2!$BP$11:$CO$15,MATCH(입력!$AF26,Sheet2!$BO$11:$BO$16,0),MATCH(입력!$H25,Sheet2!$BP$10:$CO$10,0))</f>
        <v>0</v>
      </c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1"/>
      <c r="Y25" s="117">
        <v>0</v>
      </c>
      <c r="Z25" s="119"/>
      <c r="AA25" s="125" t="s">
        <v>74</v>
      </c>
      <c r="AB25" s="121" t="s">
        <v>400</v>
      </c>
      <c r="AC25" s="123"/>
      <c r="AD25" s="123"/>
      <c r="AE25" s="137"/>
      <c r="AH25" s="26">
        <f>VLOOKUP($G25,Sheet2!$C$168:$O$206,13,FALSE)</f>
        <v>0</v>
      </c>
    </row>
    <row r="26" spans="2:34">
      <c r="B26" s="133"/>
      <c r="C26" s="129"/>
      <c r="D26" s="135"/>
      <c r="E26" s="25" t="s">
        <v>93</v>
      </c>
      <c r="F26" s="127"/>
      <c r="G26" s="139"/>
      <c r="H26" s="131"/>
      <c r="I26" s="29" t="str">
        <f>G25&amp;E26</f>
        <v>카오스 링스타포스</v>
      </c>
      <c r="J26" s="143"/>
      <c r="K26" s="34">
        <f>$J25</f>
        <v>0</v>
      </c>
      <c r="L26" s="34">
        <f>$J25</f>
        <v>0</v>
      </c>
      <c r="M26" s="34">
        <f>$J25</f>
        <v>0</v>
      </c>
      <c r="N26" s="34">
        <f>$J25</f>
        <v>0</v>
      </c>
      <c r="O26" s="34">
        <f>HLOOKUP($H25,Sheet2!$BP$25:$CO$26,2,FALSE)</f>
        <v>0</v>
      </c>
      <c r="P26" s="34"/>
      <c r="Q26" s="34">
        <f>INDEX(Sheet2!$BP$17:$CO$21,MATCH(입력!$AF26,Sheet2!$BO$17:$BO$22,0),MATCH(입력!$H25,Sheet2!$BP$10:$CO$10,0))</f>
        <v>0</v>
      </c>
      <c r="R26" s="34">
        <f t="shared" ref="R26" si="21">$Q26</f>
        <v>0</v>
      </c>
      <c r="S26" s="34">
        <f>INDEX(Sheet2!$BP$29:$CO$51,MATCH(입력!$AH25,Sheet2!$BO$29:$BO$51,0),MATCH(입력!$H25,Sheet2!$BP$28:$CO$28,0))</f>
        <v>0</v>
      </c>
      <c r="T26" s="34"/>
      <c r="U26" s="34"/>
      <c r="V26" s="34"/>
      <c r="W26" s="34"/>
      <c r="X26" s="31"/>
      <c r="Y26" s="117"/>
      <c r="Z26" s="119"/>
      <c r="AA26" s="125"/>
      <c r="AB26" s="121"/>
      <c r="AC26" s="123"/>
      <c r="AD26" s="123"/>
      <c r="AE26" s="137"/>
      <c r="AF26" s="17">
        <f>VLOOKUP($G25,Sheet2!$C$168:$D$206,2,FALSE)</f>
        <v>1</v>
      </c>
      <c r="AH26" s="26"/>
    </row>
    <row r="27" spans="2:34">
      <c r="B27" s="133"/>
      <c r="C27" s="129"/>
      <c r="D27" s="135" t="s">
        <v>137</v>
      </c>
      <c r="E27" s="25" t="s">
        <v>92</v>
      </c>
      <c r="F27" s="127" t="s">
        <v>106</v>
      </c>
      <c r="G27" s="139" t="s">
        <v>213</v>
      </c>
      <c r="H27" s="130"/>
      <c r="I27" s="29" t="str">
        <f t="shared" ref="I27" si="22">G27&amp;E27</f>
        <v>실버블라썸 링추가옵션</v>
      </c>
      <c r="J27" s="142">
        <f>INDEX(Sheet2!$BP$11:$CO$15,MATCH(입력!$AF28,Sheet2!$BO$11:$BO$16,0),MATCH(입력!$H27,Sheet2!$BP$10:$CO$10,0))</f>
        <v>0</v>
      </c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1"/>
      <c r="Y27" s="117">
        <v>0</v>
      </c>
      <c r="Z27" s="119"/>
      <c r="AA27" s="125" t="s">
        <v>75</v>
      </c>
      <c r="AB27" s="121" t="s">
        <v>400</v>
      </c>
      <c r="AC27" s="123"/>
      <c r="AD27" s="123"/>
      <c r="AE27" s="137"/>
      <c r="AH27" s="26">
        <f>VLOOKUP($G27,Sheet2!$C$168:$O$206,13,FALSE)</f>
        <v>0</v>
      </c>
    </row>
    <row r="28" spans="2:34">
      <c r="B28" s="133"/>
      <c r="C28" s="129"/>
      <c r="D28" s="135"/>
      <c r="E28" s="25" t="s">
        <v>93</v>
      </c>
      <c r="F28" s="127"/>
      <c r="G28" s="139"/>
      <c r="H28" s="131"/>
      <c r="I28" s="29" t="str">
        <f t="shared" ref="I28" si="23">G27&amp;E28</f>
        <v>실버블라썸 링스타포스</v>
      </c>
      <c r="J28" s="143"/>
      <c r="K28" s="34">
        <f>$J27</f>
        <v>0</v>
      </c>
      <c r="L28" s="34">
        <f>$J27</f>
        <v>0</v>
      </c>
      <c r="M28" s="34">
        <f>$J27</f>
        <v>0</v>
      </c>
      <c r="N28" s="34">
        <f>$J27</f>
        <v>0</v>
      </c>
      <c r="O28" s="34">
        <f>HLOOKUP($H27,Sheet2!$BP$25:$CO$26,2,FALSE)</f>
        <v>0</v>
      </c>
      <c r="P28" s="34"/>
      <c r="Q28" s="34">
        <f>INDEX(Sheet2!$BP$17:$CO$21,MATCH(입력!$AF28,Sheet2!$BO$17:$BO$22,0),MATCH(입력!$H27,Sheet2!$BP$10:$CO$10,0))</f>
        <v>0</v>
      </c>
      <c r="R28" s="34">
        <f t="shared" ref="R28" si="24">$Q28</f>
        <v>0</v>
      </c>
      <c r="S28" s="34">
        <f>INDEX(Sheet2!$BP$29:$CO$51,MATCH(입력!$AH27,Sheet2!$BO$29:$BO$51,0),MATCH(입력!$H27,Sheet2!$BP$28:$CO$28,0))</f>
        <v>0</v>
      </c>
      <c r="T28" s="34"/>
      <c r="U28" s="34"/>
      <c r="V28" s="34"/>
      <c r="W28" s="34"/>
      <c r="X28" s="31"/>
      <c r="Y28" s="117"/>
      <c r="Z28" s="119"/>
      <c r="AA28" s="125"/>
      <c r="AB28" s="121"/>
      <c r="AC28" s="123"/>
      <c r="AD28" s="123"/>
      <c r="AE28" s="137"/>
      <c r="AF28" s="17">
        <f>VLOOKUP($G27,Sheet2!$C$168:$D$206,2,FALSE)</f>
        <v>1</v>
      </c>
      <c r="AH28" s="26"/>
    </row>
    <row r="29" spans="2:34">
      <c r="B29" s="133"/>
      <c r="C29" s="129"/>
      <c r="D29" s="135" t="s">
        <v>138</v>
      </c>
      <c r="E29" s="25" t="s">
        <v>92</v>
      </c>
      <c r="F29" s="127" t="s">
        <v>107</v>
      </c>
      <c r="G29" s="139" t="s">
        <v>220</v>
      </c>
      <c r="H29" s="130"/>
      <c r="I29" s="29" t="str">
        <f t="shared" ref="I29" si="25">G29&amp;E29</f>
        <v>이터널 플레임 링추가옵션</v>
      </c>
      <c r="J29" s="142">
        <f>INDEX(Sheet2!$BP$11:$CO$15,MATCH(입력!$AF30,Sheet2!$BO$11:$BO$16,0),MATCH(입력!$H29,Sheet2!$BP$10:$CO$10,0))</f>
        <v>0</v>
      </c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1"/>
      <c r="Y29" s="117">
        <v>0</v>
      </c>
      <c r="Z29" s="119"/>
      <c r="AA29" s="125" t="s">
        <v>76</v>
      </c>
      <c r="AB29" s="121" t="s">
        <v>400</v>
      </c>
      <c r="AC29" s="123"/>
      <c r="AD29" s="123"/>
      <c r="AE29" s="137"/>
      <c r="AH29" s="26">
        <f>VLOOKUP($G29,Sheet2!$C$168:$O$206,13,FALSE)</f>
        <v>0</v>
      </c>
    </row>
    <row r="30" spans="2:34">
      <c r="B30" s="133"/>
      <c r="C30" s="129"/>
      <c r="D30" s="135"/>
      <c r="E30" s="25" t="s">
        <v>93</v>
      </c>
      <c r="F30" s="127"/>
      <c r="G30" s="139"/>
      <c r="H30" s="131"/>
      <c r="I30" s="29" t="str">
        <f t="shared" ref="I30" si="26">G29&amp;E30</f>
        <v>이터널 플레임 링스타포스</v>
      </c>
      <c r="J30" s="143"/>
      <c r="K30" s="34">
        <f>$J29</f>
        <v>0</v>
      </c>
      <c r="L30" s="34">
        <f>$J29</f>
        <v>0</v>
      </c>
      <c r="M30" s="34">
        <f>$J29</f>
        <v>0</v>
      </c>
      <c r="N30" s="34">
        <f>$J29</f>
        <v>0</v>
      </c>
      <c r="O30" s="34">
        <f>HLOOKUP($H29,Sheet2!$BP$25:$CO$26,2,FALSE)</f>
        <v>0</v>
      </c>
      <c r="P30" s="34"/>
      <c r="Q30" s="34">
        <f>INDEX(Sheet2!$BP$17:$CO$21,MATCH(입력!$AF30,Sheet2!$BO$17:$BO$22,0),MATCH(입력!$H29,Sheet2!$BP$10:$CO$10,0))</f>
        <v>0</v>
      </c>
      <c r="R30" s="34">
        <f t="shared" ref="R30" si="27">$Q30</f>
        <v>0</v>
      </c>
      <c r="S30" s="34">
        <f>INDEX(Sheet2!$BP$29:$CO$51,MATCH(입력!$AH29,Sheet2!$BO$29:$BO$51,0),MATCH(입력!$H29,Sheet2!$BP$28:$CO$28,0))</f>
        <v>0</v>
      </c>
      <c r="T30" s="34"/>
      <c r="U30" s="34"/>
      <c r="V30" s="34"/>
      <c r="W30" s="34"/>
      <c r="X30" s="31"/>
      <c r="Y30" s="117"/>
      <c r="Z30" s="119"/>
      <c r="AA30" s="125"/>
      <c r="AB30" s="121"/>
      <c r="AC30" s="123"/>
      <c r="AD30" s="123"/>
      <c r="AE30" s="137"/>
      <c r="AF30" s="17">
        <f>VLOOKUP($G29,Sheet2!$C$168:$D$206,2,FALSE)</f>
        <v>1</v>
      </c>
      <c r="AH30" s="26"/>
    </row>
    <row r="31" spans="2:34">
      <c r="B31" s="133"/>
      <c r="C31" s="129"/>
      <c r="D31" s="135" t="s">
        <v>139</v>
      </c>
      <c r="E31" s="25" t="s">
        <v>92</v>
      </c>
      <c r="F31" s="127" t="s">
        <v>108</v>
      </c>
      <c r="G31" s="139" t="s">
        <v>206</v>
      </c>
      <c r="H31" s="130"/>
      <c r="I31" s="29" t="str">
        <f t="shared" ref="I31" si="28">G31&amp;E31</f>
        <v>마이스터링추가옵션</v>
      </c>
      <c r="J31" s="142">
        <f>INDEX(Sheet2!$BP$11:$CO$15,MATCH(입력!$AF32,Sheet2!$BO$11:$BO$16,0),MATCH(입력!$H31,Sheet2!$BP$10:$CO$10,0))</f>
        <v>0</v>
      </c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1"/>
      <c r="Y31" s="117">
        <v>0</v>
      </c>
      <c r="Z31" s="119"/>
      <c r="AA31" s="125" t="s">
        <v>77</v>
      </c>
      <c r="AB31" s="121" t="s">
        <v>400</v>
      </c>
      <c r="AC31" s="123"/>
      <c r="AD31" s="123"/>
      <c r="AE31" s="137"/>
      <c r="AH31" s="26">
        <f>VLOOKUP($G31,Sheet2!$C$168:$O$206,13,FALSE)</f>
        <v>150</v>
      </c>
    </row>
    <row r="32" spans="2:34">
      <c r="B32" s="133"/>
      <c r="C32" s="129"/>
      <c r="D32" s="135"/>
      <c r="E32" s="25" t="s">
        <v>93</v>
      </c>
      <c r="F32" s="127"/>
      <c r="G32" s="139"/>
      <c r="H32" s="131"/>
      <c r="I32" s="29" t="str">
        <f t="shared" ref="I32" si="29">G31&amp;E32</f>
        <v>마이스터링스타포스</v>
      </c>
      <c r="J32" s="143"/>
      <c r="K32" s="34">
        <f>$J31</f>
        <v>0</v>
      </c>
      <c r="L32" s="34">
        <f>$J31</f>
        <v>0</v>
      </c>
      <c r="M32" s="34">
        <f>$J31</f>
        <v>0</v>
      </c>
      <c r="N32" s="34">
        <f>$J31</f>
        <v>0</v>
      </c>
      <c r="O32" s="34">
        <f>HLOOKUP($H31,Sheet2!$BP$25:$CO$26,2,FALSE)</f>
        <v>0</v>
      </c>
      <c r="P32" s="34"/>
      <c r="Q32" s="34">
        <f>INDEX(Sheet2!$BP$17:$CO$21,MATCH(입력!$AF32,Sheet2!$BO$17:$BO$22,0),MATCH(입력!$H31,Sheet2!$BP$10:$CO$10,0))</f>
        <v>0</v>
      </c>
      <c r="R32" s="34">
        <f t="shared" ref="R32" si="30">$Q32</f>
        <v>0</v>
      </c>
      <c r="S32" s="34">
        <f>INDEX(Sheet2!$BP$29:$CO$51,MATCH(입력!$AH31,Sheet2!$BO$29:$BO$51,0),MATCH(입력!$H31,Sheet2!$BP$28:$CO$28,0))</f>
        <v>0</v>
      </c>
      <c r="T32" s="34"/>
      <c r="U32" s="34"/>
      <c r="V32" s="34"/>
      <c r="W32" s="34"/>
      <c r="X32" s="31"/>
      <c r="Y32" s="117"/>
      <c r="Z32" s="119"/>
      <c r="AA32" s="125"/>
      <c r="AB32" s="121"/>
      <c r="AC32" s="123"/>
      <c r="AD32" s="123"/>
      <c r="AE32" s="137"/>
      <c r="AF32" s="17">
        <f>VLOOKUP($G31,Sheet2!$C$168:$D$206,2,FALSE)</f>
        <v>2</v>
      </c>
      <c r="AH32" s="26"/>
    </row>
    <row r="33" spans="2:34">
      <c r="B33" s="133"/>
      <c r="C33" s="129"/>
      <c r="D33" s="135" t="s">
        <v>140</v>
      </c>
      <c r="E33" s="25" t="s">
        <v>92</v>
      </c>
      <c r="F33" s="127" t="s">
        <v>109</v>
      </c>
      <c r="G33" s="139" t="s">
        <v>216</v>
      </c>
      <c r="H33" s="130"/>
      <c r="I33" s="29" t="str">
        <f t="shared" ref="I33" si="31">G33&amp;E33</f>
        <v>도미네이터추가옵션</v>
      </c>
      <c r="J33" s="142">
        <f>INDEX(Sheet2!$BP$11:$CO$15,MATCH(입력!$AF34,Sheet2!$BO$11:$BO$16,0),MATCH(입력!$H33,Sheet2!$BP$10:$CO$10,0))</f>
        <v>0</v>
      </c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1"/>
      <c r="Y33" s="117">
        <v>0</v>
      </c>
      <c r="Z33" s="119"/>
      <c r="AA33" s="125" t="s">
        <v>78</v>
      </c>
      <c r="AB33" s="121" t="s">
        <v>400</v>
      </c>
      <c r="AC33" s="123"/>
      <c r="AD33" s="123"/>
      <c r="AE33" s="137"/>
      <c r="AH33" s="26">
        <f>VLOOKUP($G33,Sheet2!$C$168:$O$206,13,FALSE)</f>
        <v>100</v>
      </c>
    </row>
    <row r="34" spans="2:34">
      <c r="B34" s="133"/>
      <c r="C34" s="129"/>
      <c r="D34" s="135"/>
      <c r="E34" s="25" t="s">
        <v>93</v>
      </c>
      <c r="F34" s="127"/>
      <c r="G34" s="139"/>
      <c r="H34" s="131"/>
      <c r="I34" s="29" t="str">
        <f t="shared" ref="I34" si="32">G33&amp;E34</f>
        <v>도미네이터스타포스</v>
      </c>
      <c r="J34" s="143"/>
      <c r="K34" s="34">
        <f>$J33</f>
        <v>0</v>
      </c>
      <c r="L34" s="34">
        <f>$J33</f>
        <v>0</v>
      </c>
      <c r="M34" s="34">
        <f>$J33</f>
        <v>0</v>
      </c>
      <c r="N34" s="34">
        <f>$J33</f>
        <v>0</v>
      </c>
      <c r="O34" s="34">
        <f>HLOOKUP($H33,Sheet2!$BP$25:$CO$26,2,FALSE)</f>
        <v>0</v>
      </c>
      <c r="P34" s="34"/>
      <c r="Q34" s="34">
        <f>INDEX(Sheet2!$BP$17:$CO$21,MATCH(입력!$AF34,Sheet2!$BO$17:$BO$22,0),MATCH(입력!$H33,Sheet2!$BP$10:$CO$10,0))</f>
        <v>0</v>
      </c>
      <c r="R34" s="34">
        <f t="shared" ref="R34" si="33">$Q34</f>
        <v>0</v>
      </c>
      <c r="S34" s="34">
        <f>INDEX(Sheet2!$BP$29:$CO$51,MATCH(입력!$AH33,Sheet2!$BO$29:$BO$51,0),MATCH(입력!$H33,Sheet2!$BP$28:$CO$28,0))</f>
        <v>0</v>
      </c>
      <c r="T34" s="34"/>
      <c r="U34" s="34"/>
      <c r="V34" s="34"/>
      <c r="W34" s="34"/>
      <c r="X34" s="31"/>
      <c r="Y34" s="117"/>
      <c r="Z34" s="119"/>
      <c r="AA34" s="125"/>
      <c r="AB34" s="121"/>
      <c r="AC34" s="123"/>
      <c r="AD34" s="123"/>
      <c r="AE34" s="137"/>
      <c r="AF34" s="17">
        <f>VLOOKUP($G33,Sheet2!$C$168:$D$206,2,FALSE)</f>
        <v>2</v>
      </c>
      <c r="AH34" s="26"/>
    </row>
    <row r="35" spans="2:34">
      <c r="B35" s="133"/>
      <c r="C35" s="129"/>
      <c r="D35" s="135" t="s">
        <v>141</v>
      </c>
      <c r="E35" s="25" t="s">
        <v>92</v>
      </c>
      <c r="F35" s="127" t="s">
        <v>110</v>
      </c>
      <c r="G35" s="139" t="s">
        <v>232</v>
      </c>
      <c r="H35" s="130"/>
      <c r="I35" s="29" t="str">
        <f t="shared" ref="I35" si="34">G35&amp;E35</f>
        <v>고통의 근원추가옵션</v>
      </c>
      <c r="J35" s="142">
        <f>INDEX(Sheet2!$BP$11:$CO$15,MATCH(입력!$AF36,Sheet2!$BO$11:$BO$16,0),MATCH(입력!$H35,Sheet2!$BP$10:$CO$10,0))</f>
        <v>0</v>
      </c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1"/>
      <c r="Y35" s="117">
        <v>0</v>
      </c>
      <c r="Z35" s="119"/>
      <c r="AA35" s="125" t="s">
        <v>79</v>
      </c>
      <c r="AB35" s="121" t="s">
        <v>400</v>
      </c>
      <c r="AC35" s="123"/>
      <c r="AD35" s="123"/>
      <c r="AE35" s="137"/>
      <c r="AH35" s="26">
        <f>VLOOKUP($G35,Sheet2!$C$168:$O$206,13,FALSE)</f>
        <v>200</v>
      </c>
    </row>
    <row r="36" spans="2:34">
      <c r="B36" s="133"/>
      <c r="C36" s="129"/>
      <c r="D36" s="135"/>
      <c r="E36" s="25" t="s">
        <v>93</v>
      </c>
      <c r="F36" s="127"/>
      <c r="G36" s="139"/>
      <c r="H36" s="131"/>
      <c r="I36" s="29" t="str">
        <f t="shared" ref="I36" si="35">G35&amp;E36</f>
        <v>고통의 근원스타포스</v>
      </c>
      <c r="J36" s="143"/>
      <c r="K36" s="34">
        <f>$J35</f>
        <v>0</v>
      </c>
      <c r="L36" s="34">
        <f>$J35</f>
        <v>0</v>
      </c>
      <c r="M36" s="34">
        <f>$J35</f>
        <v>0</v>
      </c>
      <c r="N36" s="34">
        <f>$J35</f>
        <v>0</v>
      </c>
      <c r="O36" s="34">
        <f>HLOOKUP($H35,Sheet2!$BP$25:$CO$26,2,FALSE)</f>
        <v>0</v>
      </c>
      <c r="P36" s="34"/>
      <c r="Q36" s="34">
        <f>INDEX(Sheet2!$BP$17:$CO$21,MATCH(입력!$AF36,Sheet2!$BO$17:$BO$22,0),MATCH(입력!$H35,Sheet2!$BP$10:$CO$10,0))</f>
        <v>0</v>
      </c>
      <c r="R36" s="34">
        <f t="shared" ref="R36" si="36">$Q36</f>
        <v>0</v>
      </c>
      <c r="S36" s="34">
        <f>INDEX(Sheet2!$BP$29:$CO$51,MATCH(입력!$AH35,Sheet2!$BO$29:$BO$51,0),MATCH(입력!$H35,Sheet2!$BP$28:$CO$28,0))</f>
        <v>0</v>
      </c>
      <c r="T36" s="34"/>
      <c r="U36" s="34"/>
      <c r="V36" s="34"/>
      <c r="W36" s="34"/>
      <c r="X36" s="31"/>
      <c r="Y36" s="117"/>
      <c r="Z36" s="119"/>
      <c r="AA36" s="125"/>
      <c r="AB36" s="121"/>
      <c r="AC36" s="123"/>
      <c r="AD36" s="123"/>
      <c r="AE36" s="137"/>
      <c r="AF36" s="17">
        <f>VLOOKUP($G35,Sheet2!$C$168:$D$206,2,FALSE)</f>
        <v>4</v>
      </c>
      <c r="AH36" s="26"/>
    </row>
    <row r="37" spans="2:34">
      <c r="B37" s="133"/>
      <c r="C37" s="129"/>
      <c r="D37" s="135" t="s">
        <v>142</v>
      </c>
      <c r="E37" s="25" t="s">
        <v>92</v>
      </c>
      <c r="F37" s="127" t="s">
        <v>111</v>
      </c>
      <c r="G37" s="139" t="s">
        <v>233</v>
      </c>
      <c r="H37" s="130"/>
      <c r="I37" s="29" t="str">
        <f t="shared" ref="I37" si="37">G37&amp;E37</f>
        <v>루즈 컨트롤 머신 마크추가옵션</v>
      </c>
      <c r="J37" s="142">
        <f>INDEX(Sheet2!$BP$11:$CO$15,MATCH(입력!$AF38,Sheet2!$BO$11:$BO$16,0),MATCH(입력!$H37,Sheet2!$BP$10:$CO$10,0))</f>
        <v>0</v>
      </c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1"/>
      <c r="Y37" s="117">
        <v>0</v>
      </c>
      <c r="Z37" s="119"/>
      <c r="AA37" s="125" t="s">
        <v>80</v>
      </c>
      <c r="AB37" s="121" t="s">
        <v>400</v>
      </c>
      <c r="AC37" s="123"/>
      <c r="AD37" s="123"/>
      <c r="AE37" s="137"/>
      <c r="AH37" s="26">
        <f>VLOOKUP($G37,Sheet2!$C$168:$O$206,13,FALSE)</f>
        <v>200</v>
      </c>
    </row>
    <row r="38" spans="2:34">
      <c r="B38" s="133"/>
      <c r="C38" s="129"/>
      <c r="D38" s="135"/>
      <c r="E38" s="25" t="s">
        <v>93</v>
      </c>
      <c r="F38" s="127"/>
      <c r="G38" s="139"/>
      <c r="H38" s="131"/>
      <c r="I38" s="29" t="str">
        <f t="shared" ref="I38" si="38">G37&amp;E38</f>
        <v>루즈 컨트롤 머신 마크스타포스</v>
      </c>
      <c r="J38" s="143"/>
      <c r="K38" s="34">
        <f>$J37</f>
        <v>0</v>
      </c>
      <c r="L38" s="34">
        <f>$J37</f>
        <v>0</v>
      </c>
      <c r="M38" s="34">
        <f>$J37</f>
        <v>0</v>
      </c>
      <c r="N38" s="34">
        <f>$J37</f>
        <v>0</v>
      </c>
      <c r="O38" s="34">
        <f>HLOOKUP($H37,Sheet2!$BP$25:$CO$26,2,FALSE)</f>
        <v>0</v>
      </c>
      <c r="P38" s="34"/>
      <c r="Q38" s="34">
        <f>INDEX(Sheet2!$BP$17:$CO$21,MATCH(입력!$AF38,Sheet2!$BO$17:$BO$22,0),MATCH(입력!$H37,Sheet2!$BP$10:$CO$10,0))</f>
        <v>0</v>
      </c>
      <c r="R38" s="34">
        <f t="shared" ref="R38" si="39">$Q38</f>
        <v>0</v>
      </c>
      <c r="S38" s="34">
        <f>INDEX(Sheet2!$BP$29:$CO$51,MATCH(입력!$AH37,Sheet2!$BO$29:$BO$51,0),MATCH(입력!$H37,Sheet2!$BP$28:$CO$28,0))</f>
        <v>0</v>
      </c>
      <c r="T38" s="34"/>
      <c r="U38" s="34"/>
      <c r="V38" s="34"/>
      <c r="W38" s="34"/>
      <c r="X38" s="31"/>
      <c r="Y38" s="117"/>
      <c r="Z38" s="119"/>
      <c r="AA38" s="125"/>
      <c r="AB38" s="121"/>
      <c r="AC38" s="123"/>
      <c r="AD38" s="123"/>
      <c r="AE38" s="137"/>
      <c r="AF38" s="17">
        <f>VLOOKUP($G37,Sheet2!$C$168:$D$206,2,FALSE)</f>
        <v>3</v>
      </c>
      <c r="AH38" s="26"/>
    </row>
    <row r="39" spans="2:34">
      <c r="B39" s="133"/>
      <c r="C39" s="129"/>
      <c r="D39" s="135" t="s">
        <v>143</v>
      </c>
      <c r="E39" s="25" t="s">
        <v>92</v>
      </c>
      <c r="F39" s="127" t="s">
        <v>112</v>
      </c>
      <c r="G39" s="139" t="s">
        <v>229</v>
      </c>
      <c r="H39" s="130"/>
      <c r="I39" s="29" t="str">
        <f t="shared" ref="I39" si="40">G39&amp;E39</f>
        <v>마력이 깃든 안대추가옵션</v>
      </c>
      <c r="J39" s="142">
        <f>INDEX(Sheet2!$BP$11:$CO$15,MATCH(입력!$AF40,Sheet2!$BO$11:$BO$16,0),MATCH(입력!$H39,Sheet2!$BP$10:$CO$10,0))</f>
        <v>0</v>
      </c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1"/>
      <c r="Y39" s="117">
        <v>0</v>
      </c>
      <c r="Z39" s="119"/>
      <c r="AA39" s="125" t="s">
        <v>81</v>
      </c>
      <c r="AB39" s="121" t="s">
        <v>400</v>
      </c>
      <c r="AC39" s="123"/>
      <c r="AD39" s="123"/>
      <c r="AE39" s="137"/>
      <c r="AH39" s="26">
        <f>VLOOKUP($G39,Sheet2!$C$168:$O$206,13,FALSE)</f>
        <v>300</v>
      </c>
    </row>
    <row r="40" spans="2:34">
      <c r="B40" s="133"/>
      <c r="C40" s="129"/>
      <c r="D40" s="135"/>
      <c r="E40" s="25" t="s">
        <v>93</v>
      </c>
      <c r="F40" s="127"/>
      <c r="G40" s="139"/>
      <c r="H40" s="131"/>
      <c r="I40" s="29" t="str">
        <f t="shared" ref="I40" si="41">G39&amp;E40</f>
        <v>마력이 깃든 안대스타포스</v>
      </c>
      <c r="J40" s="143"/>
      <c r="K40" s="34">
        <f>$J39</f>
        <v>0</v>
      </c>
      <c r="L40" s="34">
        <f>$J39</f>
        <v>0</v>
      </c>
      <c r="M40" s="34">
        <f>$J39</f>
        <v>0</v>
      </c>
      <c r="N40" s="34">
        <f>$J39</f>
        <v>0</v>
      </c>
      <c r="O40" s="34">
        <f>HLOOKUP($H39,Sheet2!$BP$25:$CO$26,2,FALSE)</f>
        <v>0</v>
      </c>
      <c r="P40" s="34"/>
      <c r="Q40" s="34">
        <f>INDEX(Sheet2!$BP$17:$CO$21,MATCH(입력!$AF40,Sheet2!$BO$17:$BO$22,0),MATCH(입력!$H39,Sheet2!$BP$10:$CO$10,0))</f>
        <v>0</v>
      </c>
      <c r="R40" s="34">
        <f t="shared" ref="R40" si="42">$Q40</f>
        <v>0</v>
      </c>
      <c r="S40" s="34">
        <f>INDEX(Sheet2!$BP$29:$CO$51,MATCH(입력!$AH39,Sheet2!$BO$29:$BO$51,0),MATCH(입력!$H39,Sheet2!$BP$28:$CO$28,0))</f>
        <v>0</v>
      </c>
      <c r="T40" s="34"/>
      <c r="U40" s="34"/>
      <c r="V40" s="34"/>
      <c r="W40" s="34"/>
      <c r="X40" s="31"/>
      <c r="Y40" s="117"/>
      <c r="Z40" s="119"/>
      <c r="AA40" s="125"/>
      <c r="AB40" s="121"/>
      <c r="AC40" s="123"/>
      <c r="AD40" s="123"/>
      <c r="AE40" s="137"/>
      <c r="AF40" s="17">
        <f>VLOOKUP($G39,Sheet2!$C$168:$D$206,2,FALSE)</f>
        <v>4</v>
      </c>
      <c r="AH40" s="26"/>
    </row>
    <row r="41" spans="2:34">
      <c r="B41" s="133"/>
      <c r="C41" s="129"/>
      <c r="D41" s="135" t="s">
        <v>144</v>
      </c>
      <c r="E41" s="25" t="s">
        <v>92</v>
      </c>
      <c r="F41" s="127" t="s">
        <v>113</v>
      </c>
      <c r="G41" s="139" t="s">
        <v>211</v>
      </c>
      <c r="H41" s="130"/>
      <c r="I41" s="29" t="str">
        <f t="shared" ref="I41" si="43">G41&amp;E41</f>
        <v>지옥의 불꽃추가옵션</v>
      </c>
      <c r="J41" s="142">
        <f>INDEX(Sheet2!$BP$11:$CO$15,MATCH(입력!$AF42,Sheet2!$BO$11:$BO$16,0),MATCH(입력!$H41,Sheet2!$BP$10:$CO$10,0))</f>
        <v>0</v>
      </c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1"/>
      <c r="Y41" s="117">
        <v>0</v>
      </c>
      <c r="Z41" s="119"/>
      <c r="AA41" s="125" t="s">
        <v>82</v>
      </c>
      <c r="AB41" s="121" t="s">
        <v>400</v>
      </c>
      <c r="AC41" s="123"/>
      <c r="AD41" s="123"/>
      <c r="AE41" s="137"/>
      <c r="AH41" s="26">
        <f>VLOOKUP($G41,Sheet2!$C$168:$O$206,13,FALSE)</f>
        <v>100</v>
      </c>
    </row>
    <row r="42" spans="2:34">
      <c r="B42" s="133"/>
      <c r="C42" s="129"/>
      <c r="D42" s="135"/>
      <c r="E42" s="25" t="s">
        <v>93</v>
      </c>
      <c r="F42" s="127"/>
      <c r="G42" s="139"/>
      <c r="H42" s="131"/>
      <c r="I42" s="29" t="str">
        <f t="shared" ref="I42" si="44">G41&amp;E42</f>
        <v>지옥의 불꽃스타포스</v>
      </c>
      <c r="J42" s="143"/>
      <c r="K42" s="34">
        <f>$J41</f>
        <v>0</v>
      </c>
      <c r="L42" s="34">
        <f>$J41</f>
        <v>0</v>
      </c>
      <c r="M42" s="34">
        <f>$J41</f>
        <v>0</v>
      </c>
      <c r="N42" s="34">
        <f>$J41</f>
        <v>0</v>
      </c>
      <c r="O42" s="34">
        <f>HLOOKUP($H41,Sheet2!$BP$25:$CO$26,2,FALSE)</f>
        <v>0</v>
      </c>
      <c r="P42" s="34"/>
      <c r="Q42" s="34">
        <f>INDEX(Sheet2!$BP$17:$CO$21,MATCH(입력!$AF42,Sheet2!$BO$17:$BO$22,0),MATCH(입력!$H41,Sheet2!$BP$10:$CO$10,0))</f>
        <v>0</v>
      </c>
      <c r="R42" s="34">
        <f t="shared" ref="R42" si="45">$Q42</f>
        <v>0</v>
      </c>
      <c r="S42" s="34">
        <f>INDEX(Sheet2!$BP$29:$CO$51,MATCH(입력!$AH41,Sheet2!$BO$29:$BO$51,0),MATCH(입력!$H41,Sheet2!$BP$28:$CO$28,0))</f>
        <v>0</v>
      </c>
      <c r="T42" s="34"/>
      <c r="U42" s="34"/>
      <c r="V42" s="34"/>
      <c r="W42" s="34"/>
      <c r="X42" s="31"/>
      <c r="Y42" s="117"/>
      <c r="Z42" s="119"/>
      <c r="AA42" s="125"/>
      <c r="AB42" s="121"/>
      <c r="AC42" s="123"/>
      <c r="AD42" s="123"/>
      <c r="AE42" s="137"/>
      <c r="AF42" s="17">
        <f>VLOOKUP($G41,Sheet2!$C$168:$D$206,2,FALSE)</f>
        <v>1</v>
      </c>
      <c r="AH42" s="26"/>
    </row>
    <row r="43" spans="2:34">
      <c r="B43" s="133"/>
      <c r="C43" s="129"/>
      <c r="D43" s="135" t="s">
        <v>145</v>
      </c>
      <c r="E43" s="25" t="s">
        <v>92</v>
      </c>
      <c r="F43" s="127" t="s">
        <v>114</v>
      </c>
      <c r="G43" s="139" t="s">
        <v>408</v>
      </c>
      <c r="H43" s="117"/>
      <c r="I43" s="29" t="str">
        <f t="shared" ref="I43" si="46">G43&amp;E43</f>
        <v>저주받은 적의 마도서추가옵션</v>
      </c>
      <c r="J43" s="142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31"/>
      <c r="Y43" s="117">
        <v>0</v>
      </c>
      <c r="Z43" s="119"/>
      <c r="AA43" s="125" t="s">
        <v>84</v>
      </c>
      <c r="AB43" s="121" t="s">
        <v>400</v>
      </c>
      <c r="AC43" s="123"/>
      <c r="AD43" s="123"/>
      <c r="AE43" s="137"/>
      <c r="AH43" s="26">
        <f>VLOOKUP($G43,Sheet2!$C$168:$O$206,13,FALSE)</f>
        <v>0</v>
      </c>
    </row>
    <row r="44" spans="2:34">
      <c r="B44" s="133"/>
      <c r="C44" s="129"/>
      <c r="D44" s="135"/>
      <c r="E44" s="25" t="s">
        <v>93</v>
      </c>
      <c r="F44" s="127"/>
      <c r="G44" s="139"/>
      <c r="H44" s="117"/>
      <c r="I44" s="29" t="str">
        <f t="shared" ref="I44" si="47">G43&amp;E44</f>
        <v>저주받은 적의 마도서스타포스</v>
      </c>
      <c r="J44" s="143"/>
      <c r="K44" s="34"/>
      <c r="L44" s="34"/>
      <c r="M44" s="34"/>
      <c r="N44" s="34"/>
      <c r="O44" s="34">
        <f>HLOOKUP($H43,Sheet2!$BP$25:$CO$26,2,FALSE)</f>
        <v>0</v>
      </c>
      <c r="P44" s="34"/>
      <c r="Q44" s="34"/>
      <c r="R44" s="34"/>
      <c r="S44" s="34">
        <f>INDEX(Sheet2!$BP$29:$CO$51,MATCH(입력!$AH43,Sheet2!$BO$29:$BO$51,0),MATCH(입력!$H43,Sheet2!$BP$28:$CO$28,0))</f>
        <v>0</v>
      </c>
      <c r="T44" s="34"/>
      <c r="U44" s="34"/>
      <c r="V44" s="34"/>
      <c r="W44" s="34"/>
      <c r="X44" s="31"/>
      <c r="Y44" s="117"/>
      <c r="Z44" s="119"/>
      <c r="AA44" s="125"/>
      <c r="AB44" s="121"/>
      <c r="AC44" s="123"/>
      <c r="AD44" s="123"/>
      <c r="AE44" s="137"/>
      <c r="AH44" s="26"/>
    </row>
    <row r="45" spans="2:34">
      <c r="B45" s="133"/>
      <c r="C45" s="129"/>
      <c r="D45" s="135" t="s">
        <v>146</v>
      </c>
      <c r="E45" s="25" t="s">
        <v>92</v>
      </c>
      <c r="F45" s="127" t="s">
        <v>115</v>
      </c>
      <c r="G45" s="139" t="s">
        <v>246</v>
      </c>
      <c r="H45" s="130"/>
      <c r="I45" s="29" t="str">
        <f t="shared" ref="I45" si="48">G45&amp;E45</f>
        <v>페어리 하트추가옵션</v>
      </c>
      <c r="J45" s="142">
        <f>INDEX(Sheet2!$BP$11:$CO$15,MATCH(입력!$AF46,Sheet2!$BO$11:$BO$16,0),MATCH(입력!$H45,Sheet2!$BP$10:$CO$10,0))</f>
        <v>0</v>
      </c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1"/>
      <c r="Y45" s="117">
        <v>0</v>
      </c>
      <c r="Z45" s="119"/>
      <c r="AA45" s="125" t="s">
        <v>85</v>
      </c>
      <c r="AB45" s="121" t="s">
        <v>400</v>
      </c>
      <c r="AC45" s="123"/>
      <c r="AD45" s="123"/>
      <c r="AE45" s="137"/>
      <c r="AH45" s="26">
        <f>VLOOKUP($G45,Sheet2!$C$168:$O$206,13,FALSE)</f>
        <v>0</v>
      </c>
    </row>
    <row r="46" spans="2:34" ht="17.5" thickBot="1">
      <c r="B46" s="134"/>
      <c r="C46" s="132"/>
      <c r="D46" s="136"/>
      <c r="E46" s="27" t="s">
        <v>93</v>
      </c>
      <c r="F46" s="128"/>
      <c r="G46" s="140"/>
      <c r="H46" s="141"/>
      <c r="I46" s="32" t="str">
        <f t="shared" ref="I46" si="49">G45&amp;E46</f>
        <v>페어리 하트스타포스</v>
      </c>
      <c r="J46" s="144"/>
      <c r="K46" s="35">
        <f>$J45</f>
        <v>0</v>
      </c>
      <c r="L46" s="35">
        <f>$J45</f>
        <v>0</v>
      </c>
      <c r="M46" s="35">
        <f>$J45</f>
        <v>0</v>
      </c>
      <c r="N46" s="35">
        <f>$J45</f>
        <v>0</v>
      </c>
      <c r="O46" s="35">
        <f>HLOOKUP($H45,Sheet2!$BP$25:$CO$26,2,FALSE)</f>
        <v>0</v>
      </c>
      <c r="P46" s="35"/>
      <c r="Q46" s="35">
        <f>INDEX(Sheet2!$BP$17:$CO$21,MATCH(입력!$AF46,Sheet2!$BO$17:$BO$22,0),MATCH(입력!$H45,Sheet2!$BP$10:$CO$10,0))</f>
        <v>0</v>
      </c>
      <c r="R46" s="35">
        <f t="shared" ref="R46" si="50">$Q46</f>
        <v>0</v>
      </c>
      <c r="S46" s="35"/>
      <c r="T46" s="35"/>
      <c r="U46" s="35"/>
      <c r="V46" s="35"/>
      <c r="W46" s="35"/>
      <c r="X46" s="33"/>
      <c r="Y46" s="118"/>
      <c r="Z46" s="120"/>
      <c r="AA46" s="126"/>
      <c r="AB46" s="122"/>
      <c r="AC46" s="124"/>
      <c r="AD46" s="124"/>
      <c r="AE46" s="138"/>
      <c r="AF46" s="17">
        <f>VLOOKUP($G45,Sheet2!$C$168:$D$206,2,FALSE)</f>
        <v>1</v>
      </c>
      <c r="AH46" s="26"/>
    </row>
    <row r="47" spans="2:34" ht="17.5" thickTop="1">
      <c r="X47" s="28"/>
      <c r="Z47" s="18"/>
      <c r="AA47" s="18"/>
    </row>
    <row r="48" spans="2:34">
      <c r="X48" s="28"/>
      <c r="Z48" s="18"/>
      <c r="AA48" s="18"/>
    </row>
  </sheetData>
  <sheetProtection algorithmName="SHA-512" hashValue="tcN8dK4ynjSKD6nxQugTxaRyROHg9IXCGygIp65LTnGRHmCoWRsyO89Cuc5tXSWcPPMKpTeBm3eqLdGGvd60+Q==" saltValue="gminfgHFC8KjlVG12VrL+Q==" spinCount="100000" sheet="1" objects="1" scenarios="1"/>
  <mergeCells count="268">
    <mergeCell ref="J39:J40"/>
    <mergeCell ref="J41:J42"/>
    <mergeCell ref="J43:J44"/>
    <mergeCell ref="J45:J46"/>
    <mergeCell ref="J21:J22"/>
    <mergeCell ref="J23:J24"/>
    <mergeCell ref="J25:J26"/>
    <mergeCell ref="J27:J28"/>
    <mergeCell ref="J29:J30"/>
    <mergeCell ref="J31:J32"/>
    <mergeCell ref="J33:J34"/>
    <mergeCell ref="J35:J36"/>
    <mergeCell ref="J37:J38"/>
    <mergeCell ref="J3:J4"/>
    <mergeCell ref="J5:J6"/>
    <mergeCell ref="J7:J8"/>
    <mergeCell ref="J9:J10"/>
    <mergeCell ref="J11:J12"/>
    <mergeCell ref="J13:J14"/>
    <mergeCell ref="J15:J16"/>
    <mergeCell ref="J17:J18"/>
    <mergeCell ref="J19:J20"/>
    <mergeCell ref="AA3:AA4"/>
    <mergeCell ref="AA5:AA6"/>
    <mergeCell ref="AA7:AA8"/>
    <mergeCell ref="AA9:AA10"/>
    <mergeCell ref="AA11:AA12"/>
    <mergeCell ref="AA13:AA14"/>
    <mergeCell ref="AA15:AA16"/>
    <mergeCell ref="AA17:AA18"/>
    <mergeCell ref="AA19:AA20"/>
    <mergeCell ref="G39:G40"/>
    <mergeCell ref="G41:G42"/>
    <mergeCell ref="G43:G44"/>
    <mergeCell ref="G45:G46"/>
    <mergeCell ref="H9:H10"/>
    <mergeCell ref="H11:H12"/>
    <mergeCell ref="H13:H14"/>
    <mergeCell ref="H15:H16"/>
    <mergeCell ref="H17:H18"/>
    <mergeCell ref="H19:H20"/>
    <mergeCell ref="H21:H22"/>
    <mergeCell ref="H23:H24"/>
    <mergeCell ref="H25:H26"/>
    <mergeCell ref="H27:H28"/>
    <mergeCell ref="H29:H30"/>
    <mergeCell ref="H31:H32"/>
    <mergeCell ref="H33:H34"/>
    <mergeCell ref="H35:H36"/>
    <mergeCell ref="H37:H38"/>
    <mergeCell ref="H39:H40"/>
    <mergeCell ref="H41:H42"/>
    <mergeCell ref="H43:H44"/>
    <mergeCell ref="H45:H46"/>
    <mergeCell ref="G21:G22"/>
    <mergeCell ref="G23:G24"/>
    <mergeCell ref="G25:G26"/>
    <mergeCell ref="G27:G28"/>
    <mergeCell ref="G29:G30"/>
    <mergeCell ref="G31:G32"/>
    <mergeCell ref="G33:G34"/>
    <mergeCell ref="G35:G36"/>
    <mergeCell ref="G37:G38"/>
    <mergeCell ref="G3:G4"/>
    <mergeCell ref="G5:G6"/>
    <mergeCell ref="G7:G8"/>
    <mergeCell ref="G9:G10"/>
    <mergeCell ref="G11:G12"/>
    <mergeCell ref="G13:G14"/>
    <mergeCell ref="G15:G16"/>
    <mergeCell ref="G17:G18"/>
    <mergeCell ref="G19:G20"/>
    <mergeCell ref="AE39:AE40"/>
    <mergeCell ref="AE41:AE42"/>
    <mergeCell ref="AE43:AE44"/>
    <mergeCell ref="AE45:AE46"/>
    <mergeCell ref="AE21:AE22"/>
    <mergeCell ref="AE23:AE24"/>
    <mergeCell ref="AE25:AE26"/>
    <mergeCell ref="AE27:AE28"/>
    <mergeCell ref="AE29:AE30"/>
    <mergeCell ref="AE31:AE32"/>
    <mergeCell ref="AE33:AE34"/>
    <mergeCell ref="AE35:AE36"/>
    <mergeCell ref="AE37:AE38"/>
    <mergeCell ref="AE3:AE4"/>
    <mergeCell ref="AE5:AE6"/>
    <mergeCell ref="AE7:AE8"/>
    <mergeCell ref="AE9:AE10"/>
    <mergeCell ref="AE11:AE12"/>
    <mergeCell ref="AE13:AE14"/>
    <mergeCell ref="AE15:AE16"/>
    <mergeCell ref="AE17:AE18"/>
    <mergeCell ref="AE19:AE20"/>
    <mergeCell ref="C23:C46"/>
    <mergeCell ref="B3:B46"/>
    <mergeCell ref="D3:D4"/>
    <mergeCell ref="D5:D6"/>
    <mergeCell ref="D7:D8"/>
    <mergeCell ref="D9:D10"/>
    <mergeCell ref="D11:D12"/>
    <mergeCell ref="D13:D14"/>
    <mergeCell ref="D15:D16"/>
    <mergeCell ref="D17:D18"/>
    <mergeCell ref="D19:D20"/>
    <mergeCell ref="D21:D22"/>
    <mergeCell ref="D23:D24"/>
    <mergeCell ref="D25:D26"/>
    <mergeCell ref="D27:D28"/>
    <mergeCell ref="D29:D30"/>
    <mergeCell ref="D31:D32"/>
    <mergeCell ref="D33:D34"/>
    <mergeCell ref="D35:D36"/>
    <mergeCell ref="D37:D38"/>
    <mergeCell ref="D39:D40"/>
    <mergeCell ref="D41:D42"/>
    <mergeCell ref="D43:D44"/>
    <mergeCell ref="D45:D46"/>
    <mergeCell ref="C9:C22"/>
    <mergeCell ref="C3:C8"/>
    <mergeCell ref="F29:F30"/>
    <mergeCell ref="F31:F32"/>
    <mergeCell ref="F33:F34"/>
    <mergeCell ref="Z3:Z4"/>
    <mergeCell ref="AB3:AB4"/>
    <mergeCell ref="AC3:AC4"/>
    <mergeCell ref="AD3:AD4"/>
    <mergeCell ref="F5:F6"/>
    <mergeCell ref="H5:H6"/>
    <mergeCell ref="Y5:Y6"/>
    <mergeCell ref="Z5:Z6"/>
    <mergeCell ref="AB5:AB6"/>
    <mergeCell ref="AC5:AC6"/>
    <mergeCell ref="AD5:AD6"/>
    <mergeCell ref="F3:F4"/>
    <mergeCell ref="H3:H4"/>
    <mergeCell ref="Y3:Y4"/>
    <mergeCell ref="F7:F8"/>
    <mergeCell ref="F9:F10"/>
    <mergeCell ref="F11:F12"/>
    <mergeCell ref="F13:F14"/>
    <mergeCell ref="H7:H8"/>
    <mergeCell ref="F45:F46"/>
    <mergeCell ref="F35:F36"/>
    <mergeCell ref="F37:F38"/>
    <mergeCell ref="F39:F40"/>
    <mergeCell ref="F41:F42"/>
    <mergeCell ref="F43:F44"/>
    <mergeCell ref="F27:F28"/>
    <mergeCell ref="F15:F16"/>
    <mergeCell ref="F17:F18"/>
    <mergeCell ref="F19:F20"/>
    <mergeCell ref="F21:F22"/>
    <mergeCell ref="F23:F24"/>
    <mergeCell ref="F25:F26"/>
    <mergeCell ref="Y9:Y10"/>
    <mergeCell ref="Z9:Z10"/>
    <mergeCell ref="AB9:AB10"/>
    <mergeCell ref="AC9:AC10"/>
    <mergeCell ref="AD9:AD10"/>
    <mergeCell ref="Y7:Y8"/>
    <mergeCell ref="Z7:Z8"/>
    <mergeCell ref="AB7:AB8"/>
    <mergeCell ref="AC7:AC8"/>
    <mergeCell ref="AD7:AD8"/>
    <mergeCell ref="Y13:Y14"/>
    <mergeCell ref="Z13:Z14"/>
    <mergeCell ref="AB13:AB14"/>
    <mergeCell ref="AC13:AC14"/>
    <mergeCell ref="AD13:AD14"/>
    <mergeCell ref="Y11:Y12"/>
    <mergeCell ref="Z11:Z12"/>
    <mergeCell ref="AB11:AB12"/>
    <mergeCell ref="AC11:AC12"/>
    <mergeCell ref="AD11:AD12"/>
    <mergeCell ref="Y17:Y18"/>
    <mergeCell ref="Z17:Z18"/>
    <mergeCell ref="AB17:AB18"/>
    <mergeCell ref="AC17:AC18"/>
    <mergeCell ref="AD17:AD18"/>
    <mergeCell ref="Y15:Y16"/>
    <mergeCell ref="Z15:Z16"/>
    <mergeCell ref="AB15:AB16"/>
    <mergeCell ref="AC15:AC16"/>
    <mergeCell ref="AD15:AD16"/>
    <mergeCell ref="Y21:Y22"/>
    <mergeCell ref="Z21:Z22"/>
    <mergeCell ref="AB21:AB22"/>
    <mergeCell ref="AC21:AC22"/>
    <mergeCell ref="AD21:AD22"/>
    <mergeCell ref="Y19:Y20"/>
    <mergeCell ref="Z19:Z20"/>
    <mergeCell ref="AB19:AB20"/>
    <mergeCell ref="AC19:AC20"/>
    <mergeCell ref="AD19:AD20"/>
    <mergeCell ref="AA21:AA22"/>
    <mergeCell ref="Y25:Y26"/>
    <mergeCell ref="Z25:Z26"/>
    <mergeCell ref="AB25:AB26"/>
    <mergeCell ref="AC25:AC26"/>
    <mergeCell ref="AD25:AD26"/>
    <mergeCell ref="Y23:Y24"/>
    <mergeCell ref="Z23:Z24"/>
    <mergeCell ref="AB23:AB24"/>
    <mergeCell ref="AC23:AC24"/>
    <mergeCell ref="AD23:AD24"/>
    <mergeCell ref="AA23:AA24"/>
    <mergeCell ref="AA25:AA26"/>
    <mergeCell ref="Y29:Y30"/>
    <mergeCell ref="Z29:Z30"/>
    <mergeCell ref="AB29:AB30"/>
    <mergeCell ref="AC29:AC30"/>
    <mergeCell ref="AD29:AD30"/>
    <mergeCell ref="Y27:Y28"/>
    <mergeCell ref="Z27:Z28"/>
    <mergeCell ref="AB27:AB28"/>
    <mergeCell ref="AC27:AC28"/>
    <mergeCell ref="AD27:AD28"/>
    <mergeCell ref="AA27:AA28"/>
    <mergeCell ref="AA29:AA30"/>
    <mergeCell ref="Y33:Y34"/>
    <mergeCell ref="Z33:Z34"/>
    <mergeCell ref="AB33:AB34"/>
    <mergeCell ref="AC33:AC34"/>
    <mergeCell ref="AD33:AD34"/>
    <mergeCell ref="Y31:Y32"/>
    <mergeCell ref="Z31:Z32"/>
    <mergeCell ref="AB31:AB32"/>
    <mergeCell ref="AC31:AC32"/>
    <mergeCell ref="AD31:AD32"/>
    <mergeCell ref="AA31:AA32"/>
    <mergeCell ref="AA33:AA34"/>
    <mergeCell ref="Y37:Y38"/>
    <mergeCell ref="Z37:Z38"/>
    <mergeCell ref="AB37:AB38"/>
    <mergeCell ref="AC37:AC38"/>
    <mergeCell ref="AD37:AD38"/>
    <mergeCell ref="Y35:Y36"/>
    <mergeCell ref="Z35:Z36"/>
    <mergeCell ref="AB35:AB36"/>
    <mergeCell ref="AC35:AC36"/>
    <mergeCell ref="AD35:AD36"/>
    <mergeCell ref="AA35:AA36"/>
    <mergeCell ref="AA37:AA38"/>
    <mergeCell ref="Y41:Y42"/>
    <mergeCell ref="Z41:Z42"/>
    <mergeCell ref="AB41:AB42"/>
    <mergeCell ref="AC41:AC42"/>
    <mergeCell ref="AD41:AD42"/>
    <mergeCell ref="Y39:Y40"/>
    <mergeCell ref="Z39:Z40"/>
    <mergeCell ref="AB39:AB40"/>
    <mergeCell ref="AC39:AC40"/>
    <mergeCell ref="AD39:AD40"/>
    <mergeCell ref="AA39:AA40"/>
    <mergeCell ref="AA41:AA42"/>
    <mergeCell ref="Y45:Y46"/>
    <mergeCell ref="Z45:Z46"/>
    <mergeCell ref="AB45:AB46"/>
    <mergeCell ref="AC45:AC46"/>
    <mergeCell ref="AD45:AD46"/>
    <mergeCell ref="Y43:Y44"/>
    <mergeCell ref="Z43:Z44"/>
    <mergeCell ref="AB43:AB44"/>
    <mergeCell ref="AC43:AC44"/>
    <mergeCell ref="AD43:AD44"/>
    <mergeCell ref="AA43:AA44"/>
    <mergeCell ref="AA45:AA46"/>
  </mergeCells>
  <phoneticPr fontId="1" type="noConversion"/>
  <dataValidations count="3">
    <dataValidation type="list" allowBlank="1" showInputMessage="1" showErrorMessage="1" sqref="AB3:AB46" xr:uid="{63C48BBD-CD02-4FA7-BA9B-767C30133853}">
      <formula1>잠재능력</formula1>
    </dataValidation>
    <dataValidation type="list" allowBlank="1" showInputMessage="1" showErrorMessage="1" sqref="B3:B46" xr:uid="{B375A28A-E5F4-4ADC-8708-11BA0FEA15E9}">
      <formula1>$AG$4:$AG$8</formula1>
    </dataValidation>
    <dataValidation type="whole" allowBlank="1" showInputMessage="1" showErrorMessage="1" sqref="H3:H46" xr:uid="{1C0377DE-ADB2-472C-94DC-8932A0B55B89}">
      <formula1>0</formula1>
      <formula2>25</formula2>
    </dataValidation>
  </dataValidations>
  <pageMargins left="0.7" right="0.7" top="0.75" bottom="0.75" header="0.3" footer="0.3"/>
  <ignoredErrors>
    <ignoredError sqref="J3" unlockedFormula="1"/>
  </ignoredErrors>
  <legacyDrawing r:id="rId1"/>
  <extLst>
    <ext xmlns:x14="http://schemas.microsoft.com/office/spreadsheetml/2009/9/main" uri="{CCE6A557-97BC-4b89-ADB6-D9C93CAAB3DF}">
      <x14:dataValidations xmlns:xm="http://schemas.microsoft.com/office/excel/2006/main" count="18">
        <x14:dataValidation type="list" allowBlank="1" showInputMessage="1" showErrorMessage="1" xr:uid="{EB376EF8-07A4-4DB4-B0C8-FCF2F9518C88}">
          <x14:formula1>
            <xm:f>Sheet2!$C$5:$C$69</xm:f>
          </x14:formula1>
          <xm:sqref>G3:G4</xm:sqref>
        </x14:dataValidation>
        <x14:dataValidation type="list" allowBlank="1" showInputMessage="1" showErrorMessage="1" xr:uid="{764E4062-9B83-4414-8813-A89F642EC2DF}">
          <x14:formula1>
            <xm:f>Sheet2!$C$73:$C$80</xm:f>
          </x14:formula1>
          <xm:sqref>G5:G6</xm:sqref>
        </x14:dataValidation>
        <x14:dataValidation type="list" allowBlank="1" showInputMessage="1" showErrorMessage="1" xr:uid="{7624D922-F7B2-45D0-AE7C-0C6002C73E8B}">
          <x14:formula1>
            <xm:f>Sheet2!$C$96:$C$110</xm:f>
          </x14:formula1>
          <xm:sqref>G9:G10</xm:sqref>
        </x14:dataValidation>
        <x14:dataValidation type="list" allowBlank="1" showInputMessage="1" showErrorMessage="1" xr:uid="{1473AB63-A199-4D87-ABA0-4C8DE677F9B1}">
          <x14:formula1>
            <xm:f>Sheet2!$C$111:$C$115</xm:f>
          </x14:formula1>
          <xm:sqref>G11:G12</xm:sqref>
        </x14:dataValidation>
        <x14:dataValidation type="list" allowBlank="1" showInputMessage="1" showErrorMessage="1" xr:uid="{0A5CB373-7B28-4323-89F0-293FD9657E4C}">
          <x14:formula1>
            <xm:f>Sheet2!$C$116:$C$120</xm:f>
          </x14:formula1>
          <xm:sqref>G13:G14</xm:sqref>
        </x14:dataValidation>
        <x14:dataValidation type="list" allowBlank="1" showInputMessage="1" showErrorMessage="1" xr:uid="{D5F4C77A-4EF5-403E-813F-F43931001F20}">
          <x14:formula1>
            <xm:f>Sheet2!$C$121:$C$130</xm:f>
          </x14:formula1>
          <xm:sqref>G15:G16</xm:sqref>
        </x14:dataValidation>
        <x14:dataValidation type="list" allowBlank="1" showInputMessage="1" showErrorMessage="1" xr:uid="{2A564827-7B34-4FA4-B5EA-DC43034C7354}">
          <x14:formula1>
            <xm:f>Sheet2!$C$141:$C$142</xm:f>
          </x14:formula1>
          <xm:sqref>G19:G20</xm:sqref>
        </x14:dataValidation>
        <x14:dataValidation type="list" allowBlank="1" showInputMessage="1" showErrorMessage="1" xr:uid="{B32EDB9A-8BBB-4AC7-BA27-FECFE373D565}">
          <x14:formula1>
            <xm:f>Sheet2!$C$143:$C$145</xm:f>
          </x14:formula1>
          <xm:sqref>G21:G22</xm:sqref>
        </x14:dataValidation>
        <x14:dataValidation type="list" allowBlank="1" showInputMessage="1" showErrorMessage="1" xr:uid="{A3A011F8-486B-4F43-A542-A133E024EC47}">
          <x14:formula1>
            <xm:f>Sheet2!$C$192:$C$195</xm:f>
          </x14:formula1>
          <xm:sqref>G23:G24</xm:sqref>
        </x14:dataValidation>
        <x14:dataValidation type="list" allowBlank="1" showInputMessage="1" showErrorMessage="1" xr:uid="{E7FA7FBD-F21C-4565-8A60-923C05632E03}">
          <x14:formula1>
            <xm:f>Sheet2!$C$179:$C$191</xm:f>
          </x14:formula1>
          <xm:sqref>G25:G32</xm:sqref>
        </x14:dataValidation>
        <x14:dataValidation type="list" allowBlank="1" showInputMessage="1" showErrorMessage="1" xr:uid="{35B932FC-5CBA-406E-A767-A368D3DE4CC9}">
          <x14:formula1>
            <xm:f>Sheet2!$C$196:$C$199</xm:f>
          </x14:formula1>
          <xm:sqref>G33:G36</xm:sqref>
        </x14:dataValidation>
        <x14:dataValidation type="list" allowBlank="1" showInputMessage="1" showErrorMessage="1" xr:uid="{2D35CC32-8BE6-406C-9234-EEEF9166B2C3}">
          <x14:formula1>
            <xm:f>Sheet2!$C$168:$C$170</xm:f>
          </x14:formula1>
          <xm:sqref>G37:G38</xm:sqref>
        </x14:dataValidation>
        <x14:dataValidation type="list" allowBlank="1" showInputMessage="1" showErrorMessage="1" xr:uid="{A9CBAD24-5E22-45C9-8CEF-DB998394727D}">
          <x14:formula1>
            <xm:f>Sheet2!$C$171:$C$174</xm:f>
          </x14:formula1>
          <xm:sqref>G39:G40</xm:sqref>
        </x14:dataValidation>
        <x14:dataValidation type="list" allowBlank="1" showInputMessage="1" showErrorMessage="1" xr:uid="{69F9E72A-5F3A-47EC-93ED-B4138C9B5598}">
          <x14:formula1>
            <xm:f>Sheet2!$C$175:$C$178</xm:f>
          </x14:formula1>
          <xm:sqref>G41:G42</xm:sqref>
        </x14:dataValidation>
        <x14:dataValidation type="list" allowBlank="1" showInputMessage="1" showErrorMessage="1" xr:uid="{4B63BD14-59C8-4771-9D0E-87200171F0CE}">
          <x14:formula1>
            <xm:f>Sheet2!$C$200:$C$204</xm:f>
          </x14:formula1>
          <xm:sqref>G43:G44</xm:sqref>
        </x14:dataValidation>
        <x14:dataValidation type="list" allowBlank="1" showInputMessage="1" showErrorMessage="1" xr:uid="{83BDDB0E-63D3-47E5-84F8-33B00DC3020B}">
          <x14:formula1>
            <xm:f>Sheet2!$C$205:$C$206</xm:f>
          </x14:formula1>
          <xm:sqref>G45:G46</xm:sqref>
        </x14:dataValidation>
        <x14:dataValidation type="list" allowBlank="1" showInputMessage="1" showErrorMessage="1" xr:uid="{8B0FAB11-F63C-4F38-B8CB-192BBA445037}">
          <x14:formula1>
            <xm:f>Sheet2!$C$131:$C$140</xm:f>
          </x14:formula1>
          <xm:sqref>G17:G18</xm:sqref>
        </x14:dataValidation>
        <x14:dataValidation type="list" allowBlank="1" showInputMessage="1" showErrorMessage="1" xr:uid="{A634DB51-2D08-47D4-9215-50F7150EC5BA}">
          <x14:formula1>
            <xm:f>Sheet2!$C$70:$C$72</xm:f>
          </x14:formula1>
          <xm:sqref>G7:G8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C1B9CA-D0AD-427C-8D3B-33B8B34AB309}">
  <dimension ref="B1:AD187"/>
  <sheetViews>
    <sheetView workbookViewId="0">
      <selection activeCell="N12" sqref="N12"/>
    </sheetView>
  </sheetViews>
  <sheetFormatPr defaultRowHeight="17"/>
  <cols>
    <col min="1" max="1" width="1.6640625" customWidth="1"/>
    <col min="7" max="7" width="8.6640625" customWidth="1"/>
  </cols>
  <sheetData>
    <row r="1" spans="2:30" ht="4.5" customHeight="1" thickBot="1"/>
    <row r="2" spans="2:30" ht="17.5" thickTop="1">
      <c r="B2" s="1"/>
      <c r="C2" s="16"/>
      <c r="D2" s="2" t="s">
        <v>94</v>
      </c>
      <c r="E2" s="3"/>
      <c r="F2" s="2"/>
      <c r="G2" s="4"/>
      <c r="H2" s="3"/>
      <c r="I2" s="3"/>
      <c r="J2" s="3"/>
      <c r="K2" s="3"/>
      <c r="L2" s="3"/>
      <c r="M2" s="3"/>
      <c r="N2" s="4"/>
      <c r="O2" s="4"/>
      <c r="P2" s="2"/>
      <c r="Q2" s="2"/>
      <c r="R2" s="2"/>
      <c r="S2" s="2"/>
      <c r="T2" s="2"/>
      <c r="U2" s="2"/>
      <c r="V2" s="2"/>
      <c r="W2" s="2"/>
      <c r="X2" s="3"/>
      <c r="Y2" s="3"/>
      <c r="Z2" s="3"/>
      <c r="AA2" s="3"/>
      <c r="AB2" s="3"/>
      <c r="AC2" s="3"/>
      <c r="AD2" s="5"/>
    </row>
    <row r="3" spans="2:30">
      <c r="B3" s="146">
        <v>1</v>
      </c>
      <c r="C3" s="149"/>
      <c r="D3" s="6" t="s">
        <v>18</v>
      </c>
      <c r="E3" s="145"/>
      <c r="F3" s="145"/>
      <c r="G3" s="145"/>
      <c r="H3" s="7"/>
      <c r="I3" s="7"/>
      <c r="J3" s="7"/>
      <c r="K3" s="7"/>
      <c r="L3" s="7"/>
      <c r="M3" s="7"/>
      <c r="N3" s="7"/>
      <c r="O3" s="7"/>
      <c r="P3" s="7"/>
      <c r="Q3" s="7"/>
      <c r="R3" s="8"/>
      <c r="S3" s="9"/>
      <c r="T3" s="9"/>
      <c r="U3" s="9"/>
      <c r="V3" s="9"/>
      <c r="W3" s="10"/>
      <c r="X3" s="145"/>
      <c r="Y3" s="145"/>
      <c r="Z3" s="145"/>
      <c r="AA3" s="145"/>
      <c r="AB3" s="145"/>
      <c r="AC3" s="145"/>
      <c r="AD3" s="145"/>
    </row>
    <row r="4" spans="2:30">
      <c r="B4" s="146"/>
      <c r="C4" s="149"/>
      <c r="D4" s="6" t="s">
        <v>17</v>
      </c>
      <c r="E4" s="145"/>
      <c r="F4" s="145"/>
      <c r="G4" s="145"/>
      <c r="H4" s="7"/>
      <c r="I4" s="7"/>
      <c r="J4" s="7"/>
      <c r="K4" s="7"/>
      <c r="L4" s="7"/>
      <c r="M4" s="7"/>
      <c r="N4" s="7"/>
      <c r="O4" s="7"/>
      <c r="P4" s="7"/>
      <c r="Q4" s="7"/>
      <c r="R4" s="8"/>
      <c r="S4" s="9"/>
      <c r="T4" s="9"/>
      <c r="U4" s="9"/>
      <c r="V4" s="9"/>
      <c r="W4" s="10"/>
      <c r="X4" s="145"/>
      <c r="Y4" s="145"/>
      <c r="Z4" s="145"/>
      <c r="AA4" s="145"/>
      <c r="AB4" s="145"/>
      <c r="AC4" s="145"/>
      <c r="AD4" s="145"/>
    </row>
    <row r="5" spans="2:30">
      <c r="B5" s="147">
        <v>2</v>
      </c>
      <c r="C5" s="149"/>
      <c r="D5" s="6" t="s">
        <v>18</v>
      </c>
      <c r="E5" s="145"/>
      <c r="F5" s="145"/>
      <c r="G5" s="145"/>
      <c r="H5" s="7"/>
      <c r="I5" s="7"/>
      <c r="J5" s="7"/>
      <c r="K5" s="7"/>
      <c r="L5" s="7"/>
      <c r="M5" s="7"/>
      <c r="N5" s="7"/>
      <c r="O5" s="7"/>
      <c r="P5" s="7"/>
      <c r="Q5" s="7"/>
      <c r="R5" s="8"/>
      <c r="S5" s="9"/>
      <c r="T5" s="9"/>
      <c r="U5" s="9"/>
      <c r="V5" s="9"/>
      <c r="W5" s="10"/>
      <c r="X5" s="145"/>
      <c r="Y5" s="145"/>
      <c r="Z5" s="145"/>
      <c r="AA5" s="145"/>
      <c r="AB5" s="145"/>
      <c r="AC5" s="145"/>
      <c r="AD5" s="145"/>
    </row>
    <row r="6" spans="2:30">
      <c r="B6" s="148"/>
      <c r="C6" s="149"/>
      <c r="D6" s="6" t="s">
        <v>17</v>
      </c>
      <c r="E6" s="145"/>
      <c r="F6" s="145"/>
      <c r="G6" s="145"/>
      <c r="H6" s="7"/>
      <c r="I6" s="7"/>
      <c r="J6" s="7"/>
      <c r="K6" s="7"/>
      <c r="L6" s="7"/>
      <c r="M6" s="7"/>
      <c r="N6" s="7"/>
      <c r="O6" s="7"/>
      <c r="P6" s="7"/>
      <c r="Q6" s="7"/>
      <c r="R6" s="8"/>
      <c r="S6" s="9"/>
      <c r="T6" s="9"/>
      <c r="U6" s="9"/>
      <c r="V6" s="9"/>
      <c r="W6" s="10"/>
      <c r="X6" s="145"/>
      <c r="Y6" s="145"/>
      <c r="Z6" s="145"/>
      <c r="AA6" s="145"/>
      <c r="AB6" s="145"/>
      <c r="AC6" s="145"/>
      <c r="AD6" s="145"/>
    </row>
    <row r="7" spans="2:30">
      <c r="B7" s="147">
        <v>3</v>
      </c>
      <c r="C7" s="149"/>
      <c r="D7" s="6" t="s">
        <v>18</v>
      </c>
      <c r="E7" s="145"/>
      <c r="F7" s="145"/>
      <c r="G7" s="145"/>
      <c r="H7" s="7"/>
      <c r="I7" s="7"/>
      <c r="J7" s="7"/>
      <c r="K7" s="7"/>
      <c r="L7" s="7"/>
      <c r="M7" s="7"/>
      <c r="N7" s="7"/>
      <c r="O7" s="7"/>
      <c r="P7" s="7"/>
      <c r="Q7" s="7"/>
      <c r="R7" s="8"/>
      <c r="S7" s="9"/>
      <c r="T7" s="9"/>
      <c r="U7" s="9"/>
      <c r="V7" s="9"/>
      <c r="W7" s="10"/>
      <c r="X7" s="145"/>
      <c r="Y7" s="145"/>
      <c r="Z7" s="145"/>
      <c r="AA7" s="145"/>
      <c r="AB7" s="145"/>
      <c r="AC7" s="145"/>
      <c r="AD7" s="145"/>
    </row>
    <row r="8" spans="2:30">
      <c r="B8" s="148"/>
      <c r="C8" s="149"/>
      <c r="D8" s="6" t="s">
        <v>17</v>
      </c>
      <c r="E8" s="145"/>
      <c r="F8" s="145"/>
      <c r="G8" s="145"/>
      <c r="H8" s="7"/>
      <c r="I8" s="7"/>
      <c r="J8" s="7"/>
      <c r="K8" s="7"/>
      <c r="L8" s="7"/>
      <c r="M8" s="7"/>
      <c r="N8" s="7"/>
      <c r="O8" s="7"/>
      <c r="P8" s="7"/>
      <c r="Q8" s="7"/>
      <c r="R8" s="8"/>
      <c r="S8" s="9"/>
      <c r="T8" s="9"/>
      <c r="U8" s="9"/>
      <c r="V8" s="9"/>
      <c r="W8" s="10"/>
      <c r="X8" s="145"/>
      <c r="Y8" s="145"/>
      <c r="Z8" s="145"/>
      <c r="AA8" s="145"/>
      <c r="AB8" s="145"/>
      <c r="AC8" s="145"/>
      <c r="AD8" s="145"/>
    </row>
    <row r="9" spans="2:30">
      <c r="B9" s="147">
        <v>4</v>
      </c>
      <c r="C9" s="149"/>
      <c r="D9" s="6" t="s">
        <v>18</v>
      </c>
      <c r="E9" s="145"/>
      <c r="F9" s="145"/>
      <c r="G9" s="145"/>
      <c r="H9" s="7"/>
      <c r="I9" s="7"/>
      <c r="J9" s="7"/>
      <c r="K9" s="7"/>
      <c r="L9" s="7"/>
      <c r="M9" s="7"/>
      <c r="N9" s="7"/>
      <c r="O9" s="7"/>
      <c r="P9" s="7"/>
      <c r="Q9" s="7"/>
      <c r="R9" s="8"/>
      <c r="S9" s="9"/>
      <c r="T9" s="9"/>
      <c r="U9" s="9"/>
      <c r="V9" s="9"/>
      <c r="W9" s="10"/>
      <c r="X9" s="145"/>
      <c r="Y9" s="145"/>
      <c r="Z9" s="145"/>
      <c r="AA9" s="145"/>
      <c r="AB9" s="145"/>
      <c r="AC9" s="145"/>
      <c r="AD9" s="145"/>
    </row>
    <row r="10" spans="2:30">
      <c r="B10" s="148"/>
      <c r="C10" s="149"/>
      <c r="D10" s="6" t="s">
        <v>17</v>
      </c>
      <c r="E10" s="145"/>
      <c r="F10" s="145"/>
      <c r="G10" s="145"/>
      <c r="H10" s="7"/>
      <c r="I10" s="7"/>
      <c r="J10" s="7"/>
      <c r="K10" s="7"/>
      <c r="L10" s="7"/>
      <c r="M10" s="7"/>
      <c r="N10" s="7"/>
      <c r="O10" s="7"/>
      <c r="P10" s="7"/>
      <c r="Q10" s="7"/>
      <c r="R10" s="8"/>
      <c r="S10" s="9"/>
      <c r="T10" s="9"/>
      <c r="U10" s="9"/>
      <c r="V10" s="9"/>
      <c r="W10" s="10"/>
      <c r="X10" s="145"/>
      <c r="Y10" s="145"/>
      <c r="Z10" s="145"/>
      <c r="AA10" s="145"/>
      <c r="AB10" s="145"/>
      <c r="AC10" s="145"/>
      <c r="AD10" s="145"/>
    </row>
    <row r="11" spans="2:30">
      <c r="B11" s="147">
        <v>5</v>
      </c>
      <c r="C11" s="149"/>
      <c r="D11" s="6" t="s">
        <v>18</v>
      </c>
      <c r="E11" s="145"/>
      <c r="F11" s="145"/>
      <c r="G11" s="145"/>
      <c r="H11" s="7"/>
      <c r="I11" s="7"/>
      <c r="J11" s="7"/>
      <c r="K11" s="7"/>
      <c r="L11" s="7"/>
      <c r="M11" s="7"/>
      <c r="N11" s="7"/>
      <c r="O11" s="7"/>
      <c r="P11" s="7"/>
      <c r="Q11" s="7"/>
      <c r="R11" s="8"/>
      <c r="S11" s="9"/>
      <c r="T11" s="9"/>
      <c r="U11" s="9"/>
      <c r="V11" s="9"/>
      <c r="W11" s="10"/>
      <c r="X11" s="145"/>
      <c r="Y11" s="145"/>
      <c r="Z11" s="145"/>
      <c r="AA11" s="145"/>
      <c r="AB11" s="145"/>
      <c r="AC11" s="145"/>
      <c r="AD11" s="145"/>
    </row>
    <row r="12" spans="2:30">
      <c r="B12" s="148"/>
      <c r="C12" s="149"/>
      <c r="D12" s="6" t="s">
        <v>17</v>
      </c>
      <c r="E12" s="145"/>
      <c r="F12" s="145"/>
      <c r="G12" s="145"/>
      <c r="H12" s="7"/>
      <c r="I12" s="7"/>
      <c r="J12" s="7"/>
      <c r="K12" s="7"/>
      <c r="L12" s="7"/>
      <c r="M12" s="7"/>
      <c r="N12" s="7"/>
      <c r="O12" s="7"/>
      <c r="P12" s="7"/>
      <c r="Q12" s="7"/>
      <c r="R12" s="8"/>
      <c r="S12" s="9"/>
      <c r="T12" s="9"/>
      <c r="U12" s="9"/>
      <c r="V12" s="9"/>
      <c r="W12" s="10"/>
      <c r="X12" s="145"/>
      <c r="Y12" s="145"/>
      <c r="Z12" s="145"/>
      <c r="AA12" s="145"/>
      <c r="AB12" s="145"/>
      <c r="AC12" s="145"/>
      <c r="AD12" s="145"/>
    </row>
    <row r="13" spans="2:30">
      <c r="B13" s="147">
        <v>6</v>
      </c>
      <c r="C13" s="149"/>
      <c r="D13" s="6" t="s">
        <v>18</v>
      </c>
      <c r="E13" s="145"/>
      <c r="F13" s="145"/>
      <c r="G13" s="145"/>
      <c r="H13" s="7"/>
      <c r="I13" s="7"/>
      <c r="J13" s="7"/>
      <c r="K13" s="7"/>
      <c r="L13" s="7"/>
      <c r="M13" s="7"/>
      <c r="N13" s="7"/>
      <c r="O13" s="7"/>
      <c r="P13" s="7"/>
      <c r="Q13" s="7"/>
      <c r="R13" s="8"/>
      <c r="S13" s="9"/>
      <c r="T13" s="9"/>
      <c r="U13" s="9"/>
      <c r="V13" s="9"/>
      <c r="W13" s="10"/>
      <c r="X13" s="145"/>
      <c r="Y13" s="145"/>
      <c r="Z13" s="145"/>
      <c r="AA13" s="145"/>
      <c r="AB13" s="145"/>
      <c r="AC13" s="145"/>
      <c r="AD13" s="145"/>
    </row>
    <row r="14" spans="2:30">
      <c r="B14" s="148"/>
      <c r="C14" s="149"/>
      <c r="D14" s="6" t="s">
        <v>17</v>
      </c>
      <c r="E14" s="145"/>
      <c r="F14" s="145"/>
      <c r="G14" s="145"/>
      <c r="H14" s="7"/>
      <c r="I14" s="7"/>
      <c r="J14" s="7"/>
      <c r="K14" s="7"/>
      <c r="L14" s="7"/>
      <c r="M14" s="7"/>
      <c r="N14" s="7"/>
      <c r="O14" s="7"/>
      <c r="P14" s="7"/>
      <c r="Q14" s="7"/>
      <c r="R14" s="8"/>
      <c r="S14" s="9"/>
      <c r="T14" s="9"/>
      <c r="U14" s="9"/>
      <c r="V14" s="9"/>
      <c r="W14" s="10"/>
      <c r="X14" s="145"/>
      <c r="Y14" s="145"/>
      <c r="Z14" s="145"/>
      <c r="AA14" s="145"/>
      <c r="AB14" s="145"/>
      <c r="AC14" s="145"/>
      <c r="AD14" s="145"/>
    </row>
    <row r="15" spans="2:30">
      <c r="B15" s="147">
        <v>7</v>
      </c>
      <c r="C15" s="149"/>
      <c r="D15" s="6" t="s">
        <v>18</v>
      </c>
      <c r="E15" s="145"/>
      <c r="F15" s="145"/>
      <c r="G15" s="145"/>
      <c r="H15" s="7"/>
      <c r="I15" s="7"/>
      <c r="J15" s="7"/>
      <c r="K15" s="7"/>
      <c r="L15" s="7"/>
      <c r="M15" s="7"/>
      <c r="N15" s="7"/>
      <c r="O15" s="7"/>
      <c r="P15" s="7"/>
      <c r="Q15" s="7"/>
      <c r="R15" s="8"/>
      <c r="S15" s="9"/>
      <c r="T15" s="9"/>
      <c r="U15" s="9"/>
      <c r="V15" s="9"/>
      <c r="W15" s="10"/>
      <c r="X15" s="145"/>
      <c r="Y15" s="145"/>
      <c r="Z15" s="145"/>
      <c r="AA15" s="145"/>
      <c r="AB15" s="145"/>
      <c r="AC15" s="145"/>
      <c r="AD15" s="145"/>
    </row>
    <row r="16" spans="2:30">
      <c r="B16" s="148"/>
      <c r="C16" s="149"/>
      <c r="D16" s="6" t="s">
        <v>17</v>
      </c>
      <c r="E16" s="145"/>
      <c r="F16" s="145"/>
      <c r="G16" s="145"/>
      <c r="H16" s="7"/>
      <c r="I16" s="7"/>
      <c r="J16" s="7"/>
      <c r="K16" s="7"/>
      <c r="L16" s="7"/>
      <c r="M16" s="7"/>
      <c r="N16" s="7"/>
      <c r="O16" s="7"/>
      <c r="P16" s="7"/>
      <c r="Q16" s="7"/>
      <c r="R16" s="8"/>
      <c r="S16" s="9"/>
      <c r="T16" s="9"/>
      <c r="U16" s="9"/>
      <c r="V16" s="9"/>
      <c r="W16" s="10"/>
      <c r="X16" s="145"/>
      <c r="Y16" s="145"/>
      <c r="Z16" s="145"/>
      <c r="AA16" s="145"/>
      <c r="AB16" s="145"/>
      <c r="AC16" s="145"/>
      <c r="AD16" s="145"/>
    </row>
    <row r="17" spans="2:30">
      <c r="B17" s="147">
        <v>8</v>
      </c>
      <c r="C17" s="149"/>
      <c r="D17" s="6" t="s">
        <v>18</v>
      </c>
      <c r="E17" s="145"/>
      <c r="F17" s="145"/>
      <c r="G17" s="145"/>
      <c r="H17" s="7"/>
      <c r="I17" s="7"/>
      <c r="J17" s="7"/>
      <c r="K17" s="7"/>
      <c r="L17" s="7"/>
      <c r="M17" s="7"/>
      <c r="N17" s="7"/>
      <c r="O17" s="7"/>
      <c r="P17" s="7"/>
      <c r="Q17" s="7"/>
      <c r="R17" s="8"/>
      <c r="S17" s="9"/>
      <c r="T17" s="9"/>
      <c r="U17" s="9"/>
      <c r="V17" s="9"/>
      <c r="W17" s="10"/>
      <c r="X17" s="145"/>
      <c r="Y17" s="145"/>
      <c r="Z17" s="145"/>
      <c r="AA17" s="145"/>
      <c r="AB17" s="145"/>
      <c r="AC17" s="145"/>
      <c r="AD17" s="145"/>
    </row>
    <row r="18" spans="2:30">
      <c r="B18" s="148"/>
      <c r="C18" s="149"/>
      <c r="D18" s="6" t="s">
        <v>17</v>
      </c>
      <c r="E18" s="145"/>
      <c r="F18" s="145"/>
      <c r="G18" s="145"/>
      <c r="H18" s="7"/>
      <c r="I18" s="7"/>
      <c r="J18" s="7"/>
      <c r="K18" s="7"/>
      <c r="L18" s="7"/>
      <c r="M18" s="7"/>
      <c r="N18" s="7"/>
      <c r="O18" s="7"/>
      <c r="P18" s="7"/>
      <c r="Q18" s="7"/>
      <c r="R18" s="8"/>
      <c r="S18" s="9"/>
      <c r="T18" s="9"/>
      <c r="U18" s="9"/>
      <c r="V18" s="9"/>
      <c r="W18" s="10"/>
      <c r="X18" s="145"/>
      <c r="Y18" s="145"/>
      <c r="Z18" s="145"/>
      <c r="AA18" s="145"/>
      <c r="AB18" s="145"/>
      <c r="AC18" s="145"/>
      <c r="AD18" s="145"/>
    </row>
    <row r="19" spans="2:30">
      <c r="B19" s="147">
        <v>9</v>
      </c>
      <c r="C19" s="149"/>
      <c r="D19" s="6" t="s">
        <v>18</v>
      </c>
      <c r="E19" s="145"/>
      <c r="F19" s="145"/>
      <c r="G19" s="145"/>
      <c r="H19" s="7"/>
      <c r="I19" s="7"/>
      <c r="J19" s="7"/>
      <c r="K19" s="7"/>
      <c r="L19" s="7"/>
      <c r="M19" s="7"/>
      <c r="N19" s="7"/>
      <c r="O19" s="7"/>
      <c r="P19" s="7"/>
      <c r="Q19" s="7"/>
      <c r="R19" s="8"/>
      <c r="S19" s="9"/>
      <c r="T19" s="9"/>
      <c r="U19" s="9"/>
      <c r="V19" s="9"/>
      <c r="W19" s="10"/>
      <c r="X19" s="145"/>
      <c r="Y19" s="145"/>
      <c r="Z19" s="145"/>
      <c r="AA19" s="145"/>
      <c r="AB19" s="145"/>
      <c r="AC19" s="145"/>
      <c r="AD19" s="145"/>
    </row>
    <row r="20" spans="2:30">
      <c r="B20" s="148"/>
      <c r="C20" s="149"/>
      <c r="D20" s="6" t="s">
        <v>17</v>
      </c>
      <c r="E20" s="145"/>
      <c r="F20" s="145"/>
      <c r="G20" s="145"/>
      <c r="H20" s="7"/>
      <c r="I20" s="7"/>
      <c r="J20" s="7"/>
      <c r="K20" s="7"/>
      <c r="L20" s="7"/>
      <c r="M20" s="7"/>
      <c r="N20" s="7"/>
      <c r="O20" s="7"/>
      <c r="P20" s="7"/>
      <c r="Q20" s="7"/>
      <c r="R20" s="8"/>
      <c r="S20" s="9"/>
      <c r="T20" s="9"/>
      <c r="U20" s="9"/>
      <c r="V20" s="9"/>
      <c r="W20" s="10"/>
      <c r="X20" s="145"/>
      <c r="Y20" s="145"/>
      <c r="Z20" s="145"/>
      <c r="AA20" s="145"/>
      <c r="AB20" s="145"/>
      <c r="AC20" s="145"/>
      <c r="AD20" s="145"/>
    </row>
    <row r="21" spans="2:30">
      <c r="B21" s="147">
        <v>10</v>
      </c>
      <c r="C21" s="149"/>
      <c r="D21" s="6" t="s">
        <v>18</v>
      </c>
      <c r="E21" s="145"/>
      <c r="F21" s="145"/>
      <c r="G21" s="145"/>
      <c r="H21" s="7"/>
      <c r="I21" s="7"/>
      <c r="J21" s="7"/>
      <c r="K21" s="7"/>
      <c r="L21" s="7"/>
      <c r="M21" s="7"/>
      <c r="N21" s="7"/>
      <c r="O21" s="7"/>
      <c r="P21" s="7"/>
      <c r="Q21" s="7"/>
      <c r="R21" s="8"/>
      <c r="S21" s="9"/>
      <c r="T21" s="9"/>
      <c r="U21" s="9"/>
      <c r="V21" s="9"/>
      <c r="W21" s="10"/>
      <c r="X21" s="145"/>
      <c r="Y21" s="145"/>
      <c r="Z21" s="145"/>
      <c r="AA21" s="145"/>
      <c r="AB21" s="145"/>
      <c r="AC21" s="145"/>
      <c r="AD21" s="145"/>
    </row>
    <row r="22" spans="2:30">
      <c r="B22" s="148"/>
      <c r="C22" s="149"/>
      <c r="D22" s="6" t="s">
        <v>17</v>
      </c>
      <c r="E22" s="145"/>
      <c r="F22" s="145"/>
      <c r="G22" s="145"/>
      <c r="H22" s="7"/>
      <c r="I22" s="7"/>
      <c r="J22" s="7"/>
      <c r="K22" s="7"/>
      <c r="L22" s="7"/>
      <c r="M22" s="7"/>
      <c r="N22" s="7"/>
      <c r="O22" s="7"/>
      <c r="P22" s="7"/>
      <c r="Q22" s="7"/>
      <c r="R22" s="8"/>
      <c r="S22" s="9"/>
      <c r="T22" s="9"/>
      <c r="U22" s="9"/>
      <c r="V22" s="9"/>
      <c r="W22" s="10"/>
      <c r="X22" s="145"/>
      <c r="Y22" s="145"/>
      <c r="Z22" s="145"/>
      <c r="AA22" s="145"/>
      <c r="AB22" s="145"/>
      <c r="AC22" s="145"/>
      <c r="AD22" s="145"/>
    </row>
    <row r="23" spans="2:30">
      <c r="B23" s="147">
        <v>11</v>
      </c>
      <c r="C23" s="149"/>
      <c r="D23" s="6" t="s">
        <v>18</v>
      </c>
      <c r="E23" s="145"/>
      <c r="F23" s="145"/>
      <c r="G23" s="145"/>
      <c r="H23" s="7"/>
      <c r="I23" s="7"/>
      <c r="J23" s="7"/>
      <c r="K23" s="7"/>
      <c r="L23" s="7"/>
      <c r="M23" s="7"/>
      <c r="N23" s="7"/>
      <c r="O23" s="7"/>
      <c r="P23" s="7"/>
      <c r="Q23" s="7"/>
      <c r="R23" s="8"/>
      <c r="S23" s="9"/>
      <c r="T23" s="9"/>
      <c r="U23" s="9"/>
      <c r="V23" s="9"/>
      <c r="W23" s="10"/>
      <c r="X23" s="145"/>
      <c r="Y23" s="145"/>
      <c r="Z23" s="145"/>
      <c r="AA23" s="145"/>
      <c r="AB23" s="145"/>
      <c r="AC23" s="145"/>
      <c r="AD23" s="145"/>
    </row>
    <row r="24" spans="2:30">
      <c r="B24" s="148"/>
      <c r="C24" s="149"/>
      <c r="D24" s="6" t="s">
        <v>17</v>
      </c>
      <c r="E24" s="145"/>
      <c r="F24" s="145"/>
      <c r="G24" s="145"/>
      <c r="H24" s="7"/>
      <c r="I24" s="7"/>
      <c r="J24" s="7"/>
      <c r="K24" s="7"/>
      <c r="L24" s="7"/>
      <c r="M24" s="7"/>
      <c r="N24" s="7"/>
      <c r="O24" s="7"/>
      <c r="P24" s="7"/>
      <c r="Q24" s="7"/>
      <c r="R24" s="8"/>
      <c r="S24" s="9"/>
      <c r="T24" s="9"/>
      <c r="U24" s="9"/>
      <c r="V24" s="9"/>
      <c r="W24" s="10"/>
      <c r="X24" s="145"/>
      <c r="Y24" s="145"/>
      <c r="Z24" s="145"/>
      <c r="AA24" s="145"/>
      <c r="AB24" s="145"/>
      <c r="AC24" s="145"/>
      <c r="AD24" s="145"/>
    </row>
    <row r="25" spans="2:30">
      <c r="B25" s="147">
        <v>12</v>
      </c>
      <c r="C25" s="149"/>
      <c r="D25" s="6" t="s">
        <v>18</v>
      </c>
      <c r="E25" s="145"/>
      <c r="F25" s="145"/>
      <c r="G25" s="145"/>
      <c r="H25" s="7"/>
      <c r="I25" s="7"/>
      <c r="J25" s="7"/>
      <c r="K25" s="7"/>
      <c r="L25" s="7"/>
      <c r="M25" s="7"/>
      <c r="N25" s="7"/>
      <c r="O25" s="7"/>
      <c r="P25" s="7"/>
      <c r="Q25" s="7"/>
      <c r="R25" s="8"/>
      <c r="S25" s="9"/>
      <c r="T25" s="9"/>
      <c r="U25" s="9"/>
      <c r="V25" s="9"/>
      <c r="W25" s="10"/>
      <c r="X25" s="145"/>
      <c r="Y25" s="145"/>
      <c r="Z25" s="145"/>
      <c r="AA25" s="145"/>
      <c r="AB25" s="145"/>
      <c r="AC25" s="145"/>
      <c r="AD25" s="145"/>
    </row>
    <row r="26" spans="2:30">
      <c r="B26" s="148"/>
      <c r="C26" s="149"/>
      <c r="D26" s="6" t="s">
        <v>17</v>
      </c>
      <c r="E26" s="145"/>
      <c r="F26" s="145"/>
      <c r="G26" s="145"/>
      <c r="H26" s="7"/>
      <c r="I26" s="7"/>
      <c r="J26" s="7"/>
      <c r="K26" s="7"/>
      <c r="L26" s="7"/>
      <c r="M26" s="7"/>
      <c r="N26" s="7"/>
      <c r="O26" s="7"/>
      <c r="P26" s="7"/>
      <c r="Q26" s="7"/>
      <c r="R26" s="8"/>
      <c r="S26" s="9"/>
      <c r="T26" s="9"/>
      <c r="U26" s="9"/>
      <c r="V26" s="9"/>
      <c r="W26" s="10"/>
      <c r="X26" s="145"/>
      <c r="Y26" s="145"/>
      <c r="Z26" s="145"/>
      <c r="AA26" s="145"/>
      <c r="AB26" s="145"/>
      <c r="AC26" s="145"/>
      <c r="AD26" s="145"/>
    </row>
    <row r="27" spans="2:30">
      <c r="B27" s="147">
        <v>13</v>
      </c>
      <c r="C27" s="149"/>
      <c r="D27" s="6" t="s">
        <v>18</v>
      </c>
      <c r="E27" s="145"/>
      <c r="F27" s="145"/>
      <c r="G27" s="145"/>
      <c r="H27" s="7"/>
      <c r="I27" s="7"/>
      <c r="J27" s="7"/>
      <c r="K27" s="7"/>
      <c r="L27" s="7"/>
      <c r="M27" s="7"/>
      <c r="N27" s="7"/>
      <c r="O27" s="7"/>
      <c r="P27" s="7"/>
      <c r="Q27" s="7"/>
      <c r="R27" s="8"/>
      <c r="S27" s="9"/>
      <c r="T27" s="9"/>
      <c r="U27" s="9"/>
      <c r="V27" s="9"/>
      <c r="W27" s="10"/>
      <c r="X27" s="145"/>
      <c r="Y27" s="145"/>
      <c r="Z27" s="145"/>
      <c r="AA27" s="145"/>
      <c r="AB27" s="145"/>
      <c r="AC27" s="145"/>
      <c r="AD27" s="145"/>
    </row>
    <row r="28" spans="2:30">
      <c r="B28" s="148"/>
      <c r="C28" s="149"/>
      <c r="D28" s="6" t="s">
        <v>17</v>
      </c>
      <c r="E28" s="145"/>
      <c r="F28" s="145"/>
      <c r="G28" s="145"/>
      <c r="H28" s="7"/>
      <c r="I28" s="7"/>
      <c r="J28" s="7"/>
      <c r="K28" s="7"/>
      <c r="L28" s="7"/>
      <c r="M28" s="7"/>
      <c r="N28" s="7"/>
      <c r="O28" s="7"/>
      <c r="P28" s="7"/>
      <c r="Q28" s="7"/>
      <c r="R28" s="8"/>
      <c r="S28" s="9"/>
      <c r="T28" s="9"/>
      <c r="U28" s="9"/>
      <c r="V28" s="9"/>
      <c r="W28" s="10"/>
      <c r="X28" s="145"/>
      <c r="Y28" s="145"/>
      <c r="Z28" s="145"/>
      <c r="AA28" s="145"/>
      <c r="AB28" s="145"/>
      <c r="AC28" s="145"/>
      <c r="AD28" s="145"/>
    </row>
    <row r="29" spans="2:30">
      <c r="B29" s="147">
        <v>14</v>
      </c>
      <c r="C29" s="149"/>
      <c r="D29" s="6" t="s">
        <v>18</v>
      </c>
      <c r="E29" s="145"/>
      <c r="F29" s="145"/>
      <c r="G29" s="145"/>
      <c r="H29" s="7"/>
      <c r="I29" s="7"/>
      <c r="J29" s="7"/>
      <c r="K29" s="7"/>
      <c r="L29" s="7"/>
      <c r="M29" s="7"/>
      <c r="N29" s="7"/>
      <c r="O29" s="7"/>
      <c r="P29" s="7"/>
      <c r="Q29" s="7"/>
      <c r="R29" s="8"/>
      <c r="S29" s="9"/>
      <c r="T29" s="9"/>
      <c r="U29" s="9"/>
      <c r="V29" s="9"/>
      <c r="W29" s="10"/>
      <c r="X29" s="145"/>
      <c r="Y29" s="145"/>
      <c r="Z29" s="145"/>
      <c r="AA29" s="145"/>
      <c r="AB29" s="145"/>
      <c r="AC29" s="145"/>
      <c r="AD29" s="145"/>
    </row>
    <row r="30" spans="2:30">
      <c r="B30" s="148"/>
      <c r="C30" s="149"/>
      <c r="D30" s="6" t="s">
        <v>17</v>
      </c>
      <c r="E30" s="145"/>
      <c r="F30" s="145"/>
      <c r="G30" s="145"/>
      <c r="H30" s="7"/>
      <c r="I30" s="7"/>
      <c r="J30" s="7"/>
      <c r="K30" s="7"/>
      <c r="L30" s="7"/>
      <c r="M30" s="7"/>
      <c r="N30" s="7"/>
      <c r="O30" s="7"/>
      <c r="P30" s="7"/>
      <c r="Q30" s="7"/>
      <c r="R30" s="8"/>
      <c r="S30" s="9"/>
      <c r="T30" s="9"/>
      <c r="U30" s="9"/>
      <c r="V30" s="9"/>
      <c r="W30" s="10"/>
      <c r="X30" s="145"/>
      <c r="Y30" s="145"/>
      <c r="Z30" s="145"/>
      <c r="AA30" s="145"/>
      <c r="AB30" s="145"/>
      <c r="AC30" s="145"/>
      <c r="AD30" s="145"/>
    </row>
    <row r="31" spans="2:30">
      <c r="B31" s="147">
        <v>15</v>
      </c>
      <c r="C31" s="149"/>
      <c r="D31" s="6" t="s">
        <v>18</v>
      </c>
      <c r="E31" s="145"/>
      <c r="F31" s="145"/>
      <c r="G31" s="145"/>
      <c r="H31" s="7"/>
      <c r="I31" s="7"/>
      <c r="J31" s="7"/>
      <c r="K31" s="7"/>
      <c r="L31" s="7"/>
      <c r="M31" s="7"/>
      <c r="N31" s="7"/>
      <c r="O31" s="7"/>
      <c r="P31" s="7"/>
      <c r="Q31" s="7"/>
      <c r="R31" s="8"/>
      <c r="S31" s="9"/>
      <c r="T31" s="9"/>
      <c r="U31" s="9"/>
      <c r="V31" s="9"/>
      <c r="W31" s="10"/>
      <c r="X31" s="145"/>
      <c r="Y31" s="145"/>
      <c r="Z31" s="145"/>
      <c r="AA31" s="145"/>
      <c r="AB31" s="145"/>
      <c r="AC31" s="145"/>
      <c r="AD31" s="145"/>
    </row>
    <row r="32" spans="2:30">
      <c r="B32" s="148"/>
      <c r="C32" s="149"/>
      <c r="D32" s="6" t="s">
        <v>17</v>
      </c>
      <c r="E32" s="145"/>
      <c r="F32" s="145"/>
      <c r="G32" s="145"/>
      <c r="H32" s="7"/>
      <c r="I32" s="7"/>
      <c r="J32" s="7"/>
      <c r="K32" s="7"/>
      <c r="L32" s="7"/>
      <c r="M32" s="7"/>
      <c r="N32" s="7"/>
      <c r="O32" s="7"/>
      <c r="P32" s="7"/>
      <c r="Q32" s="7"/>
      <c r="R32" s="8"/>
      <c r="S32" s="9"/>
      <c r="T32" s="9"/>
      <c r="U32" s="9"/>
      <c r="V32" s="9"/>
      <c r="W32" s="10"/>
      <c r="X32" s="145"/>
      <c r="Y32" s="145"/>
      <c r="Z32" s="145"/>
      <c r="AA32" s="145"/>
      <c r="AB32" s="145"/>
      <c r="AC32" s="145"/>
      <c r="AD32" s="145"/>
    </row>
    <row r="33" spans="2:30">
      <c r="B33" s="147">
        <v>16</v>
      </c>
      <c r="C33" s="149"/>
      <c r="D33" s="6" t="s">
        <v>18</v>
      </c>
      <c r="E33" s="145"/>
      <c r="F33" s="145"/>
      <c r="G33" s="145"/>
      <c r="H33" s="7"/>
      <c r="I33" s="7"/>
      <c r="J33" s="7"/>
      <c r="K33" s="7"/>
      <c r="L33" s="7"/>
      <c r="M33" s="7"/>
      <c r="N33" s="7"/>
      <c r="O33" s="7"/>
      <c r="P33" s="7"/>
      <c r="Q33" s="7"/>
      <c r="R33" s="8"/>
      <c r="S33" s="9"/>
      <c r="T33" s="9"/>
      <c r="U33" s="9"/>
      <c r="V33" s="9"/>
      <c r="W33" s="10"/>
      <c r="X33" s="145"/>
      <c r="Y33" s="145"/>
      <c r="Z33" s="145"/>
      <c r="AA33" s="145"/>
      <c r="AB33" s="145"/>
      <c r="AC33" s="145"/>
      <c r="AD33" s="145"/>
    </row>
    <row r="34" spans="2:30">
      <c r="B34" s="148"/>
      <c r="C34" s="149"/>
      <c r="D34" s="6" t="s">
        <v>17</v>
      </c>
      <c r="E34" s="145"/>
      <c r="F34" s="145"/>
      <c r="G34" s="145"/>
      <c r="H34" s="7"/>
      <c r="I34" s="7"/>
      <c r="J34" s="7"/>
      <c r="K34" s="7"/>
      <c r="L34" s="7"/>
      <c r="M34" s="7"/>
      <c r="N34" s="7"/>
      <c r="O34" s="7"/>
      <c r="P34" s="7"/>
      <c r="Q34" s="7"/>
      <c r="R34" s="8"/>
      <c r="S34" s="9"/>
      <c r="T34" s="9"/>
      <c r="U34" s="9"/>
      <c r="V34" s="9"/>
      <c r="W34" s="10"/>
      <c r="X34" s="145"/>
      <c r="Y34" s="145"/>
      <c r="Z34" s="145"/>
      <c r="AA34" s="145"/>
      <c r="AB34" s="145"/>
      <c r="AC34" s="145"/>
      <c r="AD34" s="145"/>
    </row>
    <row r="35" spans="2:30">
      <c r="B35" s="146">
        <v>17</v>
      </c>
      <c r="C35" s="149"/>
      <c r="D35" s="6" t="s">
        <v>18</v>
      </c>
      <c r="E35" s="145"/>
      <c r="F35" s="145"/>
      <c r="G35" s="145"/>
      <c r="H35" s="7"/>
      <c r="I35" s="7"/>
      <c r="J35" s="7"/>
      <c r="K35" s="7"/>
      <c r="L35" s="7"/>
      <c r="M35" s="7"/>
      <c r="N35" s="7"/>
      <c r="O35" s="7"/>
      <c r="P35" s="7"/>
      <c r="Q35" s="7"/>
      <c r="R35" s="8"/>
      <c r="S35" s="9"/>
      <c r="T35" s="9"/>
      <c r="U35" s="9"/>
      <c r="V35" s="9"/>
      <c r="W35" s="10"/>
      <c r="X35" s="145"/>
      <c r="Y35" s="145"/>
      <c r="Z35" s="145"/>
      <c r="AA35" s="145"/>
      <c r="AB35" s="145"/>
      <c r="AC35" s="145"/>
      <c r="AD35" s="145"/>
    </row>
    <row r="36" spans="2:30">
      <c r="B36" s="146"/>
      <c r="C36" s="149"/>
      <c r="D36" s="6" t="s">
        <v>17</v>
      </c>
      <c r="E36" s="145"/>
      <c r="F36" s="145"/>
      <c r="G36" s="145"/>
      <c r="H36" s="7"/>
      <c r="I36" s="7"/>
      <c r="J36" s="7"/>
      <c r="K36" s="7"/>
      <c r="L36" s="7"/>
      <c r="M36" s="7"/>
      <c r="N36" s="7"/>
      <c r="O36" s="7"/>
      <c r="P36" s="7"/>
      <c r="Q36" s="7"/>
      <c r="R36" s="8"/>
      <c r="S36" s="9"/>
      <c r="T36" s="9"/>
      <c r="U36" s="9"/>
      <c r="V36" s="9"/>
      <c r="W36" s="10"/>
      <c r="X36" s="145"/>
      <c r="Y36" s="145"/>
      <c r="Z36" s="145"/>
      <c r="AA36" s="145"/>
      <c r="AB36" s="145"/>
      <c r="AC36" s="145"/>
      <c r="AD36" s="145"/>
    </row>
    <row r="37" spans="2:30">
      <c r="B37" s="146">
        <v>18</v>
      </c>
      <c r="C37" s="149"/>
      <c r="D37" s="6" t="s">
        <v>18</v>
      </c>
      <c r="E37" s="145"/>
      <c r="F37" s="145"/>
      <c r="G37" s="145"/>
      <c r="H37" s="7"/>
      <c r="I37" s="7"/>
      <c r="J37" s="7"/>
      <c r="K37" s="7"/>
      <c r="L37" s="7"/>
      <c r="M37" s="7"/>
      <c r="N37" s="7"/>
      <c r="O37" s="7"/>
      <c r="P37" s="7"/>
      <c r="Q37" s="7"/>
      <c r="R37" s="8"/>
      <c r="S37" s="9"/>
      <c r="T37" s="9"/>
      <c r="U37" s="9"/>
      <c r="V37" s="9"/>
      <c r="W37" s="10"/>
      <c r="X37" s="145"/>
      <c r="Y37" s="145"/>
      <c r="Z37" s="145"/>
      <c r="AA37" s="145"/>
      <c r="AB37" s="145"/>
      <c r="AC37" s="145"/>
      <c r="AD37" s="145"/>
    </row>
    <row r="38" spans="2:30">
      <c r="B38" s="146"/>
      <c r="C38" s="149"/>
      <c r="D38" s="6" t="s">
        <v>17</v>
      </c>
      <c r="E38" s="145"/>
      <c r="F38" s="145"/>
      <c r="G38" s="145"/>
      <c r="H38" s="7"/>
      <c r="I38" s="7"/>
      <c r="J38" s="7"/>
      <c r="K38" s="7"/>
      <c r="L38" s="7"/>
      <c r="M38" s="7"/>
      <c r="N38" s="7"/>
      <c r="O38" s="7"/>
      <c r="P38" s="7"/>
      <c r="Q38" s="7"/>
      <c r="R38" s="8"/>
      <c r="S38" s="9"/>
      <c r="T38" s="9"/>
      <c r="U38" s="9"/>
      <c r="V38" s="9"/>
      <c r="W38" s="10"/>
      <c r="X38" s="145"/>
      <c r="Y38" s="145"/>
      <c r="Z38" s="145"/>
      <c r="AA38" s="145"/>
      <c r="AB38" s="145"/>
      <c r="AC38" s="145"/>
      <c r="AD38" s="145"/>
    </row>
    <row r="39" spans="2:30">
      <c r="B39" s="146">
        <v>19</v>
      </c>
      <c r="C39" s="149"/>
      <c r="D39" s="6" t="s">
        <v>18</v>
      </c>
      <c r="E39" s="145"/>
      <c r="F39" s="145"/>
      <c r="G39" s="145"/>
      <c r="H39" s="7"/>
      <c r="I39" s="7"/>
      <c r="J39" s="7"/>
      <c r="K39" s="7"/>
      <c r="L39" s="7"/>
      <c r="M39" s="7"/>
      <c r="N39" s="7"/>
      <c r="O39" s="7"/>
      <c r="P39" s="7"/>
      <c r="Q39" s="7"/>
      <c r="R39" s="8"/>
      <c r="S39" s="9"/>
      <c r="T39" s="9"/>
      <c r="U39" s="9"/>
      <c r="V39" s="9"/>
      <c r="W39" s="10"/>
      <c r="X39" s="145"/>
      <c r="Y39" s="145"/>
      <c r="Z39" s="145"/>
      <c r="AA39" s="145"/>
      <c r="AB39" s="145"/>
      <c r="AC39" s="145"/>
      <c r="AD39" s="145"/>
    </row>
    <row r="40" spans="2:30">
      <c r="B40" s="146"/>
      <c r="C40" s="149"/>
      <c r="D40" s="6" t="s">
        <v>17</v>
      </c>
      <c r="E40" s="145"/>
      <c r="F40" s="145"/>
      <c r="G40" s="145"/>
      <c r="H40" s="7"/>
      <c r="I40" s="7"/>
      <c r="J40" s="7"/>
      <c r="K40" s="7"/>
      <c r="L40" s="7"/>
      <c r="M40" s="7"/>
      <c r="N40" s="7"/>
      <c r="O40" s="7"/>
      <c r="P40" s="7"/>
      <c r="Q40" s="7"/>
      <c r="R40" s="8"/>
      <c r="S40" s="9"/>
      <c r="T40" s="9"/>
      <c r="U40" s="9"/>
      <c r="V40" s="9"/>
      <c r="W40" s="10"/>
      <c r="X40" s="145"/>
      <c r="Y40" s="145"/>
      <c r="Z40" s="145"/>
      <c r="AA40" s="145"/>
      <c r="AB40" s="145"/>
      <c r="AC40" s="145"/>
      <c r="AD40" s="145"/>
    </row>
    <row r="41" spans="2:30">
      <c r="B41" s="146">
        <v>20</v>
      </c>
      <c r="C41" s="149"/>
      <c r="D41" s="6" t="s">
        <v>18</v>
      </c>
      <c r="E41" s="145"/>
      <c r="F41" s="145"/>
      <c r="G41" s="145"/>
      <c r="H41" s="7"/>
      <c r="I41" s="7"/>
      <c r="J41" s="7"/>
      <c r="K41" s="7"/>
      <c r="L41" s="7"/>
      <c r="M41" s="7"/>
      <c r="N41" s="7"/>
      <c r="O41" s="7"/>
      <c r="P41" s="7"/>
      <c r="Q41" s="7"/>
      <c r="R41" s="8"/>
      <c r="S41" s="9"/>
      <c r="T41" s="9"/>
      <c r="U41" s="9"/>
      <c r="V41" s="9"/>
      <c r="W41" s="10"/>
      <c r="X41" s="145"/>
      <c r="Y41" s="145"/>
      <c r="Z41" s="145"/>
      <c r="AA41" s="145"/>
      <c r="AB41" s="145"/>
      <c r="AC41" s="145"/>
      <c r="AD41" s="145"/>
    </row>
    <row r="42" spans="2:30">
      <c r="B42" s="146"/>
      <c r="C42" s="149"/>
      <c r="D42" s="6" t="s">
        <v>17</v>
      </c>
      <c r="E42" s="145"/>
      <c r="F42" s="145"/>
      <c r="G42" s="145"/>
      <c r="H42" s="7"/>
      <c r="I42" s="7"/>
      <c r="J42" s="7"/>
      <c r="K42" s="7"/>
      <c r="L42" s="7"/>
      <c r="M42" s="7"/>
      <c r="N42" s="7"/>
      <c r="O42" s="7"/>
      <c r="P42" s="7"/>
      <c r="Q42" s="7"/>
      <c r="R42" s="8"/>
      <c r="S42" s="9"/>
      <c r="T42" s="9"/>
      <c r="U42" s="9"/>
      <c r="V42" s="9"/>
      <c r="W42" s="10"/>
      <c r="X42" s="145"/>
      <c r="Y42" s="145"/>
      <c r="Z42" s="145"/>
      <c r="AA42" s="145"/>
      <c r="AB42" s="145"/>
      <c r="AC42" s="145"/>
      <c r="AD42" s="145"/>
    </row>
    <row r="43" spans="2:30">
      <c r="B43" s="146">
        <v>21</v>
      </c>
      <c r="C43" s="149"/>
      <c r="D43" s="6" t="s">
        <v>18</v>
      </c>
      <c r="E43" s="145"/>
      <c r="F43" s="145"/>
      <c r="G43" s="145"/>
      <c r="H43" s="7"/>
      <c r="I43" s="7"/>
      <c r="J43" s="7"/>
      <c r="K43" s="7"/>
      <c r="L43" s="7"/>
      <c r="M43" s="7"/>
      <c r="N43" s="7"/>
      <c r="O43" s="7"/>
      <c r="P43" s="7"/>
      <c r="Q43" s="7"/>
      <c r="R43" s="8"/>
      <c r="S43" s="9"/>
      <c r="T43" s="9"/>
      <c r="U43" s="9"/>
      <c r="V43" s="9"/>
      <c r="W43" s="10"/>
      <c r="X43" s="145"/>
      <c r="Y43" s="145"/>
      <c r="Z43" s="145"/>
      <c r="AA43" s="145"/>
      <c r="AB43" s="145"/>
      <c r="AC43" s="145"/>
      <c r="AD43" s="145"/>
    </row>
    <row r="44" spans="2:30">
      <c r="B44" s="146"/>
      <c r="C44" s="149"/>
      <c r="D44" s="6" t="s">
        <v>17</v>
      </c>
      <c r="E44" s="145"/>
      <c r="F44" s="145"/>
      <c r="G44" s="145"/>
      <c r="H44" s="7"/>
      <c r="I44" s="7"/>
      <c r="J44" s="7"/>
      <c r="K44" s="7"/>
      <c r="L44" s="7"/>
      <c r="M44" s="7"/>
      <c r="N44" s="7"/>
      <c r="O44" s="7"/>
      <c r="P44" s="7"/>
      <c r="Q44" s="7"/>
      <c r="R44" s="8"/>
      <c r="S44" s="9"/>
      <c r="T44" s="9"/>
      <c r="U44" s="9"/>
      <c r="V44" s="9"/>
      <c r="W44" s="10"/>
      <c r="X44" s="145"/>
      <c r="Y44" s="145"/>
      <c r="Z44" s="145"/>
      <c r="AA44" s="145"/>
      <c r="AB44" s="145"/>
      <c r="AC44" s="145"/>
      <c r="AD44" s="145"/>
    </row>
    <row r="45" spans="2:30">
      <c r="B45" s="146">
        <v>22</v>
      </c>
      <c r="C45" s="149"/>
      <c r="D45" s="6" t="s">
        <v>18</v>
      </c>
      <c r="E45" s="145"/>
      <c r="F45" s="145"/>
      <c r="G45" s="145"/>
      <c r="H45" s="7"/>
      <c r="I45" s="7"/>
      <c r="J45" s="7"/>
      <c r="K45" s="7"/>
      <c r="L45" s="7"/>
      <c r="M45" s="7"/>
      <c r="N45" s="7"/>
      <c r="O45" s="7"/>
      <c r="P45" s="7"/>
      <c r="Q45" s="7"/>
      <c r="R45" s="8"/>
      <c r="S45" s="9"/>
      <c r="T45" s="9"/>
      <c r="U45" s="9"/>
      <c r="V45" s="9"/>
      <c r="W45" s="10"/>
      <c r="X45" s="145"/>
      <c r="Y45" s="145"/>
      <c r="Z45" s="145"/>
      <c r="AA45" s="145"/>
      <c r="AB45" s="145"/>
      <c r="AC45" s="145"/>
      <c r="AD45" s="145"/>
    </row>
    <row r="46" spans="2:30">
      <c r="B46" s="146"/>
      <c r="C46" s="149"/>
      <c r="D46" s="6" t="s">
        <v>17</v>
      </c>
      <c r="E46" s="145"/>
      <c r="F46" s="145"/>
      <c r="G46" s="145"/>
      <c r="H46" s="7"/>
      <c r="I46" s="7"/>
      <c r="J46" s="7"/>
      <c r="K46" s="7"/>
      <c r="L46" s="7"/>
      <c r="M46" s="7"/>
      <c r="N46" s="7"/>
      <c r="O46" s="7"/>
      <c r="P46" s="7"/>
      <c r="Q46" s="7"/>
      <c r="R46" s="8"/>
      <c r="S46" s="9"/>
      <c r="T46" s="9"/>
      <c r="U46" s="9"/>
      <c r="V46" s="9"/>
      <c r="W46" s="10"/>
      <c r="X46" s="145"/>
      <c r="Y46" s="145"/>
      <c r="Z46" s="145"/>
      <c r="AA46" s="145"/>
      <c r="AB46" s="145"/>
      <c r="AC46" s="145"/>
      <c r="AD46" s="145"/>
    </row>
    <row r="47" spans="2:30">
      <c r="B47" s="146">
        <v>23</v>
      </c>
      <c r="C47" s="149"/>
      <c r="D47" s="6" t="s">
        <v>18</v>
      </c>
      <c r="E47" s="145"/>
      <c r="F47" s="145"/>
      <c r="G47" s="145"/>
      <c r="H47" s="7"/>
      <c r="I47" s="7"/>
      <c r="J47" s="7"/>
      <c r="K47" s="7"/>
      <c r="L47" s="7"/>
      <c r="M47" s="7"/>
      <c r="N47" s="7"/>
      <c r="O47" s="7"/>
      <c r="P47" s="7"/>
      <c r="Q47" s="7"/>
      <c r="R47" s="8"/>
      <c r="S47" s="9"/>
      <c r="T47" s="9"/>
      <c r="U47" s="9"/>
      <c r="V47" s="9"/>
      <c r="W47" s="10"/>
      <c r="X47" s="145"/>
      <c r="Y47" s="145"/>
      <c r="Z47" s="145"/>
      <c r="AA47" s="145"/>
      <c r="AB47" s="145"/>
      <c r="AC47" s="145"/>
      <c r="AD47" s="145"/>
    </row>
    <row r="48" spans="2:30">
      <c r="B48" s="146"/>
      <c r="C48" s="149"/>
      <c r="D48" s="6" t="s">
        <v>17</v>
      </c>
      <c r="E48" s="145"/>
      <c r="F48" s="145"/>
      <c r="G48" s="145"/>
      <c r="H48" s="7"/>
      <c r="I48" s="7"/>
      <c r="J48" s="7"/>
      <c r="K48" s="7"/>
      <c r="L48" s="7"/>
      <c r="M48" s="7"/>
      <c r="N48" s="7"/>
      <c r="O48" s="7"/>
      <c r="P48" s="7"/>
      <c r="Q48" s="7"/>
      <c r="R48" s="8"/>
      <c r="S48" s="9"/>
      <c r="T48" s="9"/>
      <c r="U48" s="9"/>
      <c r="V48" s="9"/>
      <c r="W48" s="10"/>
      <c r="X48" s="145"/>
      <c r="Y48" s="145"/>
      <c r="Z48" s="145"/>
      <c r="AA48" s="145"/>
      <c r="AB48" s="145"/>
      <c r="AC48" s="145"/>
      <c r="AD48" s="145"/>
    </row>
    <row r="49" spans="2:30">
      <c r="B49" s="146">
        <v>24</v>
      </c>
      <c r="C49" s="149"/>
      <c r="D49" s="6" t="s">
        <v>18</v>
      </c>
      <c r="E49" s="145"/>
      <c r="F49" s="145"/>
      <c r="G49" s="145"/>
      <c r="H49" s="7"/>
      <c r="I49" s="7"/>
      <c r="J49" s="7"/>
      <c r="K49" s="7"/>
      <c r="L49" s="7"/>
      <c r="M49" s="7"/>
      <c r="N49" s="7"/>
      <c r="O49" s="7"/>
      <c r="P49" s="7"/>
      <c r="Q49" s="7"/>
      <c r="R49" s="8"/>
      <c r="S49" s="9"/>
      <c r="T49" s="9"/>
      <c r="U49" s="9"/>
      <c r="V49" s="9"/>
      <c r="W49" s="10"/>
      <c r="X49" s="145"/>
      <c r="Y49" s="145"/>
      <c r="Z49" s="145"/>
      <c r="AA49" s="145"/>
      <c r="AB49" s="145"/>
      <c r="AC49" s="145"/>
      <c r="AD49" s="145"/>
    </row>
    <row r="50" spans="2:30">
      <c r="B50" s="146"/>
      <c r="C50" s="149"/>
      <c r="D50" s="6" t="s">
        <v>17</v>
      </c>
      <c r="E50" s="145"/>
      <c r="F50" s="145"/>
      <c r="G50" s="145"/>
      <c r="H50" s="7"/>
      <c r="I50" s="7"/>
      <c r="J50" s="7"/>
      <c r="K50" s="7"/>
      <c r="L50" s="7"/>
      <c r="M50" s="7"/>
      <c r="N50" s="7"/>
      <c r="O50" s="7"/>
      <c r="P50" s="7"/>
      <c r="Q50" s="7"/>
      <c r="R50" s="8"/>
      <c r="S50" s="9"/>
      <c r="T50" s="9"/>
      <c r="U50" s="9"/>
      <c r="V50" s="9"/>
      <c r="W50" s="10"/>
      <c r="X50" s="145"/>
      <c r="Y50" s="145"/>
      <c r="Z50" s="145"/>
      <c r="AA50" s="145"/>
      <c r="AB50" s="145"/>
      <c r="AC50" s="145"/>
      <c r="AD50" s="145"/>
    </row>
    <row r="51" spans="2:30">
      <c r="B51" s="146">
        <v>25</v>
      </c>
      <c r="C51" s="149"/>
      <c r="D51" s="6" t="s">
        <v>18</v>
      </c>
      <c r="E51" s="145"/>
      <c r="F51" s="145"/>
      <c r="G51" s="145"/>
      <c r="H51" s="7"/>
      <c r="I51" s="7"/>
      <c r="J51" s="7"/>
      <c r="K51" s="7"/>
      <c r="L51" s="7"/>
      <c r="M51" s="7"/>
      <c r="N51" s="7"/>
      <c r="O51" s="7"/>
      <c r="P51" s="7"/>
      <c r="Q51" s="7"/>
      <c r="R51" s="8"/>
      <c r="S51" s="9"/>
      <c r="T51" s="9"/>
      <c r="U51" s="9"/>
      <c r="V51" s="9"/>
      <c r="W51" s="10"/>
      <c r="X51" s="145"/>
      <c r="Y51" s="145"/>
      <c r="Z51" s="145"/>
      <c r="AA51" s="145"/>
      <c r="AB51" s="145"/>
      <c r="AC51" s="145"/>
      <c r="AD51" s="145"/>
    </row>
    <row r="52" spans="2:30">
      <c r="B52" s="146"/>
      <c r="C52" s="149"/>
      <c r="D52" s="6" t="s">
        <v>17</v>
      </c>
      <c r="E52" s="145"/>
      <c r="F52" s="145"/>
      <c r="G52" s="145"/>
      <c r="H52" s="7"/>
      <c r="I52" s="7"/>
      <c r="J52" s="7"/>
      <c r="K52" s="7"/>
      <c r="L52" s="7"/>
      <c r="M52" s="7"/>
      <c r="N52" s="7"/>
      <c r="O52" s="7"/>
      <c r="P52" s="7"/>
      <c r="Q52" s="7"/>
      <c r="R52" s="8"/>
      <c r="S52" s="9"/>
      <c r="T52" s="9"/>
      <c r="U52" s="9"/>
      <c r="V52" s="9"/>
      <c r="W52" s="10"/>
      <c r="X52" s="145"/>
      <c r="Y52" s="145"/>
      <c r="Z52" s="145"/>
      <c r="AA52" s="145"/>
      <c r="AB52" s="145"/>
      <c r="AC52" s="145"/>
      <c r="AD52" s="145"/>
    </row>
    <row r="53" spans="2:30">
      <c r="B53" s="146">
        <v>26</v>
      </c>
      <c r="C53" s="149"/>
      <c r="D53" s="6" t="s">
        <v>18</v>
      </c>
      <c r="E53" s="145"/>
      <c r="F53" s="145"/>
      <c r="G53" s="145"/>
      <c r="H53" s="7"/>
      <c r="I53" s="7"/>
      <c r="J53" s="7"/>
      <c r="K53" s="7"/>
      <c r="L53" s="7"/>
      <c r="M53" s="7"/>
      <c r="N53" s="7"/>
      <c r="O53" s="7"/>
      <c r="P53" s="7"/>
      <c r="Q53" s="7"/>
      <c r="R53" s="8"/>
      <c r="S53" s="9"/>
      <c r="T53" s="9"/>
      <c r="U53" s="9"/>
      <c r="V53" s="9"/>
      <c r="W53" s="10"/>
      <c r="X53" s="145"/>
      <c r="Y53" s="145"/>
      <c r="Z53" s="145"/>
      <c r="AA53" s="145"/>
      <c r="AB53" s="145"/>
      <c r="AC53" s="145"/>
      <c r="AD53" s="145"/>
    </row>
    <row r="54" spans="2:30">
      <c r="B54" s="146"/>
      <c r="C54" s="149"/>
      <c r="D54" s="6" t="s">
        <v>17</v>
      </c>
      <c r="E54" s="145"/>
      <c r="F54" s="145"/>
      <c r="G54" s="145"/>
      <c r="H54" s="7"/>
      <c r="I54" s="7"/>
      <c r="J54" s="7"/>
      <c r="K54" s="7"/>
      <c r="L54" s="7"/>
      <c r="M54" s="7"/>
      <c r="N54" s="7"/>
      <c r="O54" s="7"/>
      <c r="P54" s="7"/>
      <c r="Q54" s="7"/>
      <c r="R54" s="8"/>
      <c r="S54" s="9"/>
      <c r="T54" s="9"/>
      <c r="U54" s="9"/>
      <c r="V54" s="9"/>
      <c r="W54" s="10"/>
      <c r="X54" s="145"/>
      <c r="Y54" s="145"/>
      <c r="Z54" s="145"/>
      <c r="AA54" s="145"/>
      <c r="AB54" s="145"/>
      <c r="AC54" s="145"/>
      <c r="AD54" s="145"/>
    </row>
    <row r="55" spans="2:30">
      <c r="B55" s="146">
        <v>27</v>
      </c>
      <c r="C55" s="149"/>
      <c r="D55" s="6" t="s">
        <v>18</v>
      </c>
      <c r="E55" s="145"/>
      <c r="F55" s="145"/>
      <c r="G55" s="145"/>
      <c r="H55" s="7"/>
      <c r="I55" s="7"/>
      <c r="J55" s="7"/>
      <c r="K55" s="7"/>
      <c r="L55" s="7"/>
      <c r="M55" s="7"/>
      <c r="N55" s="7"/>
      <c r="O55" s="7"/>
      <c r="P55" s="7"/>
      <c r="Q55" s="7"/>
      <c r="R55" s="8"/>
      <c r="S55" s="9"/>
      <c r="T55" s="9"/>
      <c r="U55" s="9"/>
      <c r="V55" s="9"/>
      <c r="W55" s="10"/>
      <c r="X55" s="145"/>
      <c r="Y55" s="145"/>
      <c r="Z55" s="145"/>
      <c r="AA55" s="145"/>
      <c r="AB55" s="145"/>
      <c r="AC55" s="145"/>
      <c r="AD55" s="145"/>
    </row>
    <row r="56" spans="2:30">
      <c r="B56" s="146"/>
      <c r="C56" s="149"/>
      <c r="D56" s="6" t="s">
        <v>17</v>
      </c>
      <c r="E56" s="145"/>
      <c r="F56" s="145"/>
      <c r="G56" s="145"/>
      <c r="H56" s="7"/>
      <c r="I56" s="7"/>
      <c r="J56" s="7"/>
      <c r="K56" s="7"/>
      <c r="L56" s="7"/>
      <c r="M56" s="7"/>
      <c r="N56" s="7"/>
      <c r="O56" s="7"/>
      <c r="P56" s="7"/>
      <c r="Q56" s="7"/>
      <c r="R56" s="8"/>
      <c r="S56" s="9"/>
      <c r="T56" s="9"/>
      <c r="U56" s="9"/>
      <c r="V56" s="9"/>
      <c r="W56" s="10"/>
      <c r="X56" s="145"/>
      <c r="Y56" s="145"/>
      <c r="Z56" s="145"/>
      <c r="AA56" s="145"/>
      <c r="AB56" s="145"/>
      <c r="AC56" s="145"/>
      <c r="AD56" s="145"/>
    </row>
    <row r="57" spans="2:30">
      <c r="B57" s="146">
        <v>28</v>
      </c>
      <c r="C57" s="149"/>
      <c r="D57" s="6" t="s">
        <v>18</v>
      </c>
      <c r="E57" s="145"/>
      <c r="F57" s="145"/>
      <c r="G57" s="145"/>
      <c r="H57" s="7"/>
      <c r="I57" s="7"/>
      <c r="J57" s="7"/>
      <c r="K57" s="7"/>
      <c r="L57" s="7"/>
      <c r="M57" s="7"/>
      <c r="N57" s="7"/>
      <c r="O57" s="7"/>
      <c r="P57" s="7"/>
      <c r="Q57" s="7"/>
      <c r="R57" s="8"/>
      <c r="S57" s="9"/>
      <c r="T57" s="9"/>
      <c r="U57" s="9"/>
      <c r="V57" s="9"/>
      <c r="W57" s="10"/>
      <c r="X57" s="145"/>
      <c r="Y57" s="145"/>
      <c r="Z57" s="145"/>
      <c r="AA57" s="145"/>
      <c r="AB57" s="145"/>
      <c r="AC57" s="145"/>
      <c r="AD57" s="145"/>
    </row>
    <row r="58" spans="2:30">
      <c r="B58" s="146"/>
      <c r="C58" s="149"/>
      <c r="D58" s="6" t="s">
        <v>17</v>
      </c>
      <c r="E58" s="145"/>
      <c r="F58" s="145"/>
      <c r="G58" s="145"/>
      <c r="H58" s="7"/>
      <c r="I58" s="7"/>
      <c r="J58" s="7"/>
      <c r="K58" s="7"/>
      <c r="L58" s="7"/>
      <c r="M58" s="7"/>
      <c r="N58" s="7"/>
      <c r="O58" s="7"/>
      <c r="P58" s="7"/>
      <c r="Q58" s="7"/>
      <c r="R58" s="8"/>
      <c r="S58" s="9"/>
      <c r="T58" s="9"/>
      <c r="U58" s="9"/>
      <c r="V58" s="9"/>
      <c r="W58" s="10"/>
      <c r="X58" s="145"/>
      <c r="Y58" s="145"/>
      <c r="Z58" s="145"/>
      <c r="AA58" s="145"/>
      <c r="AB58" s="145"/>
      <c r="AC58" s="145"/>
      <c r="AD58" s="145"/>
    </row>
    <row r="59" spans="2:30">
      <c r="B59" s="146">
        <v>29</v>
      </c>
      <c r="C59" s="149"/>
      <c r="D59" s="6" t="s">
        <v>18</v>
      </c>
      <c r="E59" s="145"/>
      <c r="F59" s="145"/>
      <c r="G59" s="145"/>
      <c r="H59" s="7"/>
      <c r="I59" s="7"/>
      <c r="J59" s="7"/>
      <c r="K59" s="7"/>
      <c r="L59" s="7"/>
      <c r="M59" s="7"/>
      <c r="N59" s="7"/>
      <c r="O59" s="7"/>
      <c r="P59" s="7"/>
      <c r="Q59" s="7"/>
      <c r="R59" s="8"/>
      <c r="S59" s="9"/>
      <c r="T59" s="9"/>
      <c r="U59" s="9"/>
      <c r="V59" s="9"/>
      <c r="W59" s="10"/>
      <c r="X59" s="145"/>
      <c r="Y59" s="145"/>
      <c r="Z59" s="145"/>
      <c r="AA59" s="145"/>
      <c r="AB59" s="145"/>
      <c r="AC59" s="145"/>
      <c r="AD59" s="145"/>
    </row>
    <row r="60" spans="2:30">
      <c r="B60" s="146"/>
      <c r="C60" s="149"/>
      <c r="D60" s="6" t="s">
        <v>17</v>
      </c>
      <c r="E60" s="145"/>
      <c r="F60" s="145"/>
      <c r="G60" s="145"/>
      <c r="H60" s="7"/>
      <c r="I60" s="7"/>
      <c r="J60" s="7"/>
      <c r="K60" s="7"/>
      <c r="L60" s="7"/>
      <c r="M60" s="7"/>
      <c r="N60" s="7"/>
      <c r="O60" s="7"/>
      <c r="P60" s="7"/>
      <c r="Q60" s="7"/>
      <c r="R60" s="8"/>
      <c r="S60" s="9"/>
      <c r="T60" s="9"/>
      <c r="U60" s="9"/>
      <c r="V60" s="9"/>
      <c r="W60" s="10"/>
      <c r="X60" s="145"/>
      <c r="Y60" s="145"/>
      <c r="Z60" s="145"/>
      <c r="AA60" s="145"/>
      <c r="AB60" s="145"/>
      <c r="AC60" s="145"/>
      <c r="AD60" s="145"/>
    </row>
    <row r="61" spans="2:30">
      <c r="B61" s="146">
        <v>30</v>
      </c>
      <c r="C61" s="149"/>
      <c r="D61" s="6" t="s">
        <v>18</v>
      </c>
      <c r="E61" s="145"/>
      <c r="F61" s="145"/>
      <c r="G61" s="145"/>
      <c r="H61" s="7"/>
      <c r="I61" s="7"/>
      <c r="J61" s="7"/>
      <c r="K61" s="7"/>
      <c r="L61" s="7"/>
      <c r="M61" s="7"/>
      <c r="N61" s="7"/>
      <c r="O61" s="7"/>
      <c r="P61" s="7"/>
      <c r="Q61" s="7"/>
      <c r="R61" s="8"/>
      <c r="S61" s="9"/>
      <c r="T61" s="9"/>
      <c r="U61" s="9"/>
      <c r="V61" s="9"/>
      <c r="W61" s="10"/>
      <c r="X61" s="145"/>
      <c r="Y61" s="145"/>
      <c r="Z61" s="145"/>
      <c r="AA61" s="145"/>
      <c r="AB61" s="145"/>
      <c r="AC61" s="145"/>
      <c r="AD61" s="145"/>
    </row>
    <row r="62" spans="2:30">
      <c r="B62" s="146"/>
      <c r="C62" s="149"/>
      <c r="D62" s="6" t="s">
        <v>17</v>
      </c>
      <c r="E62" s="145"/>
      <c r="F62" s="145"/>
      <c r="G62" s="145"/>
      <c r="H62" s="7"/>
      <c r="I62" s="7"/>
      <c r="J62" s="7"/>
      <c r="K62" s="7"/>
      <c r="L62" s="7"/>
      <c r="M62" s="7"/>
      <c r="N62" s="7"/>
      <c r="O62" s="7"/>
      <c r="P62" s="7"/>
      <c r="Q62" s="7"/>
      <c r="R62" s="8"/>
      <c r="S62" s="9"/>
      <c r="T62" s="9"/>
      <c r="U62" s="9"/>
      <c r="V62" s="9"/>
      <c r="W62" s="10"/>
      <c r="X62" s="145"/>
      <c r="Y62" s="145"/>
      <c r="Z62" s="145"/>
      <c r="AA62" s="145"/>
      <c r="AB62" s="145"/>
      <c r="AC62" s="145"/>
      <c r="AD62" s="145"/>
    </row>
    <row r="63" spans="2:30">
      <c r="B63" s="146">
        <v>31</v>
      </c>
      <c r="C63" s="149"/>
      <c r="D63" s="6" t="s">
        <v>18</v>
      </c>
      <c r="E63" s="145"/>
      <c r="F63" s="145"/>
      <c r="G63" s="145"/>
      <c r="H63" s="7"/>
      <c r="I63" s="7"/>
      <c r="J63" s="7"/>
      <c r="K63" s="7"/>
      <c r="L63" s="7"/>
      <c r="M63" s="7"/>
      <c r="N63" s="7"/>
      <c r="O63" s="7"/>
      <c r="P63" s="7"/>
      <c r="Q63" s="7"/>
      <c r="R63" s="8"/>
      <c r="S63" s="9"/>
      <c r="T63" s="9"/>
      <c r="U63" s="9"/>
      <c r="V63" s="9"/>
      <c r="W63" s="10"/>
      <c r="X63" s="145"/>
      <c r="Y63" s="145"/>
      <c r="Z63" s="145"/>
      <c r="AA63" s="145"/>
      <c r="AB63" s="145"/>
      <c r="AC63" s="145"/>
      <c r="AD63" s="145"/>
    </row>
    <row r="64" spans="2:30">
      <c r="B64" s="146"/>
      <c r="C64" s="149"/>
      <c r="D64" s="6" t="s">
        <v>17</v>
      </c>
      <c r="E64" s="145"/>
      <c r="F64" s="145"/>
      <c r="G64" s="145"/>
      <c r="H64" s="7"/>
      <c r="I64" s="7"/>
      <c r="J64" s="7"/>
      <c r="K64" s="7"/>
      <c r="L64" s="7"/>
      <c r="M64" s="7"/>
      <c r="N64" s="7"/>
      <c r="O64" s="7"/>
      <c r="P64" s="7"/>
      <c r="Q64" s="7"/>
      <c r="R64" s="8"/>
      <c r="S64" s="9"/>
      <c r="T64" s="9"/>
      <c r="U64" s="9"/>
      <c r="V64" s="9"/>
      <c r="W64" s="10"/>
      <c r="X64" s="145"/>
      <c r="Y64" s="145"/>
      <c r="Z64" s="145"/>
      <c r="AA64" s="145"/>
      <c r="AB64" s="145"/>
      <c r="AC64" s="145"/>
      <c r="AD64" s="145"/>
    </row>
    <row r="65" spans="2:30">
      <c r="B65" s="146">
        <v>32</v>
      </c>
      <c r="C65" s="149"/>
      <c r="D65" s="6" t="s">
        <v>18</v>
      </c>
      <c r="E65" s="145"/>
      <c r="F65" s="145"/>
      <c r="G65" s="145"/>
      <c r="H65" s="7"/>
      <c r="I65" s="7"/>
      <c r="J65" s="7"/>
      <c r="K65" s="7"/>
      <c r="L65" s="7"/>
      <c r="M65" s="7"/>
      <c r="N65" s="7"/>
      <c r="O65" s="7"/>
      <c r="P65" s="7"/>
      <c r="Q65" s="7"/>
      <c r="R65" s="8"/>
      <c r="S65" s="9"/>
      <c r="T65" s="9"/>
      <c r="U65" s="9"/>
      <c r="V65" s="9"/>
      <c r="W65" s="10"/>
      <c r="X65" s="145"/>
      <c r="Y65" s="145"/>
      <c r="Z65" s="145"/>
      <c r="AA65" s="145"/>
      <c r="AB65" s="145"/>
      <c r="AC65" s="145"/>
      <c r="AD65" s="145"/>
    </row>
    <row r="66" spans="2:30">
      <c r="B66" s="146"/>
      <c r="C66" s="149"/>
      <c r="D66" s="6" t="s">
        <v>17</v>
      </c>
      <c r="E66" s="145"/>
      <c r="F66" s="145"/>
      <c r="G66" s="145"/>
      <c r="H66" s="7"/>
      <c r="I66" s="7"/>
      <c r="J66" s="7"/>
      <c r="K66" s="7"/>
      <c r="L66" s="7"/>
      <c r="M66" s="7"/>
      <c r="N66" s="7"/>
      <c r="O66" s="7"/>
      <c r="P66" s="7"/>
      <c r="Q66" s="7"/>
      <c r="R66" s="8"/>
      <c r="S66" s="9"/>
      <c r="T66" s="9"/>
      <c r="U66" s="9"/>
      <c r="V66" s="9"/>
      <c r="W66" s="10"/>
      <c r="X66" s="145"/>
      <c r="Y66" s="145"/>
      <c r="Z66" s="145"/>
      <c r="AA66" s="145"/>
      <c r="AB66" s="145"/>
      <c r="AC66" s="145"/>
      <c r="AD66" s="145"/>
    </row>
    <row r="67" spans="2:30">
      <c r="B67" s="146">
        <v>33</v>
      </c>
      <c r="C67" s="149"/>
      <c r="D67" s="6" t="s">
        <v>18</v>
      </c>
      <c r="E67" s="145"/>
      <c r="F67" s="145"/>
      <c r="G67" s="145"/>
      <c r="H67" s="7"/>
      <c r="I67" s="7"/>
      <c r="J67" s="7"/>
      <c r="K67" s="7"/>
      <c r="L67" s="7"/>
      <c r="M67" s="7"/>
      <c r="N67" s="7"/>
      <c r="O67" s="7"/>
      <c r="P67" s="7"/>
      <c r="Q67" s="7"/>
      <c r="R67" s="8"/>
      <c r="S67" s="9"/>
      <c r="T67" s="9"/>
      <c r="U67" s="9"/>
      <c r="V67" s="9"/>
      <c r="W67" s="10"/>
      <c r="X67" s="145"/>
      <c r="Y67" s="145"/>
      <c r="Z67" s="145"/>
      <c r="AA67" s="145"/>
      <c r="AB67" s="145"/>
      <c r="AC67" s="145"/>
      <c r="AD67" s="145"/>
    </row>
    <row r="68" spans="2:30">
      <c r="B68" s="146"/>
      <c r="C68" s="149"/>
      <c r="D68" s="6" t="s">
        <v>17</v>
      </c>
      <c r="E68" s="145"/>
      <c r="F68" s="145"/>
      <c r="G68" s="145"/>
      <c r="H68" s="7"/>
      <c r="I68" s="7"/>
      <c r="J68" s="7"/>
      <c r="K68" s="7"/>
      <c r="L68" s="7"/>
      <c r="M68" s="7"/>
      <c r="N68" s="7"/>
      <c r="O68" s="7"/>
      <c r="P68" s="7"/>
      <c r="Q68" s="7"/>
      <c r="R68" s="8"/>
      <c r="S68" s="9"/>
      <c r="T68" s="9"/>
      <c r="U68" s="9"/>
      <c r="V68" s="9"/>
      <c r="W68" s="10"/>
      <c r="X68" s="145"/>
      <c r="Y68" s="145"/>
      <c r="Z68" s="145"/>
      <c r="AA68" s="145"/>
      <c r="AB68" s="145"/>
      <c r="AC68" s="145"/>
      <c r="AD68" s="145"/>
    </row>
    <row r="69" spans="2:30">
      <c r="B69" s="146">
        <v>34</v>
      </c>
      <c r="C69" s="149"/>
      <c r="D69" s="6" t="s">
        <v>18</v>
      </c>
      <c r="E69" s="145"/>
      <c r="F69" s="145"/>
      <c r="G69" s="145"/>
      <c r="H69" s="7"/>
      <c r="I69" s="7"/>
      <c r="J69" s="7"/>
      <c r="K69" s="7"/>
      <c r="L69" s="7"/>
      <c r="M69" s="7"/>
      <c r="N69" s="7"/>
      <c r="O69" s="7"/>
      <c r="P69" s="7"/>
      <c r="Q69" s="7"/>
      <c r="R69" s="8"/>
      <c r="S69" s="9"/>
      <c r="T69" s="9"/>
      <c r="U69" s="9"/>
      <c r="V69" s="9"/>
      <c r="W69" s="10"/>
      <c r="X69" s="145"/>
      <c r="Y69" s="145"/>
      <c r="Z69" s="145"/>
      <c r="AA69" s="145"/>
      <c r="AB69" s="145"/>
      <c r="AC69" s="145"/>
      <c r="AD69" s="145"/>
    </row>
    <row r="70" spans="2:30">
      <c r="B70" s="146"/>
      <c r="C70" s="149"/>
      <c r="D70" s="6" t="s">
        <v>17</v>
      </c>
      <c r="E70" s="145"/>
      <c r="F70" s="145"/>
      <c r="G70" s="145"/>
      <c r="H70" s="7"/>
      <c r="I70" s="7"/>
      <c r="J70" s="7"/>
      <c r="K70" s="7"/>
      <c r="L70" s="7"/>
      <c r="M70" s="7"/>
      <c r="N70" s="7"/>
      <c r="O70" s="7"/>
      <c r="P70" s="7"/>
      <c r="Q70" s="7"/>
      <c r="R70" s="8"/>
      <c r="S70" s="9"/>
      <c r="T70" s="9"/>
      <c r="U70" s="9"/>
      <c r="V70" s="9"/>
      <c r="W70" s="10"/>
      <c r="X70" s="145"/>
      <c r="Y70" s="145"/>
      <c r="Z70" s="145"/>
      <c r="AA70" s="145"/>
      <c r="AB70" s="145"/>
      <c r="AC70" s="145"/>
      <c r="AD70" s="145"/>
    </row>
    <row r="71" spans="2:30">
      <c r="B71" s="146">
        <v>35</v>
      </c>
      <c r="C71" s="149"/>
      <c r="D71" s="6" t="s">
        <v>18</v>
      </c>
      <c r="E71" s="145"/>
      <c r="F71" s="145"/>
      <c r="G71" s="145"/>
      <c r="H71" s="7"/>
      <c r="I71" s="7"/>
      <c r="J71" s="7"/>
      <c r="K71" s="7"/>
      <c r="L71" s="7"/>
      <c r="M71" s="7"/>
      <c r="N71" s="7"/>
      <c r="O71" s="7"/>
      <c r="P71" s="7"/>
      <c r="Q71" s="7"/>
      <c r="R71" s="8"/>
      <c r="S71" s="9"/>
      <c r="T71" s="9"/>
      <c r="U71" s="9"/>
      <c r="V71" s="9"/>
      <c r="W71" s="10"/>
      <c r="X71" s="145"/>
      <c r="Y71" s="145"/>
      <c r="Z71" s="145"/>
      <c r="AA71" s="145"/>
      <c r="AB71" s="145"/>
      <c r="AC71" s="145"/>
      <c r="AD71" s="145"/>
    </row>
    <row r="72" spans="2:30">
      <c r="B72" s="146"/>
      <c r="C72" s="149"/>
      <c r="D72" s="6" t="s">
        <v>17</v>
      </c>
      <c r="E72" s="145"/>
      <c r="F72" s="145"/>
      <c r="G72" s="145"/>
      <c r="H72" s="7"/>
      <c r="I72" s="7"/>
      <c r="J72" s="7"/>
      <c r="K72" s="7"/>
      <c r="L72" s="7"/>
      <c r="M72" s="7"/>
      <c r="N72" s="7"/>
      <c r="O72" s="7"/>
      <c r="P72" s="7"/>
      <c r="Q72" s="7"/>
      <c r="R72" s="8"/>
      <c r="S72" s="9"/>
      <c r="T72" s="9"/>
      <c r="U72" s="9"/>
      <c r="V72" s="9"/>
      <c r="W72" s="10"/>
      <c r="X72" s="145"/>
      <c r="Y72" s="145"/>
      <c r="Z72" s="145"/>
      <c r="AA72" s="145"/>
      <c r="AB72" s="145"/>
      <c r="AC72" s="145"/>
      <c r="AD72" s="145"/>
    </row>
    <row r="73" spans="2:30">
      <c r="B73" s="146">
        <v>36</v>
      </c>
      <c r="C73" s="149"/>
      <c r="D73" s="6" t="s">
        <v>18</v>
      </c>
      <c r="E73" s="145"/>
      <c r="F73" s="145"/>
      <c r="G73" s="145"/>
      <c r="H73" s="7"/>
      <c r="I73" s="7"/>
      <c r="J73" s="7"/>
      <c r="K73" s="7"/>
      <c r="L73" s="7"/>
      <c r="M73" s="7"/>
      <c r="N73" s="7"/>
      <c r="O73" s="7"/>
      <c r="P73" s="7"/>
      <c r="Q73" s="7"/>
      <c r="R73" s="8"/>
      <c r="S73" s="9"/>
      <c r="T73" s="9"/>
      <c r="U73" s="9"/>
      <c r="V73" s="9"/>
      <c r="W73" s="10"/>
      <c r="X73" s="145"/>
      <c r="Y73" s="145"/>
      <c r="Z73" s="145"/>
      <c r="AA73" s="145"/>
      <c r="AB73" s="145"/>
      <c r="AC73" s="145"/>
      <c r="AD73" s="145"/>
    </row>
    <row r="74" spans="2:30">
      <c r="B74" s="146"/>
      <c r="C74" s="149"/>
      <c r="D74" s="6" t="s">
        <v>17</v>
      </c>
      <c r="E74" s="145"/>
      <c r="F74" s="145"/>
      <c r="G74" s="145"/>
      <c r="H74" s="7"/>
      <c r="I74" s="7"/>
      <c r="J74" s="7"/>
      <c r="K74" s="7"/>
      <c r="L74" s="7"/>
      <c r="M74" s="7"/>
      <c r="N74" s="7"/>
      <c r="O74" s="7"/>
      <c r="P74" s="7"/>
      <c r="Q74" s="7"/>
      <c r="R74" s="8"/>
      <c r="S74" s="9"/>
      <c r="T74" s="9"/>
      <c r="U74" s="9"/>
      <c r="V74" s="9"/>
      <c r="W74" s="10"/>
      <c r="X74" s="145"/>
      <c r="Y74" s="145"/>
      <c r="Z74" s="145"/>
      <c r="AA74" s="145"/>
      <c r="AB74" s="145"/>
      <c r="AC74" s="145"/>
      <c r="AD74" s="145"/>
    </row>
    <row r="75" spans="2:30">
      <c r="B75" s="146">
        <v>37</v>
      </c>
      <c r="C75" s="149"/>
      <c r="D75" s="6" t="s">
        <v>18</v>
      </c>
      <c r="E75" s="145"/>
      <c r="F75" s="145"/>
      <c r="G75" s="145"/>
      <c r="H75" s="7"/>
      <c r="I75" s="7"/>
      <c r="J75" s="7"/>
      <c r="K75" s="7"/>
      <c r="L75" s="7"/>
      <c r="M75" s="7"/>
      <c r="N75" s="7"/>
      <c r="O75" s="7"/>
      <c r="P75" s="7"/>
      <c r="Q75" s="7"/>
      <c r="R75" s="8"/>
      <c r="S75" s="9"/>
      <c r="T75" s="9"/>
      <c r="U75" s="9"/>
      <c r="V75" s="9"/>
      <c r="W75" s="10"/>
      <c r="X75" s="145"/>
      <c r="Y75" s="145"/>
      <c r="Z75" s="145"/>
      <c r="AA75" s="145"/>
      <c r="AB75" s="145"/>
      <c r="AC75" s="145"/>
      <c r="AD75" s="145"/>
    </row>
    <row r="76" spans="2:30">
      <c r="B76" s="146"/>
      <c r="C76" s="149"/>
      <c r="D76" s="6" t="s">
        <v>17</v>
      </c>
      <c r="E76" s="145"/>
      <c r="F76" s="145"/>
      <c r="G76" s="145"/>
      <c r="H76" s="7"/>
      <c r="I76" s="7"/>
      <c r="J76" s="7"/>
      <c r="K76" s="7"/>
      <c r="L76" s="7"/>
      <c r="M76" s="7"/>
      <c r="N76" s="7"/>
      <c r="O76" s="7"/>
      <c r="P76" s="7"/>
      <c r="Q76" s="7"/>
      <c r="R76" s="8"/>
      <c r="S76" s="9"/>
      <c r="T76" s="9"/>
      <c r="U76" s="9"/>
      <c r="V76" s="9"/>
      <c r="W76" s="10"/>
      <c r="X76" s="145"/>
      <c r="Y76" s="145"/>
      <c r="Z76" s="145"/>
      <c r="AA76" s="145"/>
      <c r="AB76" s="145"/>
      <c r="AC76" s="145"/>
      <c r="AD76" s="145"/>
    </row>
    <row r="77" spans="2:30">
      <c r="B77" s="146">
        <v>38</v>
      </c>
      <c r="C77" s="149"/>
      <c r="D77" s="6" t="s">
        <v>18</v>
      </c>
      <c r="E77" s="145"/>
      <c r="F77" s="145"/>
      <c r="G77" s="145"/>
      <c r="H77" s="7"/>
      <c r="I77" s="7"/>
      <c r="J77" s="7"/>
      <c r="K77" s="7"/>
      <c r="L77" s="7"/>
      <c r="M77" s="7"/>
      <c r="N77" s="7"/>
      <c r="O77" s="7"/>
      <c r="P77" s="7"/>
      <c r="Q77" s="7"/>
      <c r="R77" s="8"/>
      <c r="S77" s="9"/>
      <c r="T77" s="9"/>
      <c r="U77" s="9"/>
      <c r="V77" s="9"/>
      <c r="W77" s="10"/>
      <c r="X77" s="145"/>
      <c r="Y77" s="145"/>
      <c r="Z77" s="145"/>
      <c r="AA77" s="145"/>
      <c r="AB77" s="145"/>
      <c r="AC77" s="145"/>
      <c r="AD77" s="145"/>
    </row>
    <row r="78" spans="2:30">
      <c r="B78" s="146"/>
      <c r="C78" s="149"/>
      <c r="D78" s="6" t="s">
        <v>17</v>
      </c>
      <c r="E78" s="145"/>
      <c r="F78" s="145"/>
      <c r="G78" s="145"/>
      <c r="H78" s="7"/>
      <c r="I78" s="7"/>
      <c r="J78" s="7"/>
      <c r="K78" s="7"/>
      <c r="L78" s="7"/>
      <c r="M78" s="7"/>
      <c r="N78" s="7"/>
      <c r="O78" s="7"/>
      <c r="P78" s="7"/>
      <c r="Q78" s="7"/>
      <c r="R78" s="8"/>
      <c r="S78" s="9"/>
      <c r="T78" s="9"/>
      <c r="U78" s="9"/>
      <c r="V78" s="9"/>
      <c r="W78" s="10"/>
      <c r="X78" s="145"/>
      <c r="Y78" s="145"/>
      <c r="Z78" s="145"/>
      <c r="AA78" s="145"/>
      <c r="AB78" s="145"/>
      <c r="AC78" s="145"/>
      <c r="AD78" s="145"/>
    </row>
    <row r="79" spans="2:30">
      <c r="B79" s="146">
        <v>39</v>
      </c>
      <c r="C79" s="149"/>
      <c r="D79" s="6" t="s">
        <v>18</v>
      </c>
      <c r="E79" s="145"/>
      <c r="F79" s="145"/>
      <c r="G79" s="145"/>
      <c r="H79" s="7"/>
      <c r="I79" s="7"/>
      <c r="J79" s="7"/>
      <c r="K79" s="7"/>
      <c r="L79" s="7"/>
      <c r="M79" s="7"/>
      <c r="N79" s="7"/>
      <c r="O79" s="7"/>
      <c r="P79" s="7"/>
      <c r="Q79" s="7"/>
      <c r="R79" s="8"/>
      <c r="S79" s="9"/>
      <c r="T79" s="9"/>
      <c r="U79" s="9"/>
      <c r="V79" s="9"/>
      <c r="W79" s="10"/>
      <c r="X79" s="145"/>
      <c r="Y79" s="145"/>
      <c r="Z79" s="145"/>
      <c r="AA79" s="145"/>
      <c r="AB79" s="145"/>
      <c r="AC79" s="145"/>
      <c r="AD79" s="145"/>
    </row>
    <row r="80" spans="2:30">
      <c r="B80" s="146"/>
      <c r="C80" s="149"/>
      <c r="D80" s="6" t="s">
        <v>17</v>
      </c>
      <c r="E80" s="145"/>
      <c r="F80" s="145"/>
      <c r="G80" s="145"/>
      <c r="H80" s="7"/>
      <c r="I80" s="7"/>
      <c r="J80" s="7"/>
      <c r="K80" s="7"/>
      <c r="L80" s="7"/>
      <c r="M80" s="7"/>
      <c r="N80" s="7"/>
      <c r="O80" s="7"/>
      <c r="P80" s="7"/>
      <c r="Q80" s="7"/>
      <c r="R80" s="8"/>
      <c r="S80" s="9"/>
      <c r="T80" s="9"/>
      <c r="U80" s="9"/>
      <c r="V80" s="9"/>
      <c r="W80" s="10"/>
      <c r="X80" s="145"/>
      <c r="Y80" s="145"/>
      <c r="Z80" s="145"/>
      <c r="AA80" s="145"/>
      <c r="AB80" s="145"/>
      <c r="AC80" s="145"/>
      <c r="AD80" s="145"/>
    </row>
    <row r="81" spans="2:30">
      <c r="B81" s="146">
        <v>40</v>
      </c>
      <c r="C81" s="149"/>
      <c r="D81" s="6" t="s">
        <v>18</v>
      </c>
      <c r="E81" s="145"/>
      <c r="F81" s="145"/>
      <c r="G81" s="145"/>
      <c r="H81" s="7"/>
      <c r="I81" s="7"/>
      <c r="J81" s="7"/>
      <c r="K81" s="7"/>
      <c r="L81" s="7"/>
      <c r="M81" s="7"/>
      <c r="N81" s="7"/>
      <c r="O81" s="7"/>
      <c r="P81" s="7"/>
      <c r="Q81" s="7"/>
      <c r="R81" s="8"/>
      <c r="S81" s="9"/>
      <c r="T81" s="9"/>
      <c r="U81" s="9"/>
      <c r="V81" s="9"/>
      <c r="W81" s="10"/>
      <c r="X81" s="145"/>
      <c r="Y81" s="145"/>
      <c r="Z81" s="145"/>
      <c r="AA81" s="145"/>
      <c r="AB81" s="145"/>
      <c r="AC81" s="145"/>
      <c r="AD81" s="145"/>
    </row>
    <row r="82" spans="2:30">
      <c r="B82" s="146"/>
      <c r="C82" s="149"/>
      <c r="D82" s="6" t="s">
        <v>17</v>
      </c>
      <c r="E82" s="145"/>
      <c r="F82" s="145"/>
      <c r="G82" s="145"/>
      <c r="H82" s="7"/>
      <c r="I82" s="7"/>
      <c r="J82" s="7"/>
      <c r="K82" s="7"/>
      <c r="L82" s="7"/>
      <c r="M82" s="7"/>
      <c r="N82" s="7"/>
      <c r="O82" s="7"/>
      <c r="P82" s="7"/>
      <c r="Q82" s="7"/>
      <c r="R82" s="8"/>
      <c r="S82" s="9"/>
      <c r="T82" s="9"/>
      <c r="U82" s="9"/>
      <c r="V82" s="9"/>
      <c r="W82" s="10"/>
      <c r="X82" s="145"/>
      <c r="Y82" s="145"/>
      <c r="Z82" s="145"/>
      <c r="AA82" s="145"/>
      <c r="AB82" s="145"/>
      <c r="AC82" s="145"/>
      <c r="AD82" s="145"/>
    </row>
    <row r="83" spans="2:30">
      <c r="B83" s="146">
        <v>41</v>
      </c>
      <c r="C83" s="149"/>
      <c r="D83" s="6" t="s">
        <v>18</v>
      </c>
      <c r="E83" s="145"/>
      <c r="F83" s="145"/>
      <c r="G83" s="145"/>
      <c r="H83" s="7"/>
      <c r="I83" s="7"/>
      <c r="J83" s="7"/>
      <c r="K83" s="7"/>
      <c r="L83" s="7"/>
      <c r="M83" s="7"/>
      <c r="N83" s="7"/>
      <c r="O83" s="7"/>
      <c r="P83" s="7"/>
      <c r="Q83" s="7"/>
      <c r="R83" s="8"/>
      <c r="S83" s="9"/>
      <c r="T83" s="9"/>
      <c r="U83" s="9"/>
      <c r="V83" s="9"/>
      <c r="W83" s="10"/>
      <c r="X83" s="145"/>
      <c r="Y83" s="145"/>
      <c r="Z83" s="145"/>
      <c r="AA83" s="145"/>
      <c r="AB83" s="145"/>
      <c r="AC83" s="145"/>
      <c r="AD83" s="145"/>
    </row>
    <row r="84" spans="2:30">
      <c r="B84" s="146"/>
      <c r="C84" s="149"/>
      <c r="D84" s="6" t="s">
        <v>17</v>
      </c>
      <c r="E84" s="145"/>
      <c r="F84" s="145"/>
      <c r="G84" s="145"/>
      <c r="H84" s="7"/>
      <c r="I84" s="7"/>
      <c r="J84" s="7"/>
      <c r="K84" s="7"/>
      <c r="L84" s="7"/>
      <c r="M84" s="7"/>
      <c r="N84" s="7"/>
      <c r="O84" s="7"/>
      <c r="P84" s="7"/>
      <c r="Q84" s="7"/>
      <c r="R84" s="8"/>
      <c r="S84" s="9"/>
      <c r="T84" s="9"/>
      <c r="U84" s="9"/>
      <c r="V84" s="9"/>
      <c r="W84" s="10"/>
      <c r="X84" s="145"/>
      <c r="Y84" s="145"/>
      <c r="Z84" s="145"/>
      <c r="AA84" s="145"/>
      <c r="AB84" s="145"/>
      <c r="AC84" s="145"/>
      <c r="AD84" s="145"/>
    </row>
    <row r="85" spans="2:30">
      <c r="B85" s="146">
        <v>42</v>
      </c>
      <c r="C85" s="149"/>
      <c r="D85" s="6" t="s">
        <v>18</v>
      </c>
      <c r="E85" s="145"/>
      <c r="F85" s="145"/>
      <c r="G85" s="145"/>
      <c r="H85" s="7"/>
      <c r="I85" s="7"/>
      <c r="J85" s="7"/>
      <c r="K85" s="7"/>
      <c r="L85" s="7"/>
      <c r="M85" s="7"/>
      <c r="N85" s="7"/>
      <c r="O85" s="7"/>
      <c r="P85" s="7"/>
      <c r="Q85" s="7"/>
      <c r="R85" s="8"/>
      <c r="S85" s="9"/>
      <c r="T85" s="9"/>
      <c r="U85" s="9"/>
      <c r="V85" s="9"/>
      <c r="W85" s="10"/>
      <c r="X85" s="145"/>
      <c r="Y85" s="145"/>
      <c r="Z85" s="145"/>
      <c r="AA85" s="145"/>
      <c r="AB85" s="145"/>
      <c r="AC85" s="145"/>
      <c r="AD85" s="145"/>
    </row>
    <row r="86" spans="2:30">
      <c r="B86" s="146"/>
      <c r="C86" s="149"/>
      <c r="D86" s="6" t="s">
        <v>17</v>
      </c>
      <c r="E86" s="145"/>
      <c r="F86" s="145"/>
      <c r="G86" s="145"/>
      <c r="H86" s="7"/>
      <c r="I86" s="7"/>
      <c r="J86" s="7"/>
      <c r="K86" s="7"/>
      <c r="L86" s="7"/>
      <c r="M86" s="7"/>
      <c r="N86" s="7"/>
      <c r="O86" s="7"/>
      <c r="P86" s="7"/>
      <c r="Q86" s="7"/>
      <c r="R86" s="8"/>
      <c r="S86" s="9"/>
      <c r="T86" s="9"/>
      <c r="U86" s="9"/>
      <c r="V86" s="9"/>
      <c r="W86" s="10"/>
      <c r="X86" s="145"/>
      <c r="Y86" s="145"/>
      <c r="Z86" s="145"/>
      <c r="AA86" s="145"/>
      <c r="AB86" s="145"/>
      <c r="AC86" s="145"/>
      <c r="AD86" s="145"/>
    </row>
    <row r="87" spans="2:30">
      <c r="B87" s="146">
        <v>43</v>
      </c>
      <c r="C87" s="149"/>
      <c r="D87" s="6" t="s">
        <v>18</v>
      </c>
      <c r="E87" s="145"/>
      <c r="F87" s="145"/>
      <c r="G87" s="145"/>
      <c r="H87" s="7"/>
      <c r="I87" s="7"/>
      <c r="J87" s="7"/>
      <c r="K87" s="7"/>
      <c r="L87" s="7"/>
      <c r="M87" s="7"/>
      <c r="N87" s="7"/>
      <c r="O87" s="7"/>
      <c r="P87" s="7"/>
      <c r="Q87" s="7"/>
      <c r="R87" s="8"/>
      <c r="S87" s="9"/>
      <c r="T87" s="9"/>
      <c r="U87" s="9"/>
      <c r="V87" s="9"/>
      <c r="W87" s="10"/>
      <c r="X87" s="145"/>
      <c r="Y87" s="145"/>
      <c r="Z87" s="145"/>
      <c r="AA87" s="145"/>
      <c r="AB87" s="145"/>
      <c r="AC87" s="145"/>
      <c r="AD87" s="145"/>
    </row>
    <row r="88" spans="2:30">
      <c r="B88" s="146"/>
      <c r="C88" s="149"/>
      <c r="D88" s="6" t="s">
        <v>17</v>
      </c>
      <c r="E88" s="145"/>
      <c r="F88" s="145"/>
      <c r="G88" s="145"/>
      <c r="H88" s="7"/>
      <c r="I88" s="7"/>
      <c r="J88" s="7"/>
      <c r="K88" s="7"/>
      <c r="L88" s="7"/>
      <c r="M88" s="7"/>
      <c r="N88" s="7"/>
      <c r="O88" s="7"/>
      <c r="P88" s="7"/>
      <c r="Q88" s="7"/>
      <c r="R88" s="8"/>
      <c r="S88" s="9"/>
      <c r="T88" s="9"/>
      <c r="U88" s="9"/>
      <c r="V88" s="9"/>
      <c r="W88" s="10"/>
      <c r="X88" s="145"/>
      <c r="Y88" s="145"/>
      <c r="Z88" s="145"/>
      <c r="AA88" s="145"/>
      <c r="AB88" s="145"/>
      <c r="AC88" s="145"/>
      <c r="AD88" s="145"/>
    </row>
    <row r="89" spans="2:30">
      <c r="B89" s="146">
        <v>44</v>
      </c>
      <c r="C89" s="149"/>
      <c r="D89" s="6" t="s">
        <v>18</v>
      </c>
      <c r="E89" s="145"/>
      <c r="F89" s="145"/>
      <c r="G89" s="145"/>
      <c r="H89" s="7"/>
      <c r="I89" s="7"/>
      <c r="J89" s="7"/>
      <c r="K89" s="7"/>
      <c r="L89" s="7"/>
      <c r="M89" s="7"/>
      <c r="N89" s="7"/>
      <c r="O89" s="7"/>
      <c r="P89" s="7"/>
      <c r="Q89" s="7"/>
      <c r="R89" s="8"/>
      <c r="S89" s="9"/>
      <c r="T89" s="9"/>
      <c r="U89" s="9"/>
      <c r="V89" s="9"/>
      <c r="W89" s="10"/>
      <c r="X89" s="145"/>
      <c r="Y89" s="145"/>
      <c r="Z89" s="145"/>
      <c r="AA89" s="145"/>
      <c r="AB89" s="145"/>
      <c r="AC89" s="145"/>
      <c r="AD89" s="145"/>
    </row>
    <row r="90" spans="2:30">
      <c r="B90" s="146"/>
      <c r="C90" s="149"/>
      <c r="D90" s="6" t="s">
        <v>17</v>
      </c>
      <c r="E90" s="145"/>
      <c r="F90" s="145"/>
      <c r="G90" s="145"/>
      <c r="H90" s="7"/>
      <c r="I90" s="7"/>
      <c r="J90" s="7"/>
      <c r="K90" s="7"/>
      <c r="L90" s="7"/>
      <c r="M90" s="7"/>
      <c r="N90" s="7"/>
      <c r="O90" s="7"/>
      <c r="P90" s="7"/>
      <c r="Q90" s="7"/>
      <c r="R90" s="8"/>
      <c r="S90" s="9"/>
      <c r="T90" s="9"/>
      <c r="U90" s="9"/>
      <c r="V90" s="9"/>
      <c r="W90" s="10"/>
      <c r="X90" s="145"/>
      <c r="Y90" s="145"/>
      <c r="Z90" s="145"/>
      <c r="AA90" s="145"/>
      <c r="AB90" s="145"/>
      <c r="AC90" s="145"/>
      <c r="AD90" s="145"/>
    </row>
    <row r="91" spans="2:30">
      <c r="B91" s="146">
        <v>45</v>
      </c>
      <c r="C91" s="149"/>
      <c r="D91" s="6" t="s">
        <v>18</v>
      </c>
      <c r="E91" s="145"/>
      <c r="F91" s="145"/>
      <c r="G91" s="145"/>
      <c r="H91" s="7"/>
      <c r="I91" s="7"/>
      <c r="J91" s="7"/>
      <c r="K91" s="7"/>
      <c r="L91" s="7"/>
      <c r="M91" s="7"/>
      <c r="N91" s="7"/>
      <c r="O91" s="7"/>
      <c r="P91" s="7"/>
      <c r="Q91" s="7"/>
      <c r="R91" s="8"/>
      <c r="S91" s="9"/>
      <c r="T91" s="9"/>
      <c r="U91" s="9"/>
      <c r="V91" s="9"/>
      <c r="W91" s="10"/>
      <c r="X91" s="145"/>
      <c r="Y91" s="145"/>
      <c r="Z91" s="145"/>
      <c r="AA91" s="145"/>
      <c r="AB91" s="145"/>
      <c r="AC91" s="145"/>
      <c r="AD91" s="145"/>
    </row>
    <row r="92" spans="2:30">
      <c r="B92" s="146"/>
      <c r="C92" s="149"/>
      <c r="D92" s="6" t="s">
        <v>17</v>
      </c>
      <c r="E92" s="145"/>
      <c r="F92" s="145"/>
      <c r="G92" s="145"/>
      <c r="H92" s="7"/>
      <c r="I92" s="7"/>
      <c r="J92" s="7"/>
      <c r="K92" s="7"/>
      <c r="L92" s="7"/>
      <c r="M92" s="7"/>
      <c r="N92" s="7"/>
      <c r="O92" s="7"/>
      <c r="P92" s="7"/>
      <c r="Q92" s="7"/>
      <c r="R92" s="8"/>
      <c r="S92" s="9"/>
      <c r="T92" s="9"/>
      <c r="U92" s="9"/>
      <c r="V92" s="9"/>
      <c r="W92" s="10"/>
      <c r="X92" s="145"/>
      <c r="Y92" s="145"/>
      <c r="Z92" s="145"/>
      <c r="AA92" s="145"/>
      <c r="AB92" s="145"/>
      <c r="AC92" s="145"/>
      <c r="AD92" s="145"/>
    </row>
    <row r="93" spans="2:30">
      <c r="B93" s="146">
        <v>46</v>
      </c>
      <c r="C93" s="149"/>
      <c r="D93" s="6" t="s">
        <v>18</v>
      </c>
      <c r="E93" s="145"/>
      <c r="F93" s="145"/>
      <c r="G93" s="145"/>
      <c r="H93" s="7"/>
      <c r="I93" s="7"/>
      <c r="J93" s="7"/>
      <c r="K93" s="7"/>
      <c r="L93" s="7"/>
      <c r="M93" s="7"/>
      <c r="N93" s="7"/>
      <c r="O93" s="7"/>
      <c r="P93" s="7"/>
      <c r="Q93" s="7"/>
      <c r="R93" s="8"/>
      <c r="S93" s="9"/>
      <c r="T93" s="9"/>
      <c r="U93" s="9"/>
      <c r="V93" s="9"/>
      <c r="W93" s="10"/>
      <c r="X93" s="145"/>
      <c r="Y93" s="145"/>
      <c r="Z93" s="145"/>
      <c r="AA93" s="145"/>
      <c r="AB93" s="145"/>
      <c r="AC93" s="145"/>
      <c r="AD93" s="145"/>
    </row>
    <row r="94" spans="2:30">
      <c r="B94" s="146"/>
      <c r="C94" s="149"/>
      <c r="D94" s="6" t="s">
        <v>17</v>
      </c>
      <c r="E94" s="145"/>
      <c r="F94" s="145"/>
      <c r="G94" s="145"/>
      <c r="H94" s="7"/>
      <c r="I94" s="7"/>
      <c r="J94" s="7"/>
      <c r="K94" s="7"/>
      <c r="L94" s="7"/>
      <c r="M94" s="7"/>
      <c r="N94" s="7"/>
      <c r="O94" s="7"/>
      <c r="P94" s="7"/>
      <c r="Q94" s="7"/>
      <c r="R94" s="8"/>
      <c r="S94" s="9"/>
      <c r="T94" s="9"/>
      <c r="U94" s="9"/>
      <c r="V94" s="9"/>
      <c r="W94" s="10"/>
      <c r="X94" s="145"/>
      <c r="Y94" s="145"/>
      <c r="Z94" s="145"/>
      <c r="AA94" s="145"/>
      <c r="AB94" s="145"/>
      <c r="AC94" s="145"/>
      <c r="AD94" s="145"/>
    </row>
    <row r="95" spans="2:30">
      <c r="B95" s="146">
        <v>47</v>
      </c>
      <c r="C95" s="149"/>
      <c r="D95" s="6" t="s">
        <v>18</v>
      </c>
      <c r="E95" s="145"/>
      <c r="F95" s="145"/>
      <c r="G95" s="145"/>
      <c r="H95" s="7"/>
      <c r="I95" s="7"/>
      <c r="J95" s="7"/>
      <c r="K95" s="7"/>
      <c r="L95" s="7"/>
      <c r="M95" s="7"/>
      <c r="N95" s="7"/>
      <c r="O95" s="7"/>
      <c r="P95" s="7"/>
      <c r="Q95" s="7"/>
      <c r="R95" s="8"/>
      <c r="S95" s="9"/>
      <c r="T95" s="9"/>
      <c r="U95" s="9"/>
      <c r="V95" s="9"/>
      <c r="W95" s="10"/>
      <c r="X95" s="145"/>
      <c r="Y95" s="145"/>
      <c r="Z95" s="145"/>
      <c r="AA95" s="145"/>
      <c r="AB95" s="145"/>
      <c r="AC95" s="145"/>
      <c r="AD95" s="145"/>
    </row>
    <row r="96" spans="2:30">
      <c r="B96" s="146"/>
      <c r="C96" s="149"/>
      <c r="D96" s="6" t="s">
        <v>17</v>
      </c>
      <c r="E96" s="145"/>
      <c r="F96" s="145"/>
      <c r="G96" s="145"/>
      <c r="H96" s="7"/>
      <c r="I96" s="7"/>
      <c r="J96" s="7"/>
      <c r="K96" s="7"/>
      <c r="L96" s="7"/>
      <c r="M96" s="7"/>
      <c r="N96" s="7"/>
      <c r="O96" s="7"/>
      <c r="P96" s="7"/>
      <c r="Q96" s="7"/>
      <c r="R96" s="8"/>
      <c r="S96" s="9"/>
      <c r="T96" s="9"/>
      <c r="U96" s="9"/>
      <c r="V96" s="9"/>
      <c r="W96" s="10"/>
      <c r="X96" s="145"/>
      <c r="Y96" s="145"/>
      <c r="Z96" s="145"/>
      <c r="AA96" s="145"/>
      <c r="AB96" s="145"/>
      <c r="AC96" s="145"/>
      <c r="AD96" s="145"/>
    </row>
    <row r="97" spans="2:30">
      <c r="B97" s="146">
        <v>48</v>
      </c>
      <c r="C97" s="149"/>
      <c r="D97" s="6" t="s">
        <v>18</v>
      </c>
      <c r="E97" s="145"/>
      <c r="F97" s="145"/>
      <c r="G97" s="145"/>
      <c r="H97" s="7"/>
      <c r="I97" s="7"/>
      <c r="J97" s="7"/>
      <c r="K97" s="7"/>
      <c r="L97" s="7"/>
      <c r="M97" s="7"/>
      <c r="N97" s="7"/>
      <c r="O97" s="7"/>
      <c r="P97" s="7"/>
      <c r="Q97" s="7"/>
      <c r="R97" s="8"/>
      <c r="S97" s="9"/>
      <c r="T97" s="9"/>
      <c r="U97" s="9"/>
      <c r="V97" s="9"/>
      <c r="W97" s="10"/>
      <c r="X97" s="145"/>
      <c r="Y97" s="145"/>
      <c r="Z97" s="145"/>
      <c r="AA97" s="145"/>
      <c r="AB97" s="145"/>
      <c r="AC97" s="145"/>
      <c r="AD97" s="145"/>
    </row>
    <row r="98" spans="2:30">
      <c r="B98" s="146"/>
      <c r="C98" s="149"/>
      <c r="D98" s="6" t="s">
        <v>17</v>
      </c>
      <c r="E98" s="145"/>
      <c r="F98" s="145"/>
      <c r="G98" s="145"/>
      <c r="H98" s="7"/>
      <c r="I98" s="7"/>
      <c r="J98" s="7"/>
      <c r="K98" s="7"/>
      <c r="L98" s="7"/>
      <c r="M98" s="7"/>
      <c r="N98" s="7"/>
      <c r="O98" s="7"/>
      <c r="P98" s="7"/>
      <c r="Q98" s="7"/>
      <c r="R98" s="8"/>
      <c r="S98" s="9"/>
      <c r="T98" s="9"/>
      <c r="U98" s="9"/>
      <c r="V98" s="9"/>
      <c r="W98" s="10"/>
      <c r="X98" s="145"/>
      <c r="Y98" s="145"/>
      <c r="Z98" s="145"/>
      <c r="AA98" s="145"/>
      <c r="AB98" s="145"/>
      <c r="AC98" s="145"/>
      <c r="AD98" s="145"/>
    </row>
    <row r="99" spans="2:30">
      <c r="B99" s="146">
        <v>49</v>
      </c>
      <c r="C99" s="149"/>
      <c r="D99" s="6" t="s">
        <v>18</v>
      </c>
      <c r="E99" s="145"/>
      <c r="F99" s="145"/>
      <c r="G99" s="145"/>
      <c r="H99" s="7"/>
      <c r="I99" s="7"/>
      <c r="J99" s="7"/>
      <c r="K99" s="7"/>
      <c r="L99" s="7"/>
      <c r="M99" s="7"/>
      <c r="N99" s="7"/>
      <c r="O99" s="7"/>
      <c r="P99" s="7"/>
      <c r="Q99" s="7"/>
      <c r="R99" s="8"/>
      <c r="S99" s="9"/>
      <c r="T99" s="9"/>
      <c r="U99" s="9"/>
      <c r="V99" s="9"/>
      <c r="W99" s="10"/>
      <c r="X99" s="145"/>
      <c r="Y99" s="145"/>
      <c r="Z99" s="145"/>
      <c r="AA99" s="145"/>
      <c r="AB99" s="145"/>
      <c r="AC99" s="145"/>
      <c r="AD99" s="145"/>
    </row>
    <row r="100" spans="2:30">
      <c r="B100" s="146"/>
      <c r="C100" s="149"/>
      <c r="D100" s="6" t="s">
        <v>17</v>
      </c>
      <c r="E100" s="145"/>
      <c r="F100" s="145"/>
      <c r="G100" s="145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8"/>
      <c r="S100" s="9"/>
      <c r="T100" s="9"/>
      <c r="U100" s="9"/>
      <c r="V100" s="9"/>
      <c r="W100" s="10"/>
      <c r="X100" s="145"/>
      <c r="Y100" s="145"/>
      <c r="Z100" s="145"/>
      <c r="AA100" s="145"/>
      <c r="AB100" s="145"/>
      <c r="AC100" s="145"/>
      <c r="AD100" s="145"/>
    </row>
    <row r="101" spans="2:30">
      <c r="B101" s="146">
        <v>50</v>
      </c>
      <c r="C101" s="149"/>
      <c r="D101" s="6" t="s">
        <v>18</v>
      </c>
      <c r="E101" s="145"/>
      <c r="F101" s="145"/>
      <c r="G101" s="145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8"/>
      <c r="S101" s="9"/>
      <c r="T101" s="9"/>
      <c r="U101" s="9"/>
      <c r="V101" s="9"/>
      <c r="W101" s="10"/>
      <c r="X101" s="145"/>
      <c r="Y101" s="145"/>
      <c r="Z101" s="145"/>
      <c r="AA101" s="145"/>
      <c r="AB101" s="145"/>
      <c r="AC101" s="145"/>
      <c r="AD101" s="145"/>
    </row>
    <row r="102" spans="2:30">
      <c r="B102" s="146"/>
      <c r="C102" s="149"/>
      <c r="D102" s="6" t="s">
        <v>17</v>
      </c>
      <c r="E102" s="145"/>
      <c r="F102" s="145"/>
      <c r="G102" s="145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8"/>
      <c r="S102" s="9"/>
      <c r="T102" s="9"/>
      <c r="U102" s="9"/>
      <c r="V102" s="9"/>
      <c r="W102" s="10"/>
      <c r="X102" s="145"/>
      <c r="Y102" s="145"/>
      <c r="Z102" s="145"/>
      <c r="AA102" s="145"/>
      <c r="AB102" s="145"/>
      <c r="AC102" s="145"/>
      <c r="AD102" s="145"/>
    </row>
    <row r="103" spans="2:30">
      <c r="B103" s="146">
        <v>51</v>
      </c>
      <c r="C103" s="149"/>
      <c r="D103" s="6" t="s">
        <v>18</v>
      </c>
      <c r="E103" s="145"/>
      <c r="F103" s="145"/>
      <c r="G103" s="145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8"/>
      <c r="S103" s="9"/>
      <c r="T103" s="9"/>
      <c r="U103" s="9"/>
      <c r="V103" s="9"/>
      <c r="W103" s="10"/>
      <c r="X103" s="145"/>
      <c r="Y103" s="145"/>
      <c r="Z103" s="145"/>
      <c r="AA103" s="145"/>
      <c r="AB103" s="145"/>
      <c r="AC103" s="145"/>
      <c r="AD103" s="145"/>
    </row>
    <row r="104" spans="2:30">
      <c r="B104" s="146"/>
      <c r="C104" s="149"/>
      <c r="D104" s="6" t="s">
        <v>17</v>
      </c>
      <c r="E104" s="145"/>
      <c r="F104" s="145"/>
      <c r="G104" s="145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8"/>
      <c r="S104" s="9"/>
      <c r="T104" s="9"/>
      <c r="U104" s="9"/>
      <c r="V104" s="9"/>
      <c r="W104" s="10"/>
      <c r="X104" s="145"/>
      <c r="Y104" s="145"/>
      <c r="Z104" s="145"/>
      <c r="AA104" s="145"/>
      <c r="AB104" s="145"/>
      <c r="AC104" s="145"/>
      <c r="AD104" s="145"/>
    </row>
    <row r="105" spans="2:30">
      <c r="B105" s="146">
        <v>52</v>
      </c>
      <c r="C105" s="149"/>
      <c r="D105" s="6" t="s">
        <v>18</v>
      </c>
      <c r="E105" s="145"/>
      <c r="F105" s="145"/>
      <c r="G105" s="145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8"/>
      <c r="S105" s="9"/>
      <c r="T105" s="9"/>
      <c r="U105" s="9"/>
      <c r="V105" s="9"/>
      <c r="W105" s="10"/>
      <c r="X105" s="145"/>
      <c r="Y105" s="145"/>
      <c r="Z105" s="145"/>
      <c r="AA105" s="145"/>
      <c r="AB105" s="145"/>
      <c r="AC105" s="145"/>
      <c r="AD105" s="145"/>
    </row>
    <row r="106" spans="2:30">
      <c r="B106" s="146"/>
      <c r="C106" s="149"/>
      <c r="D106" s="6" t="s">
        <v>17</v>
      </c>
      <c r="E106" s="145"/>
      <c r="F106" s="145"/>
      <c r="G106" s="145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8"/>
      <c r="S106" s="9"/>
      <c r="T106" s="9"/>
      <c r="U106" s="9"/>
      <c r="V106" s="9"/>
      <c r="W106" s="10"/>
      <c r="X106" s="145"/>
      <c r="Y106" s="145"/>
      <c r="Z106" s="145"/>
      <c r="AA106" s="145"/>
      <c r="AB106" s="145"/>
      <c r="AC106" s="145"/>
      <c r="AD106" s="145"/>
    </row>
    <row r="107" spans="2:30">
      <c r="B107" s="146">
        <v>53</v>
      </c>
      <c r="C107" s="149"/>
      <c r="D107" s="6" t="s">
        <v>18</v>
      </c>
      <c r="E107" s="145"/>
      <c r="F107" s="145"/>
      <c r="G107" s="145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8"/>
      <c r="S107" s="9"/>
      <c r="T107" s="9"/>
      <c r="U107" s="9"/>
      <c r="V107" s="9"/>
      <c r="W107" s="10"/>
      <c r="X107" s="145"/>
      <c r="Y107" s="145"/>
      <c r="Z107" s="145"/>
      <c r="AA107" s="145"/>
      <c r="AB107" s="145"/>
      <c r="AC107" s="145"/>
      <c r="AD107" s="145"/>
    </row>
    <row r="108" spans="2:30">
      <c r="B108" s="146"/>
      <c r="C108" s="149"/>
      <c r="D108" s="6" t="s">
        <v>17</v>
      </c>
      <c r="E108" s="145"/>
      <c r="F108" s="145"/>
      <c r="G108" s="145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8"/>
      <c r="S108" s="9"/>
      <c r="T108" s="9"/>
      <c r="U108" s="9"/>
      <c r="V108" s="9"/>
      <c r="W108" s="10"/>
      <c r="X108" s="145"/>
      <c r="Y108" s="145"/>
      <c r="Z108" s="145"/>
      <c r="AA108" s="145"/>
      <c r="AB108" s="145"/>
      <c r="AC108" s="145"/>
      <c r="AD108" s="145"/>
    </row>
    <row r="109" spans="2:30">
      <c r="B109" s="146">
        <v>54</v>
      </c>
      <c r="C109" s="149"/>
      <c r="D109" s="6" t="s">
        <v>18</v>
      </c>
      <c r="E109" s="145"/>
      <c r="F109" s="145"/>
      <c r="G109" s="145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8"/>
      <c r="S109" s="9"/>
      <c r="T109" s="9"/>
      <c r="U109" s="9"/>
      <c r="V109" s="9"/>
      <c r="W109" s="10"/>
      <c r="X109" s="145"/>
      <c r="Y109" s="145"/>
      <c r="Z109" s="145"/>
      <c r="AA109" s="145"/>
      <c r="AB109" s="145"/>
      <c r="AC109" s="145"/>
      <c r="AD109" s="145"/>
    </row>
    <row r="110" spans="2:30">
      <c r="B110" s="146"/>
      <c r="C110" s="149"/>
      <c r="D110" s="6" t="s">
        <v>17</v>
      </c>
      <c r="E110" s="145"/>
      <c r="F110" s="145"/>
      <c r="G110" s="145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8"/>
      <c r="S110" s="9"/>
      <c r="T110" s="9"/>
      <c r="U110" s="9"/>
      <c r="V110" s="9"/>
      <c r="W110" s="10"/>
      <c r="X110" s="145"/>
      <c r="Y110" s="145"/>
      <c r="Z110" s="145"/>
      <c r="AA110" s="145"/>
      <c r="AB110" s="145"/>
      <c r="AC110" s="145"/>
      <c r="AD110" s="145"/>
    </row>
    <row r="111" spans="2:30">
      <c r="B111" s="146">
        <v>55</v>
      </c>
      <c r="C111" s="149"/>
      <c r="D111" s="6" t="s">
        <v>18</v>
      </c>
      <c r="E111" s="145"/>
      <c r="F111" s="145"/>
      <c r="G111" s="145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8"/>
      <c r="S111" s="9"/>
      <c r="T111" s="9"/>
      <c r="U111" s="9"/>
      <c r="V111" s="9"/>
      <c r="W111" s="10"/>
      <c r="X111" s="145"/>
      <c r="Y111" s="145"/>
      <c r="Z111" s="145"/>
      <c r="AA111" s="145"/>
      <c r="AB111" s="145"/>
      <c r="AC111" s="145"/>
      <c r="AD111" s="145"/>
    </row>
    <row r="112" spans="2:30">
      <c r="B112" s="146"/>
      <c r="C112" s="149"/>
      <c r="D112" s="6" t="s">
        <v>17</v>
      </c>
      <c r="E112" s="145"/>
      <c r="F112" s="145"/>
      <c r="G112" s="145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8"/>
      <c r="S112" s="9"/>
      <c r="T112" s="9"/>
      <c r="U112" s="9"/>
      <c r="V112" s="9"/>
      <c r="W112" s="10"/>
      <c r="X112" s="145"/>
      <c r="Y112" s="145"/>
      <c r="Z112" s="145"/>
      <c r="AA112" s="145"/>
      <c r="AB112" s="145"/>
      <c r="AC112" s="145"/>
      <c r="AD112" s="145"/>
    </row>
    <row r="113" spans="2:30">
      <c r="B113" s="146">
        <v>56</v>
      </c>
      <c r="C113" s="149"/>
      <c r="D113" s="6" t="s">
        <v>18</v>
      </c>
      <c r="E113" s="145"/>
      <c r="F113" s="145"/>
      <c r="G113" s="145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8"/>
      <c r="S113" s="9"/>
      <c r="T113" s="9"/>
      <c r="U113" s="9"/>
      <c r="V113" s="9"/>
      <c r="W113" s="10"/>
      <c r="X113" s="145"/>
      <c r="Y113" s="145"/>
      <c r="Z113" s="145"/>
      <c r="AA113" s="145"/>
      <c r="AB113" s="145"/>
      <c r="AC113" s="145"/>
      <c r="AD113" s="145"/>
    </row>
    <row r="114" spans="2:30">
      <c r="B114" s="146"/>
      <c r="C114" s="149"/>
      <c r="D114" s="6" t="s">
        <v>17</v>
      </c>
      <c r="E114" s="145"/>
      <c r="F114" s="145"/>
      <c r="G114" s="145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8"/>
      <c r="S114" s="9"/>
      <c r="T114" s="9"/>
      <c r="U114" s="9"/>
      <c r="V114" s="9"/>
      <c r="W114" s="10"/>
      <c r="X114" s="145"/>
      <c r="Y114" s="145"/>
      <c r="Z114" s="145"/>
      <c r="AA114" s="145"/>
      <c r="AB114" s="145"/>
      <c r="AC114" s="145"/>
      <c r="AD114" s="145"/>
    </row>
    <row r="115" spans="2:30">
      <c r="B115" s="146">
        <v>57</v>
      </c>
      <c r="C115" s="149"/>
      <c r="D115" s="6" t="s">
        <v>18</v>
      </c>
      <c r="E115" s="145"/>
      <c r="F115" s="145"/>
      <c r="G115" s="145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8"/>
      <c r="S115" s="9"/>
      <c r="T115" s="9"/>
      <c r="U115" s="9"/>
      <c r="V115" s="9"/>
      <c r="W115" s="10"/>
      <c r="X115" s="145"/>
      <c r="Y115" s="145"/>
      <c r="Z115" s="145"/>
      <c r="AA115" s="145"/>
      <c r="AB115" s="145"/>
      <c r="AC115" s="145"/>
      <c r="AD115" s="145"/>
    </row>
    <row r="116" spans="2:30">
      <c r="B116" s="146"/>
      <c r="C116" s="149"/>
      <c r="D116" s="6" t="s">
        <v>17</v>
      </c>
      <c r="E116" s="145"/>
      <c r="F116" s="145"/>
      <c r="G116" s="145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8"/>
      <c r="S116" s="9"/>
      <c r="T116" s="9"/>
      <c r="U116" s="9"/>
      <c r="V116" s="9"/>
      <c r="W116" s="10"/>
      <c r="X116" s="145"/>
      <c r="Y116" s="145"/>
      <c r="Z116" s="145"/>
      <c r="AA116" s="145"/>
      <c r="AB116" s="145"/>
      <c r="AC116" s="145"/>
      <c r="AD116" s="145"/>
    </row>
    <row r="117" spans="2:30">
      <c r="B117" s="146">
        <v>58</v>
      </c>
      <c r="C117" s="149"/>
      <c r="D117" s="6" t="s">
        <v>18</v>
      </c>
      <c r="E117" s="145"/>
      <c r="F117" s="145"/>
      <c r="G117" s="145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8"/>
      <c r="S117" s="9"/>
      <c r="T117" s="9"/>
      <c r="U117" s="9"/>
      <c r="V117" s="9"/>
      <c r="W117" s="10"/>
      <c r="X117" s="145"/>
      <c r="Y117" s="145"/>
      <c r="Z117" s="145"/>
      <c r="AA117" s="145"/>
      <c r="AB117" s="145"/>
      <c r="AC117" s="145"/>
      <c r="AD117" s="145"/>
    </row>
    <row r="118" spans="2:30">
      <c r="B118" s="146"/>
      <c r="C118" s="149"/>
      <c r="D118" s="6" t="s">
        <v>17</v>
      </c>
      <c r="E118" s="145"/>
      <c r="F118" s="145"/>
      <c r="G118" s="145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8"/>
      <c r="S118" s="9"/>
      <c r="T118" s="9"/>
      <c r="U118" s="9"/>
      <c r="V118" s="9"/>
      <c r="W118" s="10"/>
      <c r="X118" s="145"/>
      <c r="Y118" s="145"/>
      <c r="Z118" s="145"/>
      <c r="AA118" s="145"/>
      <c r="AB118" s="145"/>
      <c r="AC118" s="145"/>
      <c r="AD118" s="145"/>
    </row>
    <row r="119" spans="2:30">
      <c r="B119" s="146">
        <v>59</v>
      </c>
      <c r="C119" s="149"/>
      <c r="D119" s="6" t="s">
        <v>18</v>
      </c>
      <c r="E119" s="145"/>
      <c r="F119" s="145"/>
      <c r="G119" s="145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8"/>
      <c r="S119" s="9"/>
      <c r="T119" s="9"/>
      <c r="U119" s="9"/>
      <c r="V119" s="9"/>
      <c r="W119" s="10"/>
      <c r="X119" s="145"/>
      <c r="Y119" s="145"/>
      <c r="Z119" s="145"/>
      <c r="AA119" s="145"/>
      <c r="AB119" s="145"/>
      <c r="AC119" s="145"/>
      <c r="AD119" s="145"/>
    </row>
    <row r="120" spans="2:30">
      <c r="B120" s="146"/>
      <c r="C120" s="149"/>
      <c r="D120" s="6" t="s">
        <v>17</v>
      </c>
      <c r="E120" s="145"/>
      <c r="F120" s="145"/>
      <c r="G120" s="145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8"/>
      <c r="S120" s="9"/>
      <c r="T120" s="9"/>
      <c r="U120" s="9"/>
      <c r="V120" s="9"/>
      <c r="W120" s="10"/>
      <c r="X120" s="145"/>
      <c r="Y120" s="145"/>
      <c r="Z120" s="145"/>
      <c r="AA120" s="145"/>
      <c r="AB120" s="145"/>
      <c r="AC120" s="145"/>
      <c r="AD120" s="145"/>
    </row>
    <row r="121" spans="2:30">
      <c r="B121" s="146">
        <v>60</v>
      </c>
      <c r="C121" s="149"/>
      <c r="D121" s="6" t="s">
        <v>18</v>
      </c>
      <c r="E121" s="145"/>
      <c r="F121" s="145"/>
      <c r="G121" s="145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8"/>
      <c r="S121" s="9"/>
      <c r="T121" s="9"/>
      <c r="U121" s="9"/>
      <c r="V121" s="9"/>
      <c r="W121" s="10"/>
      <c r="X121" s="145"/>
      <c r="Y121" s="145"/>
      <c r="Z121" s="145"/>
      <c r="AA121" s="145"/>
      <c r="AB121" s="145"/>
      <c r="AC121" s="145"/>
      <c r="AD121" s="145"/>
    </row>
    <row r="122" spans="2:30">
      <c r="B122" s="146"/>
      <c r="C122" s="149"/>
      <c r="D122" s="6" t="s">
        <v>17</v>
      </c>
      <c r="E122" s="145"/>
      <c r="F122" s="145"/>
      <c r="G122" s="145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8"/>
      <c r="S122" s="9"/>
      <c r="T122" s="9"/>
      <c r="U122" s="9"/>
      <c r="V122" s="9"/>
      <c r="W122" s="10"/>
      <c r="X122" s="145"/>
      <c r="Y122" s="145"/>
      <c r="Z122" s="145"/>
      <c r="AA122" s="145"/>
      <c r="AB122" s="145"/>
      <c r="AC122" s="145"/>
      <c r="AD122" s="145"/>
    </row>
    <row r="123" spans="2:30">
      <c r="B123" s="146">
        <v>61</v>
      </c>
      <c r="C123" s="149"/>
      <c r="D123" s="6" t="s">
        <v>18</v>
      </c>
      <c r="E123" s="145"/>
      <c r="F123" s="145"/>
      <c r="G123" s="145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8"/>
      <c r="S123" s="9"/>
      <c r="T123" s="9"/>
      <c r="U123" s="9"/>
      <c r="V123" s="9"/>
      <c r="W123" s="10"/>
      <c r="X123" s="145"/>
      <c r="Y123" s="145"/>
      <c r="Z123" s="145"/>
      <c r="AA123" s="145"/>
      <c r="AB123" s="145"/>
      <c r="AC123" s="145"/>
      <c r="AD123" s="145"/>
    </row>
    <row r="124" spans="2:30">
      <c r="B124" s="146"/>
      <c r="C124" s="149"/>
      <c r="D124" s="6" t="s">
        <v>17</v>
      </c>
      <c r="E124" s="145"/>
      <c r="F124" s="145"/>
      <c r="G124" s="145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8"/>
      <c r="S124" s="9"/>
      <c r="T124" s="9"/>
      <c r="U124" s="9"/>
      <c r="V124" s="9"/>
      <c r="W124" s="10"/>
      <c r="X124" s="145"/>
      <c r="Y124" s="145"/>
      <c r="Z124" s="145"/>
      <c r="AA124" s="145"/>
      <c r="AB124" s="145"/>
      <c r="AC124" s="145"/>
      <c r="AD124" s="145"/>
    </row>
    <row r="125" spans="2:30">
      <c r="B125" s="146">
        <v>62</v>
      </c>
      <c r="C125" s="149"/>
      <c r="D125" s="6" t="s">
        <v>18</v>
      </c>
      <c r="E125" s="145"/>
      <c r="F125" s="145"/>
      <c r="G125" s="145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8"/>
      <c r="S125" s="9"/>
      <c r="T125" s="9"/>
      <c r="U125" s="9"/>
      <c r="V125" s="9"/>
      <c r="W125" s="10"/>
      <c r="X125" s="145"/>
      <c r="Y125" s="145"/>
      <c r="Z125" s="145"/>
      <c r="AA125" s="145"/>
      <c r="AB125" s="145"/>
      <c r="AC125" s="145"/>
      <c r="AD125" s="145"/>
    </row>
    <row r="126" spans="2:30">
      <c r="B126" s="146"/>
      <c r="C126" s="149"/>
      <c r="D126" s="6" t="s">
        <v>17</v>
      </c>
      <c r="E126" s="145"/>
      <c r="F126" s="145"/>
      <c r="G126" s="145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8"/>
      <c r="S126" s="9"/>
      <c r="T126" s="9"/>
      <c r="U126" s="9"/>
      <c r="V126" s="9"/>
      <c r="W126" s="10"/>
      <c r="X126" s="145"/>
      <c r="Y126" s="145"/>
      <c r="Z126" s="145"/>
      <c r="AA126" s="145"/>
      <c r="AB126" s="145"/>
      <c r="AC126" s="145"/>
      <c r="AD126" s="145"/>
    </row>
    <row r="127" spans="2:30">
      <c r="B127" s="146">
        <v>63</v>
      </c>
      <c r="C127" s="149"/>
      <c r="D127" s="6" t="s">
        <v>18</v>
      </c>
      <c r="E127" s="145"/>
      <c r="F127" s="145"/>
      <c r="G127" s="145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8"/>
      <c r="S127" s="9"/>
      <c r="T127" s="9"/>
      <c r="U127" s="9"/>
      <c r="V127" s="9"/>
      <c r="W127" s="10"/>
      <c r="X127" s="145"/>
      <c r="Y127" s="145"/>
      <c r="Z127" s="145"/>
      <c r="AA127" s="145"/>
      <c r="AB127" s="145"/>
      <c r="AC127" s="145"/>
      <c r="AD127" s="145"/>
    </row>
    <row r="128" spans="2:30">
      <c r="B128" s="146"/>
      <c r="C128" s="149"/>
      <c r="D128" s="6" t="s">
        <v>17</v>
      </c>
      <c r="E128" s="145"/>
      <c r="F128" s="145"/>
      <c r="G128" s="145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8"/>
      <c r="S128" s="9"/>
      <c r="T128" s="9"/>
      <c r="U128" s="9"/>
      <c r="V128" s="9"/>
      <c r="W128" s="10"/>
      <c r="X128" s="145"/>
      <c r="Y128" s="145"/>
      <c r="Z128" s="145"/>
      <c r="AA128" s="145"/>
      <c r="AB128" s="145"/>
      <c r="AC128" s="145"/>
      <c r="AD128" s="145"/>
    </row>
    <row r="129" spans="2:30">
      <c r="B129" s="146">
        <v>64</v>
      </c>
      <c r="C129" s="149"/>
      <c r="D129" s="6" t="s">
        <v>18</v>
      </c>
      <c r="E129" s="145"/>
      <c r="F129" s="145"/>
      <c r="G129" s="145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8"/>
      <c r="S129" s="9"/>
      <c r="T129" s="9"/>
      <c r="U129" s="9"/>
      <c r="V129" s="9"/>
      <c r="W129" s="10"/>
      <c r="X129" s="145"/>
      <c r="Y129" s="145"/>
      <c r="Z129" s="145"/>
      <c r="AA129" s="145"/>
      <c r="AB129" s="145"/>
      <c r="AC129" s="145"/>
      <c r="AD129" s="145"/>
    </row>
    <row r="130" spans="2:30">
      <c r="B130" s="146"/>
      <c r="C130" s="149"/>
      <c r="D130" s="6" t="s">
        <v>17</v>
      </c>
      <c r="E130" s="145"/>
      <c r="F130" s="145"/>
      <c r="G130" s="145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8"/>
      <c r="S130" s="9"/>
      <c r="T130" s="9"/>
      <c r="U130" s="9"/>
      <c r="V130" s="9"/>
      <c r="W130" s="10"/>
      <c r="X130" s="145"/>
      <c r="Y130" s="145"/>
      <c r="Z130" s="145"/>
      <c r="AA130" s="145"/>
      <c r="AB130" s="145"/>
      <c r="AC130" s="145"/>
      <c r="AD130" s="145"/>
    </row>
    <row r="131" spans="2:30">
      <c r="B131" s="146">
        <v>65</v>
      </c>
      <c r="C131" s="149"/>
      <c r="D131" s="6" t="s">
        <v>18</v>
      </c>
      <c r="E131" s="145"/>
      <c r="F131" s="145"/>
      <c r="G131" s="145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8"/>
      <c r="S131" s="9"/>
      <c r="T131" s="9"/>
      <c r="U131" s="9"/>
      <c r="V131" s="9"/>
      <c r="W131" s="10"/>
      <c r="X131" s="145"/>
      <c r="Y131" s="145"/>
      <c r="Z131" s="145"/>
      <c r="AA131" s="145"/>
      <c r="AB131" s="145"/>
      <c r="AC131" s="145"/>
      <c r="AD131" s="145"/>
    </row>
    <row r="132" spans="2:30">
      <c r="B132" s="146"/>
      <c r="C132" s="149"/>
      <c r="D132" s="6" t="s">
        <v>17</v>
      </c>
      <c r="E132" s="145"/>
      <c r="F132" s="145"/>
      <c r="G132" s="145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8"/>
      <c r="S132" s="9"/>
      <c r="T132" s="9"/>
      <c r="U132" s="9"/>
      <c r="V132" s="9"/>
      <c r="W132" s="10"/>
      <c r="X132" s="145"/>
      <c r="Y132" s="145"/>
      <c r="Z132" s="145"/>
      <c r="AA132" s="145"/>
      <c r="AB132" s="145"/>
      <c r="AC132" s="145"/>
      <c r="AD132" s="145"/>
    </row>
    <row r="133" spans="2:30">
      <c r="B133" s="146">
        <v>66</v>
      </c>
      <c r="C133" s="149"/>
      <c r="D133" s="6" t="s">
        <v>18</v>
      </c>
      <c r="E133" s="145"/>
      <c r="F133" s="145"/>
      <c r="G133" s="145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8"/>
      <c r="S133" s="9"/>
      <c r="T133" s="9"/>
      <c r="U133" s="9"/>
      <c r="V133" s="9"/>
      <c r="W133" s="10"/>
      <c r="X133" s="145"/>
      <c r="Y133" s="145"/>
      <c r="Z133" s="145"/>
      <c r="AA133" s="145"/>
      <c r="AB133" s="145"/>
      <c r="AC133" s="145"/>
      <c r="AD133" s="145"/>
    </row>
    <row r="134" spans="2:30">
      <c r="B134" s="146"/>
      <c r="C134" s="149"/>
      <c r="D134" s="6" t="s">
        <v>17</v>
      </c>
      <c r="E134" s="145"/>
      <c r="F134" s="145"/>
      <c r="G134" s="145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8"/>
      <c r="S134" s="9"/>
      <c r="T134" s="9"/>
      <c r="U134" s="9"/>
      <c r="V134" s="9"/>
      <c r="W134" s="10"/>
      <c r="X134" s="145"/>
      <c r="Y134" s="145"/>
      <c r="Z134" s="145"/>
      <c r="AA134" s="145"/>
      <c r="AB134" s="145"/>
      <c r="AC134" s="145"/>
      <c r="AD134" s="145"/>
    </row>
    <row r="135" spans="2:30">
      <c r="B135" s="146">
        <v>67</v>
      </c>
      <c r="C135" s="149"/>
      <c r="D135" s="6" t="s">
        <v>18</v>
      </c>
      <c r="E135" s="145"/>
      <c r="F135" s="145"/>
      <c r="G135" s="145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8"/>
      <c r="S135" s="9"/>
      <c r="T135" s="9"/>
      <c r="U135" s="9"/>
      <c r="V135" s="9"/>
      <c r="W135" s="10"/>
      <c r="X135" s="145"/>
      <c r="Y135" s="145"/>
      <c r="Z135" s="145"/>
      <c r="AA135" s="145"/>
      <c r="AB135" s="145"/>
      <c r="AC135" s="145"/>
      <c r="AD135" s="145"/>
    </row>
    <row r="136" spans="2:30">
      <c r="B136" s="146"/>
      <c r="C136" s="149"/>
      <c r="D136" s="6" t="s">
        <v>17</v>
      </c>
      <c r="E136" s="145"/>
      <c r="F136" s="145"/>
      <c r="G136" s="145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8"/>
      <c r="S136" s="9"/>
      <c r="T136" s="9"/>
      <c r="U136" s="9"/>
      <c r="V136" s="9"/>
      <c r="W136" s="10"/>
      <c r="X136" s="145"/>
      <c r="Y136" s="145"/>
      <c r="Z136" s="145"/>
      <c r="AA136" s="145"/>
      <c r="AB136" s="145"/>
      <c r="AC136" s="145"/>
      <c r="AD136" s="145"/>
    </row>
    <row r="137" spans="2:30">
      <c r="B137" s="146">
        <v>68</v>
      </c>
      <c r="C137" s="149"/>
      <c r="D137" s="6" t="s">
        <v>18</v>
      </c>
      <c r="E137" s="145"/>
      <c r="F137" s="145"/>
      <c r="G137" s="145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8"/>
      <c r="S137" s="9"/>
      <c r="T137" s="9"/>
      <c r="U137" s="9"/>
      <c r="V137" s="9"/>
      <c r="W137" s="10"/>
      <c r="X137" s="145"/>
      <c r="Y137" s="145"/>
      <c r="Z137" s="145"/>
      <c r="AA137" s="145"/>
      <c r="AB137" s="145"/>
      <c r="AC137" s="145"/>
      <c r="AD137" s="145"/>
    </row>
    <row r="138" spans="2:30">
      <c r="B138" s="146"/>
      <c r="C138" s="149"/>
      <c r="D138" s="6" t="s">
        <v>17</v>
      </c>
      <c r="E138" s="145"/>
      <c r="F138" s="145"/>
      <c r="G138" s="145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8"/>
      <c r="S138" s="9"/>
      <c r="T138" s="9"/>
      <c r="U138" s="9"/>
      <c r="V138" s="9"/>
      <c r="W138" s="10"/>
      <c r="X138" s="145"/>
      <c r="Y138" s="145"/>
      <c r="Z138" s="145"/>
      <c r="AA138" s="145"/>
      <c r="AB138" s="145"/>
      <c r="AC138" s="145"/>
      <c r="AD138" s="145"/>
    </row>
    <row r="139" spans="2:30">
      <c r="B139" s="146">
        <v>69</v>
      </c>
      <c r="C139" s="149"/>
      <c r="D139" s="6" t="s">
        <v>18</v>
      </c>
      <c r="E139" s="145"/>
      <c r="F139" s="145"/>
      <c r="G139" s="145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8"/>
      <c r="S139" s="9"/>
      <c r="T139" s="9"/>
      <c r="U139" s="9"/>
      <c r="V139" s="9"/>
      <c r="W139" s="10"/>
      <c r="X139" s="145"/>
      <c r="Y139" s="145"/>
      <c r="Z139" s="145"/>
      <c r="AA139" s="145"/>
      <c r="AB139" s="145"/>
      <c r="AC139" s="145"/>
      <c r="AD139" s="145"/>
    </row>
    <row r="140" spans="2:30">
      <c r="B140" s="146"/>
      <c r="C140" s="149"/>
      <c r="D140" s="6" t="s">
        <v>17</v>
      </c>
      <c r="E140" s="145"/>
      <c r="F140" s="145"/>
      <c r="G140" s="145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8"/>
      <c r="S140" s="9"/>
      <c r="T140" s="9"/>
      <c r="U140" s="9"/>
      <c r="V140" s="9"/>
      <c r="W140" s="10"/>
      <c r="X140" s="145"/>
      <c r="Y140" s="145"/>
      <c r="Z140" s="145"/>
      <c r="AA140" s="145"/>
      <c r="AB140" s="145"/>
      <c r="AC140" s="145"/>
      <c r="AD140" s="145"/>
    </row>
    <row r="141" spans="2:30">
      <c r="B141" s="146">
        <v>70</v>
      </c>
      <c r="C141" s="149"/>
      <c r="D141" s="6" t="s">
        <v>18</v>
      </c>
      <c r="E141" s="145"/>
      <c r="F141" s="145"/>
      <c r="G141" s="145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8"/>
      <c r="S141" s="9"/>
      <c r="T141" s="9"/>
      <c r="U141" s="9"/>
      <c r="V141" s="9"/>
      <c r="W141" s="10"/>
      <c r="X141" s="145"/>
      <c r="Y141" s="145"/>
      <c r="Z141" s="145"/>
      <c r="AA141" s="145"/>
      <c r="AB141" s="145"/>
      <c r="AC141" s="145"/>
      <c r="AD141" s="145"/>
    </row>
    <row r="142" spans="2:30">
      <c r="B142" s="146"/>
      <c r="C142" s="149"/>
      <c r="D142" s="6" t="s">
        <v>17</v>
      </c>
      <c r="E142" s="145"/>
      <c r="F142" s="145"/>
      <c r="G142" s="145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8"/>
      <c r="S142" s="9"/>
      <c r="T142" s="9"/>
      <c r="U142" s="9"/>
      <c r="V142" s="9"/>
      <c r="W142" s="10"/>
      <c r="X142" s="145"/>
      <c r="Y142" s="145"/>
      <c r="Z142" s="145"/>
      <c r="AA142" s="145"/>
      <c r="AB142" s="145"/>
      <c r="AC142" s="145"/>
      <c r="AD142" s="145"/>
    </row>
    <row r="143" spans="2:30">
      <c r="B143" s="146">
        <v>71</v>
      </c>
      <c r="C143" s="149"/>
      <c r="D143" s="6" t="s">
        <v>18</v>
      </c>
      <c r="E143" s="145"/>
      <c r="F143" s="145"/>
      <c r="G143" s="145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8"/>
      <c r="S143" s="9"/>
      <c r="T143" s="9"/>
      <c r="U143" s="9"/>
      <c r="V143" s="9"/>
      <c r="W143" s="10"/>
      <c r="X143" s="145"/>
      <c r="Y143" s="145"/>
      <c r="Z143" s="145"/>
      <c r="AA143" s="145"/>
      <c r="AB143" s="145"/>
      <c r="AC143" s="145"/>
      <c r="AD143" s="145"/>
    </row>
    <row r="144" spans="2:30">
      <c r="B144" s="146"/>
      <c r="C144" s="149"/>
      <c r="D144" s="6" t="s">
        <v>17</v>
      </c>
      <c r="E144" s="145"/>
      <c r="F144" s="145"/>
      <c r="G144" s="145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8"/>
      <c r="S144" s="9"/>
      <c r="T144" s="9"/>
      <c r="U144" s="9"/>
      <c r="V144" s="9"/>
      <c r="W144" s="10"/>
      <c r="X144" s="145"/>
      <c r="Y144" s="145"/>
      <c r="Z144" s="145"/>
      <c r="AA144" s="145"/>
      <c r="AB144" s="145"/>
      <c r="AC144" s="145"/>
      <c r="AD144" s="145"/>
    </row>
    <row r="145" spans="2:30">
      <c r="B145" s="146">
        <v>72</v>
      </c>
      <c r="C145" s="149"/>
      <c r="D145" s="6" t="s">
        <v>18</v>
      </c>
      <c r="E145" s="145"/>
      <c r="F145" s="145"/>
      <c r="G145" s="145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8"/>
      <c r="S145" s="9"/>
      <c r="T145" s="9"/>
      <c r="U145" s="9"/>
      <c r="V145" s="9"/>
      <c r="W145" s="10"/>
      <c r="X145" s="145"/>
      <c r="Y145" s="145"/>
      <c r="Z145" s="145"/>
      <c r="AA145" s="145"/>
      <c r="AB145" s="145"/>
      <c r="AC145" s="145"/>
      <c r="AD145" s="145"/>
    </row>
    <row r="146" spans="2:30">
      <c r="B146" s="146"/>
      <c r="C146" s="149"/>
      <c r="D146" s="6" t="s">
        <v>17</v>
      </c>
      <c r="E146" s="145"/>
      <c r="F146" s="145"/>
      <c r="G146" s="145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8"/>
      <c r="S146" s="9"/>
      <c r="T146" s="9"/>
      <c r="U146" s="9"/>
      <c r="V146" s="9"/>
      <c r="W146" s="10"/>
      <c r="X146" s="145"/>
      <c r="Y146" s="145"/>
      <c r="Z146" s="145"/>
      <c r="AA146" s="145"/>
      <c r="AB146" s="145"/>
      <c r="AC146" s="145"/>
      <c r="AD146" s="145"/>
    </row>
    <row r="147" spans="2:30">
      <c r="B147" s="146">
        <v>73</v>
      </c>
      <c r="C147" s="149"/>
      <c r="D147" s="6" t="s">
        <v>18</v>
      </c>
      <c r="E147" s="145"/>
      <c r="F147" s="145"/>
      <c r="G147" s="145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8"/>
      <c r="S147" s="9"/>
      <c r="T147" s="9"/>
      <c r="U147" s="9"/>
      <c r="V147" s="9"/>
      <c r="W147" s="10"/>
      <c r="X147" s="145"/>
      <c r="Y147" s="145"/>
      <c r="Z147" s="145"/>
      <c r="AA147" s="145"/>
      <c r="AB147" s="145"/>
      <c r="AC147" s="145"/>
      <c r="AD147" s="145"/>
    </row>
    <row r="148" spans="2:30">
      <c r="B148" s="146"/>
      <c r="C148" s="149"/>
      <c r="D148" s="6" t="s">
        <v>17</v>
      </c>
      <c r="E148" s="145"/>
      <c r="F148" s="145"/>
      <c r="G148" s="145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8"/>
      <c r="S148" s="9"/>
      <c r="T148" s="9"/>
      <c r="U148" s="9"/>
      <c r="V148" s="9"/>
      <c r="W148" s="10"/>
      <c r="X148" s="145"/>
      <c r="Y148" s="145"/>
      <c r="Z148" s="145"/>
      <c r="AA148" s="145"/>
      <c r="AB148" s="145"/>
      <c r="AC148" s="145"/>
      <c r="AD148" s="145"/>
    </row>
    <row r="149" spans="2:30">
      <c r="B149" s="146">
        <v>74</v>
      </c>
      <c r="C149" s="149"/>
      <c r="D149" s="6" t="s">
        <v>18</v>
      </c>
      <c r="E149" s="145"/>
      <c r="F149" s="145"/>
      <c r="G149" s="145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8"/>
      <c r="S149" s="9"/>
      <c r="T149" s="9"/>
      <c r="U149" s="9"/>
      <c r="V149" s="9"/>
      <c r="W149" s="10"/>
      <c r="X149" s="145"/>
      <c r="Y149" s="145"/>
      <c r="Z149" s="145"/>
      <c r="AA149" s="145"/>
      <c r="AB149" s="145"/>
      <c r="AC149" s="145"/>
      <c r="AD149" s="145"/>
    </row>
    <row r="150" spans="2:30">
      <c r="B150" s="146"/>
      <c r="C150" s="149"/>
      <c r="D150" s="6" t="s">
        <v>17</v>
      </c>
      <c r="E150" s="145"/>
      <c r="F150" s="145"/>
      <c r="G150" s="145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8"/>
      <c r="S150" s="9"/>
      <c r="T150" s="9"/>
      <c r="U150" s="9"/>
      <c r="V150" s="9"/>
      <c r="W150" s="10"/>
      <c r="X150" s="145"/>
      <c r="Y150" s="145"/>
      <c r="Z150" s="145"/>
      <c r="AA150" s="145"/>
      <c r="AB150" s="145"/>
      <c r="AC150" s="145"/>
      <c r="AD150" s="145"/>
    </row>
    <row r="151" spans="2:30">
      <c r="B151" s="146">
        <v>75</v>
      </c>
      <c r="C151" s="149"/>
      <c r="D151" s="6" t="s">
        <v>18</v>
      </c>
      <c r="E151" s="145"/>
      <c r="F151" s="145"/>
      <c r="G151" s="145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8"/>
      <c r="S151" s="9"/>
      <c r="T151" s="9"/>
      <c r="U151" s="9"/>
      <c r="V151" s="9"/>
      <c r="W151" s="10"/>
      <c r="X151" s="145"/>
      <c r="Y151" s="145"/>
      <c r="Z151" s="145"/>
      <c r="AA151" s="145"/>
      <c r="AB151" s="145"/>
      <c r="AC151" s="145"/>
      <c r="AD151" s="145"/>
    </row>
    <row r="152" spans="2:30">
      <c r="B152" s="146"/>
      <c r="C152" s="149"/>
      <c r="D152" s="6" t="s">
        <v>17</v>
      </c>
      <c r="E152" s="145"/>
      <c r="F152" s="145"/>
      <c r="G152" s="145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8"/>
      <c r="S152" s="9"/>
      <c r="T152" s="9"/>
      <c r="U152" s="9"/>
      <c r="V152" s="9"/>
      <c r="W152" s="10"/>
      <c r="X152" s="145"/>
      <c r="Y152" s="145"/>
      <c r="Z152" s="145"/>
      <c r="AA152" s="145"/>
      <c r="AB152" s="145"/>
      <c r="AC152" s="145"/>
      <c r="AD152" s="145"/>
    </row>
    <row r="153" spans="2:30">
      <c r="B153" s="146">
        <v>76</v>
      </c>
      <c r="C153" s="149"/>
      <c r="D153" s="6" t="s">
        <v>18</v>
      </c>
      <c r="E153" s="145"/>
      <c r="F153" s="145"/>
      <c r="G153" s="145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8"/>
      <c r="S153" s="9"/>
      <c r="T153" s="9"/>
      <c r="U153" s="9"/>
      <c r="V153" s="9"/>
      <c r="W153" s="10"/>
      <c r="X153" s="145"/>
      <c r="Y153" s="145"/>
      <c r="Z153" s="145"/>
      <c r="AA153" s="145"/>
      <c r="AB153" s="145"/>
      <c r="AC153" s="145"/>
      <c r="AD153" s="145"/>
    </row>
    <row r="154" spans="2:30">
      <c r="B154" s="146"/>
      <c r="C154" s="149"/>
      <c r="D154" s="6" t="s">
        <v>17</v>
      </c>
      <c r="E154" s="145"/>
      <c r="F154" s="145"/>
      <c r="G154" s="145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8"/>
      <c r="S154" s="9"/>
      <c r="T154" s="9"/>
      <c r="U154" s="9"/>
      <c r="V154" s="9"/>
      <c r="W154" s="10"/>
      <c r="X154" s="145"/>
      <c r="Y154" s="145"/>
      <c r="Z154" s="145"/>
      <c r="AA154" s="145"/>
      <c r="AB154" s="145"/>
      <c r="AC154" s="145"/>
      <c r="AD154" s="145"/>
    </row>
    <row r="155" spans="2:30">
      <c r="B155" s="146">
        <v>77</v>
      </c>
      <c r="C155" s="149"/>
      <c r="D155" s="6" t="s">
        <v>18</v>
      </c>
      <c r="E155" s="145"/>
      <c r="F155" s="145"/>
      <c r="G155" s="145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8"/>
      <c r="S155" s="9"/>
      <c r="T155" s="9"/>
      <c r="U155" s="9"/>
      <c r="V155" s="9"/>
      <c r="W155" s="10"/>
      <c r="X155" s="145"/>
      <c r="Y155" s="145"/>
      <c r="Z155" s="145"/>
      <c r="AA155" s="145"/>
      <c r="AB155" s="145"/>
      <c r="AC155" s="145"/>
      <c r="AD155" s="145"/>
    </row>
    <row r="156" spans="2:30">
      <c r="B156" s="146"/>
      <c r="C156" s="149"/>
      <c r="D156" s="6" t="s">
        <v>17</v>
      </c>
      <c r="E156" s="145"/>
      <c r="F156" s="145"/>
      <c r="G156" s="145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8"/>
      <c r="S156" s="9"/>
      <c r="T156" s="9"/>
      <c r="U156" s="9"/>
      <c r="V156" s="9"/>
      <c r="W156" s="10"/>
      <c r="X156" s="145"/>
      <c r="Y156" s="145"/>
      <c r="Z156" s="145"/>
      <c r="AA156" s="145"/>
      <c r="AB156" s="145"/>
      <c r="AC156" s="145"/>
      <c r="AD156" s="145"/>
    </row>
    <row r="157" spans="2:30">
      <c r="B157" s="146">
        <v>78</v>
      </c>
      <c r="C157" s="149"/>
      <c r="D157" s="6" t="s">
        <v>18</v>
      </c>
      <c r="E157" s="145"/>
      <c r="F157" s="145"/>
      <c r="G157" s="145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8"/>
      <c r="S157" s="9"/>
      <c r="T157" s="9"/>
      <c r="U157" s="9"/>
      <c r="V157" s="9"/>
      <c r="W157" s="10"/>
      <c r="X157" s="145"/>
      <c r="Y157" s="145"/>
      <c r="Z157" s="145"/>
      <c r="AA157" s="145"/>
      <c r="AB157" s="145"/>
      <c r="AC157" s="145"/>
      <c r="AD157" s="145"/>
    </row>
    <row r="158" spans="2:30">
      <c r="B158" s="146"/>
      <c r="C158" s="149"/>
      <c r="D158" s="6" t="s">
        <v>17</v>
      </c>
      <c r="E158" s="145"/>
      <c r="F158" s="145"/>
      <c r="G158" s="145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8"/>
      <c r="S158" s="9"/>
      <c r="T158" s="9"/>
      <c r="U158" s="9"/>
      <c r="V158" s="9"/>
      <c r="W158" s="10"/>
      <c r="X158" s="145"/>
      <c r="Y158" s="145"/>
      <c r="Z158" s="145"/>
      <c r="AA158" s="145"/>
      <c r="AB158" s="145"/>
      <c r="AC158" s="145"/>
      <c r="AD158" s="145"/>
    </row>
    <row r="159" spans="2:30">
      <c r="B159" s="146">
        <v>79</v>
      </c>
      <c r="C159" s="149"/>
      <c r="D159" s="6" t="s">
        <v>18</v>
      </c>
      <c r="E159" s="145"/>
      <c r="F159" s="145"/>
      <c r="G159" s="145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8"/>
      <c r="S159" s="9"/>
      <c r="T159" s="9"/>
      <c r="U159" s="9"/>
      <c r="V159" s="9"/>
      <c r="W159" s="10"/>
      <c r="X159" s="145"/>
      <c r="Y159" s="145"/>
      <c r="Z159" s="145"/>
      <c r="AA159" s="145"/>
      <c r="AB159" s="145"/>
      <c r="AC159" s="145"/>
      <c r="AD159" s="145"/>
    </row>
    <row r="160" spans="2:30">
      <c r="B160" s="146"/>
      <c r="C160" s="149"/>
      <c r="D160" s="6" t="s">
        <v>17</v>
      </c>
      <c r="E160" s="145"/>
      <c r="F160" s="145"/>
      <c r="G160" s="145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8"/>
      <c r="S160" s="9"/>
      <c r="T160" s="9"/>
      <c r="U160" s="9"/>
      <c r="V160" s="9"/>
      <c r="W160" s="10"/>
      <c r="X160" s="145"/>
      <c r="Y160" s="145"/>
      <c r="Z160" s="145"/>
      <c r="AA160" s="145"/>
      <c r="AB160" s="145"/>
      <c r="AC160" s="145"/>
      <c r="AD160" s="145"/>
    </row>
    <row r="161" spans="2:30">
      <c r="B161" s="146">
        <v>80</v>
      </c>
      <c r="C161" s="149"/>
      <c r="D161" s="6" t="s">
        <v>18</v>
      </c>
      <c r="E161" s="145"/>
      <c r="F161" s="145"/>
      <c r="G161" s="145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8"/>
      <c r="S161" s="9"/>
      <c r="T161" s="9"/>
      <c r="U161" s="9"/>
      <c r="V161" s="9"/>
      <c r="W161" s="10"/>
      <c r="X161" s="145"/>
      <c r="Y161" s="145"/>
      <c r="Z161" s="145"/>
      <c r="AA161" s="145"/>
      <c r="AB161" s="145"/>
      <c r="AC161" s="145"/>
      <c r="AD161" s="145"/>
    </row>
    <row r="162" spans="2:30">
      <c r="B162" s="146"/>
      <c r="C162" s="149"/>
      <c r="D162" s="6" t="s">
        <v>17</v>
      </c>
      <c r="E162" s="145"/>
      <c r="F162" s="145"/>
      <c r="G162" s="145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8"/>
      <c r="S162" s="9"/>
      <c r="T162" s="9"/>
      <c r="U162" s="9"/>
      <c r="V162" s="9"/>
      <c r="W162" s="10"/>
      <c r="X162" s="145"/>
      <c r="Y162" s="145"/>
      <c r="Z162" s="145"/>
      <c r="AA162" s="145"/>
      <c r="AB162" s="145"/>
      <c r="AC162" s="145"/>
      <c r="AD162" s="145"/>
    </row>
    <row r="163" spans="2:30">
      <c r="B163" s="146">
        <v>81</v>
      </c>
      <c r="C163" s="149"/>
      <c r="D163" s="6" t="s">
        <v>18</v>
      </c>
      <c r="E163" s="145"/>
      <c r="F163" s="145"/>
      <c r="G163" s="145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8"/>
      <c r="S163" s="9"/>
      <c r="T163" s="9"/>
      <c r="U163" s="9"/>
      <c r="V163" s="9"/>
      <c r="W163" s="10"/>
      <c r="X163" s="145"/>
      <c r="Y163" s="145"/>
      <c r="Z163" s="145"/>
      <c r="AA163" s="145"/>
      <c r="AB163" s="145"/>
      <c r="AC163" s="145"/>
      <c r="AD163" s="145"/>
    </row>
    <row r="164" spans="2:30">
      <c r="B164" s="146"/>
      <c r="C164" s="149"/>
      <c r="D164" s="6" t="s">
        <v>17</v>
      </c>
      <c r="E164" s="145"/>
      <c r="F164" s="145"/>
      <c r="G164" s="145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8"/>
      <c r="S164" s="9"/>
      <c r="T164" s="9"/>
      <c r="U164" s="9"/>
      <c r="V164" s="9"/>
      <c r="W164" s="10"/>
      <c r="X164" s="145"/>
      <c r="Y164" s="145"/>
      <c r="Z164" s="145"/>
      <c r="AA164" s="145"/>
      <c r="AB164" s="145"/>
      <c r="AC164" s="145"/>
      <c r="AD164" s="145"/>
    </row>
    <row r="165" spans="2:30">
      <c r="B165" s="146">
        <v>82</v>
      </c>
      <c r="C165" s="149"/>
      <c r="D165" s="6" t="s">
        <v>18</v>
      </c>
      <c r="E165" s="145"/>
      <c r="F165" s="145"/>
      <c r="G165" s="145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8"/>
      <c r="S165" s="9"/>
      <c r="T165" s="9"/>
      <c r="U165" s="9"/>
      <c r="V165" s="9"/>
      <c r="W165" s="10"/>
      <c r="X165" s="145"/>
      <c r="Y165" s="145"/>
      <c r="Z165" s="145"/>
      <c r="AA165" s="145"/>
      <c r="AB165" s="145"/>
      <c r="AC165" s="145"/>
      <c r="AD165" s="145"/>
    </row>
    <row r="166" spans="2:30">
      <c r="B166" s="146"/>
      <c r="C166" s="149"/>
      <c r="D166" s="6" t="s">
        <v>17</v>
      </c>
      <c r="E166" s="145"/>
      <c r="F166" s="145"/>
      <c r="G166" s="145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8"/>
      <c r="S166" s="9"/>
      <c r="T166" s="9"/>
      <c r="U166" s="9"/>
      <c r="V166" s="9"/>
      <c r="W166" s="10"/>
      <c r="X166" s="145"/>
      <c r="Y166" s="145"/>
      <c r="Z166" s="145"/>
      <c r="AA166" s="145"/>
      <c r="AB166" s="145"/>
      <c r="AC166" s="145"/>
      <c r="AD166" s="145"/>
    </row>
    <row r="167" spans="2:30">
      <c r="B167" s="146">
        <v>83</v>
      </c>
      <c r="C167" s="149"/>
      <c r="D167" s="6" t="s">
        <v>18</v>
      </c>
      <c r="E167" s="145"/>
      <c r="F167" s="145"/>
      <c r="G167" s="145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8"/>
      <c r="S167" s="9"/>
      <c r="T167" s="9"/>
      <c r="U167" s="9"/>
      <c r="V167" s="9"/>
      <c r="W167" s="10"/>
      <c r="X167" s="145"/>
      <c r="Y167" s="145"/>
      <c r="Z167" s="145"/>
      <c r="AA167" s="145"/>
      <c r="AB167" s="145"/>
      <c r="AC167" s="145"/>
      <c r="AD167" s="145"/>
    </row>
    <row r="168" spans="2:30">
      <c r="B168" s="146"/>
      <c r="C168" s="149"/>
      <c r="D168" s="6" t="s">
        <v>17</v>
      </c>
      <c r="E168" s="145"/>
      <c r="F168" s="145"/>
      <c r="G168" s="145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8"/>
      <c r="S168" s="9"/>
      <c r="T168" s="9"/>
      <c r="U168" s="9"/>
      <c r="V168" s="9"/>
      <c r="W168" s="10"/>
      <c r="X168" s="145"/>
      <c r="Y168" s="145"/>
      <c r="Z168" s="145"/>
      <c r="AA168" s="145"/>
      <c r="AB168" s="145"/>
      <c r="AC168" s="145"/>
      <c r="AD168" s="145"/>
    </row>
    <row r="169" spans="2:30">
      <c r="B169" s="146">
        <v>84</v>
      </c>
      <c r="C169" s="149"/>
      <c r="D169" s="6" t="s">
        <v>18</v>
      </c>
      <c r="E169" s="145"/>
      <c r="F169" s="145"/>
      <c r="G169" s="145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8"/>
      <c r="S169" s="9"/>
      <c r="T169" s="9"/>
      <c r="U169" s="9"/>
      <c r="V169" s="9"/>
      <c r="W169" s="10"/>
      <c r="X169" s="145"/>
      <c r="Y169" s="145"/>
      <c r="Z169" s="145"/>
      <c r="AA169" s="145"/>
      <c r="AB169" s="145"/>
      <c r="AC169" s="145"/>
      <c r="AD169" s="145"/>
    </row>
    <row r="170" spans="2:30">
      <c r="B170" s="146"/>
      <c r="C170" s="149"/>
      <c r="D170" s="6" t="s">
        <v>17</v>
      </c>
      <c r="E170" s="145"/>
      <c r="F170" s="145"/>
      <c r="G170" s="145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8"/>
      <c r="S170" s="9"/>
      <c r="T170" s="9"/>
      <c r="U170" s="9"/>
      <c r="V170" s="9"/>
      <c r="W170" s="10"/>
      <c r="X170" s="145"/>
      <c r="Y170" s="145"/>
      <c r="Z170" s="145"/>
      <c r="AA170" s="145"/>
      <c r="AB170" s="145"/>
      <c r="AC170" s="145"/>
      <c r="AD170" s="145"/>
    </row>
    <row r="171" spans="2:30">
      <c r="B171" s="146">
        <v>85</v>
      </c>
      <c r="C171" s="149"/>
      <c r="D171" s="6" t="s">
        <v>18</v>
      </c>
      <c r="E171" s="145"/>
      <c r="F171" s="145"/>
      <c r="G171" s="145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8"/>
      <c r="S171" s="9"/>
      <c r="T171" s="9"/>
      <c r="U171" s="9"/>
      <c r="V171" s="9"/>
      <c r="W171" s="10"/>
      <c r="X171" s="145"/>
      <c r="Y171" s="145"/>
      <c r="Z171" s="145"/>
      <c r="AA171" s="145"/>
      <c r="AB171" s="145"/>
      <c r="AC171" s="145"/>
      <c r="AD171" s="145"/>
    </row>
    <row r="172" spans="2:30">
      <c r="B172" s="146"/>
      <c r="C172" s="149"/>
      <c r="D172" s="6" t="s">
        <v>17</v>
      </c>
      <c r="E172" s="145"/>
      <c r="F172" s="145"/>
      <c r="G172" s="145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8"/>
      <c r="S172" s="9"/>
      <c r="T172" s="9"/>
      <c r="U172" s="9"/>
      <c r="V172" s="9"/>
      <c r="W172" s="10"/>
      <c r="X172" s="145"/>
      <c r="Y172" s="145"/>
      <c r="Z172" s="145"/>
      <c r="AA172" s="145"/>
      <c r="AB172" s="145"/>
      <c r="AC172" s="145"/>
      <c r="AD172" s="145"/>
    </row>
    <row r="173" spans="2:30">
      <c r="B173" s="146">
        <v>86</v>
      </c>
      <c r="C173" s="149"/>
      <c r="D173" s="6" t="s">
        <v>18</v>
      </c>
      <c r="E173" s="145"/>
      <c r="F173" s="145"/>
      <c r="G173" s="145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8"/>
      <c r="S173" s="9"/>
      <c r="T173" s="9"/>
      <c r="U173" s="9"/>
      <c r="V173" s="9"/>
      <c r="W173" s="10"/>
      <c r="X173" s="145"/>
      <c r="Y173" s="145"/>
      <c r="Z173" s="145"/>
      <c r="AA173" s="145"/>
      <c r="AB173" s="145"/>
      <c r="AC173" s="145"/>
      <c r="AD173" s="145"/>
    </row>
    <row r="174" spans="2:30">
      <c r="B174" s="146"/>
      <c r="C174" s="149"/>
      <c r="D174" s="6" t="s">
        <v>17</v>
      </c>
      <c r="E174" s="145"/>
      <c r="F174" s="145"/>
      <c r="G174" s="145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8"/>
      <c r="S174" s="9"/>
      <c r="T174" s="9"/>
      <c r="U174" s="9"/>
      <c r="V174" s="9"/>
      <c r="W174" s="10"/>
      <c r="X174" s="145"/>
      <c r="Y174" s="145"/>
      <c r="Z174" s="145"/>
      <c r="AA174" s="145"/>
      <c r="AB174" s="145"/>
      <c r="AC174" s="145"/>
      <c r="AD174" s="145"/>
    </row>
    <row r="175" spans="2:30">
      <c r="B175" s="146">
        <v>87</v>
      </c>
      <c r="C175" s="149"/>
      <c r="D175" s="6" t="s">
        <v>18</v>
      </c>
      <c r="E175" s="145"/>
      <c r="F175" s="145"/>
      <c r="G175" s="145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8"/>
      <c r="S175" s="9"/>
      <c r="T175" s="9"/>
      <c r="U175" s="9"/>
      <c r="V175" s="9"/>
      <c r="W175" s="10"/>
      <c r="X175" s="145"/>
      <c r="Y175" s="145"/>
      <c r="Z175" s="145"/>
      <c r="AA175" s="145"/>
      <c r="AB175" s="145"/>
      <c r="AC175" s="145"/>
      <c r="AD175" s="145"/>
    </row>
    <row r="176" spans="2:30">
      <c r="B176" s="146"/>
      <c r="C176" s="149"/>
      <c r="D176" s="6" t="s">
        <v>17</v>
      </c>
      <c r="E176" s="145"/>
      <c r="F176" s="145"/>
      <c r="G176" s="145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8"/>
      <c r="S176" s="9"/>
      <c r="T176" s="9"/>
      <c r="U176" s="9"/>
      <c r="V176" s="9"/>
      <c r="W176" s="10"/>
      <c r="X176" s="145"/>
      <c r="Y176" s="145"/>
      <c r="Z176" s="145"/>
      <c r="AA176" s="145"/>
      <c r="AB176" s="145"/>
      <c r="AC176" s="145"/>
      <c r="AD176" s="145"/>
    </row>
    <row r="177" spans="2:30">
      <c r="B177" s="146">
        <v>88</v>
      </c>
      <c r="C177" s="149"/>
      <c r="D177" s="6" t="s">
        <v>18</v>
      </c>
      <c r="E177" s="145"/>
      <c r="F177" s="145"/>
      <c r="G177" s="145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8"/>
      <c r="S177" s="9"/>
      <c r="T177" s="9"/>
      <c r="U177" s="9"/>
      <c r="V177" s="9"/>
      <c r="W177" s="10"/>
      <c r="X177" s="145"/>
      <c r="Y177" s="145"/>
      <c r="Z177" s="145"/>
      <c r="AA177" s="145"/>
      <c r="AB177" s="145"/>
      <c r="AC177" s="145"/>
      <c r="AD177" s="145"/>
    </row>
    <row r="178" spans="2:30">
      <c r="B178" s="146"/>
      <c r="C178" s="149"/>
      <c r="D178" s="6" t="s">
        <v>17</v>
      </c>
      <c r="E178" s="145"/>
      <c r="F178" s="145"/>
      <c r="G178" s="145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8"/>
      <c r="S178" s="9"/>
      <c r="T178" s="9"/>
      <c r="U178" s="9"/>
      <c r="V178" s="9"/>
      <c r="W178" s="10"/>
      <c r="X178" s="145"/>
      <c r="Y178" s="145"/>
      <c r="Z178" s="145"/>
      <c r="AA178" s="145"/>
      <c r="AB178" s="145"/>
      <c r="AC178" s="145"/>
      <c r="AD178" s="145"/>
    </row>
    <row r="179" spans="2:30">
      <c r="B179" s="146">
        <v>89</v>
      </c>
      <c r="C179" s="149"/>
      <c r="D179" s="6" t="s">
        <v>18</v>
      </c>
      <c r="E179" s="145"/>
      <c r="F179" s="145"/>
      <c r="G179" s="145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8"/>
      <c r="S179" s="9"/>
      <c r="T179" s="9"/>
      <c r="U179" s="9"/>
      <c r="V179" s="9"/>
      <c r="W179" s="10"/>
      <c r="X179" s="145"/>
      <c r="Y179" s="145"/>
      <c r="Z179" s="145"/>
      <c r="AA179" s="145"/>
      <c r="AB179" s="145"/>
      <c r="AC179" s="145"/>
      <c r="AD179" s="145"/>
    </row>
    <row r="180" spans="2:30">
      <c r="B180" s="146"/>
      <c r="C180" s="149"/>
      <c r="D180" s="6" t="s">
        <v>17</v>
      </c>
      <c r="E180" s="145"/>
      <c r="F180" s="145"/>
      <c r="G180" s="145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8"/>
      <c r="S180" s="9"/>
      <c r="T180" s="9"/>
      <c r="U180" s="9"/>
      <c r="V180" s="9"/>
      <c r="W180" s="10"/>
      <c r="X180" s="145"/>
      <c r="Y180" s="145"/>
      <c r="Z180" s="145"/>
      <c r="AA180" s="145"/>
      <c r="AB180" s="145"/>
      <c r="AC180" s="145"/>
      <c r="AD180" s="145"/>
    </row>
    <row r="181" spans="2:30">
      <c r="B181" s="147">
        <v>90</v>
      </c>
      <c r="C181" s="153"/>
      <c r="D181" s="6" t="s">
        <v>18</v>
      </c>
      <c r="E181" s="150"/>
      <c r="F181" s="150"/>
      <c r="G181" s="150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8"/>
      <c r="S181" s="9"/>
      <c r="T181" s="9"/>
      <c r="U181" s="9"/>
      <c r="V181" s="9"/>
      <c r="W181" s="10"/>
      <c r="X181" s="150"/>
      <c r="Y181" s="150"/>
      <c r="Z181" s="150"/>
      <c r="AA181" s="150"/>
      <c r="AB181" s="150"/>
      <c r="AC181" s="150"/>
      <c r="AD181" s="150"/>
    </row>
    <row r="182" spans="2:30">
      <c r="B182" s="148"/>
      <c r="C182" s="154"/>
      <c r="D182" s="6" t="s">
        <v>17</v>
      </c>
      <c r="E182" s="152"/>
      <c r="F182" s="152"/>
      <c r="G182" s="152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8"/>
      <c r="S182" s="9"/>
      <c r="T182" s="9"/>
      <c r="U182" s="9"/>
      <c r="V182" s="9"/>
      <c r="W182" s="10"/>
      <c r="X182" s="152"/>
      <c r="Y182" s="152"/>
      <c r="Z182" s="152"/>
      <c r="AA182" s="152"/>
      <c r="AB182" s="152"/>
      <c r="AC182" s="152"/>
      <c r="AD182" s="152"/>
    </row>
    <row r="183" spans="2:30">
      <c r="B183" s="147">
        <v>91</v>
      </c>
      <c r="C183" s="153"/>
      <c r="D183" s="6" t="s">
        <v>18</v>
      </c>
      <c r="E183" s="150"/>
      <c r="F183" s="150"/>
      <c r="G183" s="150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8"/>
      <c r="S183" s="9"/>
      <c r="T183" s="9"/>
      <c r="U183" s="9"/>
      <c r="V183" s="9"/>
      <c r="W183" s="10"/>
      <c r="X183" s="150"/>
      <c r="Y183" s="150"/>
      <c r="Z183" s="150"/>
      <c r="AA183" s="150"/>
      <c r="AB183" s="150"/>
      <c r="AC183" s="150"/>
      <c r="AD183" s="150"/>
    </row>
    <row r="184" spans="2:30">
      <c r="B184" s="148"/>
      <c r="C184" s="154"/>
      <c r="D184" s="6" t="s">
        <v>17</v>
      </c>
      <c r="E184" s="152"/>
      <c r="F184" s="152"/>
      <c r="G184" s="152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8"/>
      <c r="S184" s="9"/>
      <c r="T184" s="9"/>
      <c r="U184" s="9"/>
      <c r="V184" s="9"/>
      <c r="W184" s="10"/>
      <c r="X184" s="152"/>
      <c r="Y184" s="152"/>
      <c r="Z184" s="152"/>
      <c r="AA184" s="152"/>
      <c r="AB184" s="152"/>
      <c r="AC184" s="152"/>
      <c r="AD184" s="152"/>
    </row>
    <row r="185" spans="2:30">
      <c r="B185" s="147">
        <v>92</v>
      </c>
      <c r="C185" s="153"/>
      <c r="D185" s="6" t="s">
        <v>18</v>
      </c>
      <c r="E185" s="150"/>
      <c r="F185" s="150"/>
      <c r="G185" s="150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8"/>
      <c r="S185" s="9"/>
      <c r="T185" s="9"/>
      <c r="U185" s="9"/>
      <c r="V185" s="9"/>
      <c r="W185" s="10"/>
      <c r="X185" s="150"/>
      <c r="Y185" s="150"/>
      <c r="Z185" s="150"/>
      <c r="AA185" s="150"/>
      <c r="AB185" s="150"/>
      <c r="AC185" s="150"/>
      <c r="AD185" s="150"/>
    </row>
    <row r="186" spans="2:30" ht="17.5" thickBot="1">
      <c r="B186" s="156"/>
      <c r="C186" s="155"/>
      <c r="D186" s="11" t="s">
        <v>17</v>
      </c>
      <c r="E186" s="151"/>
      <c r="F186" s="151"/>
      <c r="G186" s="151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3"/>
      <c r="S186" s="14"/>
      <c r="T186" s="14"/>
      <c r="U186" s="14"/>
      <c r="V186" s="14"/>
      <c r="W186" s="15"/>
      <c r="X186" s="151"/>
      <c r="Y186" s="151"/>
      <c r="Z186" s="151"/>
      <c r="AA186" s="151"/>
      <c r="AB186" s="151"/>
      <c r="AC186" s="151"/>
      <c r="AD186" s="151"/>
    </row>
    <row r="187" spans="2:30" ht="17.5" thickTop="1"/>
  </sheetData>
  <mergeCells count="1104">
    <mergeCell ref="B181:B182"/>
    <mergeCell ref="C181:C182"/>
    <mergeCell ref="C185:C186"/>
    <mergeCell ref="C183:C184"/>
    <mergeCell ref="X181:X182"/>
    <mergeCell ref="G181:G182"/>
    <mergeCell ref="F181:F182"/>
    <mergeCell ref="E181:E182"/>
    <mergeCell ref="C173:C174"/>
    <mergeCell ref="C175:C176"/>
    <mergeCell ref="C177:C178"/>
    <mergeCell ref="C179:C180"/>
    <mergeCell ref="C161:C162"/>
    <mergeCell ref="C163:C164"/>
    <mergeCell ref="C165:C166"/>
    <mergeCell ref="C167:C168"/>
    <mergeCell ref="C169:C170"/>
    <mergeCell ref="C171:C172"/>
    <mergeCell ref="B185:B186"/>
    <mergeCell ref="B183:B184"/>
    <mergeCell ref="C41:C42"/>
    <mergeCell ref="C43:C44"/>
    <mergeCell ref="C45:C46"/>
    <mergeCell ref="C47:C48"/>
    <mergeCell ref="C49:C50"/>
    <mergeCell ref="C51:C52"/>
    <mergeCell ref="C27:C28"/>
    <mergeCell ref="C29:C30"/>
    <mergeCell ref="C31:C32"/>
    <mergeCell ref="C33:C34"/>
    <mergeCell ref="C35:C36"/>
    <mergeCell ref="C37:C38"/>
    <mergeCell ref="C15:C16"/>
    <mergeCell ref="C17:C18"/>
    <mergeCell ref="C19:C20"/>
    <mergeCell ref="C21:C22"/>
    <mergeCell ref="C23:C24"/>
    <mergeCell ref="C25:C26"/>
    <mergeCell ref="C3:C4"/>
    <mergeCell ref="C5:C6"/>
    <mergeCell ref="C7:C8"/>
    <mergeCell ref="C9:C10"/>
    <mergeCell ref="C11:C12"/>
    <mergeCell ref="C13:C14"/>
    <mergeCell ref="Y185:Y186"/>
    <mergeCell ref="Z185:Z186"/>
    <mergeCell ref="AA185:AA186"/>
    <mergeCell ref="AB185:AB186"/>
    <mergeCell ref="AC185:AC186"/>
    <mergeCell ref="AD185:AD186"/>
    <mergeCell ref="Z183:Z184"/>
    <mergeCell ref="AA183:AA184"/>
    <mergeCell ref="AB183:AB184"/>
    <mergeCell ref="AC183:AC184"/>
    <mergeCell ref="AD183:AD184"/>
    <mergeCell ref="E185:E186"/>
    <mergeCell ref="F185:F186"/>
    <mergeCell ref="G185:G186"/>
    <mergeCell ref="X185:X186"/>
    <mergeCell ref="E183:E184"/>
    <mergeCell ref="F183:F184"/>
    <mergeCell ref="G183:G184"/>
    <mergeCell ref="X183:X184"/>
    <mergeCell ref="Y183:Y184"/>
    <mergeCell ref="Y181:Y182"/>
    <mergeCell ref="Z181:Z182"/>
    <mergeCell ref="AA181:AA182"/>
    <mergeCell ref="AB181:AB182"/>
    <mergeCell ref="AC181:AC182"/>
    <mergeCell ref="AD181:AD182"/>
    <mergeCell ref="Z179:Z180"/>
    <mergeCell ref="AA179:AA180"/>
    <mergeCell ref="AB179:AB180"/>
    <mergeCell ref="AC179:AC180"/>
    <mergeCell ref="AD179:AD180"/>
    <mergeCell ref="B179:B180"/>
    <mergeCell ref="E179:E180"/>
    <mergeCell ref="F179:F180"/>
    <mergeCell ref="G179:G180"/>
    <mergeCell ref="X179:X180"/>
    <mergeCell ref="Y179:Y180"/>
    <mergeCell ref="Y177:Y178"/>
    <mergeCell ref="Z177:Z178"/>
    <mergeCell ref="AA177:AA178"/>
    <mergeCell ref="AB177:AB178"/>
    <mergeCell ref="AC177:AC178"/>
    <mergeCell ref="AD177:AD178"/>
    <mergeCell ref="Z175:Z176"/>
    <mergeCell ref="AA175:AA176"/>
    <mergeCell ref="AB175:AB176"/>
    <mergeCell ref="AC175:AC176"/>
    <mergeCell ref="AD175:AD176"/>
    <mergeCell ref="B177:B178"/>
    <mergeCell ref="E177:E178"/>
    <mergeCell ref="F177:F178"/>
    <mergeCell ref="G177:G178"/>
    <mergeCell ref="X177:X178"/>
    <mergeCell ref="B175:B176"/>
    <mergeCell ref="E175:E176"/>
    <mergeCell ref="F175:F176"/>
    <mergeCell ref="G175:G176"/>
    <mergeCell ref="X175:X176"/>
    <mergeCell ref="Y175:Y176"/>
    <mergeCell ref="Y173:Y174"/>
    <mergeCell ref="Z173:Z174"/>
    <mergeCell ref="AA173:AA174"/>
    <mergeCell ref="AB173:AB174"/>
    <mergeCell ref="AC173:AC174"/>
    <mergeCell ref="AD173:AD174"/>
    <mergeCell ref="Z171:Z172"/>
    <mergeCell ref="AA171:AA172"/>
    <mergeCell ref="AB171:AB172"/>
    <mergeCell ref="AC171:AC172"/>
    <mergeCell ref="AD171:AD172"/>
    <mergeCell ref="B173:B174"/>
    <mergeCell ref="E173:E174"/>
    <mergeCell ref="F173:F174"/>
    <mergeCell ref="G173:G174"/>
    <mergeCell ref="X173:X174"/>
    <mergeCell ref="B171:B172"/>
    <mergeCell ref="E171:E172"/>
    <mergeCell ref="F171:F172"/>
    <mergeCell ref="G171:G172"/>
    <mergeCell ref="X171:X172"/>
    <mergeCell ref="Y171:Y172"/>
    <mergeCell ref="Y169:Y170"/>
    <mergeCell ref="Z169:Z170"/>
    <mergeCell ref="AA169:AA170"/>
    <mergeCell ref="AB169:AB170"/>
    <mergeCell ref="AC169:AC170"/>
    <mergeCell ref="AD169:AD170"/>
    <mergeCell ref="Z167:Z168"/>
    <mergeCell ref="AA167:AA168"/>
    <mergeCell ref="AB167:AB168"/>
    <mergeCell ref="AC167:AC168"/>
    <mergeCell ref="AD167:AD168"/>
    <mergeCell ref="B169:B170"/>
    <mergeCell ref="E169:E170"/>
    <mergeCell ref="F169:F170"/>
    <mergeCell ref="G169:G170"/>
    <mergeCell ref="X169:X170"/>
    <mergeCell ref="B167:B168"/>
    <mergeCell ref="E167:E168"/>
    <mergeCell ref="F167:F168"/>
    <mergeCell ref="G167:G168"/>
    <mergeCell ref="X167:X168"/>
    <mergeCell ref="Y167:Y168"/>
    <mergeCell ref="Y165:Y166"/>
    <mergeCell ref="Z165:Z166"/>
    <mergeCell ref="AA165:AA166"/>
    <mergeCell ref="AB165:AB166"/>
    <mergeCell ref="AC165:AC166"/>
    <mergeCell ref="AD165:AD166"/>
    <mergeCell ref="Z163:Z164"/>
    <mergeCell ref="AA163:AA164"/>
    <mergeCell ref="AB163:AB164"/>
    <mergeCell ref="AC163:AC164"/>
    <mergeCell ref="AD163:AD164"/>
    <mergeCell ref="B165:B166"/>
    <mergeCell ref="E165:E166"/>
    <mergeCell ref="F165:F166"/>
    <mergeCell ref="G165:G166"/>
    <mergeCell ref="X165:X166"/>
    <mergeCell ref="B163:B164"/>
    <mergeCell ref="E163:E164"/>
    <mergeCell ref="F163:F164"/>
    <mergeCell ref="G163:G164"/>
    <mergeCell ref="X163:X164"/>
    <mergeCell ref="Y163:Y164"/>
    <mergeCell ref="Y161:Y162"/>
    <mergeCell ref="Z161:Z162"/>
    <mergeCell ref="AA161:AA162"/>
    <mergeCell ref="AB161:AB162"/>
    <mergeCell ref="AC161:AC162"/>
    <mergeCell ref="AD161:AD162"/>
    <mergeCell ref="Z159:Z160"/>
    <mergeCell ref="AA159:AA160"/>
    <mergeCell ref="AB159:AB160"/>
    <mergeCell ref="AC159:AC160"/>
    <mergeCell ref="AD159:AD160"/>
    <mergeCell ref="B161:B162"/>
    <mergeCell ref="E161:E162"/>
    <mergeCell ref="F161:F162"/>
    <mergeCell ref="G161:G162"/>
    <mergeCell ref="X161:X162"/>
    <mergeCell ref="B159:B160"/>
    <mergeCell ref="E159:E160"/>
    <mergeCell ref="F159:F160"/>
    <mergeCell ref="G159:G160"/>
    <mergeCell ref="X159:X160"/>
    <mergeCell ref="Y159:Y160"/>
    <mergeCell ref="Y157:Y158"/>
    <mergeCell ref="Z157:Z158"/>
    <mergeCell ref="AA157:AA158"/>
    <mergeCell ref="AB157:AB158"/>
    <mergeCell ref="AC157:AC158"/>
    <mergeCell ref="AD157:AD158"/>
    <mergeCell ref="C157:C158"/>
    <mergeCell ref="C159:C160"/>
    <mergeCell ref="Z155:Z156"/>
    <mergeCell ref="AA155:AA156"/>
    <mergeCell ref="AB155:AB156"/>
    <mergeCell ref="AC155:AC156"/>
    <mergeCell ref="AD155:AD156"/>
    <mergeCell ref="B157:B158"/>
    <mergeCell ref="E157:E158"/>
    <mergeCell ref="F157:F158"/>
    <mergeCell ref="G157:G158"/>
    <mergeCell ref="X157:X158"/>
    <mergeCell ref="B155:B156"/>
    <mergeCell ref="E155:E156"/>
    <mergeCell ref="F155:F156"/>
    <mergeCell ref="G155:G156"/>
    <mergeCell ref="X155:X156"/>
    <mergeCell ref="Y155:Y156"/>
    <mergeCell ref="Y153:Y154"/>
    <mergeCell ref="Z153:Z154"/>
    <mergeCell ref="AA153:AA154"/>
    <mergeCell ref="AB153:AB154"/>
    <mergeCell ref="AC153:AC154"/>
    <mergeCell ref="AD153:AD154"/>
    <mergeCell ref="C153:C154"/>
    <mergeCell ref="C155:C156"/>
    <mergeCell ref="Z151:Z152"/>
    <mergeCell ref="AA151:AA152"/>
    <mergeCell ref="AB151:AB152"/>
    <mergeCell ref="AC151:AC152"/>
    <mergeCell ref="AD151:AD152"/>
    <mergeCell ref="B153:B154"/>
    <mergeCell ref="E153:E154"/>
    <mergeCell ref="F153:F154"/>
    <mergeCell ref="G153:G154"/>
    <mergeCell ref="X153:X154"/>
    <mergeCell ref="B151:B152"/>
    <mergeCell ref="E151:E152"/>
    <mergeCell ref="F151:F152"/>
    <mergeCell ref="G151:G152"/>
    <mergeCell ref="X151:X152"/>
    <mergeCell ref="Y151:Y152"/>
    <mergeCell ref="Y149:Y150"/>
    <mergeCell ref="Z149:Z150"/>
    <mergeCell ref="AA149:AA150"/>
    <mergeCell ref="AB149:AB150"/>
    <mergeCell ref="AC149:AC150"/>
    <mergeCell ref="AD149:AD150"/>
    <mergeCell ref="C149:C150"/>
    <mergeCell ref="C151:C152"/>
    <mergeCell ref="Z147:Z148"/>
    <mergeCell ref="AA147:AA148"/>
    <mergeCell ref="AB147:AB148"/>
    <mergeCell ref="AC147:AC148"/>
    <mergeCell ref="AD147:AD148"/>
    <mergeCell ref="B149:B150"/>
    <mergeCell ref="E149:E150"/>
    <mergeCell ref="F149:F150"/>
    <mergeCell ref="G149:G150"/>
    <mergeCell ref="X149:X150"/>
    <mergeCell ref="B147:B148"/>
    <mergeCell ref="E147:E148"/>
    <mergeCell ref="F147:F148"/>
    <mergeCell ref="G147:G148"/>
    <mergeCell ref="X147:X148"/>
    <mergeCell ref="Y147:Y148"/>
    <mergeCell ref="Y145:Y146"/>
    <mergeCell ref="Z145:Z146"/>
    <mergeCell ref="AA145:AA146"/>
    <mergeCell ref="AB145:AB146"/>
    <mergeCell ref="AC145:AC146"/>
    <mergeCell ref="AD145:AD146"/>
    <mergeCell ref="C145:C146"/>
    <mergeCell ref="C147:C148"/>
    <mergeCell ref="Z143:Z144"/>
    <mergeCell ref="AA143:AA144"/>
    <mergeCell ref="AB143:AB144"/>
    <mergeCell ref="AC143:AC144"/>
    <mergeCell ref="AD143:AD144"/>
    <mergeCell ref="B145:B146"/>
    <mergeCell ref="E145:E146"/>
    <mergeCell ref="F145:F146"/>
    <mergeCell ref="G145:G146"/>
    <mergeCell ref="X145:X146"/>
    <mergeCell ref="B143:B144"/>
    <mergeCell ref="E143:E144"/>
    <mergeCell ref="F143:F144"/>
    <mergeCell ref="G143:G144"/>
    <mergeCell ref="X143:X144"/>
    <mergeCell ref="Y143:Y144"/>
    <mergeCell ref="Y141:Y142"/>
    <mergeCell ref="Z141:Z142"/>
    <mergeCell ref="AA141:AA142"/>
    <mergeCell ref="AB141:AB142"/>
    <mergeCell ref="AC141:AC142"/>
    <mergeCell ref="AD141:AD142"/>
    <mergeCell ref="C141:C142"/>
    <mergeCell ref="C143:C144"/>
    <mergeCell ref="Z139:Z140"/>
    <mergeCell ref="AA139:AA140"/>
    <mergeCell ref="AB139:AB140"/>
    <mergeCell ref="AC139:AC140"/>
    <mergeCell ref="AD139:AD140"/>
    <mergeCell ref="B141:B142"/>
    <mergeCell ref="E141:E142"/>
    <mergeCell ref="F141:F142"/>
    <mergeCell ref="G141:G142"/>
    <mergeCell ref="X141:X142"/>
    <mergeCell ref="B139:B140"/>
    <mergeCell ref="E139:E140"/>
    <mergeCell ref="F139:F140"/>
    <mergeCell ref="G139:G140"/>
    <mergeCell ref="X139:X140"/>
    <mergeCell ref="Y139:Y140"/>
    <mergeCell ref="Y137:Y138"/>
    <mergeCell ref="Z137:Z138"/>
    <mergeCell ref="AA137:AA138"/>
    <mergeCell ref="AB137:AB138"/>
    <mergeCell ref="AC137:AC138"/>
    <mergeCell ref="AD137:AD138"/>
    <mergeCell ref="C137:C138"/>
    <mergeCell ref="C139:C140"/>
    <mergeCell ref="Z135:Z136"/>
    <mergeCell ref="AA135:AA136"/>
    <mergeCell ref="AB135:AB136"/>
    <mergeCell ref="AC135:AC136"/>
    <mergeCell ref="AD135:AD136"/>
    <mergeCell ref="B137:B138"/>
    <mergeCell ref="E137:E138"/>
    <mergeCell ref="F137:F138"/>
    <mergeCell ref="G137:G138"/>
    <mergeCell ref="X137:X138"/>
    <mergeCell ref="B135:B136"/>
    <mergeCell ref="E135:E136"/>
    <mergeCell ref="F135:F136"/>
    <mergeCell ref="G135:G136"/>
    <mergeCell ref="X135:X136"/>
    <mergeCell ref="Y135:Y136"/>
    <mergeCell ref="Y133:Y134"/>
    <mergeCell ref="Z133:Z134"/>
    <mergeCell ref="AA133:AA134"/>
    <mergeCell ref="AB133:AB134"/>
    <mergeCell ref="AC133:AC134"/>
    <mergeCell ref="AD133:AD134"/>
    <mergeCell ref="C133:C134"/>
    <mergeCell ref="C135:C136"/>
    <mergeCell ref="Z131:Z132"/>
    <mergeCell ref="AA131:AA132"/>
    <mergeCell ref="AB131:AB132"/>
    <mergeCell ref="AC131:AC132"/>
    <mergeCell ref="AD131:AD132"/>
    <mergeCell ref="B133:B134"/>
    <mergeCell ref="E133:E134"/>
    <mergeCell ref="F133:F134"/>
    <mergeCell ref="G133:G134"/>
    <mergeCell ref="X133:X134"/>
    <mergeCell ref="B131:B132"/>
    <mergeCell ref="E131:E132"/>
    <mergeCell ref="F131:F132"/>
    <mergeCell ref="G131:G132"/>
    <mergeCell ref="X131:X132"/>
    <mergeCell ref="Y131:Y132"/>
    <mergeCell ref="Y129:Y130"/>
    <mergeCell ref="Z129:Z130"/>
    <mergeCell ref="AA129:AA130"/>
    <mergeCell ref="AB129:AB130"/>
    <mergeCell ref="AC129:AC130"/>
    <mergeCell ref="AD129:AD130"/>
    <mergeCell ref="C129:C130"/>
    <mergeCell ref="C131:C132"/>
    <mergeCell ref="Z127:Z128"/>
    <mergeCell ref="AA127:AA128"/>
    <mergeCell ref="AB127:AB128"/>
    <mergeCell ref="AC127:AC128"/>
    <mergeCell ref="AD127:AD128"/>
    <mergeCell ref="B129:B130"/>
    <mergeCell ref="E129:E130"/>
    <mergeCell ref="F129:F130"/>
    <mergeCell ref="G129:G130"/>
    <mergeCell ref="X129:X130"/>
    <mergeCell ref="B127:B128"/>
    <mergeCell ref="E127:E128"/>
    <mergeCell ref="F127:F128"/>
    <mergeCell ref="G127:G128"/>
    <mergeCell ref="X127:X128"/>
    <mergeCell ref="Y127:Y128"/>
    <mergeCell ref="Y125:Y126"/>
    <mergeCell ref="Z125:Z126"/>
    <mergeCell ref="AA125:AA126"/>
    <mergeCell ref="AB125:AB126"/>
    <mergeCell ref="AC125:AC126"/>
    <mergeCell ref="AD125:AD126"/>
    <mergeCell ref="C125:C126"/>
    <mergeCell ref="C127:C128"/>
    <mergeCell ref="Z123:Z124"/>
    <mergeCell ref="AA123:AA124"/>
    <mergeCell ref="AB123:AB124"/>
    <mergeCell ref="AC123:AC124"/>
    <mergeCell ref="AD123:AD124"/>
    <mergeCell ref="B125:B126"/>
    <mergeCell ref="E125:E126"/>
    <mergeCell ref="F125:F126"/>
    <mergeCell ref="G125:G126"/>
    <mergeCell ref="X125:X126"/>
    <mergeCell ref="B123:B124"/>
    <mergeCell ref="E123:E124"/>
    <mergeCell ref="F123:F124"/>
    <mergeCell ref="G123:G124"/>
    <mergeCell ref="X123:X124"/>
    <mergeCell ref="Y123:Y124"/>
    <mergeCell ref="Y121:Y122"/>
    <mergeCell ref="Z121:Z122"/>
    <mergeCell ref="AA121:AA122"/>
    <mergeCell ref="AB121:AB122"/>
    <mergeCell ref="AC121:AC122"/>
    <mergeCell ref="AD121:AD122"/>
    <mergeCell ref="C121:C122"/>
    <mergeCell ref="C123:C124"/>
    <mergeCell ref="Z119:Z120"/>
    <mergeCell ref="AA119:AA120"/>
    <mergeCell ref="AB119:AB120"/>
    <mergeCell ref="AC119:AC120"/>
    <mergeCell ref="AD119:AD120"/>
    <mergeCell ref="B121:B122"/>
    <mergeCell ref="E121:E122"/>
    <mergeCell ref="F121:F122"/>
    <mergeCell ref="G121:G122"/>
    <mergeCell ref="X121:X122"/>
    <mergeCell ref="B119:B120"/>
    <mergeCell ref="E119:E120"/>
    <mergeCell ref="F119:F120"/>
    <mergeCell ref="G119:G120"/>
    <mergeCell ref="X119:X120"/>
    <mergeCell ref="Y119:Y120"/>
    <mergeCell ref="Y117:Y118"/>
    <mergeCell ref="Z117:Z118"/>
    <mergeCell ref="AA117:AA118"/>
    <mergeCell ref="AB117:AB118"/>
    <mergeCell ref="AC117:AC118"/>
    <mergeCell ref="AD117:AD118"/>
    <mergeCell ref="C117:C118"/>
    <mergeCell ref="C119:C120"/>
    <mergeCell ref="Z115:Z116"/>
    <mergeCell ref="AA115:AA116"/>
    <mergeCell ref="AB115:AB116"/>
    <mergeCell ref="AC115:AC116"/>
    <mergeCell ref="AD115:AD116"/>
    <mergeCell ref="B117:B118"/>
    <mergeCell ref="E117:E118"/>
    <mergeCell ref="F117:F118"/>
    <mergeCell ref="G117:G118"/>
    <mergeCell ref="X117:X118"/>
    <mergeCell ref="B115:B116"/>
    <mergeCell ref="E115:E116"/>
    <mergeCell ref="F115:F116"/>
    <mergeCell ref="G115:G116"/>
    <mergeCell ref="X115:X116"/>
    <mergeCell ref="Y115:Y116"/>
    <mergeCell ref="Y113:Y114"/>
    <mergeCell ref="Z113:Z114"/>
    <mergeCell ref="AA113:AA114"/>
    <mergeCell ref="AB113:AB114"/>
    <mergeCell ref="AC113:AC114"/>
    <mergeCell ref="AD113:AD114"/>
    <mergeCell ref="C113:C114"/>
    <mergeCell ref="C115:C116"/>
    <mergeCell ref="Z111:Z112"/>
    <mergeCell ref="AA111:AA112"/>
    <mergeCell ref="AB111:AB112"/>
    <mergeCell ref="AC111:AC112"/>
    <mergeCell ref="AD111:AD112"/>
    <mergeCell ref="B113:B114"/>
    <mergeCell ref="E113:E114"/>
    <mergeCell ref="F113:F114"/>
    <mergeCell ref="G113:G114"/>
    <mergeCell ref="X113:X114"/>
    <mergeCell ref="B111:B112"/>
    <mergeCell ref="E111:E112"/>
    <mergeCell ref="F111:F112"/>
    <mergeCell ref="G111:G112"/>
    <mergeCell ref="X111:X112"/>
    <mergeCell ref="Y111:Y112"/>
    <mergeCell ref="Y109:Y110"/>
    <mergeCell ref="Z109:Z110"/>
    <mergeCell ref="AA109:AA110"/>
    <mergeCell ref="AB109:AB110"/>
    <mergeCell ref="AC109:AC110"/>
    <mergeCell ref="AD109:AD110"/>
    <mergeCell ref="C109:C110"/>
    <mergeCell ref="C111:C112"/>
    <mergeCell ref="Z107:Z108"/>
    <mergeCell ref="AA107:AA108"/>
    <mergeCell ref="AB107:AB108"/>
    <mergeCell ref="AC107:AC108"/>
    <mergeCell ref="AD107:AD108"/>
    <mergeCell ref="B109:B110"/>
    <mergeCell ref="E109:E110"/>
    <mergeCell ref="F109:F110"/>
    <mergeCell ref="G109:G110"/>
    <mergeCell ref="X109:X110"/>
    <mergeCell ref="B107:B108"/>
    <mergeCell ref="E107:E108"/>
    <mergeCell ref="F107:F108"/>
    <mergeCell ref="G107:G108"/>
    <mergeCell ref="X107:X108"/>
    <mergeCell ref="Y107:Y108"/>
    <mergeCell ref="Y105:Y106"/>
    <mergeCell ref="Z105:Z106"/>
    <mergeCell ref="AA105:AA106"/>
    <mergeCell ref="AB105:AB106"/>
    <mergeCell ref="AC105:AC106"/>
    <mergeCell ref="AD105:AD106"/>
    <mergeCell ref="C105:C106"/>
    <mergeCell ref="C107:C108"/>
    <mergeCell ref="Z103:Z104"/>
    <mergeCell ref="AA103:AA104"/>
    <mergeCell ref="AB103:AB104"/>
    <mergeCell ref="AC103:AC104"/>
    <mergeCell ref="AD103:AD104"/>
    <mergeCell ref="B105:B106"/>
    <mergeCell ref="E105:E106"/>
    <mergeCell ref="F105:F106"/>
    <mergeCell ref="G105:G106"/>
    <mergeCell ref="X105:X106"/>
    <mergeCell ref="B103:B104"/>
    <mergeCell ref="E103:E104"/>
    <mergeCell ref="F103:F104"/>
    <mergeCell ref="G103:G104"/>
    <mergeCell ref="X103:X104"/>
    <mergeCell ref="Y103:Y104"/>
    <mergeCell ref="Y101:Y102"/>
    <mergeCell ref="Z101:Z102"/>
    <mergeCell ref="AA101:AA102"/>
    <mergeCell ref="AB101:AB102"/>
    <mergeCell ref="AC101:AC102"/>
    <mergeCell ref="AD101:AD102"/>
    <mergeCell ref="C101:C102"/>
    <mergeCell ref="C103:C104"/>
    <mergeCell ref="Z99:Z100"/>
    <mergeCell ref="AA99:AA100"/>
    <mergeCell ref="AB99:AB100"/>
    <mergeCell ref="AC99:AC100"/>
    <mergeCell ref="AD99:AD100"/>
    <mergeCell ref="B101:B102"/>
    <mergeCell ref="E101:E102"/>
    <mergeCell ref="F101:F102"/>
    <mergeCell ref="G101:G102"/>
    <mergeCell ref="X101:X102"/>
    <mergeCell ref="B99:B100"/>
    <mergeCell ref="E99:E100"/>
    <mergeCell ref="F99:F100"/>
    <mergeCell ref="G99:G100"/>
    <mergeCell ref="X99:X100"/>
    <mergeCell ref="Y99:Y100"/>
    <mergeCell ref="Y97:Y98"/>
    <mergeCell ref="Z97:Z98"/>
    <mergeCell ref="AA97:AA98"/>
    <mergeCell ref="AB97:AB98"/>
    <mergeCell ref="AC97:AC98"/>
    <mergeCell ref="AD97:AD98"/>
    <mergeCell ref="C97:C98"/>
    <mergeCell ref="C99:C100"/>
    <mergeCell ref="Z95:Z96"/>
    <mergeCell ref="AA95:AA96"/>
    <mergeCell ref="AB95:AB96"/>
    <mergeCell ref="AC95:AC96"/>
    <mergeCell ref="AD95:AD96"/>
    <mergeCell ref="B97:B98"/>
    <mergeCell ref="E97:E98"/>
    <mergeCell ref="F97:F98"/>
    <mergeCell ref="G97:G98"/>
    <mergeCell ref="X97:X98"/>
    <mergeCell ref="B95:B96"/>
    <mergeCell ref="E95:E96"/>
    <mergeCell ref="F95:F96"/>
    <mergeCell ref="G95:G96"/>
    <mergeCell ref="X95:X96"/>
    <mergeCell ref="Y95:Y96"/>
    <mergeCell ref="Y93:Y94"/>
    <mergeCell ref="Z93:Z94"/>
    <mergeCell ref="AA93:AA94"/>
    <mergeCell ref="AB93:AB94"/>
    <mergeCell ref="AC93:AC94"/>
    <mergeCell ref="AD93:AD94"/>
    <mergeCell ref="C93:C94"/>
    <mergeCell ref="C95:C96"/>
    <mergeCell ref="Z91:Z92"/>
    <mergeCell ref="AA91:AA92"/>
    <mergeCell ref="AB91:AB92"/>
    <mergeCell ref="AC91:AC92"/>
    <mergeCell ref="AD91:AD92"/>
    <mergeCell ref="B93:B94"/>
    <mergeCell ref="E93:E94"/>
    <mergeCell ref="F93:F94"/>
    <mergeCell ref="G93:G94"/>
    <mergeCell ref="X93:X94"/>
    <mergeCell ref="B91:B92"/>
    <mergeCell ref="E91:E92"/>
    <mergeCell ref="F91:F92"/>
    <mergeCell ref="G91:G92"/>
    <mergeCell ref="X91:X92"/>
    <mergeCell ref="Y91:Y92"/>
    <mergeCell ref="Y89:Y90"/>
    <mergeCell ref="Z89:Z90"/>
    <mergeCell ref="AA89:AA90"/>
    <mergeCell ref="AB89:AB90"/>
    <mergeCell ref="AC89:AC90"/>
    <mergeCell ref="AD89:AD90"/>
    <mergeCell ref="C89:C90"/>
    <mergeCell ref="C91:C92"/>
    <mergeCell ref="Z87:Z88"/>
    <mergeCell ref="AA87:AA88"/>
    <mergeCell ref="AB87:AB88"/>
    <mergeCell ref="AC87:AC88"/>
    <mergeCell ref="AD87:AD88"/>
    <mergeCell ref="B89:B90"/>
    <mergeCell ref="E89:E90"/>
    <mergeCell ref="F89:F90"/>
    <mergeCell ref="G89:G90"/>
    <mergeCell ref="X89:X90"/>
    <mergeCell ref="B87:B88"/>
    <mergeCell ref="E87:E88"/>
    <mergeCell ref="F87:F88"/>
    <mergeCell ref="G87:G88"/>
    <mergeCell ref="X87:X88"/>
    <mergeCell ref="Y87:Y88"/>
    <mergeCell ref="Y85:Y86"/>
    <mergeCell ref="Z85:Z86"/>
    <mergeCell ref="AA85:AA86"/>
    <mergeCell ref="AB85:AB86"/>
    <mergeCell ref="AC85:AC86"/>
    <mergeCell ref="AD85:AD86"/>
    <mergeCell ref="C85:C86"/>
    <mergeCell ref="C87:C88"/>
    <mergeCell ref="Z83:Z84"/>
    <mergeCell ref="AA83:AA84"/>
    <mergeCell ref="AB83:AB84"/>
    <mergeCell ref="AC83:AC84"/>
    <mergeCell ref="AD83:AD84"/>
    <mergeCell ref="B85:B86"/>
    <mergeCell ref="E85:E86"/>
    <mergeCell ref="F85:F86"/>
    <mergeCell ref="G85:G86"/>
    <mergeCell ref="X85:X86"/>
    <mergeCell ref="B83:B84"/>
    <mergeCell ref="E83:E84"/>
    <mergeCell ref="F83:F84"/>
    <mergeCell ref="G83:G84"/>
    <mergeCell ref="X83:X84"/>
    <mergeCell ref="Y83:Y84"/>
    <mergeCell ref="Y81:Y82"/>
    <mergeCell ref="Z81:Z82"/>
    <mergeCell ref="AA81:AA82"/>
    <mergeCell ref="AB81:AB82"/>
    <mergeCell ref="AC81:AC82"/>
    <mergeCell ref="AD81:AD82"/>
    <mergeCell ref="C81:C82"/>
    <mergeCell ref="C83:C84"/>
    <mergeCell ref="Z79:Z80"/>
    <mergeCell ref="AA79:AA80"/>
    <mergeCell ref="AB79:AB80"/>
    <mergeCell ref="AC79:AC80"/>
    <mergeCell ref="AD79:AD80"/>
    <mergeCell ref="B81:B82"/>
    <mergeCell ref="E81:E82"/>
    <mergeCell ref="F81:F82"/>
    <mergeCell ref="G81:G82"/>
    <mergeCell ref="X81:X82"/>
    <mergeCell ref="B79:B80"/>
    <mergeCell ref="E79:E80"/>
    <mergeCell ref="F79:F80"/>
    <mergeCell ref="G79:G80"/>
    <mergeCell ref="X79:X80"/>
    <mergeCell ref="Y79:Y80"/>
    <mergeCell ref="Y77:Y78"/>
    <mergeCell ref="Z77:Z78"/>
    <mergeCell ref="AA77:AA78"/>
    <mergeCell ref="AB77:AB78"/>
    <mergeCell ref="AC77:AC78"/>
    <mergeCell ref="AD77:AD78"/>
    <mergeCell ref="C77:C78"/>
    <mergeCell ref="C79:C80"/>
    <mergeCell ref="Z75:Z76"/>
    <mergeCell ref="AA75:AA76"/>
    <mergeCell ref="AB75:AB76"/>
    <mergeCell ref="AC75:AC76"/>
    <mergeCell ref="AD75:AD76"/>
    <mergeCell ref="B77:B78"/>
    <mergeCell ref="E77:E78"/>
    <mergeCell ref="F77:F78"/>
    <mergeCell ref="G77:G78"/>
    <mergeCell ref="X77:X78"/>
    <mergeCell ref="B75:B76"/>
    <mergeCell ref="E75:E76"/>
    <mergeCell ref="F75:F76"/>
    <mergeCell ref="G75:G76"/>
    <mergeCell ref="X75:X76"/>
    <mergeCell ref="Y75:Y76"/>
    <mergeCell ref="Y73:Y74"/>
    <mergeCell ref="Z73:Z74"/>
    <mergeCell ref="AA73:AA74"/>
    <mergeCell ref="AB73:AB74"/>
    <mergeCell ref="AC73:AC74"/>
    <mergeCell ref="AD73:AD74"/>
    <mergeCell ref="C73:C74"/>
    <mergeCell ref="C75:C76"/>
    <mergeCell ref="Z71:Z72"/>
    <mergeCell ref="AA71:AA72"/>
    <mergeCell ref="AB71:AB72"/>
    <mergeCell ref="AC71:AC72"/>
    <mergeCell ref="AD71:AD72"/>
    <mergeCell ref="B73:B74"/>
    <mergeCell ref="E73:E74"/>
    <mergeCell ref="F73:F74"/>
    <mergeCell ref="G73:G74"/>
    <mergeCell ref="X73:X74"/>
    <mergeCell ref="B71:B72"/>
    <mergeCell ref="E71:E72"/>
    <mergeCell ref="F71:F72"/>
    <mergeCell ref="G71:G72"/>
    <mergeCell ref="X71:X72"/>
    <mergeCell ref="Y71:Y72"/>
    <mergeCell ref="Y69:Y70"/>
    <mergeCell ref="Z69:Z70"/>
    <mergeCell ref="AA69:AA70"/>
    <mergeCell ref="AB69:AB70"/>
    <mergeCell ref="AC69:AC70"/>
    <mergeCell ref="AD69:AD70"/>
    <mergeCell ref="C69:C70"/>
    <mergeCell ref="C71:C72"/>
    <mergeCell ref="Z67:Z68"/>
    <mergeCell ref="AA67:AA68"/>
    <mergeCell ref="AB67:AB68"/>
    <mergeCell ref="AC67:AC68"/>
    <mergeCell ref="AD67:AD68"/>
    <mergeCell ref="B69:B70"/>
    <mergeCell ref="E69:E70"/>
    <mergeCell ref="F69:F70"/>
    <mergeCell ref="G69:G70"/>
    <mergeCell ref="X69:X70"/>
    <mergeCell ref="B67:B68"/>
    <mergeCell ref="E67:E68"/>
    <mergeCell ref="F67:F68"/>
    <mergeCell ref="G67:G68"/>
    <mergeCell ref="X67:X68"/>
    <mergeCell ref="Y67:Y68"/>
    <mergeCell ref="Y65:Y66"/>
    <mergeCell ref="Z65:Z66"/>
    <mergeCell ref="AA65:AA66"/>
    <mergeCell ref="AB65:AB66"/>
    <mergeCell ref="AC65:AC66"/>
    <mergeCell ref="AD65:AD66"/>
    <mergeCell ref="C65:C66"/>
    <mergeCell ref="C67:C68"/>
    <mergeCell ref="Z63:Z64"/>
    <mergeCell ref="AA63:AA64"/>
    <mergeCell ref="AB63:AB64"/>
    <mergeCell ref="AC63:AC64"/>
    <mergeCell ref="AD63:AD64"/>
    <mergeCell ref="B65:B66"/>
    <mergeCell ref="E65:E66"/>
    <mergeCell ref="F65:F66"/>
    <mergeCell ref="G65:G66"/>
    <mergeCell ref="X65:X66"/>
    <mergeCell ref="B63:B64"/>
    <mergeCell ref="E63:E64"/>
    <mergeCell ref="F63:F64"/>
    <mergeCell ref="G63:G64"/>
    <mergeCell ref="X63:X64"/>
    <mergeCell ref="Y63:Y64"/>
    <mergeCell ref="Y61:Y62"/>
    <mergeCell ref="Z61:Z62"/>
    <mergeCell ref="AA61:AA62"/>
    <mergeCell ref="AB61:AB62"/>
    <mergeCell ref="AC61:AC62"/>
    <mergeCell ref="AD61:AD62"/>
    <mergeCell ref="C61:C62"/>
    <mergeCell ref="C63:C64"/>
    <mergeCell ref="Z59:Z60"/>
    <mergeCell ref="AA59:AA60"/>
    <mergeCell ref="AB59:AB60"/>
    <mergeCell ref="AC59:AC60"/>
    <mergeCell ref="AD59:AD60"/>
    <mergeCell ref="B61:B62"/>
    <mergeCell ref="E61:E62"/>
    <mergeCell ref="F61:F62"/>
    <mergeCell ref="G61:G62"/>
    <mergeCell ref="X61:X62"/>
    <mergeCell ref="B59:B60"/>
    <mergeCell ref="E59:E60"/>
    <mergeCell ref="F59:F60"/>
    <mergeCell ref="G59:G60"/>
    <mergeCell ref="X59:X60"/>
    <mergeCell ref="Y59:Y60"/>
    <mergeCell ref="Y57:Y58"/>
    <mergeCell ref="Z57:Z58"/>
    <mergeCell ref="AA57:AA58"/>
    <mergeCell ref="AB57:AB58"/>
    <mergeCell ref="AC57:AC58"/>
    <mergeCell ref="AD57:AD58"/>
    <mergeCell ref="C57:C58"/>
    <mergeCell ref="C59:C60"/>
    <mergeCell ref="Z55:Z56"/>
    <mergeCell ref="AA55:AA56"/>
    <mergeCell ref="AB55:AB56"/>
    <mergeCell ref="AC55:AC56"/>
    <mergeCell ref="AD55:AD56"/>
    <mergeCell ref="B57:B58"/>
    <mergeCell ref="E57:E58"/>
    <mergeCell ref="F57:F58"/>
    <mergeCell ref="G57:G58"/>
    <mergeCell ref="X57:X58"/>
    <mergeCell ref="B55:B56"/>
    <mergeCell ref="E55:E56"/>
    <mergeCell ref="F55:F56"/>
    <mergeCell ref="G55:G56"/>
    <mergeCell ref="X55:X56"/>
    <mergeCell ref="Y55:Y56"/>
    <mergeCell ref="Y53:Y54"/>
    <mergeCell ref="Z53:Z54"/>
    <mergeCell ref="AA53:AA54"/>
    <mergeCell ref="AB53:AB54"/>
    <mergeCell ref="AC53:AC54"/>
    <mergeCell ref="AD53:AD54"/>
    <mergeCell ref="C53:C54"/>
    <mergeCell ref="C55:C56"/>
    <mergeCell ref="Z51:Z52"/>
    <mergeCell ref="AA51:AA52"/>
    <mergeCell ref="AB51:AB52"/>
    <mergeCell ref="AC51:AC52"/>
    <mergeCell ref="AD51:AD52"/>
    <mergeCell ref="B53:B54"/>
    <mergeCell ref="E53:E54"/>
    <mergeCell ref="F53:F54"/>
    <mergeCell ref="G53:G54"/>
    <mergeCell ref="X53:X54"/>
    <mergeCell ref="B51:B52"/>
    <mergeCell ref="E51:E52"/>
    <mergeCell ref="F51:F52"/>
    <mergeCell ref="G51:G52"/>
    <mergeCell ref="X51:X52"/>
    <mergeCell ref="Y51:Y52"/>
    <mergeCell ref="Y49:Y50"/>
    <mergeCell ref="Z49:Z50"/>
    <mergeCell ref="AA49:AA50"/>
    <mergeCell ref="AB49:AB50"/>
    <mergeCell ref="AC49:AC50"/>
    <mergeCell ref="AD49:AD50"/>
    <mergeCell ref="AB43:AB44"/>
    <mergeCell ref="AC43:AC44"/>
    <mergeCell ref="AD43:AD44"/>
    <mergeCell ref="Z39:Z40"/>
    <mergeCell ref="AA39:AA40"/>
    <mergeCell ref="Z47:Z48"/>
    <mergeCell ref="AA47:AA48"/>
    <mergeCell ref="AB47:AB48"/>
    <mergeCell ref="AC47:AC48"/>
    <mergeCell ref="AD47:AD48"/>
    <mergeCell ref="B49:B50"/>
    <mergeCell ref="E49:E50"/>
    <mergeCell ref="F49:F50"/>
    <mergeCell ref="G49:G50"/>
    <mergeCell ref="X49:X50"/>
    <mergeCell ref="AA45:AA46"/>
    <mergeCell ref="AB45:AB46"/>
    <mergeCell ref="AC45:AC46"/>
    <mergeCell ref="AD45:AD46"/>
    <mergeCell ref="B47:B48"/>
    <mergeCell ref="E47:E48"/>
    <mergeCell ref="F47:F48"/>
    <mergeCell ref="G47:G48"/>
    <mergeCell ref="X47:X48"/>
    <mergeCell ref="Y47:Y48"/>
    <mergeCell ref="B45:B46"/>
    <mergeCell ref="E45:E46"/>
    <mergeCell ref="F45:F46"/>
    <mergeCell ref="G45:G46"/>
    <mergeCell ref="X45:X46"/>
    <mergeCell ref="Y45:Y46"/>
    <mergeCell ref="Z45:Z46"/>
    <mergeCell ref="E31:E32"/>
    <mergeCell ref="F31:F32"/>
    <mergeCell ref="G31:G32"/>
    <mergeCell ref="X31:X32"/>
    <mergeCell ref="Y31:Y32"/>
    <mergeCell ref="AC41:AC42"/>
    <mergeCell ref="AD41:AD42"/>
    <mergeCell ref="B43:B44"/>
    <mergeCell ref="E43:E44"/>
    <mergeCell ref="F43:F44"/>
    <mergeCell ref="G43:G44"/>
    <mergeCell ref="X43:X44"/>
    <mergeCell ref="Y43:Y44"/>
    <mergeCell ref="Z43:Z44"/>
    <mergeCell ref="AA43:AA44"/>
    <mergeCell ref="AD39:AD40"/>
    <mergeCell ref="B41:B42"/>
    <mergeCell ref="E41:E42"/>
    <mergeCell ref="F41:F42"/>
    <mergeCell ref="G41:G42"/>
    <mergeCell ref="X41:X42"/>
    <mergeCell ref="Y41:Y42"/>
    <mergeCell ref="Z41:Z42"/>
    <mergeCell ref="AA41:AA42"/>
    <mergeCell ref="AB41:AB42"/>
    <mergeCell ref="B39:B40"/>
    <mergeCell ref="E39:E40"/>
    <mergeCell ref="F39:F40"/>
    <mergeCell ref="G39:G40"/>
    <mergeCell ref="X39:X40"/>
    <mergeCell ref="Y39:Y40"/>
    <mergeCell ref="C39:C40"/>
    <mergeCell ref="E27:E28"/>
    <mergeCell ref="F27:F28"/>
    <mergeCell ref="G27:G28"/>
    <mergeCell ref="X27:X28"/>
    <mergeCell ref="Y27:Y28"/>
    <mergeCell ref="X37:X38"/>
    <mergeCell ref="Y37:Y38"/>
    <mergeCell ref="Z37:Z38"/>
    <mergeCell ref="AA37:AA38"/>
    <mergeCell ref="AB37:AB38"/>
    <mergeCell ref="AC37:AC38"/>
    <mergeCell ref="AC33:AC34"/>
    <mergeCell ref="AD33:AD34"/>
    <mergeCell ref="B35:B36"/>
    <mergeCell ref="E35:E36"/>
    <mergeCell ref="F35:F36"/>
    <mergeCell ref="G35:G36"/>
    <mergeCell ref="X35:X36"/>
    <mergeCell ref="Y35:Y36"/>
    <mergeCell ref="Z35:Z36"/>
    <mergeCell ref="AA35:AA36"/>
    <mergeCell ref="AD31:AD32"/>
    <mergeCell ref="B33:B34"/>
    <mergeCell ref="E33:E34"/>
    <mergeCell ref="F33:F34"/>
    <mergeCell ref="G33:G34"/>
    <mergeCell ref="X33:X34"/>
    <mergeCell ref="Y33:Y34"/>
    <mergeCell ref="Z33:Z34"/>
    <mergeCell ref="AA33:AA34"/>
    <mergeCell ref="AB33:AB34"/>
    <mergeCell ref="B31:B32"/>
    <mergeCell ref="G23:G24"/>
    <mergeCell ref="X23:X24"/>
    <mergeCell ref="Y23:Y24"/>
    <mergeCell ref="Z23:Z24"/>
    <mergeCell ref="AA23:AA24"/>
    <mergeCell ref="B21:B22"/>
    <mergeCell ref="E21:E22"/>
    <mergeCell ref="F21:F22"/>
    <mergeCell ref="G21:G22"/>
    <mergeCell ref="X21:X22"/>
    <mergeCell ref="Y21:Y22"/>
    <mergeCell ref="Y29:Y30"/>
    <mergeCell ref="Z29:Z30"/>
    <mergeCell ref="AA29:AA30"/>
    <mergeCell ref="AB29:AB30"/>
    <mergeCell ref="AC29:AC30"/>
    <mergeCell ref="AD29:AD30"/>
    <mergeCell ref="Z27:Z28"/>
    <mergeCell ref="AA27:AA28"/>
    <mergeCell ref="AB27:AB28"/>
    <mergeCell ref="AC27:AC28"/>
    <mergeCell ref="AD27:AD28"/>
    <mergeCell ref="B29:B30"/>
    <mergeCell ref="E29:E30"/>
    <mergeCell ref="F29:F30"/>
    <mergeCell ref="G29:G30"/>
    <mergeCell ref="X29:X30"/>
    <mergeCell ref="AA25:AA26"/>
    <mergeCell ref="AB25:AB26"/>
    <mergeCell ref="AC25:AC26"/>
    <mergeCell ref="AD25:AD26"/>
    <mergeCell ref="B27:B28"/>
    <mergeCell ref="Y19:Y20"/>
    <mergeCell ref="Z19:Z20"/>
    <mergeCell ref="AA19:AA20"/>
    <mergeCell ref="AB19:AB20"/>
    <mergeCell ref="AC19:AC20"/>
    <mergeCell ref="AD19:AD20"/>
    <mergeCell ref="Z17:Z18"/>
    <mergeCell ref="AA17:AA18"/>
    <mergeCell ref="AB17:AB18"/>
    <mergeCell ref="AC17:AC18"/>
    <mergeCell ref="AD17:AD18"/>
    <mergeCell ref="B19:B20"/>
    <mergeCell ref="E19:E20"/>
    <mergeCell ref="F19:F20"/>
    <mergeCell ref="G19:G20"/>
    <mergeCell ref="X19:X20"/>
    <mergeCell ref="B17:B18"/>
    <mergeCell ref="E17:E18"/>
    <mergeCell ref="F17:F18"/>
    <mergeCell ref="G17:G18"/>
    <mergeCell ref="X17:X18"/>
    <mergeCell ref="Y17:Y18"/>
    <mergeCell ref="Y15:Y16"/>
    <mergeCell ref="Z15:Z16"/>
    <mergeCell ref="AA15:AA16"/>
    <mergeCell ref="AB15:AB16"/>
    <mergeCell ref="AC15:AC16"/>
    <mergeCell ref="AD15:AD16"/>
    <mergeCell ref="Z13:Z14"/>
    <mergeCell ref="AA13:AA14"/>
    <mergeCell ref="AB13:AB14"/>
    <mergeCell ref="AC13:AC14"/>
    <mergeCell ref="AD13:AD14"/>
    <mergeCell ref="B15:B16"/>
    <mergeCell ref="E15:E16"/>
    <mergeCell ref="F15:F16"/>
    <mergeCell ref="G15:G16"/>
    <mergeCell ref="X15:X16"/>
    <mergeCell ref="B13:B14"/>
    <mergeCell ref="E13:E14"/>
    <mergeCell ref="F13:F14"/>
    <mergeCell ref="G13:G14"/>
    <mergeCell ref="X13:X14"/>
    <mergeCell ref="Y13:Y14"/>
    <mergeCell ref="Z9:Z10"/>
    <mergeCell ref="AA9:AA10"/>
    <mergeCell ref="AB9:AB10"/>
    <mergeCell ref="AC9:AC10"/>
    <mergeCell ref="Z7:Z8"/>
    <mergeCell ref="AA7:AA8"/>
    <mergeCell ref="AB7:AB8"/>
    <mergeCell ref="AC7:AC8"/>
    <mergeCell ref="AD7:AD8"/>
    <mergeCell ref="B9:B10"/>
    <mergeCell ref="E9:E10"/>
    <mergeCell ref="F9:F10"/>
    <mergeCell ref="G9:G10"/>
    <mergeCell ref="AA5:AA6"/>
    <mergeCell ref="AB5:AB6"/>
    <mergeCell ref="AC5:AC6"/>
    <mergeCell ref="AD5:AD6"/>
    <mergeCell ref="B7:B8"/>
    <mergeCell ref="E7:E8"/>
    <mergeCell ref="F7:F8"/>
    <mergeCell ref="G7:G8"/>
    <mergeCell ref="X7:X8"/>
    <mergeCell ref="Y7:Y8"/>
    <mergeCell ref="AB3:AB4"/>
    <mergeCell ref="AC3:AC4"/>
    <mergeCell ref="AD3:AD4"/>
    <mergeCell ref="B5:B6"/>
    <mergeCell ref="E5:E6"/>
    <mergeCell ref="F5:F6"/>
    <mergeCell ref="G5:G6"/>
    <mergeCell ref="X5:X6"/>
    <mergeCell ref="Y5:Y6"/>
    <mergeCell ref="Z5:Z6"/>
    <mergeCell ref="B3:B4"/>
    <mergeCell ref="E3:E4"/>
    <mergeCell ref="F3:F4"/>
    <mergeCell ref="G3:G4"/>
    <mergeCell ref="B11:B12"/>
    <mergeCell ref="E11:E12"/>
    <mergeCell ref="F11:F12"/>
    <mergeCell ref="G11:G12"/>
    <mergeCell ref="X11:X12"/>
    <mergeCell ref="Y11:Y12"/>
    <mergeCell ref="Z11:Z12"/>
    <mergeCell ref="AA11:AA12"/>
    <mergeCell ref="AD9:AD10"/>
    <mergeCell ref="AB11:AB12"/>
    <mergeCell ref="AC11:AC12"/>
    <mergeCell ref="AD11:AD12"/>
    <mergeCell ref="X3:X4"/>
    <mergeCell ref="Y3:Y4"/>
    <mergeCell ref="Z3:Z4"/>
    <mergeCell ref="AA3:AA4"/>
    <mergeCell ref="X9:X10"/>
    <mergeCell ref="Y9:Y10"/>
    <mergeCell ref="AB39:AB40"/>
    <mergeCell ref="AC39:AC40"/>
    <mergeCell ref="B37:B38"/>
    <mergeCell ref="E37:E38"/>
    <mergeCell ref="F37:F38"/>
    <mergeCell ref="G37:G38"/>
    <mergeCell ref="AB35:AB36"/>
    <mergeCell ref="AC35:AC36"/>
    <mergeCell ref="AD35:AD36"/>
    <mergeCell ref="AD37:AD38"/>
    <mergeCell ref="Z31:Z32"/>
    <mergeCell ref="AA31:AA32"/>
    <mergeCell ref="AB31:AB32"/>
    <mergeCell ref="AC31:AC32"/>
    <mergeCell ref="Z21:Z22"/>
    <mergeCell ref="AA21:AA22"/>
    <mergeCell ref="AB21:AB22"/>
    <mergeCell ref="AC21:AC22"/>
    <mergeCell ref="AB23:AB24"/>
    <mergeCell ref="AC23:AC24"/>
    <mergeCell ref="AD23:AD24"/>
    <mergeCell ref="B25:B26"/>
    <mergeCell ref="E25:E26"/>
    <mergeCell ref="F25:F26"/>
    <mergeCell ref="G25:G26"/>
    <mergeCell ref="X25:X26"/>
    <mergeCell ref="Y25:Y26"/>
    <mergeCell ref="Z25:Z26"/>
    <mergeCell ref="AD21:AD22"/>
    <mergeCell ref="B23:B24"/>
    <mergeCell ref="E23:E24"/>
    <mergeCell ref="F23:F24"/>
  </mergeCells>
  <phoneticPr fontId="1" type="noConversion"/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4</vt:i4>
      </vt:variant>
      <vt:variant>
        <vt:lpstr>이름 지정된 범위</vt:lpstr>
      </vt:variant>
      <vt:variant>
        <vt:i4>4</vt:i4>
      </vt:variant>
    </vt:vector>
  </HeadingPairs>
  <TitlesOfParts>
    <vt:vector size="8" baseType="lpstr">
      <vt:lpstr>MapleStory</vt:lpstr>
      <vt:lpstr>Sheet2</vt:lpstr>
      <vt:lpstr>입력</vt:lpstr>
      <vt:lpstr>자유</vt:lpstr>
      <vt:lpstr>그림범위</vt:lpstr>
      <vt:lpstr>잠재능력</vt:lpstr>
      <vt:lpstr>장비종류</vt:lpstr>
      <vt:lpstr>항목범위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송규민</dc:creator>
  <cp:lastModifiedBy>송규민</cp:lastModifiedBy>
  <dcterms:created xsi:type="dcterms:W3CDTF">2021-08-15T09:00:19Z</dcterms:created>
  <dcterms:modified xsi:type="dcterms:W3CDTF">2021-08-19T11:46:16Z</dcterms:modified>
</cp:coreProperties>
</file>