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5b7c520bed3fcb/"/>
    </mc:Choice>
  </mc:AlternateContent>
  <xr:revisionPtr revIDLastSave="1067" documentId="11_33074B2AB837D524521ED4F5B50A49FF3538781E" xr6:coauthVersionLast="47" xr6:coauthVersionMax="47" xr10:uidLastSave="{B22FC5B9-5F58-43A8-8C42-AA3FE21FF002}"/>
  <bookViews>
    <workbookView xWindow="0" yWindow="0" windowWidth="25185" windowHeight="11415" firstSheet="1" activeTab="1" xr2:uid="{00000000-000D-0000-FFFF-FFFF00000000}"/>
  </bookViews>
  <sheets>
    <sheet name="쿨타임 계산기" sheetId="1" r:id="rId1"/>
    <sheet name="치명_신속 수치별 퍼센트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H4" i="2"/>
  <c r="I6" i="2"/>
  <c r="H6" i="2"/>
  <c r="J5" i="2"/>
  <c r="I5" i="2"/>
  <c r="H5" i="2"/>
  <c r="P13" i="2"/>
  <c r="K12" i="1"/>
  <c r="K13" i="1"/>
  <c r="K14" i="1"/>
  <c r="K15" i="1"/>
  <c r="K16" i="1"/>
  <c r="K17" i="1"/>
  <c r="K18" i="1"/>
  <c r="K19" i="1"/>
  <c r="K11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39" i="1"/>
  <c r="V39" i="1"/>
  <c r="U40" i="1"/>
  <c r="V40" i="1"/>
  <c r="U41" i="1"/>
  <c r="V41" i="1"/>
  <c r="U42" i="1"/>
  <c r="V42" i="1"/>
  <c r="V12" i="1"/>
  <c r="V13" i="1"/>
  <c r="V14" i="1"/>
  <c r="V15" i="1"/>
  <c r="V16" i="1"/>
  <c r="V17" i="1"/>
  <c r="V18" i="1"/>
  <c r="V19" i="1"/>
  <c r="U12" i="1"/>
  <c r="U13" i="1"/>
  <c r="U14" i="1"/>
  <c r="U15" i="1"/>
  <c r="U16" i="1"/>
  <c r="U17" i="1"/>
  <c r="U18" i="1"/>
  <c r="U19" i="1"/>
  <c r="V11" i="1"/>
  <c r="U11" i="1"/>
  <c r="U43" i="1"/>
  <c r="S55" i="1"/>
  <c r="Q55" i="1"/>
  <c r="O55" i="1"/>
  <c r="M55" i="1"/>
  <c r="S54" i="1"/>
  <c r="Q54" i="1"/>
  <c r="O54" i="1"/>
  <c r="M54" i="1"/>
  <c r="S53" i="1"/>
  <c r="Q53" i="1"/>
  <c r="O53" i="1"/>
  <c r="M53" i="1"/>
  <c r="S52" i="1"/>
  <c r="Q52" i="1"/>
  <c r="O52" i="1"/>
  <c r="M52" i="1"/>
  <c r="H10" i="2"/>
  <c r="S51" i="1"/>
  <c r="Q51" i="1"/>
  <c r="O51" i="1"/>
  <c r="M51" i="1"/>
  <c r="S50" i="1"/>
  <c r="Q50" i="1"/>
  <c r="O50" i="1"/>
  <c r="M50" i="1"/>
  <c r="S49" i="1"/>
  <c r="Q49" i="1"/>
  <c r="O49" i="1"/>
  <c r="M49" i="1"/>
  <c r="M47" i="1"/>
  <c r="M46" i="1"/>
  <c r="M45" i="1"/>
  <c r="M44" i="1"/>
  <c r="M43" i="1"/>
  <c r="M42" i="1"/>
  <c r="M41" i="1"/>
  <c r="M40" i="1"/>
  <c r="M39" i="1"/>
  <c r="M48" i="1"/>
  <c r="N48" i="1"/>
  <c r="O48" i="1"/>
  <c r="P48" i="1"/>
  <c r="Q48" i="1"/>
  <c r="R48" i="1"/>
  <c r="S48" i="1"/>
  <c r="T48" i="1"/>
  <c r="J6" i="2"/>
  <c r="N45" i="1"/>
  <c r="N40" i="1"/>
  <c r="S19" i="1"/>
  <c r="Q19" i="1"/>
  <c r="O19" i="1"/>
  <c r="M19" i="1"/>
  <c r="S18" i="1"/>
  <c r="Q18" i="1"/>
  <c r="O18" i="1"/>
  <c r="M18" i="1"/>
  <c r="S17" i="1"/>
  <c r="Q17" i="1"/>
  <c r="O17" i="1"/>
  <c r="M17" i="1"/>
  <c r="S16" i="1"/>
  <c r="Q16" i="1"/>
  <c r="O16" i="1"/>
  <c r="M16" i="1"/>
  <c r="S15" i="1"/>
  <c r="Q15" i="1"/>
  <c r="O15" i="1"/>
  <c r="M15" i="1"/>
  <c r="S14" i="1"/>
  <c r="Q14" i="1"/>
  <c r="O14" i="1"/>
  <c r="M14" i="1"/>
  <c r="S13" i="1"/>
  <c r="Q13" i="1"/>
  <c r="O13" i="1"/>
  <c r="M13" i="1"/>
  <c r="S12" i="1"/>
  <c r="Q12" i="1"/>
  <c r="O12" i="1"/>
  <c r="M12" i="1"/>
  <c r="Q28" i="1"/>
  <c r="Q27" i="1"/>
  <c r="Q26" i="1"/>
  <c r="Q25" i="1"/>
  <c r="P28" i="1"/>
  <c r="P27" i="1"/>
  <c r="P26" i="1"/>
  <c r="P25" i="1"/>
  <c r="O28" i="1"/>
  <c r="O27" i="1"/>
  <c r="O26" i="1"/>
  <c r="O25" i="1"/>
  <c r="N28" i="1"/>
  <c r="N27" i="1"/>
  <c r="N26" i="1"/>
  <c r="N25" i="1"/>
  <c r="P11" i="1"/>
  <c r="O11" i="1"/>
  <c r="N11" i="1"/>
  <c r="M11" i="1"/>
  <c r="S11" i="1"/>
  <c r="Q11" i="1"/>
  <c r="S59" i="1"/>
  <c r="S58" i="1"/>
  <c r="S56" i="1"/>
  <c r="S57" i="1"/>
  <c r="S39" i="1"/>
  <c r="S40" i="1"/>
  <c r="S41" i="1"/>
  <c r="S42" i="1"/>
  <c r="S43" i="1"/>
  <c r="S44" i="1"/>
  <c r="S45" i="1"/>
  <c r="S46" i="1"/>
  <c r="S47" i="1"/>
  <c r="Q58" i="1"/>
  <c r="Q59" i="1"/>
  <c r="Q57" i="1"/>
  <c r="Q56" i="1"/>
  <c r="Q39" i="1"/>
  <c r="Q40" i="1"/>
  <c r="Q41" i="1"/>
  <c r="Q42" i="1"/>
  <c r="Q43" i="1"/>
  <c r="Q44" i="1"/>
  <c r="Q45" i="1"/>
  <c r="Q46" i="1"/>
  <c r="Q47" i="1"/>
  <c r="O59" i="1"/>
  <c r="O58" i="1"/>
  <c r="O57" i="1"/>
  <c r="O56" i="1"/>
  <c r="O43" i="1"/>
  <c r="O39" i="1"/>
  <c r="O40" i="1"/>
  <c r="O41" i="1"/>
  <c r="O42" i="1"/>
  <c r="O44" i="1"/>
  <c r="O45" i="1"/>
  <c r="O46" i="1"/>
  <c r="O47" i="1"/>
  <c r="M56" i="1"/>
  <c r="N39" i="1"/>
  <c r="N41" i="1"/>
  <c r="N44" i="1"/>
  <c r="N46" i="1"/>
  <c r="N47" i="1"/>
  <c r="N56" i="1"/>
  <c r="T17" i="1"/>
  <c r="R17" i="1"/>
  <c r="P17" i="1"/>
  <c r="N17" i="1"/>
  <c r="T15" i="1"/>
  <c r="R15" i="1"/>
  <c r="P15" i="1"/>
  <c r="N15" i="1"/>
  <c r="T16" i="1"/>
  <c r="R16" i="1"/>
  <c r="P16" i="1"/>
  <c r="N16" i="1"/>
  <c r="T13" i="1"/>
  <c r="R13" i="1"/>
  <c r="P13" i="1"/>
  <c r="N13" i="1"/>
  <c r="T14" i="1"/>
  <c r="R14" i="1"/>
  <c r="P14" i="1"/>
  <c r="N14" i="1"/>
  <c r="T12" i="1"/>
  <c r="R12" i="1"/>
  <c r="P12" i="1"/>
  <c r="N12" i="1"/>
  <c r="T11" i="1"/>
  <c r="R11" i="1"/>
  <c r="R47" i="1"/>
  <c r="T47" i="1"/>
  <c r="R46" i="1"/>
  <c r="T46" i="1"/>
  <c r="R45" i="1"/>
  <c r="T45" i="1"/>
  <c r="R44" i="1"/>
  <c r="T44" i="1"/>
  <c r="R43" i="1"/>
  <c r="T43" i="1"/>
  <c r="R42" i="1"/>
  <c r="R41" i="1"/>
  <c r="T41" i="1"/>
  <c r="R40" i="1"/>
  <c r="T40" i="1"/>
  <c r="R39" i="1"/>
  <c r="T39" i="1"/>
  <c r="P47" i="1"/>
  <c r="P46" i="1"/>
  <c r="P45" i="1"/>
  <c r="P44" i="1"/>
  <c r="P43" i="1"/>
  <c r="P42" i="1"/>
  <c r="P41" i="1"/>
  <c r="P40" i="1"/>
  <c r="P39" i="1"/>
  <c r="N43" i="1" l="1"/>
  <c r="V43" i="1"/>
  <c r="T55" i="1"/>
  <c r="R55" i="1"/>
  <c r="P55" i="1"/>
  <c r="N55" i="1"/>
  <c r="T54" i="1"/>
  <c r="R54" i="1"/>
  <c r="P54" i="1"/>
  <c r="N54" i="1"/>
  <c r="T53" i="1"/>
  <c r="R53" i="1"/>
  <c r="P53" i="1"/>
  <c r="N53" i="1"/>
  <c r="T52" i="1"/>
  <c r="R52" i="1"/>
  <c r="P52" i="1"/>
  <c r="N52" i="1"/>
  <c r="T42" i="1"/>
  <c r="N42" i="1"/>
  <c r="T51" i="1"/>
  <c r="R51" i="1"/>
  <c r="P51" i="1"/>
  <c r="N51" i="1"/>
  <c r="T50" i="1"/>
  <c r="R50" i="1"/>
  <c r="P50" i="1"/>
  <c r="N50" i="1"/>
  <c r="T49" i="1"/>
  <c r="R49" i="1"/>
  <c r="P49" i="1"/>
  <c r="N49" i="1"/>
  <c r="T19" i="1"/>
  <c r="R19" i="1"/>
  <c r="P19" i="1"/>
  <c r="N19" i="1"/>
  <c r="T18" i="1"/>
  <c r="R18" i="1"/>
  <c r="P18" i="1"/>
  <c r="N18" i="1"/>
</calcChain>
</file>

<file path=xl/sharedStrings.xml><?xml version="1.0" encoding="utf-8"?>
<sst xmlns="http://schemas.openxmlformats.org/spreadsheetml/2006/main" count="96" uniqueCount="75">
  <si>
    <t>해당 바탕색</t>
  </si>
  <si>
    <t>칸만 작성하시면 됩니다.</t>
  </si>
  <si>
    <t>배틀마스터 쿨타임 계산기</t>
  </si>
  <si>
    <t>쿨타임 계산식</t>
  </si>
  <si>
    <t>기존 쿨타임(쿨감 트포 적용된 쿨타임)*(1-(신속 쿨감+단심 쿨감)/100)*(1-보석 쿨감/100)*(1-지배쿨감/100)</t>
  </si>
  <si>
    <t>신속 쿨감(%)</t>
  </si>
  <si>
    <t>기존 쿨타임(초)</t>
  </si>
  <si>
    <t>트포 쿨(+)</t>
  </si>
  <si>
    <t>트포 쿨(-)</t>
  </si>
  <si>
    <t>트포 적용 쿨타임</t>
  </si>
  <si>
    <t>보석 쿨감</t>
  </si>
  <si>
    <t>최종 쿨감</t>
  </si>
  <si>
    <t>트포 적용 최종 쿨감</t>
  </si>
  <si>
    <t>지배</t>
  </si>
  <si>
    <t>지배 + 트포</t>
  </si>
  <si>
    <t>지배+단심</t>
  </si>
  <si>
    <t>지배 +단심 +트포</t>
  </si>
  <si>
    <t>단심</t>
  </si>
  <si>
    <t>단심+트포</t>
  </si>
  <si>
    <t>끝마</t>
  </si>
  <si>
    <t>끝마+트포</t>
  </si>
  <si>
    <t>바</t>
  </si>
  <si>
    <t>지배 쿨감(%)</t>
  </si>
  <si>
    <t>각성기</t>
  </si>
  <si>
    <t>용</t>
  </si>
  <si>
    <t>섬</t>
  </si>
  <si>
    <t>각성 쿨감</t>
  </si>
  <si>
    <t>뇌</t>
  </si>
  <si>
    <t>월</t>
  </si>
  <si>
    <t>단죄 심판</t>
  </si>
  <si>
    <t>폭</t>
  </si>
  <si>
    <t>연</t>
  </si>
  <si>
    <t>끝없는 마나 (6악 쿠크6셋기준)</t>
  </si>
  <si>
    <t>각성기 계산기</t>
  </si>
  <si>
    <t>기존 쿨타임</t>
  </si>
  <si>
    <t>최종 쿨타임</t>
  </si>
  <si>
    <t>각성 0</t>
  </si>
  <si>
    <t>각성 1</t>
  </si>
  <si>
    <t>각성 2</t>
  </si>
  <si>
    <t>각성 3</t>
  </si>
  <si>
    <t>스킬</t>
  </si>
  <si>
    <t>붕천퇴</t>
  </si>
  <si>
    <t>뇌명각</t>
  </si>
  <si>
    <t>섬열란아</t>
  </si>
  <si>
    <t>월섬각</t>
  </si>
  <si>
    <t>바람의 속삭임</t>
  </si>
  <si>
    <t>용맹의 포효</t>
  </si>
  <si>
    <t>방천격</t>
  </si>
  <si>
    <t>내공연소</t>
  </si>
  <si>
    <t>오의</t>
  </si>
  <si>
    <t>폭쇄진</t>
  </si>
  <si>
    <t>화룡천상</t>
  </si>
  <si>
    <t>뇌진격</t>
  </si>
  <si>
    <t>나선경</t>
  </si>
  <si>
    <t>풍신초래</t>
  </si>
  <si>
    <t>비주류</t>
  </si>
  <si>
    <t>삼연권</t>
  </si>
  <si>
    <t>잠룡승천축</t>
  </si>
  <si>
    <t>초풍각</t>
  </si>
  <si>
    <t>화조강림</t>
  </si>
  <si>
    <t>극의 : 무극권</t>
  </si>
  <si>
    <t>입력</t>
  </si>
  <si>
    <t>치명 (%)</t>
  </si>
  <si>
    <t>버블 증가량</t>
  </si>
  <si>
    <t>오의 딜증</t>
  </si>
  <si>
    <t>각성 뎀증</t>
  </si>
  <si>
    <t>공속</t>
  </si>
  <si>
    <t>이속</t>
  </si>
  <si>
    <t>쿨감</t>
  </si>
  <si>
    <t>치명</t>
  </si>
  <si>
    <t>특화</t>
  </si>
  <si>
    <t>신속</t>
  </si>
  <si>
    <t>반전</t>
  </si>
  <si>
    <t>%</t>
  </si>
  <si>
    <t>필요 특성 수치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</si>
</sst>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12">
    <font>
      <sz val="11"/>
      <color theme="1"/>
      <name val="맑은 고딕"/>
      <family val="2"/>
      <scheme val="minor"/>
    </font>
    <font>
      <b/>
      <sz val="13"/>
      <color theme="3"/>
      <name val="돋움"/>
      <charset val="128"/>
    </font>
    <font>
      <b/>
      <sz val="11"/>
      <color theme="3"/>
      <name val="돋움"/>
      <charset val="128"/>
    </font>
    <font>
      <sz val="11"/>
      <color theme="0"/>
      <name val="돋움"/>
      <charset val="128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sz val="11"/>
      <color rgb="FFFFFFFF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444444"/>
      <name val="Calibri"/>
      <family val="2"/>
      <charset val="1"/>
    </font>
    <font>
      <b/>
      <sz val="12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rgb="FFFFFFFF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0">
    <xf numFmtId="0" fontId="0" fillId="0" borderId="0" xfId="0"/>
    <xf numFmtId="0" fontId="2" fillId="0" borderId="2" xfId="2" applyFill="1" applyAlignment="1"/>
    <xf numFmtId="2" fontId="0" fillId="0" borderId="0" xfId="0" applyNumberFormat="1" applyAlignment="1">
      <alignment horizontal="center"/>
    </xf>
    <xf numFmtId="0" fontId="2" fillId="0" borderId="1" xfId="1" applyFont="1" applyFill="1" applyAlignment="1"/>
    <xf numFmtId="2" fontId="0" fillId="0" borderId="0" xfId="0" applyNumberFormat="1"/>
    <xf numFmtId="0" fontId="4" fillId="0" borderId="0" xfId="0" applyFont="1"/>
    <xf numFmtId="0" fontId="6" fillId="4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5" fillId="3" borderId="3" xfId="0" applyFont="1" applyFill="1" applyBorder="1"/>
    <xf numFmtId="2" fontId="0" fillId="6" borderId="0" xfId="0" applyNumberFormat="1" applyFill="1"/>
    <xf numFmtId="2" fontId="0" fillId="8" borderId="0" xfId="0" applyNumberFormat="1" applyFill="1"/>
    <xf numFmtId="0" fontId="8" fillId="0" borderId="0" xfId="0" quotePrefix="1" applyFont="1"/>
    <xf numFmtId="0" fontId="9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2" fontId="6" fillId="14" borderId="0" xfId="0" applyNumberFormat="1" applyFont="1" applyFill="1" applyAlignment="1">
      <alignment horizontal="center" vertical="center"/>
    </xf>
    <xf numFmtId="0" fontId="5" fillId="0" borderId="3" xfId="0" applyFont="1" applyBorder="1"/>
    <xf numFmtId="2" fontId="0" fillId="3" borderId="0" xfId="0" applyNumberFormat="1" applyFill="1" applyAlignment="1">
      <alignment horizontal="center"/>
    </xf>
    <xf numFmtId="0" fontId="0" fillId="16" borderId="0" xfId="0" applyFill="1"/>
    <xf numFmtId="2" fontId="0" fillId="16" borderId="0" xfId="0" applyNumberFormat="1" applyFill="1"/>
    <xf numFmtId="2" fontId="0" fillId="16" borderId="0" xfId="0" applyNumberFormat="1" applyFill="1" applyAlignment="1">
      <alignment horizontal="center"/>
    </xf>
    <xf numFmtId="2" fontId="4" fillId="16" borderId="0" xfId="0" applyNumberFormat="1" applyFont="1" applyFill="1"/>
    <xf numFmtId="0" fontId="0" fillId="0" borderId="0" xfId="0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4" fillId="5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Alignment="1"/>
    <xf numFmtId="0" fontId="9" fillId="9" borderId="0" xfId="0" applyFont="1" applyFill="1" applyAlignment="1">
      <alignment horizontal="center" vertical="center"/>
    </xf>
    <xf numFmtId="0" fontId="2" fillId="0" borderId="1" xfId="1" applyFont="1" applyFill="1" applyAlignment="1">
      <alignment horizontal="center"/>
    </xf>
    <xf numFmtId="0" fontId="0" fillId="0" borderId="0" xfId="0" applyAlignment="1">
      <alignment horizontal="center"/>
    </xf>
    <xf numFmtId="2" fontId="11" fillId="15" borderId="0" xfId="0" quotePrefix="1" applyNumberFormat="1" applyFont="1" applyFill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left"/>
    </xf>
    <xf numFmtId="0" fontId="10" fillId="17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1" applyFont="1" applyFill="1" applyAlignment="1">
      <alignment horizontal="center"/>
    </xf>
    <xf numFmtId="0" fontId="3" fillId="2" borderId="0" xfId="3" applyAlignment="1">
      <alignment horizontal="center"/>
    </xf>
    <xf numFmtId="2" fontId="6" fillId="13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" fontId="6" fillId="14" borderId="0" xfId="0" applyNumberFormat="1" applyFont="1" applyFill="1" applyAlignment="1">
      <alignment horizontal="center" vertical="center"/>
    </xf>
    <xf numFmtId="1" fontId="11" fillId="13" borderId="0" xfId="0" quotePrefix="1" applyNumberFormat="1" applyFont="1" applyFill="1" applyAlignment="1">
      <alignment horizontal="center" vertical="center"/>
    </xf>
  </cellXfs>
  <cellStyles count="4">
    <cellStyle name="강조색1" xfId="3" builtinId="29"/>
    <cellStyle name="제목 2" xfId="1" builtinId="17"/>
    <cellStyle name="제목 3" xfId="2" builtinId="18"/>
    <cellStyle name="표준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9B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9"/>
  <sheetViews>
    <sheetView topLeftCell="A33" workbookViewId="0">
      <selection activeCell="C19" sqref="C19"/>
    </sheetView>
  </sheetViews>
  <sheetFormatPr defaultRowHeight="16.5"/>
  <cols>
    <col min="2" max="2" width="9.875" customWidth="1"/>
    <col min="4" max="4" width="14.5" customWidth="1"/>
    <col min="7" max="7" width="12.5" customWidth="1"/>
    <col min="8" max="8" width="15.5" customWidth="1"/>
    <col min="9" max="9" width="10.5" customWidth="1"/>
    <col min="10" max="10" width="10.625" customWidth="1"/>
    <col min="11" max="11" width="16.125" customWidth="1"/>
    <col min="12" max="12" width="9.875" customWidth="1"/>
    <col min="13" max="13" width="14" customWidth="1"/>
    <col min="14" max="14" width="19.875" customWidth="1"/>
    <col min="15" max="15" width="14.875" customWidth="1"/>
    <col min="16" max="16" width="14.625" customWidth="1"/>
    <col min="17" max="17" width="15.5" customWidth="1"/>
    <col min="18" max="18" width="16.625" customWidth="1"/>
    <col min="20" max="20" width="10" customWidth="1"/>
    <col min="22" max="22" width="9.75" customWidth="1"/>
  </cols>
  <sheetData>
    <row r="1" spans="2:22">
      <c r="D1" s="8" t="s">
        <v>0</v>
      </c>
      <c r="E1" s="39" t="s">
        <v>1</v>
      </c>
      <c r="F1" s="39"/>
      <c r="G1" s="39"/>
      <c r="H1" s="39"/>
      <c r="I1" s="39"/>
      <c r="J1" s="39"/>
    </row>
    <row r="3" spans="2:22">
      <c r="G3" s="42" t="s">
        <v>2</v>
      </c>
      <c r="H3" s="42"/>
      <c r="I3" s="42"/>
      <c r="J3" s="42"/>
    </row>
    <row r="5" spans="2:22">
      <c r="G5" s="44" t="s">
        <v>3</v>
      </c>
      <c r="H5" s="44"/>
      <c r="I5" s="44"/>
      <c r="J5" s="44"/>
      <c r="K5" s="44"/>
      <c r="L5" s="44"/>
      <c r="M5" s="44"/>
      <c r="N5" s="44"/>
      <c r="O5" s="44"/>
    </row>
    <row r="6" spans="2:22">
      <c r="G6" s="43" t="s">
        <v>4</v>
      </c>
      <c r="H6" s="43"/>
      <c r="I6" s="43"/>
      <c r="J6" s="43"/>
      <c r="K6" s="43"/>
      <c r="L6" s="43"/>
      <c r="M6" s="43"/>
      <c r="N6" s="43"/>
      <c r="O6" s="43"/>
    </row>
    <row r="10" spans="2:22">
      <c r="D10" s="1" t="s">
        <v>5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3" t="s">
        <v>11</v>
      </c>
      <c r="N10" s="3" t="s">
        <v>12</v>
      </c>
      <c r="O10" s="35" t="s">
        <v>13</v>
      </c>
      <c r="P10" s="35" t="s">
        <v>14</v>
      </c>
      <c r="Q10" s="35" t="s">
        <v>15</v>
      </c>
      <c r="R10" s="35" t="s">
        <v>16</v>
      </c>
      <c r="S10" s="3" t="s">
        <v>17</v>
      </c>
      <c r="T10" s="3" t="s">
        <v>18</v>
      </c>
      <c r="U10" s="3" t="s">
        <v>19</v>
      </c>
      <c r="V10" s="3" t="s">
        <v>20</v>
      </c>
    </row>
    <row r="11" spans="2:22">
      <c r="D11" s="18">
        <v>31.89</v>
      </c>
      <c r="G11" t="s">
        <v>21</v>
      </c>
      <c r="H11" s="9">
        <v>14</v>
      </c>
      <c r="I11" s="9"/>
      <c r="J11" s="9">
        <v>8.1999999999999993</v>
      </c>
      <c r="K11" s="12">
        <f>IF(AND($I11="",$J11=""),$H11,IF($I11="",$H11-$J11,$H11+($I11-$J11)))</f>
        <v>5.8000000000000007</v>
      </c>
      <c r="L11" s="9">
        <v>5</v>
      </c>
      <c r="M11" s="4">
        <f>$H11*(1-$D$11/100)*(1-$L11/100)</f>
        <v>9.0586300000000008</v>
      </c>
      <c r="N11" s="4">
        <f>$K11*(1-$D$11/100)*(1-$L11/100)</f>
        <v>3.7528610000000007</v>
      </c>
      <c r="O11" s="2">
        <f>$H11*(1-$D$11/100)*(1-$L11/100)*(1-$D$13/100)</f>
        <v>7.4280766000000016</v>
      </c>
      <c r="P11" s="2">
        <f>$K11*(1-$D$11/100)*(1-$L11/100)*(1-$D$13/100)</f>
        <v>3.0773460200000007</v>
      </c>
      <c r="Q11" s="2">
        <f>$H11*(1-($D$11+$D$17)/100)*(1-$L11/100)*(1-$D$13/100)</f>
        <v>5.7921766000000003</v>
      </c>
      <c r="R11" s="2">
        <f>$K11*(1-($D$11+$D$17)/100)*(1-$L11/100)*(1-$D$13/100)</f>
        <v>2.3996160200000003</v>
      </c>
      <c r="S11" s="2">
        <f>$H11*(1-($D$11+$D$17)/100)*(1-$L11/100)</f>
        <v>7.0636299999999999</v>
      </c>
      <c r="T11" s="2">
        <f>$K11*(1-($D$11+$D$17)/100)*(1-$L11/100)</f>
        <v>2.926361</v>
      </c>
      <c r="U11" s="2">
        <f>$H11*(1-$D$11/100)*(1-$L11/100)*(1-$D$19/100)</f>
        <v>5.4351780000000005</v>
      </c>
      <c r="V11" s="2">
        <f>$K11*(1-$D$11/100)*(1-$L11/100)*(1-$D$19/100)</f>
        <v>2.2517166000000004</v>
      </c>
    </row>
    <row r="12" spans="2:22">
      <c r="D12" s="1" t="s">
        <v>22</v>
      </c>
      <c r="E12" t="s">
        <v>23</v>
      </c>
      <c r="G12" t="s">
        <v>24</v>
      </c>
      <c r="H12" s="9">
        <v>20</v>
      </c>
      <c r="I12" s="9"/>
      <c r="J12" s="9"/>
      <c r="K12" s="12">
        <f t="shared" ref="K12:K19" si="0">IF(AND($I12="",$J12=""),$H12,IF($I12="",$H12-$J12,$H12+($I12-$J12)))</f>
        <v>20</v>
      </c>
      <c r="L12" s="9">
        <v>14</v>
      </c>
      <c r="M12" s="4">
        <f>$H12*(1-$D$11/100)*(1-$L12/100)</f>
        <v>11.714919999999999</v>
      </c>
      <c r="N12" s="4">
        <f>$K12*(1-$D$11/100)*(1-$L12/100)</f>
        <v>11.714919999999999</v>
      </c>
      <c r="O12" s="2">
        <f>$H12*(1-$D$11/100)*(1-$L12/100)*(1-$D$13/100)</f>
        <v>9.6062344</v>
      </c>
      <c r="P12" s="2">
        <f>$K12*(1-$D$11/100)*(1-$L12/100)*(1-$D$13/100)</f>
        <v>9.6062344</v>
      </c>
      <c r="Q12" s="2">
        <f>$H12*(1-($D$11+$D$17)/100)*(1-$L12/100)*(1-$D$13/100)</f>
        <v>7.4906344000000002</v>
      </c>
      <c r="R12" s="2">
        <f>$K12*(1-($D$11+$D$17)/100)*(1-$L12/100)*(1-$D$13/100)</f>
        <v>7.4906344000000002</v>
      </c>
      <c r="S12" s="2">
        <f>$H12*(1-($D$11+$D$17)/100)*(1-$L12/100)</f>
        <v>9.1349199999999993</v>
      </c>
      <c r="T12" s="2">
        <f>$K12*(1-($D$11+$D$17)/100)*(1-$L12/100)</f>
        <v>9.1349199999999993</v>
      </c>
      <c r="U12" s="2">
        <f t="shared" ref="U12:U19" si="1">$H12*(1-$D$11/100)*(1-$L12/100)*(1-$D$19/100)</f>
        <v>7.0289519999999994</v>
      </c>
      <c r="V12" s="2">
        <f t="shared" ref="V12:V19" si="2">$K12*(1-$D$11/100)*(1-$L12/100)*(1-$D$19/100)</f>
        <v>7.0289519999999994</v>
      </c>
    </row>
    <row r="13" spans="2:22">
      <c r="D13" s="36">
        <v>18</v>
      </c>
      <c r="E13">
        <v>20</v>
      </c>
      <c r="G13" t="s">
        <v>25</v>
      </c>
      <c r="H13" s="9"/>
      <c r="I13" s="9"/>
      <c r="J13" s="9"/>
      <c r="K13" s="12">
        <f t="shared" si="0"/>
        <v>0</v>
      </c>
      <c r="L13" s="9"/>
      <c r="M13" s="4">
        <f>$H13*(1-$D$11/100)*(1-$L13/100)</f>
        <v>0</v>
      </c>
      <c r="N13" s="4">
        <f>$K13*(1-$D$11/100)*(1-$L13/100)</f>
        <v>0</v>
      </c>
      <c r="O13" s="2">
        <f>$H13*(1-$D$11/100)*(1-$L13/100)*(1-$D$13/100)</f>
        <v>0</v>
      </c>
      <c r="P13" s="2">
        <f>$K13*(1-$D$11/100)*(1-$L13/100)*(1-$D$13/100)</f>
        <v>0</v>
      </c>
      <c r="Q13" s="2">
        <f>$H13*(1-($D$11+$D$17)/100)*(1-$L13/100)*(1-$D$13/100)</f>
        <v>0</v>
      </c>
      <c r="R13" s="2">
        <f>$K13*(1-($D$11+$D$17)/100)*(1-$L13/100)*(1-$D$13/100)</f>
        <v>0</v>
      </c>
      <c r="S13" s="2">
        <f>$H13*(1-($D$11+$D$17)/100)*(1-$L13/100)</f>
        <v>0</v>
      </c>
      <c r="T13" s="2">
        <f>$K13*(1-($D$11+$D$17)/100)*(1-$L13/100)</f>
        <v>0</v>
      </c>
      <c r="U13" s="2">
        <f t="shared" si="1"/>
        <v>0</v>
      </c>
      <c r="V13" s="2">
        <f t="shared" si="2"/>
        <v>0</v>
      </c>
    </row>
    <row r="14" spans="2:22">
      <c r="B14" s="1" t="s">
        <v>26</v>
      </c>
      <c r="C14" s="1">
        <v>1</v>
      </c>
      <c r="D14" s="1">
        <v>2</v>
      </c>
      <c r="E14" s="1">
        <v>3</v>
      </c>
      <c r="G14" t="s">
        <v>27</v>
      </c>
      <c r="H14" s="9"/>
      <c r="I14" s="9"/>
      <c r="J14" s="9"/>
      <c r="K14" s="12">
        <f t="shared" si="0"/>
        <v>0</v>
      </c>
      <c r="L14" s="9"/>
      <c r="M14" s="4">
        <f>$H14*(1-$D$11/100)*(1-$L14/100)</f>
        <v>0</v>
      </c>
      <c r="N14" s="4">
        <f>$K14*(1-$D$11/100)*(1-$L14/100)</f>
        <v>0</v>
      </c>
      <c r="O14" s="2">
        <f>$H14*(1-$D$11/100)*(1-$L14/100)*(1-$D$13/100)</f>
        <v>0</v>
      </c>
      <c r="P14" s="2">
        <f>$K14*(1-$D$11/100)*(1-$L14/100)*(1-$D$13/100)</f>
        <v>0</v>
      </c>
      <c r="Q14" s="2">
        <f>$H14*(1-($D$11+$D$17)/100)*(1-$L14/100)*(1-$D$13/100)</f>
        <v>0</v>
      </c>
      <c r="R14" s="2">
        <f>$K14*(1-($D$11+$D$17)/100)*(1-$L14/100)*(1-$D$13/100)</f>
        <v>0</v>
      </c>
      <c r="S14" s="2">
        <f>$H14*(1-($D$11+$D$17)/100)*(1-$L14/100)</f>
        <v>0</v>
      </c>
      <c r="T14" s="2">
        <f>$K14*(1-($D$11+$D$17)/100)*(1-$L14/100)</f>
        <v>0</v>
      </c>
      <c r="U14" s="2">
        <f t="shared" si="1"/>
        <v>0</v>
      </c>
      <c r="V14" s="2">
        <f t="shared" si="2"/>
        <v>0</v>
      </c>
    </row>
    <row r="15" spans="2:22">
      <c r="C15" s="36">
        <v>10</v>
      </c>
      <c r="D15" s="36">
        <v>25</v>
      </c>
      <c r="E15" s="36">
        <v>50</v>
      </c>
      <c r="G15" t="s">
        <v>28</v>
      </c>
      <c r="H15" s="9"/>
      <c r="I15" s="9"/>
      <c r="J15" s="9"/>
      <c r="K15" s="12">
        <f t="shared" si="0"/>
        <v>0</v>
      </c>
      <c r="L15" s="9"/>
      <c r="M15" s="4">
        <f>$H15*(1-$D$11/100)*(1-$L15/100)</f>
        <v>0</v>
      </c>
      <c r="N15" s="4">
        <f>$K15*(1-$D$11/100)*(1-$L15/100)</f>
        <v>0</v>
      </c>
      <c r="O15" s="2">
        <f>$H15*(1-$D$11/100)*(1-$L15/100)*(1-$D$13/100)</f>
        <v>0</v>
      </c>
      <c r="P15" s="2">
        <f>$K15*(1-$D$11/100)*(1-$L15/100)*(1-$D$13/100)</f>
        <v>0</v>
      </c>
      <c r="Q15" s="2">
        <f>$H15*(1-($D$11+$D$17)/100)*(1-$L15/100)*(1-$D$13/100)</f>
        <v>0</v>
      </c>
      <c r="R15" s="2">
        <f>$K15*(1-($D$11+$D$17)/100)*(1-$L15/100)*(1-$D$13/100)</f>
        <v>0</v>
      </c>
      <c r="S15" s="2">
        <f>$H15*(1-($D$11+$D$17)/100)*(1-$L15/100)</f>
        <v>0</v>
      </c>
      <c r="T15" s="2">
        <f>$K15*(1-($D$11+$D$17)/100)*(1-$L15/100)</f>
        <v>0</v>
      </c>
      <c r="U15" s="2">
        <f t="shared" si="1"/>
        <v>0</v>
      </c>
      <c r="V15" s="2">
        <f t="shared" si="2"/>
        <v>0</v>
      </c>
    </row>
    <row r="16" spans="2:22">
      <c r="D16" s="1" t="s">
        <v>29</v>
      </c>
      <c r="G16" t="s">
        <v>30</v>
      </c>
      <c r="H16" s="9"/>
      <c r="I16" s="9"/>
      <c r="J16" s="9"/>
      <c r="K16" s="12">
        <f t="shared" si="0"/>
        <v>0</v>
      </c>
      <c r="L16" s="9"/>
      <c r="M16" s="4">
        <f>$H16*(1-$D$11/100)*(1-$L16/100)</f>
        <v>0</v>
      </c>
      <c r="N16" s="4">
        <f>$K16*(1-$D$11/100)*(1-$L16/100)</f>
        <v>0</v>
      </c>
      <c r="O16" s="2">
        <f>$H16*(1-$D$11/100)*(1-$L16/100)*(1-$D$13/100)</f>
        <v>0</v>
      </c>
      <c r="P16" s="2">
        <f>$K16*(1-$D$11/100)*(1-$L16/100)*(1-$D$13/100)</f>
        <v>0</v>
      </c>
      <c r="Q16" s="2">
        <f>$H16*(1-($D$11+$D$17)/100)*(1-$L16/100)*(1-$D$13/100)</f>
        <v>0</v>
      </c>
      <c r="R16" s="2">
        <f>$K16*(1-($D$11+$D$17)/100)*(1-$L16/100)*(1-$D$13/100)</f>
        <v>0</v>
      </c>
      <c r="S16" s="2">
        <f>$H16*(1-($D$11+$D$17)/100)*(1-$L16/100)</f>
        <v>0</v>
      </c>
      <c r="T16" s="2">
        <f>$K16*(1-($D$11+$D$17)/100)*(1-$L16/100)</f>
        <v>0</v>
      </c>
      <c r="U16" s="2">
        <f t="shared" si="1"/>
        <v>0</v>
      </c>
      <c r="V16" s="2">
        <f t="shared" si="2"/>
        <v>0</v>
      </c>
    </row>
    <row r="17" spans="3:22">
      <c r="D17" s="25">
        <v>15</v>
      </c>
      <c r="G17" t="s">
        <v>31</v>
      </c>
      <c r="H17" s="9"/>
      <c r="I17" s="9"/>
      <c r="J17" s="9"/>
      <c r="K17" s="12">
        <f t="shared" si="0"/>
        <v>0</v>
      </c>
      <c r="L17" s="9"/>
      <c r="M17" s="4">
        <f>$H17*(1-$D$11/100)*(1-$L17/100)</f>
        <v>0</v>
      </c>
      <c r="N17" s="4">
        <f>$K17*(1-$D$11/100)*(1-$L17/100)</f>
        <v>0</v>
      </c>
      <c r="O17" s="2">
        <f>$H17*(1-$D$11/100)*(1-$L17/100)*(1-$D$13/100)</f>
        <v>0</v>
      </c>
      <c r="P17" s="2">
        <f>$K17*(1-$D$11/100)*(1-$L17/100)*(1-$D$13/100)</f>
        <v>0</v>
      </c>
      <c r="Q17" s="2">
        <f>$H17*(1-($D$11+$D$17)/100)*(1-$L17/100)*(1-$D$13/100)</f>
        <v>0</v>
      </c>
      <c r="R17" s="2">
        <f>$K17*(1-($D$11+$D$17)/100)*(1-$L17/100)*(1-$D$13/100)</f>
        <v>0</v>
      </c>
      <c r="S17" s="2">
        <f>$H17*(1-($D$11+$D$17)/100)*(1-$L17/100)</f>
        <v>0</v>
      </c>
      <c r="T17" s="2">
        <f>$K17*(1-($D$11+$D$17)/100)*(1-$L17/100)</f>
        <v>0</v>
      </c>
      <c r="U17" s="2">
        <f t="shared" si="1"/>
        <v>0</v>
      </c>
      <c r="V17" s="2">
        <f t="shared" si="2"/>
        <v>0</v>
      </c>
    </row>
    <row r="18" spans="3:22">
      <c r="C18" s="43" t="s">
        <v>32</v>
      </c>
      <c r="D18" s="43"/>
      <c r="E18" s="43"/>
      <c r="H18" s="9"/>
      <c r="I18" s="9"/>
      <c r="J18" s="9"/>
      <c r="K18" s="12">
        <f t="shared" si="0"/>
        <v>0</v>
      </c>
      <c r="L18" s="9"/>
      <c r="M18" s="4">
        <f>$H18*(1-$D$11/100)*(1-$L18/100)</f>
        <v>0</v>
      </c>
      <c r="N18" s="4">
        <f>$K18*(1-$D$11/100)*(1-$L18/100)</f>
        <v>0</v>
      </c>
      <c r="O18" s="2">
        <f>$H18*(1-$D$11/100)*(1-$L18/100)*(1-$D$13/100)</f>
        <v>0</v>
      </c>
      <c r="P18" s="2">
        <f>$K18*(1-$D$11/100)*(1-$L18/100)*(1-$D$13/100)</f>
        <v>0</v>
      </c>
      <c r="Q18" s="2">
        <f>$H18*(1-($D$11+$D$17)/100)*(1-$L18/100)*(1-$D$13/100)</f>
        <v>0</v>
      </c>
      <c r="R18" s="2">
        <f>$K18*(1-($D$11+$D$17)/100)*(1-$L18/100)*(1-$D$13/100)</f>
        <v>0</v>
      </c>
      <c r="S18" s="2">
        <f>$H18*(1-($D$11+$D$17)/100)*(1-$L18/100)</f>
        <v>0</v>
      </c>
      <c r="T18" s="2">
        <f>$K18*(1-($D$11+$D$17)/100)*(1-$L18/100)</f>
        <v>0</v>
      </c>
      <c r="U18" s="2">
        <f t="shared" si="1"/>
        <v>0</v>
      </c>
      <c r="V18" s="2">
        <f t="shared" si="2"/>
        <v>0</v>
      </c>
    </row>
    <row r="19" spans="3:22">
      <c r="D19" s="25">
        <v>40</v>
      </c>
      <c r="H19" s="9"/>
      <c r="I19" s="9"/>
      <c r="J19" s="9"/>
      <c r="K19" s="12">
        <f t="shared" si="0"/>
        <v>0</v>
      </c>
      <c r="L19" s="9"/>
      <c r="M19" s="4">
        <f>$H19*(1-$D$11/100)*(1-$L19/100)</f>
        <v>0</v>
      </c>
      <c r="N19" s="4">
        <f>$K19*(1-$D$11/100)*(1-$L19/100)</f>
        <v>0</v>
      </c>
      <c r="O19" s="2">
        <f>$H19*(1-$D$11/100)*(1-$L19/100)*(1-$D$13/100)</f>
        <v>0</v>
      </c>
      <c r="P19" s="2">
        <f>$K19*(1-$D$11/100)*(1-$L19/100)*(1-$D$13/100)</f>
        <v>0</v>
      </c>
      <c r="Q19" s="2">
        <f>$H19*(1-($D$11+$D$17)/100)*(1-$L19/100)*(1-$D$13/100)</f>
        <v>0</v>
      </c>
      <c r="R19" s="2">
        <f>$K19*(1-($D$11+$D$17)/100)*(1-$L19/100)*(1-$D$13/100)</f>
        <v>0</v>
      </c>
      <c r="S19" s="2">
        <f>$H19*(1-($D$11+$D$17)/100)*(1-$L19/100)</f>
        <v>0</v>
      </c>
      <c r="T19" s="2">
        <f>$K19*(1-($D$11+$D$17)/100)*(1-$L19/100)</f>
        <v>0</v>
      </c>
      <c r="U19" s="2">
        <f t="shared" si="1"/>
        <v>0</v>
      </c>
      <c r="V19" s="2">
        <f t="shared" si="2"/>
        <v>0</v>
      </c>
    </row>
    <row r="20" spans="3:22">
      <c r="H20" s="19"/>
      <c r="I20" s="19"/>
      <c r="J20" s="19"/>
      <c r="K20" s="12"/>
      <c r="L20" s="19"/>
      <c r="M20" s="4"/>
      <c r="N20" s="4"/>
      <c r="O20" s="2"/>
      <c r="P20" s="2"/>
      <c r="Q20" s="2"/>
      <c r="R20" s="2"/>
      <c r="S20" s="2"/>
      <c r="T20" s="2"/>
    </row>
    <row r="21" spans="3:22">
      <c r="H21" s="19"/>
      <c r="I21" s="19"/>
      <c r="J21" s="19"/>
      <c r="K21" s="12"/>
      <c r="L21" s="19"/>
      <c r="M21" s="4"/>
      <c r="N21" s="4"/>
      <c r="O21" s="2"/>
      <c r="P21" s="2"/>
      <c r="Q21" s="2"/>
      <c r="R21" s="2"/>
      <c r="S21" s="2"/>
      <c r="T21" s="2"/>
    </row>
    <row r="22" spans="3:22">
      <c r="O22" s="36"/>
    </row>
    <row r="23" spans="3:22">
      <c r="M23" s="6" t="s">
        <v>33</v>
      </c>
    </row>
    <row r="24" spans="3:22">
      <c r="M24" s="35" t="s">
        <v>34</v>
      </c>
      <c r="N24" s="35" t="s">
        <v>35</v>
      </c>
      <c r="O24" s="35" t="s">
        <v>13</v>
      </c>
      <c r="P24" s="35" t="s">
        <v>15</v>
      </c>
      <c r="Q24" s="3" t="s">
        <v>17</v>
      </c>
      <c r="R24" s="3"/>
    </row>
    <row r="25" spans="3:22">
      <c r="L25" s="5" t="s">
        <v>36</v>
      </c>
      <c r="M25" s="7">
        <v>300</v>
      </c>
      <c r="N25" s="4">
        <f>$M25*(1-$D$11/100)</f>
        <v>204.33</v>
      </c>
      <c r="O25" s="2">
        <f>$M25*(1-$D$11/100)*(1-$E$13/100)</f>
        <v>163.46400000000003</v>
      </c>
      <c r="P25" s="2">
        <f>$M25*(1-($D$11+$D$17)/100)*(1-$E$13/100)</f>
        <v>127.46400000000001</v>
      </c>
      <c r="Q25" s="2">
        <f>$M25*(1-($D$11+$D$17)/100)</f>
        <v>159.33000000000001</v>
      </c>
    </row>
    <row r="26" spans="3:22">
      <c r="D26" s="33"/>
      <c r="L26" s="5" t="s">
        <v>37</v>
      </c>
      <c r="N26" s="4">
        <f>$M25*(1-$D$11/100)*(1-$C$15/100)</f>
        <v>183.89700000000002</v>
      </c>
      <c r="O26" s="2">
        <f>$M25*(1-$D$11/100)*(1-$E$13/100)*(1-$C$15/100)</f>
        <v>147.11760000000004</v>
      </c>
      <c r="P26" s="2">
        <f>$M25*(1-($D$11+$D$17)/100)*(1-$E$13/100)*(1-$C$15/100)</f>
        <v>114.71760000000002</v>
      </c>
      <c r="Q26" s="2">
        <f>$M25*(1-($D$11+$D$17)/100)*(1-$C$15/100)</f>
        <v>143.39700000000002</v>
      </c>
    </row>
    <row r="27" spans="3:22">
      <c r="L27" s="5" t="s">
        <v>38</v>
      </c>
      <c r="N27" s="4">
        <f>$M25*(1-$D$11/100)*(1-$D$15/100)</f>
        <v>153.2475</v>
      </c>
      <c r="O27" s="2">
        <f>$M25*(1-$D$11/100)*(1-$E$13/100)*(1-$D$15/100)</f>
        <v>122.59800000000001</v>
      </c>
      <c r="P27" s="2">
        <f>$M25*(1-($D$11+$D$17)/100)*(1-$E$13/100)*(1-$D$15/100)</f>
        <v>95.598000000000013</v>
      </c>
      <c r="Q27" s="2">
        <f>$M25*(1-($D$11+$D$17)/100)*(1-$D$15/100)</f>
        <v>119.4975</v>
      </c>
    </row>
    <row r="28" spans="3:22">
      <c r="L28" s="5" t="s">
        <v>39</v>
      </c>
      <c r="N28" s="4">
        <f>$M25*(1-$D$11/100)*(1-$E$15/100)</f>
        <v>102.16500000000001</v>
      </c>
      <c r="O28" s="2">
        <f>$M25*(1-$D$11/100)*(1-$E$13/100)*(1-$E$15/100)</f>
        <v>81.732000000000014</v>
      </c>
      <c r="P28" s="2">
        <f>$M25*(1-($D$11+$D$17)/100)*(1-$E$13/100)*(1-$E$15/100)</f>
        <v>63.732000000000006</v>
      </c>
      <c r="Q28" s="2">
        <f>$M25*(1-($D$11+$D$17)/100)*(1-$E$15/100)</f>
        <v>79.665000000000006</v>
      </c>
    </row>
    <row r="30" spans="3:22">
      <c r="H30" s="27"/>
      <c r="I30" s="28"/>
      <c r="J30" s="27"/>
    </row>
    <row r="31" spans="3:22">
      <c r="H31" s="27"/>
      <c r="I31" s="28"/>
      <c r="J31" s="27"/>
    </row>
    <row r="32" spans="3:22">
      <c r="H32" s="27"/>
      <c r="I32" s="28"/>
      <c r="J32" s="27"/>
    </row>
    <row r="33" spans="6:22">
      <c r="H33" s="27"/>
      <c r="I33" s="28"/>
      <c r="J33" s="27"/>
    </row>
    <row r="34" spans="6:22">
      <c r="H34" s="27"/>
      <c r="I34" s="28"/>
      <c r="J34" s="27"/>
    </row>
    <row r="35" spans="6:22">
      <c r="H35" s="27"/>
      <c r="I35" s="28"/>
      <c r="J35" s="27"/>
    </row>
    <row r="38" spans="6:22">
      <c r="G38" s="3" t="s">
        <v>40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5" t="s">
        <v>13</v>
      </c>
      <c r="P38" s="35" t="s">
        <v>14</v>
      </c>
      <c r="Q38" s="35" t="s">
        <v>15</v>
      </c>
      <c r="R38" s="35" t="s">
        <v>16</v>
      </c>
      <c r="S38" s="3" t="s">
        <v>17</v>
      </c>
      <c r="T38" s="3" t="s">
        <v>18</v>
      </c>
      <c r="U38" s="3" t="s">
        <v>19</v>
      </c>
      <c r="V38" s="3" t="s">
        <v>20</v>
      </c>
    </row>
    <row r="39" spans="6:22">
      <c r="G39" t="s">
        <v>41</v>
      </c>
      <c r="H39">
        <v>8</v>
      </c>
      <c r="K39">
        <f>IF(AND($I39="",$J39=""),$H39,IF($I39="",$H39-$J39,$H39+($I39-$J39)))</f>
        <v>8</v>
      </c>
      <c r="L39">
        <v>12</v>
      </c>
      <c r="M39" s="4">
        <f>H39*((100-$D$11)/100)*((100-L39)/100)</f>
        <v>4.7949440000000001</v>
      </c>
      <c r="N39" s="4">
        <f>K39*((100-$D$11)/100)*((100-L39)/100)</f>
        <v>4.7949440000000001</v>
      </c>
      <c r="O39" s="2">
        <f>$H39*((100-$D$11)/100)*((100-$L39)/100)*((100-$D$13)/100)</f>
        <v>3.9318540799999999</v>
      </c>
      <c r="P39" s="2">
        <f>$K39*((100-$D$11)/100)*((100-$L39)/100)*((100-$D$13)/100)</f>
        <v>3.9318540799999999</v>
      </c>
      <c r="Q39" s="2">
        <f>$H39*(1-($D$11+$D$17)/100)*(1-$L39/100)*(1-$D$13/100)</f>
        <v>3.0659340800000003</v>
      </c>
      <c r="R39" s="2">
        <f>$K39*(1-($D$11+$D$17)/100)*(1-$L39/100)*(1-$D$13/100)</f>
        <v>3.0659340800000003</v>
      </c>
      <c r="S39" s="2">
        <f>$H39*(1-($D$11+$D$17)/100)*(1-$L39/100)</f>
        <v>3.738944</v>
      </c>
      <c r="T39" s="2">
        <f>$K39*(1-($D$11+$D$17)/100)*(1-$L39/100)</f>
        <v>3.738944</v>
      </c>
      <c r="U39" s="31">
        <f t="shared" ref="U39:U55" si="3">$H39*(1-($D$11)/100)*(1-$L39/100)*(1-$D$19/100)</f>
        <v>2.8769664000000001</v>
      </c>
      <c r="V39" s="31">
        <f t="shared" ref="V39:V55" si="4">$K39*(1-($D$11)/100)*(1-$L39/100)*(1-$D$19/100)</f>
        <v>2.8769664000000001</v>
      </c>
    </row>
    <row r="40" spans="6:22">
      <c r="G40" t="s">
        <v>42</v>
      </c>
      <c r="H40">
        <v>9</v>
      </c>
      <c r="K40">
        <f>IF(AND(I40="",J40=""),H40,IF(I40="",H40-J40,H40+($I40-$J40)))</f>
        <v>9</v>
      </c>
      <c r="L40">
        <v>12</v>
      </c>
      <c r="M40" s="4">
        <f>H40*((100-$D$11)/100)*((100-L40)/100)</f>
        <v>5.3943120000000002</v>
      </c>
      <c r="N40" s="4">
        <f>K40*((100-$D$11)/100)*((100-L40)/100)</f>
        <v>5.3943120000000002</v>
      </c>
      <c r="O40" s="2">
        <f>$H40*((100-$D$11)/100)*((100-$L40)/100)*((100-$D$13)/100)</f>
        <v>4.42333584</v>
      </c>
      <c r="P40" s="2">
        <f>$K40*((100-$D$11)/100)*((100-$L40)/100)*((100-$D$13)/100)</f>
        <v>4.42333584</v>
      </c>
      <c r="Q40" s="2">
        <f>$H40*(1-($D$11+$D$17)/100)*(1-$L40/100)*(1-$D$13/100)</f>
        <v>3.4491758400000005</v>
      </c>
      <c r="R40" s="2">
        <f>$K40*(1-($D$11+$D$17)/100)*(1-$L40/100)*(1-$D$13/100)</f>
        <v>3.4491758400000005</v>
      </c>
      <c r="S40" s="2">
        <f>$H40*(1-($D$11+$D$17)/100)*(1-$L40/100)</f>
        <v>4.2063120000000005</v>
      </c>
      <c r="T40" s="2">
        <f>$K40*(1-($D$11+$D$17)/100)*(1-$L40/100)</f>
        <v>4.2063120000000005</v>
      </c>
      <c r="U40" s="31">
        <f t="shared" si="3"/>
        <v>3.2365872000000002</v>
      </c>
      <c r="V40" s="31">
        <f t="shared" si="4"/>
        <v>3.2365872000000002</v>
      </c>
    </row>
    <row r="41" spans="6:22">
      <c r="G41" t="s">
        <v>43</v>
      </c>
      <c r="H41">
        <v>14</v>
      </c>
      <c r="K41">
        <f>IF(AND(I41="",J41=""),H41,IF(I41="",H41-J41,H41+($I41-$J41)))</f>
        <v>14</v>
      </c>
      <c r="L41">
        <v>14</v>
      </c>
      <c r="M41" s="4">
        <f>H41*((100-$D$11)/100)*((100-L41)/100)</f>
        <v>8.200444000000001</v>
      </c>
      <c r="N41" s="4">
        <f>K41*((100-$D$11)/100)*((100-L41)/100)</f>
        <v>8.200444000000001</v>
      </c>
      <c r="O41" s="2">
        <f>$H41*((100-$D$11)/100)*((100-$L41)/100)*((100-$D$13)/100)</f>
        <v>6.72436408</v>
      </c>
      <c r="P41" s="20">
        <f>$K41*((100-$D$11)/100)*((100-$L41)/100)*((100-$D$13)/100)</f>
        <v>6.72436408</v>
      </c>
      <c r="Q41" s="2">
        <f>$H41*(1-($D$11+$D$17)/100)*(1-$L41/100)*(1-$D$13/100)</f>
        <v>5.2434440800000006</v>
      </c>
      <c r="R41" s="2">
        <f>$K41*(1-($D$11+$D$17)/100)*(1-$L41/100)*(1-$D$13/100)</f>
        <v>5.2434440800000006</v>
      </c>
      <c r="S41" s="2">
        <f>$H41*(1-($D$11+$D$17)/100)*(1-$L41/100)</f>
        <v>6.394444</v>
      </c>
      <c r="T41" s="2">
        <f>$K41*(1-($D$11+$D$17)/100)*(1-$L41/100)</f>
        <v>6.394444</v>
      </c>
      <c r="U41" s="31">
        <f t="shared" si="3"/>
        <v>4.9202664</v>
      </c>
      <c r="V41" s="31">
        <f t="shared" si="4"/>
        <v>4.9202664</v>
      </c>
    </row>
    <row r="42" spans="6:22" s="21" customFormat="1">
      <c r="G42" s="21" t="s">
        <v>44</v>
      </c>
      <c r="H42" s="21">
        <v>22</v>
      </c>
      <c r="K42" s="21">
        <f>IF(AND(I42="",J42=""),H42,IF(I42="",H42-J42,H42+($I42-$J42)))</f>
        <v>22</v>
      </c>
      <c r="L42" s="21">
        <v>16</v>
      </c>
      <c r="M42" s="22">
        <f>H42*((100-$D$11)/100)*((100-L42)/100)</f>
        <v>12.586728000000001</v>
      </c>
      <c r="N42" s="22">
        <f>K42*((100-$D$11)/100)*((100-L42)/100)</f>
        <v>12.586728000000001</v>
      </c>
      <c r="O42" s="23">
        <f>$H42*((100-$D$11)/100)*((100-$L42)/100)*((100-$D$13)/100)</f>
        <v>10.321116959999999</v>
      </c>
      <c r="P42" s="23">
        <f>$K42*((100-$D$11)/100)*((100-$L42)/100)*((100-$D$13)/100)</f>
        <v>10.321116959999999</v>
      </c>
      <c r="Q42" s="23">
        <f>$H42*(1-($D$11+$D$17)/100)*(1-$L42/100)*(1-$D$13/100)</f>
        <v>8.0480769600000013</v>
      </c>
      <c r="R42" s="23">
        <f>$K42*(1-($D$11+$D$17)/100)*(1-$L42/100)*(1-$D$13/100)</f>
        <v>8.0480769600000013</v>
      </c>
      <c r="S42" s="23">
        <f>$H42*(1-($D$11+$D$17)/100)*(1-$L42/100)</f>
        <v>9.8147280000000006</v>
      </c>
      <c r="T42" s="23">
        <f>$K42*(1-($D$11+$D$17)/100)*(1-$L42/100)</f>
        <v>9.8147280000000006</v>
      </c>
      <c r="U42" s="23">
        <f t="shared" si="3"/>
        <v>7.5520367999999998</v>
      </c>
      <c r="V42" s="23">
        <f t="shared" si="4"/>
        <v>7.5520367999999998</v>
      </c>
    </row>
    <row r="43" spans="6:22" s="21" customFormat="1">
      <c r="G43" s="21" t="s">
        <v>45</v>
      </c>
      <c r="H43" s="21">
        <v>30</v>
      </c>
      <c r="J43" s="21">
        <v>6</v>
      </c>
      <c r="K43" s="21">
        <f>IF(AND(I43="",J43=""),H43,IF(I43="",H43-J43,H43+($I43-$J43)))</f>
        <v>24</v>
      </c>
      <c r="L43" s="21">
        <v>16</v>
      </c>
      <c r="M43" s="24">
        <f>H43*((100-$D$11)/100)*((100-L43)/100)</f>
        <v>17.163719999999998</v>
      </c>
      <c r="N43" s="24">
        <f>K43*((100-$D$11)/100)*((100-L43)/100)</f>
        <v>13.730976000000002</v>
      </c>
      <c r="O43" s="23">
        <f>$H43*((100-$D$11)/100)*((100-$L43)/100)*((100-$D$13)/100)</f>
        <v>14.074250399999997</v>
      </c>
      <c r="P43" s="23">
        <f>$K43*((100-$D$11)/100)*((100-$L43)/100)*((100-$D$13)/100)</f>
        <v>11.259400320000001</v>
      </c>
      <c r="Q43" s="23">
        <f>$H43*(1-($D$11+$D$17)/100)*(1-$L43/100)*(1-$D$13/100)</f>
        <v>10.9746504</v>
      </c>
      <c r="R43" s="23">
        <f>$K43*(1-($D$11+$D$17)/100)*(1-$L43/100)*(1-$D$13/100)</f>
        <v>8.7797203200000009</v>
      </c>
      <c r="S43" s="23">
        <f>$H43*(1-($D$11+$D$17)/100)*(1-$L43/100)</f>
        <v>13.383719999999999</v>
      </c>
      <c r="T43" s="23">
        <f>$K43*(1-($D$11+$D$17)/100)*(1-$L43/100)</f>
        <v>10.706976000000001</v>
      </c>
      <c r="U43" s="23">
        <f>$H43*(1-($D$11)/100)*(1-$L43/100)*(1-$D$19/100)</f>
        <v>10.298231999999999</v>
      </c>
      <c r="V43" s="23">
        <f>$K43*(1-($D$11)/100)*(1-$L43/100)*(1-$D$19/100)</f>
        <v>8.2385856000000004</v>
      </c>
    </row>
    <row r="44" spans="6:22" s="21" customFormat="1">
      <c r="G44" s="21" t="s">
        <v>46</v>
      </c>
      <c r="H44" s="21">
        <v>25</v>
      </c>
      <c r="J44" s="21">
        <v>5</v>
      </c>
      <c r="K44" s="21">
        <f>IF(AND(I44="",J44=""),H44,IF(I44="",H44-J44,H44+($I44-$J44)))</f>
        <v>20</v>
      </c>
      <c r="L44" s="21">
        <v>14</v>
      </c>
      <c r="M44" s="22">
        <f>H44*((100-$D$11)/100)*((100-L44)/100)</f>
        <v>14.643649999999999</v>
      </c>
      <c r="N44" s="22">
        <f>K44*((100-$D$11)/100)*((100-L44)/100)</f>
        <v>11.714919999999999</v>
      </c>
      <c r="O44" s="23">
        <f>$H44*((100-$D$11)/100)*((100-$L44)/100)*((100-$D$13)/100)</f>
        <v>12.007792999999998</v>
      </c>
      <c r="P44" s="23">
        <f>$K44*((100-$D$11)/100)*((100-$L44)/100)*((100-$D$13)/100)</f>
        <v>9.6062343999999982</v>
      </c>
      <c r="Q44" s="23">
        <f>$H44*(1-($D$11+$D$17)/100)*(1-$L44/100)*(1-$D$13/100)</f>
        <v>9.3632930000000005</v>
      </c>
      <c r="R44" s="23">
        <f>$K44*(1-($D$11+$D$17)/100)*(1-$L44/100)*(1-$D$13/100)</f>
        <v>7.4906344000000002</v>
      </c>
      <c r="S44" s="23">
        <f>$H44*(1-($D$11+$D$17)/100)*(1-$L44/100)</f>
        <v>11.41865</v>
      </c>
      <c r="T44" s="23">
        <f>$K44*(1-($D$11+$D$17)/100)*(1-$L44/100)</f>
        <v>9.1349199999999993</v>
      </c>
      <c r="U44" s="23">
        <f t="shared" si="3"/>
        <v>8.7861899999999995</v>
      </c>
      <c r="V44" s="23">
        <f t="shared" si="4"/>
        <v>7.0289519999999994</v>
      </c>
    </row>
    <row r="45" spans="6:22" s="21" customFormat="1">
      <c r="G45" s="21" t="s">
        <v>47</v>
      </c>
      <c r="H45" s="21">
        <v>25</v>
      </c>
      <c r="K45" s="21">
        <f>IF(AND(I45="",J45=""),H45,IF(I45="",H45-J45,H45+($I45-$J45)))</f>
        <v>25</v>
      </c>
      <c r="L45" s="21">
        <v>14</v>
      </c>
      <c r="M45" s="22">
        <f>H45*((100-$D$11)/100)*((100-L45)/100)</f>
        <v>14.643649999999999</v>
      </c>
      <c r="N45" s="22">
        <f>K45*((100-$D$11)/100)*((100-L45)/100)</f>
        <v>14.643649999999999</v>
      </c>
      <c r="O45" s="23">
        <f>$H45*((100-$D$11)/100)*((100-$L45)/100)*((100-$D$13)/100)</f>
        <v>12.007792999999998</v>
      </c>
      <c r="P45" s="23">
        <f>$K45*((100-$D$11)/100)*((100-$L45)/100)*((100-$D$13)/100)</f>
        <v>12.007792999999998</v>
      </c>
      <c r="Q45" s="23">
        <f>$H45*(1-($D$11+$D$17)/100)*(1-$L45/100)*(1-$D$13/100)</f>
        <v>9.3632930000000005</v>
      </c>
      <c r="R45" s="23">
        <f>$K45*(1-($D$11+$D$17)/100)*(1-$L45/100)*(1-$D$13/100)</f>
        <v>9.3632930000000005</v>
      </c>
      <c r="S45" s="23">
        <f>$H45*(1-($D$11+$D$17)/100)*(1-$L45/100)</f>
        <v>11.41865</v>
      </c>
      <c r="T45" s="23">
        <f>$K45*(1-($D$11+$D$17)/100)*(1-$L45/100)</f>
        <v>11.41865</v>
      </c>
      <c r="U45" s="23">
        <f t="shared" si="3"/>
        <v>8.7861899999999995</v>
      </c>
      <c r="V45" s="23">
        <f t="shared" si="4"/>
        <v>8.7861899999999995</v>
      </c>
    </row>
    <row r="46" spans="6:22">
      <c r="G46" t="s">
        <v>48</v>
      </c>
      <c r="H46">
        <v>36</v>
      </c>
      <c r="K46">
        <f>IF(AND(I46="",J46=""),H46,IF(I46="",H46-J46,H46+($I46-$J46)))</f>
        <v>36</v>
      </c>
      <c r="L46">
        <v>14</v>
      </c>
      <c r="M46" s="10">
        <f>H46*((100-$D$11)/100)*((100-L46)/100)</f>
        <v>21.086856000000001</v>
      </c>
      <c r="N46" s="10">
        <f>K46*((100-$D$11)/100)*((100-L46)/100)</f>
        <v>21.086856000000001</v>
      </c>
      <c r="O46" s="2">
        <f>$H46*((100-$D$11)/100)*((100-$L46)/100)*((100-$D$13)/100)</f>
        <v>17.291221919999998</v>
      </c>
      <c r="P46" s="20">
        <f>$K46*((100-$D$11)/100)*((100-$L46)/100)*((100-$D$13)/100)</f>
        <v>17.291221919999998</v>
      </c>
      <c r="Q46" s="2">
        <f>$H46*(1-($D$11+$D$17)/100)*(1-$L46/100)*(1-$D$13/100)</f>
        <v>13.483141920000003</v>
      </c>
      <c r="R46" s="2">
        <f>$K46*(1-($D$11+$D$17)/100)*(1-$L46/100)*(1-$D$13/100)</f>
        <v>13.483141920000003</v>
      </c>
      <c r="S46" s="2">
        <f>$H46*(1-($D$11+$D$17)/100)*(1-$L46/100)</f>
        <v>16.442856000000003</v>
      </c>
      <c r="T46" s="2">
        <f>$K46*(1-($D$11+$D$17)/100)*(1-$L46/100)</f>
        <v>16.442856000000003</v>
      </c>
      <c r="U46" s="31">
        <f t="shared" si="3"/>
        <v>12.6521136</v>
      </c>
      <c r="V46" s="31">
        <f t="shared" si="4"/>
        <v>12.6521136</v>
      </c>
    </row>
    <row r="47" spans="6:22" ht="16.5" customHeight="1">
      <c r="F47" s="40" t="s">
        <v>49</v>
      </c>
      <c r="G47" t="s">
        <v>50</v>
      </c>
      <c r="H47">
        <v>20</v>
      </c>
      <c r="K47">
        <f>IF(AND(I47="",J47=""),H47,IF(I47="",H47-J47,H47+($I47-$J47)))</f>
        <v>20</v>
      </c>
      <c r="L47">
        <v>12</v>
      </c>
      <c r="M47" s="11">
        <f>H47*((100-$D$11)/100)*((100-L47)/100)</f>
        <v>11.987360000000001</v>
      </c>
      <c r="N47" s="4">
        <f>K47*((100-$D$11)/100)*((100-L47)/100)</f>
        <v>11.987360000000001</v>
      </c>
      <c r="O47" s="2">
        <f>$H47*((100-$D$11)/100)*((100-$L47)/100)*((100-$D$13)/100)</f>
        <v>9.8296352000000002</v>
      </c>
      <c r="P47" s="20">
        <f>$K47*((100-$D$11)/100)*((100-$L47)/100)*((100-$D$13)/100)</f>
        <v>9.8296352000000002</v>
      </c>
      <c r="Q47" s="2">
        <f>$H47*(1-($D$11+$D$17)/100)*(1-$L47/100)*(1-$D$13/100)</f>
        <v>7.6648352000000006</v>
      </c>
      <c r="R47" s="2">
        <f>$K47*(1-($D$11+$D$17)/100)*(1-$L47/100)*(1-$D$13/100)</f>
        <v>7.6648352000000006</v>
      </c>
      <c r="S47" s="2">
        <f>$H47*(1-($D$11+$D$17)/100)*(1-$L47/100)</f>
        <v>9.3473600000000001</v>
      </c>
      <c r="T47" s="2">
        <f>$K47*(1-($D$11+$D$17)/100)*(1-$L47/100)</f>
        <v>9.3473600000000001</v>
      </c>
      <c r="U47" s="31">
        <f t="shared" si="3"/>
        <v>7.1924160000000006</v>
      </c>
      <c r="V47" s="31">
        <f t="shared" si="4"/>
        <v>7.1924160000000006</v>
      </c>
    </row>
    <row r="48" spans="6:22" ht="16.5" customHeight="1">
      <c r="F48" s="40"/>
      <c r="G48" t="s">
        <v>51</v>
      </c>
      <c r="H48">
        <v>16</v>
      </c>
      <c r="K48" s="32">
        <f>IF(AND(I48="",J48=""),H48,IF(I48="",H48-J48,H48+($I48-$J48)))</f>
        <v>16</v>
      </c>
      <c r="M48" s="11">
        <f>H48*((100-$D$11)/100)*((100-L48)/100)</f>
        <v>10.897600000000001</v>
      </c>
      <c r="N48" s="4">
        <f>K48*((100-$D$11)/100)*((100-L48)/100)</f>
        <v>10.897600000000001</v>
      </c>
      <c r="O48" s="2">
        <f>$H48*((100-$D$11)/100)*((100-$L48)/100)*((100-$D$13)/100)</f>
        <v>8.9360320000000009</v>
      </c>
      <c r="P48" s="31">
        <f>$K48*((100-$D$11)/100)*((100-$L48)/100)*((100-$D$13)/100)</f>
        <v>8.9360320000000009</v>
      </c>
      <c r="Q48" s="2">
        <f>$H48*(1-($D$11+$D$17)/100)*(1-$L48/100)*(1-$D$13/100)</f>
        <v>6.9680320000000009</v>
      </c>
      <c r="R48" s="2">
        <f>$K48*(1-($D$11+$D$17)/100)*(1-$L48/100)*(1-$D$13/100)</f>
        <v>6.9680320000000009</v>
      </c>
      <c r="S48" s="2">
        <f>$H48*(1-($D$11+$D$17)/100)*(1-$L48/100)</f>
        <v>8.4976000000000003</v>
      </c>
      <c r="T48" s="2">
        <f>$K48*(1-($D$11+$D$17)/100)*(1-$L48/100)</f>
        <v>8.4976000000000003</v>
      </c>
      <c r="U48" s="31">
        <f t="shared" si="3"/>
        <v>6.5385600000000004</v>
      </c>
      <c r="V48" s="31">
        <f t="shared" si="4"/>
        <v>6.5385600000000004</v>
      </c>
    </row>
    <row r="49" spans="6:22" ht="16.5" customHeight="1">
      <c r="F49" s="40"/>
      <c r="G49" t="s">
        <v>52</v>
      </c>
      <c r="H49">
        <v>14</v>
      </c>
      <c r="K49" s="32">
        <f>IF(AND(I49="",J49=""),H49,IF(I49="",H49-J49,H49+($I49-$J49)))</f>
        <v>14</v>
      </c>
      <c r="M49" s="11">
        <f>H49*((100-$D$11)/100)*((100-L49)/100)</f>
        <v>9.535400000000001</v>
      </c>
      <c r="N49" s="4">
        <f>K49*((100-$D$11)/100)*((100-L49)/100)</f>
        <v>9.535400000000001</v>
      </c>
      <c r="O49" s="2">
        <f>$H49*((100-$D$11)/100)*((100-$L49)/100)*((100-$D$13)/100)</f>
        <v>7.8190280000000003</v>
      </c>
      <c r="P49" s="31">
        <f>$K49*((100-$D$11)/100)*((100-$L49)/100)*((100-$D$13)/100)</f>
        <v>7.8190280000000003</v>
      </c>
      <c r="Q49" s="2">
        <f>$H49*(1-($D$11+$D$17)/100)*(1-$L49/100)*(1-$D$13/100)</f>
        <v>6.0970280000000008</v>
      </c>
      <c r="R49" s="2">
        <f>$K49*(1-($D$11+$D$17)/100)*(1-$L49/100)*(1-$D$13/100)</f>
        <v>6.0970280000000008</v>
      </c>
      <c r="S49" s="2">
        <f>$H49*(1-($D$11+$D$17)/100)*(1-$L49/100)</f>
        <v>7.4354000000000005</v>
      </c>
      <c r="T49" s="2">
        <f>$K49*(1-($D$11+$D$17)/100)*(1-$L49/100)</f>
        <v>7.4354000000000005</v>
      </c>
      <c r="U49" s="31">
        <f t="shared" si="3"/>
        <v>5.7212400000000008</v>
      </c>
      <c r="V49" s="31">
        <f t="shared" si="4"/>
        <v>5.7212400000000008</v>
      </c>
    </row>
    <row r="50" spans="6:22" ht="16.5" customHeight="1">
      <c r="F50" s="40"/>
      <c r="G50" t="s">
        <v>53</v>
      </c>
      <c r="H50">
        <v>8</v>
      </c>
      <c r="K50" s="32">
        <f>IF(AND(I50="",J50=""),H50,IF(I50="",H50-J50,H50+($I50-$J50)))</f>
        <v>8</v>
      </c>
      <c r="M50" s="11">
        <f>H50*((100-$D$11)/100)*((100-L50)/100)</f>
        <v>5.4488000000000003</v>
      </c>
      <c r="N50" s="4">
        <f>K50*((100-$D$11)/100)*((100-L50)/100)</f>
        <v>5.4488000000000003</v>
      </c>
      <c r="O50" s="2">
        <f>$H50*((100-$D$11)/100)*((100-$L50)/100)*((100-$D$13)/100)</f>
        <v>4.4680160000000004</v>
      </c>
      <c r="P50" s="31">
        <f>$K50*((100-$D$11)/100)*((100-$L50)/100)*((100-$D$13)/100)</f>
        <v>4.4680160000000004</v>
      </c>
      <c r="Q50" s="2">
        <f>$H50*(1-($D$11+$D$17)/100)*(1-$L50/100)*(1-$D$13/100)</f>
        <v>3.4840160000000004</v>
      </c>
      <c r="R50" s="2">
        <f>$K50*(1-($D$11+$D$17)/100)*(1-$L50/100)*(1-$D$13/100)</f>
        <v>3.4840160000000004</v>
      </c>
      <c r="S50" s="2">
        <f>$H50*(1-($D$11+$D$17)/100)*(1-$L50/100)</f>
        <v>4.2488000000000001</v>
      </c>
      <c r="T50" s="2">
        <f>$K50*(1-($D$11+$D$17)/100)*(1-$L50/100)</f>
        <v>4.2488000000000001</v>
      </c>
      <c r="U50" s="31">
        <f t="shared" si="3"/>
        <v>3.2692800000000002</v>
      </c>
      <c r="V50" s="31">
        <f t="shared" si="4"/>
        <v>3.2692800000000002</v>
      </c>
    </row>
    <row r="51" spans="6:22" ht="16.5" customHeight="1">
      <c r="F51" s="40"/>
      <c r="G51" t="s">
        <v>54</v>
      </c>
      <c r="H51">
        <v>16</v>
      </c>
      <c r="K51" s="32">
        <f>IF(AND(I51="",J51=""),H51,IF(I51="",H51-J51,H51+($I51-$J51)))</f>
        <v>16</v>
      </c>
      <c r="M51" s="11">
        <f>H51*((100-$D$11)/100)*((100-L51)/100)</f>
        <v>10.897600000000001</v>
      </c>
      <c r="N51" s="4">
        <f>K51*((100-$D$11)/100)*((100-L51)/100)</f>
        <v>10.897600000000001</v>
      </c>
      <c r="O51" s="2">
        <f>$H51*((100-$D$11)/100)*((100-$L51)/100)*((100-$D$13)/100)</f>
        <v>8.9360320000000009</v>
      </c>
      <c r="P51" s="31">
        <f>$K51*((100-$D$11)/100)*((100-$L51)/100)*((100-$D$13)/100)</f>
        <v>8.9360320000000009</v>
      </c>
      <c r="Q51" s="2">
        <f>$H51*(1-($D$11+$D$17)/100)*(1-$L51/100)*(1-$D$13/100)</f>
        <v>6.9680320000000009</v>
      </c>
      <c r="R51" s="2">
        <f>$K51*(1-($D$11+$D$17)/100)*(1-$L51/100)*(1-$D$13/100)</f>
        <v>6.9680320000000009</v>
      </c>
      <c r="S51" s="2">
        <f>$H51*(1-($D$11+$D$17)/100)*(1-$L51/100)</f>
        <v>8.4976000000000003</v>
      </c>
      <c r="T51" s="2">
        <f>$K51*(1-($D$11+$D$17)/100)*(1-$L51/100)</f>
        <v>8.4976000000000003</v>
      </c>
      <c r="U51" s="31">
        <f t="shared" si="3"/>
        <v>6.5385600000000004</v>
      </c>
      <c r="V51" s="31">
        <f t="shared" si="4"/>
        <v>6.5385600000000004</v>
      </c>
    </row>
    <row r="52" spans="6:22">
      <c r="F52" s="41" t="s">
        <v>55</v>
      </c>
      <c r="G52" t="s">
        <v>56</v>
      </c>
      <c r="H52">
        <v>6</v>
      </c>
      <c r="K52">
        <f>IF(AND(I52="",J52=""),H52,IF(I52="",H52-J52,H52+($I52-$J52)))</f>
        <v>6</v>
      </c>
      <c r="M52" s="4">
        <f>H52*((100-$D$11)/100)*((100-L52)/100)</f>
        <v>4.0866000000000007</v>
      </c>
      <c r="N52" s="4">
        <f>K52*((100-$D$11)/100)*((100-L52)/100)</f>
        <v>4.0866000000000007</v>
      </c>
      <c r="O52" s="2">
        <f>$H52*((100-$D$11)/100)*((100-$L52)/100)*((100-$D$13)/100)</f>
        <v>3.3510120000000003</v>
      </c>
      <c r="P52" s="2">
        <f>$K52*((100-$D$11)/100)*((100-$L52)/100)*((100-$D$13)/100)</f>
        <v>3.3510120000000003</v>
      </c>
      <c r="Q52" s="2">
        <f>$H52*(1-($D$11+$D$17)/100)*(1-$L52/100)*(1-$D$13/100)</f>
        <v>2.6130120000000003</v>
      </c>
      <c r="R52" s="2">
        <f>$K52*(1-($D$11+$D$17)/100)*(1-$L52/100)*(1-$D$13/100)</f>
        <v>2.6130120000000003</v>
      </c>
      <c r="S52" s="2">
        <f>$H52*(1-($D$11+$D$17)/100)*(1-$L52/100)</f>
        <v>3.1866000000000003</v>
      </c>
      <c r="T52" s="2">
        <f>$K52*(1-($D$11+$D$17)/100)*(1-$L52/100)</f>
        <v>3.1866000000000003</v>
      </c>
      <c r="U52" s="31">
        <f t="shared" si="3"/>
        <v>2.4519600000000001</v>
      </c>
      <c r="V52" s="31">
        <f t="shared" si="4"/>
        <v>2.4519600000000001</v>
      </c>
    </row>
    <row r="53" spans="6:22">
      <c r="F53" s="41"/>
      <c r="G53" t="s">
        <v>57</v>
      </c>
      <c r="H53">
        <v>16</v>
      </c>
      <c r="J53">
        <v>5</v>
      </c>
      <c r="K53">
        <f>IF(AND(I53="",J53=""),H53,IF(I53="",H53-J53,H53+($I53-$J53)))</f>
        <v>11</v>
      </c>
      <c r="M53" s="4">
        <f>H53*((100-$D$11)/100)*((100-L53)/100)</f>
        <v>10.897600000000001</v>
      </c>
      <c r="N53" s="4">
        <f>K53*((100-$D$11)/100)*((100-L53)/100)</f>
        <v>7.4921000000000006</v>
      </c>
      <c r="O53" s="2">
        <f>$H53*((100-$D$11)/100)*((100-$L53)/100)*((100-$D$13)/100)</f>
        <v>8.9360320000000009</v>
      </c>
      <c r="P53" s="2">
        <f>$K53*((100-$D$11)/100)*((100-$L53)/100)*((100-$D$13)/100)</f>
        <v>6.1435219999999999</v>
      </c>
      <c r="Q53" s="2">
        <f>$H53*(1-($D$11+$D$17)/100)*(1-$L53/100)*(1-$D$13/100)</f>
        <v>6.9680320000000009</v>
      </c>
      <c r="R53" s="2">
        <f>$K53*(1-($D$11+$D$17)/100)*(1-$L53/100)*(1-$D$13/100)</f>
        <v>4.7905220000000002</v>
      </c>
      <c r="S53" s="2">
        <f>$H53*(1-($D$11+$D$17)/100)*(1-$L53/100)</f>
        <v>8.4976000000000003</v>
      </c>
      <c r="T53" s="2">
        <f>$K53*(1-($D$11+$D$17)/100)*(1-$L53/100)</f>
        <v>5.8421000000000003</v>
      </c>
      <c r="U53" s="31">
        <f t="shared" si="3"/>
        <v>6.5385600000000004</v>
      </c>
      <c r="V53" s="31">
        <f t="shared" si="4"/>
        <v>4.49526</v>
      </c>
    </row>
    <row r="54" spans="6:22">
      <c r="F54" s="41"/>
      <c r="G54" t="s">
        <v>58</v>
      </c>
      <c r="H54">
        <v>20</v>
      </c>
      <c r="J54">
        <v>6</v>
      </c>
      <c r="K54">
        <f>IF(AND(I54="",J54=""),H54,IF(I54="",H54-J54,H54+($I54-$J54)))</f>
        <v>14</v>
      </c>
      <c r="M54" s="4">
        <f>H54*((100-$D$11)/100)*((100-L54)/100)</f>
        <v>13.622</v>
      </c>
      <c r="N54" s="4">
        <f>K54*((100-$D$11)/100)*((100-L54)/100)</f>
        <v>9.535400000000001</v>
      </c>
      <c r="O54" s="2">
        <f>$H54*((100-$D$11)/100)*((100-$L54)/100)*((100-$D$13)/100)</f>
        <v>11.170039999999998</v>
      </c>
      <c r="P54" s="2">
        <f>$K54*((100-$D$11)/100)*((100-$L54)/100)*((100-$D$13)/100)</f>
        <v>7.8190280000000003</v>
      </c>
      <c r="Q54" s="2">
        <f>$H54*(1-($D$11+$D$17)/100)*(1-$L54/100)*(1-$D$13/100)</f>
        <v>8.7100400000000011</v>
      </c>
      <c r="R54" s="2">
        <f>$K54*(1-($D$11+$D$17)/100)*(1-$L54/100)*(1-$D$13/100)</f>
        <v>6.0970280000000008</v>
      </c>
      <c r="S54" s="2">
        <f>$H54*(1-($D$11+$D$17)/100)*(1-$L54/100)</f>
        <v>10.622</v>
      </c>
      <c r="T54" s="2">
        <f>$K54*(1-($D$11+$D$17)/100)*(1-$L54/100)</f>
        <v>7.4354000000000005</v>
      </c>
      <c r="U54" s="31">
        <f t="shared" si="3"/>
        <v>8.1731999999999996</v>
      </c>
      <c r="V54" s="31">
        <f t="shared" si="4"/>
        <v>5.7212400000000008</v>
      </c>
    </row>
    <row r="55" spans="6:22">
      <c r="F55" s="41"/>
      <c r="G55" t="s">
        <v>59</v>
      </c>
      <c r="H55">
        <v>18</v>
      </c>
      <c r="I55">
        <v>6</v>
      </c>
      <c r="K55">
        <f>IF(AND(I55="",J55=""),H55,IF(I55="",H55-J55,H55+($I55-$J55)))</f>
        <v>24</v>
      </c>
      <c r="M55" s="4">
        <f>H55*((100-$D$11)/100)*((100-L55)/100)</f>
        <v>12.2598</v>
      </c>
      <c r="N55" s="4">
        <f>K55*((100-$D$11)/100)*((100-L55)/100)</f>
        <v>16.346400000000003</v>
      </c>
      <c r="O55" s="2">
        <f>$H55*((100-$D$11)/100)*((100-$L55)/100)*((100-$D$13)/100)</f>
        <v>10.053035999999999</v>
      </c>
      <c r="P55" s="2">
        <f>$K55*((100-$D$11)/100)*((100-$L55)/100)*((100-$D$13)/100)</f>
        <v>13.404048000000001</v>
      </c>
      <c r="Q55" s="2">
        <f>$H55*(1-($D$11+$D$17)/100)*(1-$L55/100)*(1-$D$13/100)</f>
        <v>7.839036000000001</v>
      </c>
      <c r="R55" s="2">
        <f>$K55*(1-($D$11+$D$17)/100)*(1-$L55/100)*(1-$D$13/100)</f>
        <v>10.452048000000001</v>
      </c>
      <c r="S55" s="2">
        <f>$H55*(1-($D$11+$D$17)/100)*(1-$L55/100)</f>
        <v>9.559800000000001</v>
      </c>
      <c r="T55" s="2">
        <f>$K55*(1-($D$11+$D$17)/100)*(1-$L55/100)</f>
        <v>12.746400000000001</v>
      </c>
      <c r="U55" s="31">
        <f t="shared" si="3"/>
        <v>7.35588</v>
      </c>
      <c r="V55" s="31">
        <f t="shared" si="4"/>
        <v>9.8078400000000006</v>
      </c>
    </row>
    <row r="56" spans="6:22">
      <c r="F56" s="26" t="s">
        <v>23</v>
      </c>
      <c r="G56" t="s">
        <v>60</v>
      </c>
      <c r="H56">
        <v>300</v>
      </c>
      <c r="K56">
        <f>IF(AND(I56="",J56=""),H56,IF(I56="",H56-J56,H56+($I56-$J56)))</f>
        <v>300</v>
      </c>
      <c r="M56" s="4">
        <f>H56*((100-D11)/100)*((100-L56)/100)</f>
        <v>204.33</v>
      </c>
      <c r="N56" s="4">
        <f>K56*((100-D11)/100)*((100-L56)/100)</f>
        <v>204.33</v>
      </c>
      <c r="O56" s="36">
        <f>$H$56*((100-$D$11)/100)*((100-$L$56)/100)*((100-$E$13)/100)</f>
        <v>163.46400000000003</v>
      </c>
      <c r="P56" s="2"/>
      <c r="Q56" s="36">
        <f>$H$56*(1-($D$11+$D$17)/100)*(1-$L$56/100)*(1-$E$13/100)</f>
        <v>127.46400000000001</v>
      </c>
      <c r="S56" s="2">
        <f>$H$56*(1-($D$11+$D$17)/100)*(1-$L56/100)</f>
        <v>159.33000000000001</v>
      </c>
      <c r="T56" s="2"/>
    </row>
    <row r="57" spans="6:22">
      <c r="O57" s="36">
        <f>$H$56*((100-$D$11)/100)*((100-$L$56)/100)*((100-$E$13)/100)*(1-$C$15/100)</f>
        <v>147.11760000000004</v>
      </c>
      <c r="Q57" s="36">
        <f>$H$56*(1-($D$11+$D$17)/100)*(1-$L$56/100)*(1-$E$13/100)*(1-$C$15/100)</f>
        <v>114.71760000000002</v>
      </c>
      <c r="S57" s="36">
        <f>$H$56*(1-($D$11+$D$17)/100)*(1-$L$56/100)*(1-$C$15/100)</f>
        <v>143.39700000000002</v>
      </c>
    </row>
    <row r="58" spans="6:22">
      <c r="O58" s="36">
        <f>$H$56*((100-$D$11)/100)*((100-$L$56)/100)*((100-$E$13)/100)*(1-$D$15/100)</f>
        <v>122.59800000000001</v>
      </c>
      <c r="Q58" s="36">
        <f>$H$56*(1-($D$11+$D$17)/100)*(1-$L$56/100)*(1-$E$13/100)*(1-$D$15/100)</f>
        <v>95.598000000000013</v>
      </c>
      <c r="S58" s="36">
        <f>$H$56*(1-($D$11+$D$17)/100)*(1-$L$56/100)*(1-$D$15/100)</f>
        <v>119.4975</v>
      </c>
    </row>
    <row r="59" spans="6:22">
      <c r="O59" s="36">
        <f>$H$56*((100-$D$11)/100)*((100-$L$56)/100)*((100-$E$13)/100)*(1-$E$15/100)</f>
        <v>81.732000000000014</v>
      </c>
      <c r="Q59" s="36">
        <f>$H$56*(1-($D$11+$D$17)/100)*(1-$L$56/100)*(1-$E$13/100)*(1-$E$15/100)</f>
        <v>63.732000000000006</v>
      </c>
      <c r="S59" s="36">
        <f>$H$56*(1-($D$11+$D$17)/100)*(1-$L$56/100)*(1-$E$15/100)</f>
        <v>79.665000000000006</v>
      </c>
    </row>
  </sheetData>
  <mergeCells count="7">
    <mergeCell ref="E1:J1"/>
    <mergeCell ref="F47:F51"/>
    <mergeCell ref="F52:F55"/>
    <mergeCell ref="G3:J3"/>
    <mergeCell ref="G6:O6"/>
    <mergeCell ref="G5:O5"/>
    <mergeCell ref="C18:E18"/>
  </mergeCells>
  <phoneticPr fontId="7" type="noConversion"/>
  <conditionalFormatting sqref="K39">
    <cfRule type="cellIs" dxfId="33" priority="66" operator="greaterThan">
      <formula>$H$39</formula>
    </cfRule>
  </conditionalFormatting>
  <conditionalFormatting sqref="K39">
    <cfRule type="cellIs" dxfId="32" priority="64" operator="lessThan">
      <formula>$H$39</formula>
    </cfRule>
  </conditionalFormatting>
  <conditionalFormatting sqref="K40">
    <cfRule type="cellIs" dxfId="31" priority="63" operator="greaterThan">
      <formula>$H$40</formula>
    </cfRule>
  </conditionalFormatting>
  <conditionalFormatting sqref="K40">
    <cfRule type="cellIs" dxfId="30" priority="62" operator="lessThan">
      <formula>$H$40</formula>
    </cfRule>
  </conditionalFormatting>
  <conditionalFormatting sqref="K41">
    <cfRule type="cellIs" dxfId="29" priority="61" operator="greaterThan">
      <formula>$H$41</formula>
    </cfRule>
  </conditionalFormatting>
  <conditionalFormatting sqref="K41">
    <cfRule type="cellIs" dxfId="28" priority="60" operator="lessThan">
      <formula>$H$41</formula>
    </cfRule>
  </conditionalFormatting>
  <conditionalFormatting sqref="K42">
    <cfRule type="cellIs" dxfId="27" priority="59" operator="greaterThan">
      <formula>$H$42</formula>
    </cfRule>
  </conditionalFormatting>
  <conditionalFormatting sqref="K42">
    <cfRule type="cellIs" dxfId="26" priority="58" operator="lessThan">
      <formula>$H$42</formula>
    </cfRule>
  </conditionalFormatting>
  <conditionalFormatting sqref="K43">
    <cfRule type="cellIs" dxfId="25" priority="53" operator="greaterThan">
      <formula>$H$43</formula>
    </cfRule>
  </conditionalFormatting>
  <conditionalFormatting sqref="K43">
    <cfRule type="cellIs" dxfId="24" priority="52" operator="lessThan">
      <formula>$H$43</formula>
    </cfRule>
  </conditionalFormatting>
  <conditionalFormatting sqref="K44">
    <cfRule type="cellIs" dxfId="23" priority="47" operator="greaterThan">
      <formula>$H$44</formula>
    </cfRule>
  </conditionalFormatting>
  <conditionalFormatting sqref="K44">
    <cfRule type="cellIs" dxfId="22" priority="46" operator="lessThan">
      <formula>$H$44</formula>
    </cfRule>
  </conditionalFormatting>
  <conditionalFormatting sqref="K45">
    <cfRule type="cellIs" dxfId="21" priority="45" operator="greaterThan">
      <formula>$H$45</formula>
    </cfRule>
  </conditionalFormatting>
  <conditionalFormatting sqref="K45">
    <cfRule type="cellIs" dxfId="20" priority="44" operator="lessThan">
      <formula>$H$45</formula>
    </cfRule>
  </conditionalFormatting>
  <conditionalFormatting sqref="K46">
    <cfRule type="cellIs" dxfId="19" priority="43" operator="greaterThan">
      <formula>$H$46</formula>
    </cfRule>
  </conditionalFormatting>
  <conditionalFormatting sqref="K46">
    <cfRule type="cellIs" dxfId="18" priority="42" operator="lessThan">
      <formula>$H$46</formula>
    </cfRule>
  </conditionalFormatting>
  <conditionalFormatting sqref="K48">
    <cfRule type="cellIs" dxfId="17" priority="33" operator="greaterThan">
      <formula>$H$48</formula>
    </cfRule>
  </conditionalFormatting>
  <conditionalFormatting sqref="K48">
    <cfRule type="cellIs" dxfId="16" priority="32" operator="lessThan">
      <formula>$H$48</formula>
    </cfRule>
  </conditionalFormatting>
  <conditionalFormatting sqref="K49">
    <cfRule type="cellIs" dxfId="15" priority="16" operator="greaterThan">
      <formula>$H$49</formula>
    </cfRule>
  </conditionalFormatting>
  <conditionalFormatting sqref="K49">
    <cfRule type="cellIs" dxfId="14" priority="15" operator="lessThan">
      <formula>$H$49</formula>
    </cfRule>
  </conditionalFormatting>
  <conditionalFormatting sqref="K50">
    <cfRule type="cellIs" dxfId="13" priority="14" operator="greaterThan">
      <formula>$H$50</formula>
    </cfRule>
  </conditionalFormatting>
  <conditionalFormatting sqref="K50">
    <cfRule type="cellIs" dxfId="12" priority="13" operator="lessThan">
      <formula>$H$50</formula>
    </cfRule>
  </conditionalFormatting>
  <conditionalFormatting sqref="K51">
    <cfRule type="cellIs" dxfId="11" priority="12" operator="greaterThan">
      <formula>$H$51</formula>
    </cfRule>
  </conditionalFormatting>
  <conditionalFormatting sqref="K51">
    <cfRule type="cellIs" dxfId="10" priority="11" operator="lessThan">
      <formula>$H$51</formula>
    </cfRule>
  </conditionalFormatting>
  <conditionalFormatting sqref="K52">
    <cfRule type="cellIs" dxfId="9" priority="10" operator="greaterThan">
      <formula>$H$52</formula>
    </cfRule>
  </conditionalFormatting>
  <conditionalFormatting sqref="K52">
    <cfRule type="cellIs" dxfId="8" priority="9" operator="lessThan">
      <formula>$H$52</formula>
    </cfRule>
  </conditionalFormatting>
  <conditionalFormatting sqref="K53">
    <cfRule type="cellIs" dxfId="7" priority="8" operator="greaterThan">
      <formula>$H$53</formula>
    </cfRule>
  </conditionalFormatting>
  <conditionalFormatting sqref="K53">
    <cfRule type="cellIs" dxfId="6" priority="7" operator="lessThan">
      <formula>$H$53</formula>
    </cfRule>
  </conditionalFormatting>
  <conditionalFormatting sqref="K54">
    <cfRule type="cellIs" dxfId="5" priority="6" operator="greaterThan">
      <formula>$H$54</formula>
    </cfRule>
  </conditionalFormatting>
  <conditionalFormatting sqref="K54">
    <cfRule type="cellIs" dxfId="4" priority="5" operator="lessThan">
      <formula>$H$54</formula>
    </cfRule>
  </conditionalFormatting>
  <conditionalFormatting sqref="K55">
    <cfRule type="cellIs" dxfId="3" priority="4" operator="greaterThan">
      <formula>$H$55</formula>
    </cfRule>
  </conditionalFormatting>
  <conditionalFormatting sqref="K55">
    <cfRule type="cellIs" dxfId="2" priority="3" operator="lessThan">
      <formula>$H$55</formula>
    </cfRule>
  </conditionalFormatting>
  <conditionalFormatting sqref="K47">
    <cfRule type="cellIs" dxfId="1" priority="2" operator="greaterThan">
      <formula>$H$47</formula>
    </cfRule>
  </conditionalFormatting>
  <conditionalFormatting sqref="K47">
    <cfRule type="cellIs" dxfId="0" priority="1" operator="lessThan">
      <formula>$H$47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0B1A-257D-4DB3-8BFB-4F5C8B3D20B8}">
  <dimension ref="F1:P13"/>
  <sheetViews>
    <sheetView tabSelected="1" topLeftCell="E1" workbookViewId="0">
      <selection activeCell="H10" sqref="H10:J10"/>
    </sheetView>
  </sheetViews>
  <sheetFormatPr defaultRowHeight="16.5"/>
  <cols>
    <col min="5" max="5" width="6.875" customWidth="1"/>
    <col min="6" max="6" width="13.875" customWidth="1"/>
    <col min="7" max="7" width="15.875" customWidth="1"/>
    <col min="8" max="8" width="12.875" bestFit="1" customWidth="1"/>
    <col min="12" max="12" width="10.25" bestFit="1" customWidth="1"/>
  </cols>
  <sheetData>
    <row r="1" spans="6:16">
      <c r="G1" t="s">
        <v>61</v>
      </c>
      <c r="H1" s="46" t="s">
        <v>62</v>
      </c>
      <c r="I1" s="46"/>
      <c r="J1" s="46"/>
    </row>
    <row r="2" spans="6:16">
      <c r="H2" s="47" t="s">
        <v>63</v>
      </c>
      <c r="I2" s="47" t="s">
        <v>64</v>
      </c>
      <c r="J2" s="47" t="s">
        <v>65</v>
      </c>
    </row>
    <row r="3" spans="6:16">
      <c r="H3" s="30" t="s">
        <v>66</v>
      </c>
      <c r="I3" s="30" t="s">
        <v>67</v>
      </c>
      <c r="J3" s="30" t="s">
        <v>68</v>
      </c>
    </row>
    <row r="4" spans="6:16" ht="20.25" customHeight="1">
      <c r="F4" s="13" t="s">
        <v>69</v>
      </c>
      <c r="G4" s="15">
        <v>762</v>
      </c>
      <c r="H4" s="45">
        <f>IF($G4="","",$G4/27.947871)</f>
        <v>27.265046414447813</v>
      </c>
      <c r="I4" s="45"/>
      <c r="J4" s="45"/>
    </row>
    <row r="5" spans="6:16" ht="20.25" customHeight="1">
      <c r="F5" s="34" t="s">
        <v>70</v>
      </c>
      <c r="G5" s="16">
        <v>812</v>
      </c>
      <c r="H5" s="37">
        <f>IF($G5="","",$G5/9.986472)</f>
        <v>81.309996162809057</v>
      </c>
      <c r="I5" s="37">
        <f>IF($G5="","",$G5/31.075392)</f>
        <v>26.130000226545814</v>
      </c>
      <c r="J5" s="37">
        <f>IF($G5="","",$G5/18.302)</f>
        <v>44.366735875860563</v>
      </c>
    </row>
    <row r="6" spans="6:16" ht="20.25" customHeight="1">
      <c r="F6" s="14" t="s">
        <v>71</v>
      </c>
      <c r="G6" s="17">
        <v>1485</v>
      </c>
      <c r="H6" s="18">
        <f>IF($G6="","",$G6/58.213)</f>
        <v>25.509765859859481</v>
      </c>
      <c r="I6" s="18">
        <f>IF($G6="","",$G6/58.2211)</f>
        <v>25.506216818301269</v>
      </c>
      <c r="J6" s="18">
        <f>IF($G6="","",$G6/46.5731)</f>
        <v>31.88535871565346</v>
      </c>
    </row>
    <row r="9" spans="6:16">
      <c r="F9" t="s">
        <v>72</v>
      </c>
      <c r="G9" t="s">
        <v>73</v>
      </c>
      <c r="H9" t="s">
        <v>74</v>
      </c>
    </row>
    <row r="10" spans="6:16">
      <c r="F10" s="29" t="s">
        <v>69</v>
      </c>
      <c r="G10" s="15">
        <v>25</v>
      </c>
      <c r="H10" s="49">
        <f>IF($G10="","",$G10*27.944)</f>
        <v>698.6</v>
      </c>
      <c r="I10" s="49"/>
      <c r="J10" s="49"/>
      <c r="L10" s="38"/>
    </row>
    <row r="11" spans="6:16">
      <c r="F11" s="30" t="s">
        <v>71</v>
      </c>
      <c r="G11" s="17">
        <v>24</v>
      </c>
      <c r="H11" s="48">
        <f>IF($G11="","",$G11*58.213)</f>
        <v>1397.1120000000001</v>
      </c>
      <c r="I11" s="48">
        <f>IF($G11="","",$G11*58.2211)</f>
        <v>1397.3063999999999</v>
      </c>
      <c r="J11" s="48">
        <f>IF($G11="","",$G11*46.5731)</f>
        <v>1117.7543999999998</v>
      </c>
    </row>
    <row r="13" spans="6:16">
      <c r="P13">
        <f>812/81.31</f>
        <v>9.9864715287172547</v>
      </c>
    </row>
  </sheetData>
  <mergeCells count="3">
    <mergeCell ref="H4:J4"/>
    <mergeCell ref="H1:J1"/>
    <mergeCell ref="H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김 다슬</cp:lastModifiedBy>
  <cp:revision/>
  <dcterms:created xsi:type="dcterms:W3CDTF">2021-05-02T10:13:02Z</dcterms:created>
  <dcterms:modified xsi:type="dcterms:W3CDTF">2021-09-28T10:27:47Z</dcterms:modified>
  <cp:category/>
  <cp:contentStatus/>
</cp:coreProperties>
</file>