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2180501\Desktop\"/>
    </mc:Choice>
  </mc:AlternateContent>
  <xr:revisionPtr revIDLastSave="0" documentId="13_ncr:1_{386F14BA-B7A9-478F-A4F4-B7435804B4E1}" xr6:coauthVersionLast="46" xr6:coauthVersionMax="46" xr10:uidLastSave="{00000000-0000-0000-0000-000000000000}"/>
  <bookViews>
    <workbookView xWindow="11415" yWindow="870" windowWidth="18150" windowHeight="19185" xr2:uid="{02E23C1C-B8EB-403C-B999-E8A402E7277B}"/>
  </bookViews>
  <sheets>
    <sheet name="입력" sheetId="1" r:id="rId1"/>
    <sheet name="결과" sheetId="11" r:id="rId2"/>
    <sheet name="계산" sheetId="7" state="hidden" r:id="rId3"/>
    <sheet name="아이템" sheetId="2" state="hidden" r:id="rId4"/>
    <sheet name="세트효과" sheetId="3" state="hidden" r:id="rId5"/>
    <sheet name="스타포스" sheetId="4" state="hidden" r:id="rId6"/>
    <sheet name="추가옵션" sheetId="9" state="hidden" r:id="rId7"/>
    <sheet name="에디셔널" sheetId="6" state="hidden" r:id="rId8"/>
    <sheet name="하이퍼,유니온,몬라,마라벨" sheetId="5" state="hidden" r:id="rId9"/>
    <sheet name="그외" sheetId="8" state="hidden" r:id="rId10"/>
  </sheets>
  <definedNames>
    <definedName name="OX">'하이퍼,유니온,몬라,마라벨'!$H$7:$H$8</definedName>
    <definedName name="견장">아이템!$B$24:$B$27</definedName>
    <definedName name="귀고리">아이템!$B$45:$B$48</definedName>
    <definedName name="눈장식">아이템!$B$31:$B$35</definedName>
    <definedName name="망토">아이템!$B$22:$B$23</definedName>
    <definedName name="모자">아이템!$B$14:$B$17</definedName>
    <definedName name="무기">아이템!$B$2:$B$5</definedName>
    <definedName name="반지">아이템!$B$49:$B$56</definedName>
    <definedName name="뱃지">아이템!$B$57:$B$59</definedName>
    <definedName name="벨트">아이템!$B$41:$B$44</definedName>
    <definedName name="보조무기">아이템!$B$6:$B$9</definedName>
    <definedName name="상의">아이템!$B$12</definedName>
    <definedName name="스포종류1">스타포스!$N$4</definedName>
    <definedName name="스포종류2">스타포스!$N$6:$N$7</definedName>
    <definedName name="스포종류3">스타포스!$N$9:$N$11</definedName>
    <definedName name="신발">아이템!$B$18:$B$19</definedName>
    <definedName name="얼굴장식">아이템!$B$28:$B$30</definedName>
    <definedName name="엠블렘">아이템!$B$10:$B$11</definedName>
    <definedName name="장갑">아이템!$B$20:$B$21</definedName>
    <definedName name="칭호">아이템!$B$68:$B$74</definedName>
    <definedName name="펜던트">아이템!$B$36:$B$40</definedName>
    <definedName name="포켓">아이템!$B$60:$B$61</definedName>
    <definedName name="하의">아이템!$B$13</definedName>
    <definedName name="하트">아이템!$B$75:$B$78</definedName>
    <definedName name="훈장">아이템!$B$62:$B$67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0" i="7" l="1"/>
  <c r="AD3" i="7"/>
  <c r="AE3" i="7" s="1"/>
  <c r="AE38" i="7" s="1"/>
  <c r="AB12" i="7"/>
  <c r="AC12" i="7" s="1"/>
  <c r="AB8" i="7"/>
  <c r="AC8" i="7" s="1"/>
  <c r="AC3" i="7"/>
  <c r="AB3" i="7"/>
  <c r="Z19" i="7"/>
  <c r="AA19" i="7" s="1"/>
  <c r="AA15" i="7"/>
  <c r="AA10" i="7"/>
  <c r="Z9" i="7"/>
  <c r="AA9" i="7" s="1"/>
  <c r="Z10" i="7"/>
  <c r="Z11" i="7"/>
  <c r="AA11" i="7" s="1"/>
  <c r="Z12" i="7"/>
  <c r="AA12" i="7" s="1"/>
  <c r="Z13" i="7"/>
  <c r="AA13" i="7" s="1"/>
  <c r="Z14" i="7"/>
  <c r="AA14" i="7" s="1"/>
  <c r="Z15" i="7"/>
  <c r="Z8" i="7"/>
  <c r="AA8" i="7" s="1"/>
  <c r="Z3" i="7"/>
  <c r="AA3" i="7" s="1"/>
  <c r="V4" i="7"/>
  <c r="X4" i="7" s="1"/>
  <c r="Y4" i="7" s="1"/>
  <c r="V5" i="7"/>
  <c r="X5" i="7" s="1"/>
  <c r="Y5" i="7" s="1"/>
  <c r="V7" i="7"/>
  <c r="W7" i="7" s="1"/>
  <c r="V8" i="7"/>
  <c r="X8" i="7" s="1"/>
  <c r="Y8" i="7" s="1"/>
  <c r="V10" i="7"/>
  <c r="X10" i="7" s="1"/>
  <c r="Y10" i="7" s="1"/>
  <c r="V11" i="7"/>
  <c r="X11" i="7" s="1"/>
  <c r="Y11" i="7" s="1"/>
  <c r="V12" i="7"/>
  <c r="W12" i="7" s="1"/>
  <c r="V13" i="7"/>
  <c r="X13" i="7" s="1"/>
  <c r="Y13" i="7" s="1"/>
  <c r="V14" i="7"/>
  <c r="W14" i="7" s="1"/>
  <c r="V16" i="7"/>
  <c r="W16" i="7" s="1"/>
  <c r="V17" i="7"/>
  <c r="W17" i="7" s="1"/>
  <c r="V18" i="7"/>
  <c r="X18" i="7" s="1"/>
  <c r="Y18" i="7" s="1"/>
  <c r="V19" i="7"/>
  <c r="W19" i="7" s="1"/>
  <c r="V20" i="7"/>
  <c r="X20" i="7" s="1"/>
  <c r="Y20" i="7" s="1"/>
  <c r="V21" i="7"/>
  <c r="W21" i="7" s="1"/>
  <c r="V24" i="7"/>
  <c r="X24" i="7" s="1"/>
  <c r="Y24" i="7" s="1"/>
  <c r="V25" i="7"/>
  <c r="X25" i="7" s="1"/>
  <c r="Y25" i="7" s="1"/>
  <c r="V26" i="7"/>
  <c r="W26" i="7" s="1"/>
  <c r="V27" i="7"/>
  <c r="W27" i="7" s="1"/>
  <c r="V29" i="7"/>
  <c r="W29" i="7" s="1"/>
  <c r="V3" i="7"/>
  <c r="W3" i="7" s="1"/>
  <c r="U4" i="7"/>
  <c r="U5" i="7"/>
  <c r="U7" i="7"/>
  <c r="U8" i="7"/>
  <c r="U10" i="7"/>
  <c r="U11" i="7"/>
  <c r="U12" i="7"/>
  <c r="U13" i="7"/>
  <c r="U14" i="7"/>
  <c r="U16" i="7"/>
  <c r="U17" i="7"/>
  <c r="U18" i="7"/>
  <c r="U19" i="7"/>
  <c r="U20" i="7"/>
  <c r="U21" i="7"/>
  <c r="U24" i="7"/>
  <c r="U25" i="7"/>
  <c r="U26" i="7"/>
  <c r="U27" i="7"/>
  <c r="U29" i="7"/>
  <c r="U3" i="7"/>
  <c r="S8" i="7"/>
  <c r="T8" i="7" s="1"/>
  <c r="S10" i="7"/>
  <c r="T10" i="7" s="1"/>
  <c r="S11" i="7"/>
  <c r="T11" i="7" s="1"/>
  <c r="S12" i="7"/>
  <c r="T12" i="7" s="1"/>
  <c r="S13" i="7"/>
  <c r="T13" i="7" s="1"/>
  <c r="S16" i="7"/>
  <c r="T16" i="7" s="1"/>
  <c r="S17" i="7"/>
  <c r="T17" i="7" s="1"/>
  <c r="S18" i="7"/>
  <c r="T18" i="7" s="1"/>
  <c r="S19" i="7"/>
  <c r="T19" i="7" s="1"/>
  <c r="S20" i="7"/>
  <c r="T20" i="7" s="1"/>
  <c r="S21" i="7"/>
  <c r="T21" i="7" s="1"/>
  <c r="S22" i="7"/>
  <c r="T22" i="7" s="1"/>
  <c r="S7" i="7"/>
  <c r="T7" i="7" s="1"/>
  <c r="O22" i="7"/>
  <c r="O7" i="7"/>
  <c r="O8" i="7"/>
  <c r="O10" i="7"/>
  <c r="O11" i="7"/>
  <c r="O12" i="7"/>
  <c r="O13" i="7"/>
  <c r="O16" i="7"/>
  <c r="O17" i="7"/>
  <c r="O18" i="7"/>
  <c r="O19" i="7"/>
  <c r="O20" i="7"/>
  <c r="O21" i="7"/>
  <c r="O3" i="7"/>
  <c r="M7" i="7"/>
  <c r="M8" i="7"/>
  <c r="M10" i="7"/>
  <c r="M11" i="7"/>
  <c r="M12" i="7"/>
  <c r="M13" i="7"/>
  <c r="M14" i="7"/>
  <c r="M16" i="7"/>
  <c r="M17" i="7"/>
  <c r="M18" i="7"/>
  <c r="M19" i="7"/>
  <c r="M20" i="7"/>
  <c r="M21" i="7"/>
  <c r="M24" i="7"/>
  <c r="M25" i="7"/>
  <c r="M26" i="7"/>
  <c r="M27" i="7"/>
  <c r="M29" i="7"/>
  <c r="L7" i="7"/>
  <c r="L8" i="7"/>
  <c r="L10" i="7"/>
  <c r="L11" i="7"/>
  <c r="L12" i="7"/>
  <c r="L13" i="7"/>
  <c r="L14" i="7"/>
  <c r="L16" i="7"/>
  <c r="L17" i="7"/>
  <c r="L18" i="7"/>
  <c r="L19" i="7"/>
  <c r="L20" i="7"/>
  <c r="L21" i="7"/>
  <c r="L24" i="7"/>
  <c r="L25" i="7"/>
  <c r="L26" i="7"/>
  <c r="L27" i="7"/>
  <c r="L29" i="7"/>
  <c r="M3" i="7"/>
  <c r="L3" i="7"/>
  <c r="B33" i="7"/>
  <c r="G33" i="7" s="1"/>
  <c r="B32" i="7"/>
  <c r="J32" i="7" s="1"/>
  <c r="B31" i="7"/>
  <c r="J31" i="7" s="1"/>
  <c r="B29" i="7"/>
  <c r="K29" i="7" s="1"/>
  <c r="B27" i="7"/>
  <c r="D27" i="7" s="1"/>
  <c r="B26" i="7"/>
  <c r="J26" i="7" s="1"/>
  <c r="B25" i="7"/>
  <c r="K25" i="7" s="1"/>
  <c r="B24" i="7"/>
  <c r="J24" i="7" s="1"/>
  <c r="B22" i="7"/>
  <c r="C22" i="7" s="1"/>
  <c r="B21" i="7"/>
  <c r="D21" i="7" s="1"/>
  <c r="B20" i="7"/>
  <c r="K20" i="7" s="1"/>
  <c r="B19" i="7"/>
  <c r="C19" i="7" s="1"/>
  <c r="B18" i="7"/>
  <c r="D18" i="7" s="1"/>
  <c r="B17" i="7"/>
  <c r="F17" i="7" s="1"/>
  <c r="B16" i="7"/>
  <c r="K16" i="7" s="1"/>
  <c r="B14" i="7"/>
  <c r="K14" i="7" s="1"/>
  <c r="B13" i="7"/>
  <c r="D13" i="7" s="1"/>
  <c r="E13" i="7" s="1"/>
  <c r="B12" i="7"/>
  <c r="J12" i="7" s="1"/>
  <c r="B11" i="7"/>
  <c r="K11" i="7" s="1"/>
  <c r="B10" i="7"/>
  <c r="D10" i="7" s="1"/>
  <c r="E10" i="7" s="1"/>
  <c r="B8" i="7"/>
  <c r="K8" i="7" s="1"/>
  <c r="B7" i="7"/>
  <c r="K7" i="7" s="1"/>
  <c r="B5" i="7"/>
  <c r="D5" i="7" s="1"/>
  <c r="B4" i="7"/>
  <c r="C4" i="7" s="1"/>
  <c r="B3" i="7"/>
  <c r="G3" i="7" s="1"/>
  <c r="J55" i="2"/>
  <c r="I24" i="2"/>
  <c r="H24" i="2"/>
  <c r="G24" i="2"/>
  <c r="I55" i="2"/>
  <c r="G14" i="2"/>
  <c r="H14" i="2"/>
  <c r="F14" i="2"/>
  <c r="W20" i="7" l="1"/>
  <c r="X14" i="7"/>
  <c r="Y14" i="7" s="1"/>
  <c r="X29" i="7"/>
  <c r="Y29" i="7" s="1"/>
  <c r="X21" i="7"/>
  <c r="Y21" i="7" s="1"/>
  <c r="X12" i="7"/>
  <c r="Y12" i="7" s="1"/>
  <c r="W10" i="7"/>
  <c r="W25" i="7"/>
  <c r="U40" i="7"/>
  <c r="X7" i="7"/>
  <c r="Y7" i="7" s="1"/>
  <c r="W4" i="7"/>
  <c r="X3" i="7"/>
  <c r="Y3" i="7" s="1"/>
  <c r="AC38" i="7"/>
  <c r="AA42" i="7"/>
  <c r="B46" i="7" s="1"/>
  <c r="W8" i="7"/>
  <c r="W24" i="7"/>
  <c r="X27" i="7"/>
  <c r="Y27" i="7" s="1"/>
  <c r="X19" i="7"/>
  <c r="Y19" i="7" s="1"/>
  <c r="W13" i="7"/>
  <c r="W5" i="7"/>
  <c r="X26" i="7"/>
  <c r="Y26" i="7" s="1"/>
  <c r="X16" i="7"/>
  <c r="Y16" i="7" s="1"/>
  <c r="W11" i="7"/>
  <c r="W18" i="7"/>
  <c r="X17" i="7"/>
  <c r="Y17" i="7" s="1"/>
  <c r="T38" i="7"/>
  <c r="P19" i="7"/>
  <c r="P22" i="7"/>
  <c r="F32" i="7"/>
  <c r="N20" i="7"/>
  <c r="N19" i="7"/>
  <c r="K13" i="7"/>
  <c r="G5" i="7"/>
  <c r="K5" i="7"/>
  <c r="F5" i="7"/>
  <c r="C18" i="7"/>
  <c r="J22" i="7"/>
  <c r="D20" i="7"/>
  <c r="J13" i="7"/>
  <c r="I13" i="7"/>
  <c r="I29" i="7"/>
  <c r="C11" i="7"/>
  <c r="D14" i="7"/>
  <c r="E14" i="7" s="1"/>
  <c r="G21" i="7"/>
  <c r="H21" i="7"/>
  <c r="C32" i="7"/>
  <c r="C7" i="7"/>
  <c r="N7" i="7" s="1"/>
  <c r="D11" i="7"/>
  <c r="E11" i="7" s="1"/>
  <c r="F13" i="7"/>
  <c r="G13" i="7"/>
  <c r="H13" i="7"/>
  <c r="I5" i="7"/>
  <c r="K22" i="7"/>
  <c r="F29" i="7"/>
  <c r="H29" i="7"/>
  <c r="J21" i="7"/>
  <c r="F21" i="7"/>
  <c r="C29" i="7"/>
  <c r="N29" i="7" s="1"/>
  <c r="D32" i="7"/>
  <c r="D7" i="7"/>
  <c r="E7" i="7" s="1"/>
  <c r="F10" i="7"/>
  <c r="G10" i="7"/>
  <c r="H5" i="7"/>
  <c r="J29" i="7"/>
  <c r="K21" i="7"/>
  <c r="D29" i="7"/>
  <c r="G29" i="7"/>
  <c r="C14" i="7"/>
  <c r="N14" i="7" s="1"/>
  <c r="D17" i="7"/>
  <c r="F22" i="7"/>
  <c r="G22" i="7"/>
  <c r="H22" i="7"/>
  <c r="I21" i="7"/>
  <c r="C21" i="7"/>
  <c r="N21" i="7" s="1"/>
  <c r="I22" i="7"/>
  <c r="J5" i="7"/>
  <c r="C26" i="7"/>
  <c r="N26" i="7" s="1"/>
  <c r="C8" i="7"/>
  <c r="N8" i="7" s="1"/>
  <c r="D26" i="7"/>
  <c r="D8" i="7"/>
  <c r="E8" i="7" s="1"/>
  <c r="H19" i="7"/>
  <c r="H10" i="7"/>
  <c r="I19" i="7"/>
  <c r="I10" i="7"/>
  <c r="J19" i="7"/>
  <c r="J10" i="7"/>
  <c r="K27" i="7"/>
  <c r="K19" i="7"/>
  <c r="K10" i="7"/>
  <c r="D19" i="7"/>
  <c r="G19" i="7"/>
  <c r="D22" i="7"/>
  <c r="F27" i="7"/>
  <c r="F18" i="7"/>
  <c r="F8" i="7"/>
  <c r="G27" i="7"/>
  <c r="G18" i="7"/>
  <c r="G8" i="7"/>
  <c r="H27" i="7"/>
  <c r="H18" i="7"/>
  <c r="H8" i="7"/>
  <c r="I27" i="7"/>
  <c r="I18" i="7"/>
  <c r="I8" i="7"/>
  <c r="J27" i="7"/>
  <c r="J18" i="7"/>
  <c r="J8" i="7"/>
  <c r="K26" i="7"/>
  <c r="K18" i="7"/>
  <c r="C12" i="7"/>
  <c r="F19" i="7"/>
  <c r="C24" i="7"/>
  <c r="N24" i="7" s="1"/>
  <c r="C13" i="7"/>
  <c r="N13" i="7" s="1"/>
  <c r="C5" i="7"/>
  <c r="F26" i="7"/>
  <c r="F14" i="7"/>
  <c r="F7" i="7"/>
  <c r="G26" i="7"/>
  <c r="G14" i="7"/>
  <c r="G7" i="7"/>
  <c r="H26" i="7"/>
  <c r="H14" i="7"/>
  <c r="H7" i="7"/>
  <c r="I26" i="7"/>
  <c r="I14" i="7"/>
  <c r="I7" i="7"/>
  <c r="J14" i="7"/>
  <c r="J7" i="7"/>
  <c r="K24" i="7"/>
  <c r="D12" i="7"/>
  <c r="E12" i="7" s="1"/>
  <c r="D4" i="7"/>
  <c r="C20" i="7"/>
  <c r="P20" i="7" s="1"/>
  <c r="F12" i="7"/>
  <c r="F4" i="7"/>
  <c r="G12" i="7"/>
  <c r="G4" i="7"/>
  <c r="H12" i="7"/>
  <c r="H4" i="7"/>
  <c r="I12" i="7"/>
  <c r="I4" i="7"/>
  <c r="K12" i="7"/>
  <c r="K32" i="7"/>
  <c r="C27" i="7"/>
  <c r="N27" i="7" s="1"/>
  <c r="C10" i="7"/>
  <c r="F31" i="7"/>
  <c r="F20" i="7"/>
  <c r="F11" i="7"/>
  <c r="G32" i="7"/>
  <c r="G20" i="7"/>
  <c r="G11" i="7"/>
  <c r="H32" i="7"/>
  <c r="H20" i="7"/>
  <c r="H11" i="7"/>
  <c r="I32" i="7"/>
  <c r="I20" i="7"/>
  <c r="I11" i="7"/>
  <c r="J20" i="7"/>
  <c r="J11" i="7"/>
  <c r="G31" i="7"/>
  <c r="H31" i="7"/>
  <c r="C31" i="7"/>
  <c r="I31" i="7"/>
  <c r="K31" i="7"/>
  <c r="D31" i="7"/>
  <c r="J33" i="7"/>
  <c r="D33" i="7"/>
  <c r="K33" i="7"/>
  <c r="I33" i="7"/>
  <c r="C33" i="7"/>
  <c r="H33" i="7"/>
  <c r="F33" i="7"/>
  <c r="D25" i="7"/>
  <c r="G25" i="7"/>
  <c r="I25" i="7"/>
  <c r="C25" i="7"/>
  <c r="N25" i="7" s="1"/>
  <c r="F25" i="7"/>
  <c r="H25" i="7"/>
  <c r="J25" i="7"/>
  <c r="F24" i="7"/>
  <c r="I24" i="7"/>
  <c r="D24" i="7"/>
  <c r="H24" i="7"/>
  <c r="G24" i="7"/>
  <c r="J17" i="7"/>
  <c r="C17" i="7"/>
  <c r="N17" i="7" s="1"/>
  <c r="I17" i="7"/>
  <c r="H17" i="7"/>
  <c r="K17" i="7"/>
  <c r="G17" i="7"/>
  <c r="C16" i="7"/>
  <c r="N16" i="7" s="1"/>
  <c r="D16" i="7"/>
  <c r="F16" i="7"/>
  <c r="G16" i="7"/>
  <c r="H16" i="7"/>
  <c r="I16" i="7"/>
  <c r="J16" i="7"/>
  <c r="K4" i="7"/>
  <c r="J4" i="7"/>
  <c r="F3" i="7"/>
  <c r="H3" i="7"/>
  <c r="I3" i="7"/>
  <c r="J3" i="7"/>
  <c r="C3" i="7"/>
  <c r="D3" i="7"/>
  <c r="E3" i="7" s="1"/>
  <c r="K3" i="7"/>
  <c r="Y38" i="7" l="1"/>
  <c r="W40" i="7"/>
  <c r="P21" i="7"/>
  <c r="R20" i="7"/>
  <c r="Q20" i="7"/>
  <c r="Q22" i="7"/>
  <c r="R22" i="7"/>
  <c r="R19" i="7"/>
  <c r="Q19" i="7"/>
  <c r="P13" i="7"/>
  <c r="P7" i="7"/>
  <c r="P16" i="7"/>
  <c r="N12" i="7"/>
  <c r="P12" i="7"/>
  <c r="N10" i="7"/>
  <c r="P10" i="7"/>
  <c r="N11" i="7"/>
  <c r="P11" i="7"/>
  <c r="N18" i="7"/>
  <c r="P18" i="7"/>
  <c r="P8" i="7"/>
  <c r="N3" i="7"/>
  <c r="P3" i="7"/>
  <c r="P17" i="7"/>
  <c r="I36" i="7"/>
  <c r="I38" i="7" s="1"/>
  <c r="J36" i="7"/>
  <c r="J38" i="7" s="1"/>
  <c r="H36" i="7"/>
  <c r="H38" i="7" s="1"/>
  <c r="K36" i="7"/>
  <c r="K38" i="7" s="1"/>
  <c r="F38" i="7"/>
  <c r="E38" i="7"/>
  <c r="G36" i="7"/>
  <c r="G38" i="7" s="1"/>
  <c r="Q17" i="7" l="1"/>
  <c r="R17" i="7"/>
  <c r="R18" i="7"/>
  <c r="Q18" i="7"/>
  <c r="R12" i="7"/>
  <c r="Q12" i="7"/>
  <c r="R11" i="7"/>
  <c r="Q11" i="7"/>
  <c r="Q3" i="7"/>
  <c r="R3" i="7"/>
  <c r="Q7" i="7"/>
  <c r="R7" i="7"/>
  <c r="Q16" i="7"/>
  <c r="R16" i="7"/>
  <c r="R10" i="7"/>
  <c r="Q10" i="7"/>
  <c r="R13" i="7"/>
  <c r="Q13" i="7"/>
  <c r="Q8" i="7"/>
  <c r="R8" i="7"/>
  <c r="R21" i="7"/>
  <c r="Q21" i="7"/>
  <c r="N38" i="7"/>
  <c r="Q38" i="7" l="1"/>
  <c r="B44" i="7" s="1"/>
  <c r="R40" i="7"/>
  <c r="B45" i="7" s="1"/>
  <c r="B49" i="7" l="1"/>
  <c r="P11" i="11" s="1"/>
  <c r="B48" i="7"/>
  <c r="P5" i="11" s="1"/>
</calcChain>
</file>

<file path=xl/sharedStrings.xml><?xml version="1.0" encoding="utf-8"?>
<sst xmlns="http://schemas.openxmlformats.org/spreadsheetml/2006/main" count="299" uniqueCount="225">
  <si>
    <t>무기</t>
  </si>
  <si>
    <t>보조무기</t>
  </si>
  <si>
    <t>엠블렘</t>
  </si>
  <si>
    <t>상의</t>
  </si>
  <si>
    <t>하의</t>
  </si>
  <si>
    <t>모자</t>
  </si>
  <si>
    <t>신발</t>
  </si>
  <si>
    <t>장갑</t>
  </si>
  <si>
    <t>망토</t>
  </si>
  <si>
    <t>견장</t>
  </si>
  <si>
    <t>얼굴장식</t>
  </si>
  <si>
    <t>눈장식</t>
  </si>
  <si>
    <t>펜던트1</t>
  </si>
  <si>
    <t>펜던트2</t>
  </si>
  <si>
    <t>벨트</t>
  </si>
  <si>
    <t>귀고리</t>
  </si>
  <si>
    <t>반지1</t>
  </si>
  <si>
    <t>반지2</t>
  </si>
  <si>
    <t>반지3</t>
  </si>
  <si>
    <t>하트</t>
  </si>
  <si>
    <t>부위</t>
    <phoneticPr fontId="1" type="noConversion"/>
  </si>
  <si>
    <t>HP</t>
    <phoneticPr fontId="1" type="noConversion"/>
  </si>
  <si>
    <t>공격력</t>
    <phoneticPr fontId="1" type="noConversion"/>
  </si>
  <si>
    <t>잠재능력</t>
    <phoneticPr fontId="1" type="noConversion"/>
  </si>
  <si>
    <t>HP%</t>
    <phoneticPr fontId="1" type="noConversion"/>
  </si>
  <si>
    <t>아이템명</t>
    <phoneticPr fontId="1" type="noConversion"/>
  </si>
  <si>
    <t>무기</t>
    <phoneticPr fontId="1" type="noConversion"/>
  </si>
  <si>
    <t>파프니르 데스브링어</t>
    <phoneticPr fontId="1" type="noConversion"/>
  </si>
  <si>
    <t>앱솔랩스 데스페라도</t>
    <phoneticPr fontId="1" type="noConversion"/>
  </si>
  <si>
    <t>아케인셰이드 데스페라도</t>
    <phoneticPr fontId="1" type="noConversion"/>
  </si>
  <si>
    <t>제네시스 데스페라도</t>
    <phoneticPr fontId="1" type="noConversion"/>
  </si>
  <si>
    <t>상의</t>
    <phoneticPr fontId="1" type="noConversion"/>
  </si>
  <si>
    <t>모자</t>
    <phoneticPr fontId="1" type="noConversion"/>
  </si>
  <si>
    <t>카오스 벨룸의 헬름</t>
    <phoneticPr fontId="1" type="noConversion"/>
  </si>
  <si>
    <t>하이네스 워리어헬름</t>
    <phoneticPr fontId="1" type="noConversion"/>
  </si>
  <si>
    <t>앱솔랩스 나이트헬름</t>
    <phoneticPr fontId="1" type="noConversion"/>
  </si>
  <si>
    <t>아케인셰이드 나이트햇</t>
    <phoneticPr fontId="1" type="noConversion"/>
  </si>
  <si>
    <t>이글아이 워리어아머</t>
    <phoneticPr fontId="1" type="noConversion"/>
  </si>
  <si>
    <t>하의</t>
    <phoneticPr fontId="1" type="noConversion"/>
  </si>
  <si>
    <t>트릭스터 워리어팬츠</t>
    <phoneticPr fontId="1" type="noConversion"/>
  </si>
  <si>
    <t>장갑</t>
    <phoneticPr fontId="1" type="noConversion"/>
  </si>
  <si>
    <t>신발</t>
    <phoneticPr fontId="1" type="noConversion"/>
  </si>
  <si>
    <t>뱃지</t>
    <phoneticPr fontId="1" type="noConversion"/>
  </si>
  <si>
    <t>훈장</t>
    <phoneticPr fontId="1" type="noConversion"/>
  </si>
  <si>
    <t>앱솔랩스 나이트슈즈</t>
    <phoneticPr fontId="1" type="noConversion"/>
  </si>
  <si>
    <t>아케인셰이드 나이트슈즈</t>
    <phoneticPr fontId="1" type="noConversion"/>
  </si>
  <si>
    <t>앱솔랩스 나이트글러브</t>
    <phoneticPr fontId="1" type="noConversion"/>
  </si>
  <si>
    <t>아케인셰이드 나이트글러브</t>
    <phoneticPr fontId="1" type="noConversion"/>
  </si>
  <si>
    <t>망토</t>
    <phoneticPr fontId="1" type="noConversion"/>
  </si>
  <si>
    <t>앱솔랩스 나이트케이프</t>
    <phoneticPr fontId="1" type="noConversion"/>
  </si>
  <si>
    <t>아케인셰이드 나이트케이프</t>
    <phoneticPr fontId="1" type="noConversion"/>
  </si>
  <si>
    <t>견장</t>
    <phoneticPr fontId="1" type="noConversion"/>
  </si>
  <si>
    <t>마이스터 숄더</t>
    <phoneticPr fontId="1" type="noConversion"/>
  </si>
  <si>
    <t>앱솔랩스 나이트숄더</t>
    <phoneticPr fontId="1" type="noConversion"/>
  </si>
  <si>
    <t>아케인셰이드 나이트숄더</t>
    <phoneticPr fontId="1" type="noConversion"/>
  </si>
  <si>
    <t>스칼렛 숄더</t>
    <phoneticPr fontId="1" type="noConversion"/>
  </si>
  <si>
    <t>얼굴장식</t>
    <phoneticPr fontId="1" type="noConversion"/>
  </si>
  <si>
    <t>응축된 힘의 결정석</t>
    <phoneticPr fontId="1" type="noConversion"/>
  </si>
  <si>
    <t>샤이니 레드 워리어 마이스터 심볼</t>
    <phoneticPr fontId="1" type="noConversion"/>
  </si>
  <si>
    <t>루즈 컨트롤 머신 마크</t>
    <phoneticPr fontId="1" type="noConversion"/>
  </si>
  <si>
    <t>눈장식</t>
    <phoneticPr fontId="1" type="noConversion"/>
  </si>
  <si>
    <t>블랙빈 마크</t>
    <phoneticPr fontId="1" type="noConversion"/>
  </si>
  <si>
    <t>아쿠아틱 레터 눈장식</t>
    <phoneticPr fontId="1" type="noConversion"/>
  </si>
  <si>
    <t>카오스 핑크빈 마크</t>
    <phoneticPr fontId="1" type="noConversion"/>
  </si>
  <si>
    <t>파풀라투스 마크</t>
    <phoneticPr fontId="1" type="noConversion"/>
  </si>
  <si>
    <t>마력이 깃든 안대</t>
    <phoneticPr fontId="1" type="noConversion"/>
  </si>
  <si>
    <t>카오스 혼테일의 목걸이</t>
    <phoneticPr fontId="1" type="noConversion"/>
  </si>
  <si>
    <t>퍼플 펜던트</t>
    <phoneticPr fontId="1" type="noConversion"/>
  </si>
  <si>
    <t>도미네이터 펜던트</t>
    <phoneticPr fontId="1" type="noConversion"/>
  </si>
  <si>
    <t>고통의 근원</t>
    <phoneticPr fontId="1" type="noConversion"/>
  </si>
  <si>
    <t>벨트</t>
    <phoneticPr fontId="1" type="noConversion"/>
  </si>
  <si>
    <t>골든 클로버 벨트</t>
    <phoneticPr fontId="1" type="noConversion"/>
  </si>
  <si>
    <t>타일런트 벨트</t>
    <phoneticPr fontId="1" type="noConversion"/>
  </si>
  <si>
    <t>분노한 자쿰의 벨트</t>
    <phoneticPr fontId="1" type="noConversion"/>
  </si>
  <si>
    <t>몽환의 벨트</t>
    <phoneticPr fontId="1" type="noConversion"/>
  </si>
  <si>
    <t>귀고리</t>
    <phoneticPr fontId="1" type="noConversion"/>
  </si>
  <si>
    <t>데아 시두스 이어링</t>
    <phoneticPr fontId="1" type="noConversion"/>
  </si>
  <si>
    <t>마이스터 이어링</t>
    <phoneticPr fontId="1" type="noConversion"/>
  </si>
  <si>
    <t>오션 글로우 이어링</t>
    <phoneticPr fontId="1" type="noConversion"/>
  </si>
  <si>
    <t>커맨더 포스 이어링</t>
    <phoneticPr fontId="1" type="noConversion"/>
  </si>
  <si>
    <t>반지</t>
    <phoneticPr fontId="1" type="noConversion"/>
  </si>
  <si>
    <t>실버블라썸 링</t>
    <phoneticPr fontId="1" type="noConversion"/>
  </si>
  <si>
    <t>고귀한 이피아의 반지</t>
    <phoneticPr fontId="1" type="noConversion"/>
  </si>
  <si>
    <t>마이스터링</t>
    <phoneticPr fontId="1" type="noConversion"/>
  </si>
  <si>
    <t>가디언 엔젤 링</t>
    <phoneticPr fontId="1" type="noConversion"/>
  </si>
  <si>
    <t>거대한 공포</t>
    <phoneticPr fontId="1" type="noConversion"/>
  </si>
  <si>
    <t>이벤트링</t>
    <phoneticPr fontId="1" type="noConversion"/>
  </si>
  <si>
    <t>스칼렛 링</t>
    <phoneticPr fontId="1" type="noConversion"/>
  </si>
  <si>
    <t>펜던트</t>
    <phoneticPr fontId="1" type="noConversion"/>
  </si>
  <si>
    <t>크리스탈 웬투스 뱃지</t>
    <phoneticPr fontId="1" type="noConversion"/>
  </si>
  <si>
    <t>칠요의 뱃지</t>
    <phoneticPr fontId="1" type="noConversion"/>
  </si>
  <si>
    <t>창세의 뱃지</t>
    <phoneticPr fontId="1" type="noConversion"/>
  </si>
  <si>
    <t>포켓</t>
    <phoneticPr fontId="1" type="noConversion"/>
  </si>
  <si>
    <t>핑크빛 성배</t>
    <phoneticPr fontId="1" type="noConversion"/>
  </si>
  <si>
    <t>저주받은 마도서</t>
    <phoneticPr fontId="1" type="noConversion"/>
  </si>
  <si>
    <t>칭호</t>
    <phoneticPr fontId="1" type="noConversion"/>
  </si>
  <si>
    <t>본 투 비 레드</t>
    <phoneticPr fontId="1" type="noConversion"/>
  </si>
  <si>
    <t>카오스 벨룸 킬러</t>
    <phoneticPr fontId="1" type="noConversion"/>
  </si>
  <si>
    <t>칠요의 몬스터파커</t>
    <phoneticPr fontId="1" type="noConversion"/>
  </si>
  <si>
    <t>킹 오브 루타비스</t>
    <phoneticPr fontId="1" type="noConversion"/>
  </si>
  <si>
    <t>메이플을 잘 아는</t>
    <phoneticPr fontId="1" type="noConversion"/>
  </si>
  <si>
    <t>핑아일체</t>
    <phoneticPr fontId="1" type="noConversion"/>
  </si>
  <si>
    <t>예티X핑크빈</t>
    <phoneticPr fontId="1" type="noConversion"/>
  </si>
  <si>
    <t>MVP 레드</t>
    <phoneticPr fontId="1" type="noConversion"/>
  </si>
  <si>
    <t>보조무기</t>
    <phoneticPr fontId="1" type="noConversion"/>
  </si>
  <si>
    <t>극한의 포스실드</t>
    <phoneticPr fontId="1" type="noConversion"/>
  </si>
  <si>
    <t>루인 포스실드</t>
    <phoneticPr fontId="1" type="noConversion"/>
  </si>
  <si>
    <t>엠블렘</t>
    <phoneticPr fontId="1" type="noConversion"/>
  </si>
  <si>
    <t>골드 데몬 엠블렘</t>
    <phoneticPr fontId="1" type="noConversion"/>
  </si>
  <si>
    <t>장비분류</t>
    <phoneticPr fontId="1" type="noConversion"/>
  </si>
  <si>
    <t>렙제</t>
    <phoneticPr fontId="1" type="noConversion"/>
  </si>
  <si>
    <t>업횟(황망)</t>
    <phoneticPr fontId="1" type="noConversion"/>
  </si>
  <si>
    <t>STR</t>
    <phoneticPr fontId="1" type="noConversion"/>
  </si>
  <si>
    <t>루타셋</t>
    <phoneticPr fontId="1" type="noConversion"/>
  </si>
  <si>
    <t>앱솔셋</t>
    <phoneticPr fontId="1" type="noConversion"/>
  </si>
  <si>
    <t>아케인셋</t>
    <phoneticPr fontId="1" type="noConversion"/>
  </si>
  <si>
    <t>보장셋</t>
    <phoneticPr fontId="1" type="noConversion"/>
  </si>
  <si>
    <t>칠흑셋</t>
    <phoneticPr fontId="1" type="noConversion"/>
  </si>
  <si>
    <t>이볼빙 극한의 포스실드</t>
    <phoneticPr fontId="1" type="noConversion"/>
  </si>
  <si>
    <t>블랙 포스실드</t>
    <phoneticPr fontId="1" type="noConversion"/>
  </si>
  <si>
    <t>매커네이터 펜던트</t>
    <phoneticPr fontId="1" type="noConversion"/>
  </si>
  <si>
    <t>어드벤쳐 딥다크 크리티컬링</t>
    <phoneticPr fontId="1" type="noConversion"/>
  </si>
  <si>
    <t>세트</t>
    <phoneticPr fontId="1" type="noConversion"/>
  </si>
  <si>
    <t>피스</t>
    <phoneticPr fontId="1" type="noConversion"/>
  </si>
  <si>
    <t>루타비스 세트</t>
    <phoneticPr fontId="1" type="noConversion"/>
  </si>
  <si>
    <t>앱솔랩스 세트</t>
    <phoneticPr fontId="1" type="noConversion"/>
  </si>
  <si>
    <t>아케인셰이드 세트</t>
    <phoneticPr fontId="1" type="noConversion"/>
  </si>
  <si>
    <t>보스 장신구 세트</t>
    <phoneticPr fontId="1" type="noConversion"/>
  </si>
  <si>
    <t>칠흑의 보스 세트</t>
    <phoneticPr fontId="1" type="noConversion"/>
  </si>
  <si>
    <t>스타포스</t>
    <phoneticPr fontId="1" type="noConversion"/>
  </si>
  <si>
    <t>놀장</t>
    <phoneticPr fontId="1" type="noConversion"/>
  </si>
  <si>
    <t>타일런트</t>
    <phoneticPr fontId="1" type="noConversion"/>
  </si>
  <si>
    <t>유니온</t>
    <phoneticPr fontId="1" type="noConversion"/>
  </si>
  <si>
    <t>하이퍼스텟</t>
    <phoneticPr fontId="1" type="noConversion"/>
  </si>
  <si>
    <t>몬라</t>
    <phoneticPr fontId="1" type="noConversion"/>
  </si>
  <si>
    <t>HP%</t>
  </si>
  <si>
    <t>스탯%</t>
    <phoneticPr fontId="1" type="noConversion"/>
  </si>
  <si>
    <t>렙당스탯</t>
    <phoneticPr fontId="1" type="noConversion"/>
  </si>
  <si>
    <t>이름</t>
    <phoneticPr fontId="1" type="noConversion"/>
  </si>
  <si>
    <t>연합의 의지 (스킬)</t>
    <phoneticPr fontId="1" type="noConversion"/>
  </si>
  <si>
    <t>주스탯</t>
    <phoneticPr fontId="1" type="noConversion"/>
  </si>
  <si>
    <t>스위칭반지</t>
  </si>
  <si>
    <t>스위칭반지</t>
    <phoneticPr fontId="1" type="noConversion"/>
  </si>
  <si>
    <t>마라벨</t>
    <phoneticPr fontId="1" type="noConversion"/>
  </si>
  <si>
    <t>주스탯%</t>
    <phoneticPr fontId="1" type="noConversion"/>
  </si>
  <si>
    <t>제논링크</t>
    <phoneticPr fontId="1" type="noConversion"/>
  </si>
  <si>
    <t>STR(%X)</t>
    <phoneticPr fontId="1" type="noConversion"/>
  </si>
  <si>
    <t>팔방미인(길드)</t>
    <phoneticPr fontId="1" type="noConversion"/>
  </si>
  <si>
    <t xml:space="preserve"> 기본 정보 입력</t>
    <phoneticPr fontId="1" type="noConversion"/>
  </si>
  <si>
    <t xml:space="preserve"> 레벨</t>
    <phoneticPr fontId="1" type="noConversion"/>
  </si>
  <si>
    <t xml:space="preserve"> 직업</t>
    <phoneticPr fontId="1" type="noConversion"/>
  </si>
  <si>
    <t xml:space="preserve"> 데몬어벤져</t>
    <phoneticPr fontId="1" type="noConversion"/>
  </si>
  <si>
    <t xml:space="preserve"> 심볼</t>
    <phoneticPr fontId="1" type="noConversion"/>
  </si>
  <si>
    <t xml:space="preserve"> 소멸의 여로</t>
    <phoneticPr fontId="1" type="noConversion"/>
  </si>
  <si>
    <t xml:space="preserve"> 츄츄 아일랜드</t>
    <phoneticPr fontId="1" type="noConversion"/>
  </si>
  <si>
    <t xml:space="preserve"> 레헬른</t>
    <phoneticPr fontId="1" type="noConversion"/>
  </si>
  <si>
    <t xml:space="preserve"> 아르카나</t>
    <phoneticPr fontId="1" type="noConversion"/>
  </si>
  <si>
    <t xml:space="preserve"> 모라스</t>
    <phoneticPr fontId="1" type="noConversion"/>
  </si>
  <si>
    <t xml:space="preserve"> 에스페라</t>
    <phoneticPr fontId="1" type="noConversion"/>
  </si>
  <si>
    <t xml:space="preserve"> 세르니움</t>
    <phoneticPr fontId="1" type="noConversion"/>
  </si>
  <si>
    <t xml:space="preserve"> 아르크스</t>
    <phoneticPr fontId="1" type="noConversion"/>
  </si>
  <si>
    <t xml:space="preserve"> 유니온</t>
    <phoneticPr fontId="1" type="noConversion"/>
  </si>
  <si>
    <t xml:space="preserve"> 유니온 레벨</t>
    <phoneticPr fontId="1" type="noConversion"/>
  </si>
  <si>
    <t xml:space="preserve"> 몬스터라이프</t>
    <phoneticPr fontId="1" type="noConversion"/>
  </si>
  <si>
    <t xml:space="preserve"> 기타</t>
    <phoneticPr fontId="1" type="noConversion"/>
  </si>
  <si>
    <t xml:space="preserve"> 마라벨/난초셋</t>
    <phoneticPr fontId="1" type="noConversion"/>
  </si>
  <si>
    <t xml:space="preserve"> 아이템 정보 입력</t>
    <phoneticPr fontId="1" type="noConversion"/>
  </si>
  <si>
    <t>부위</t>
  </si>
  <si>
    <t>에디셔널</t>
  </si>
  <si>
    <t>에디셔널</t>
    <phoneticPr fontId="1" type="noConversion"/>
  </si>
  <si>
    <t>추가옵션</t>
  </si>
  <si>
    <t>추가옵션</t>
    <phoneticPr fontId="1" type="noConversion"/>
  </si>
  <si>
    <t>스타포스</t>
  </si>
  <si>
    <t>종류</t>
  </si>
  <si>
    <t>종류</t>
    <phoneticPr fontId="1" type="noConversion"/>
  </si>
  <si>
    <t>별 개수</t>
  </si>
  <si>
    <t>별 개수</t>
    <phoneticPr fontId="1" type="noConversion"/>
  </si>
  <si>
    <t>포켓</t>
  </si>
  <si>
    <t>뱃지</t>
  </si>
  <si>
    <t>미트라의 분노 : 전사</t>
    <phoneticPr fontId="1" type="noConversion"/>
  </si>
  <si>
    <t>하트</t>
    <phoneticPr fontId="1" type="noConversion"/>
  </si>
  <si>
    <t>리튬 하트</t>
    <phoneticPr fontId="1" type="noConversion"/>
  </si>
  <si>
    <t>티타늄 하트</t>
    <phoneticPr fontId="1" type="noConversion"/>
  </si>
  <si>
    <t>페어리 하트</t>
    <phoneticPr fontId="1" type="noConversion"/>
  </si>
  <si>
    <t>블랙 하트</t>
    <phoneticPr fontId="1" type="noConversion"/>
  </si>
  <si>
    <t>헤이스트</t>
    <phoneticPr fontId="1" type="noConversion"/>
  </si>
  <si>
    <t>우르스 격파왕</t>
    <phoneticPr fontId="1" type="noConversion"/>
  </si>
  <si>
    <t>신의 컨트롤 보유자</t>
    <phoneticPr fontId="1" type="noConversion"/>
  </si>
  <si>
    <t>호텔 메이플 VIP 멤버</t>
    <phoneticPr fontId="1" type="noConversion"/>
  </si>
  <si>
    <t>파왕 파멸자</t>
    <phoneticPr fontId="1" type="noConversion"/>
  </si>
  <si>
    <t>아이템명</t>
  </si>
  <si>
    <t>잠재능력</t>
  </si>
  <si>
    <t>HP</t>
  </si>
  <si>
    <t>공격력</t>
  </si>
  <si>
    <t>훈장</t>
  </si>
  <si>
    <t>칭호</t>
  </si>
  <si>
    <t>업횟</t>
    <phoneticPr fontId="1" type="noConversion"/>
  </si>
  <si>
    <t xml:space="preserve"> HP 점령 칸수</t>
    <phoneticPr fontId="1" type="noConversion"/>
  </si>
  <si>
    <t>O</t>
    <phoneticPr fontId="1" type="noConversion"/>
  </si>
  <si>
    <t>X</t>
    <phoneticPr fontId="1" type="noConversion"/>
  </si>
  <si>
    <t>주흔작</t>
    <phoneticPr fontId="1" type="noConversion"/>
  </si>
  <si>
    <t>기본옵션</t>
    <phoneticPr fontId="1" type="noConversion"/>
  </si>
  <si>
    <t>세트효과</t>
    <phoneticPr fontId="1" type="noConversion"/>
  </si>
  <si>
    <t>등급</t>
    <phoneticPr fontId="1" type="noConversion"/>
  </si>
  <si>
    <t>STR%</t>
    <phoneticPr fontId="1" type="noConversion"/>
  </si>
  <si>
    <t>렙당STR</t>
    <phoneticPr fontId="1" type="noConversion"/>
  </si>
  <si>
    <t>하이퍼</t>
    <phoneticPr fontId="1" type="noConversion"/>
  </si>
  <si>
    <t>STR!</t>
    <phoneticPr fontId="1" type="noConversion"/>
  </si>
  <si>
    <t>기본스텟</t>
    <phoneticPr fontId="1" type="noConversion"/>
  </si>
  <si>
    <t>아케인심볼</t>
    <phoneticPr fontId="1" type="noConversion"/>
  </si>
  <si>
    <t>레벨</t>
    <phoneticPr fontId="1" type="noConversion"/>
  </si>
  <si>
    <t>유니온점령</t>
    <phoneticPr fontId="1" type="noConversion"/>
  </si>
  <si>
    <t>칸수</t>
    <phoneticPr fontId="1" type="noConversion"/>
  </si>
  <si>
    <t>몬스터라이프</t>
    <phoneticPr fontId="1" type="noConversion"/>
  </si>
  <si>
    <t>여부</t>
    <phoneticPr fontId="1" type="noConversion"/>
  </si>
  <si>
    <t>길드스킬</t>
    <phoneticPr fontId="1" type="noConversion"/>
  </si>
  <si>
    <t>연합의 의지</t>
    <phoneticPr fontId="1" type="noConversion"/>
  </si>
  <si>
    <t>직업기본스킬</t>
    <phoneticPr fontId="1" type="noConversion"/>
  </si>
  <si>
    <t>STR합계</t>
    <phoneticPr fontId="1" type="noConversion"/>
  </si>
  <si>
    <t>STR%합계</t>
    <phoneticPr fontId="1" type="noConversion"/>
  </si>
  <si>
    <t>STR!합계</t>
    <phoneticPr fontId="1" type="noConversion"/>
  </si>
  <si>
    <t>시드링</t>
    <phoneticPr fontId="1" type="noConversion"/>
  </si>
  <si>
    <t>시드링착용
주스탯</t>
    <phoneticPr fontId="1" type="noConversion"/>
  </si>
  <si>
    <t xml:space="preserve"> HP 스탯 레벨</t>
    <phoneticPr fontId="1" type="noConversion"/>
  </si>
  <si>
    <t xml:space="preserve"> 하이퍼스탯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</si>
</sst>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\ General"/>
    <numFmt numFmtId="177" formatCode="&quot; Lv.&quot;\ General"/>
    <numFmt numFmtId="178" formatCode="\ General&quot; / 15&quot;"/>
    <numFmt numFmtId="179" formatCode="&quot;HP&quot;\ General"/>
    <numFmt numFmtId="180" formatCode="&quot;공&quot;\ General"/>
    <numFmt numFmtId="181" formatCode="&quot;STR&quot;\ General"/>
    <numFmt numFmtId="182" formatCode="&quot;주스탯: STR&quot;\ General"/>
    <numFmt numFmtId="183" formatCode="&quot;시드링 주스탯: STR&quot;\ General"/>
    <numFmt numFmtId="184" formatCode="&quot;HP&quot;\ General&quot;%&quot;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1" tint="0.249977111117893"/>
      <name val="맑은 고딕"/>
      <family val="2"/>
      <charset val="129"/>
      <scheme val="minor"/>
    </font>
    <font>
      <sz val="11"/>
      <color theme="1" tint="0.249977111117893"/>
      <name val="맑은 고딕"/>
      <family val="3"/>
      <charset val="129"/>
      <scheme val="minor"/>
    </font>
    <font>
      <sz val="28"/>
      <color theme="1"/>
      <name val="맑은 고딕"/>
      <family val="3"/>
      <charset val="129"/>
      <scheme val="minor"/>
    </font>
    <font>
      <sz val="36"/>
      <color theme="1"/>
      <name val="맑은 고딕"/>
      <family val="2"/>
      <charset val="129"/>
      <scheme val="minor"/>
    </font>
    <font>
      <sz val="24"/>
      <color theme="1"/>
      <name val="맑은 고딕"/>
      <family val="2"/>
      <charset val="129"/>
      <scheme val="minor"/>
    </font>
    <font>
      <sz val="36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39BE1"/>
        <bgColor indexed="64"/>
      </patternFill>
    </fill>
    <fill>
      <patternFill patternType="solid">
        <fgColor rgb="FF8BB8E1"/>
        <bgColor indexed="64"/>
      </patternFill>
    </fill>
    <fill>
      <patternFill patternType="solid">
        <fgColor rgb="FF6E91D0"/>
        <bgColor indexed="64"/>
      </patternFill>
    </fill>
    <fill>
      <patternFill patternType="solid">
        <fgColor rgb="FFF19D6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9BF6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/>
      <top style="thick">
        <color theme="0" tint="-4.9989318521683403E-2"/>
      </top>
      <bottom style="thick">
        <color theme="0" tint="-4.9989318521683403E-2"/>
      </bottom>
      <diagonal/>
    </border>
    <border>
      <left/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 style="thick">
        <color theme="0" tint="-4.9989318521683403E-2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20" xfId="0" applyFill="1" applyBorder="1">
      <alignment vertical="center"/>
    </xf>
    <xf numFmtId="0" fontId="4" fillId="5" borderId="20" xfId="0" applyFont="1" applyFill="1" applyBorder="1">
      <alignment vertical="center"/>
    </xf>
    <xf numFmtId="176" fontId="0" fillId="4" borderId="20" xfId="0" applyNumberFormat="1" applyFill="1" applyBorder="1" applyAlignment="1">
      <alignment horizontal="left" vertical="center"/>
    </xf>
    <xf numFmtId="0" fontId="3" fillId="2" borderId="20" xfId="0" applyFont="1" applyFill="1" applyBorder="1">
      <alignment vertical="center"/>
    </xf>
    <xf numFmtId="0" fontId="0" fillId="2" borderId="20" xfId="0" applyNumberFormat="1" applyFont="1" applyFill="1" applyBorder="1" applyAlignment="1" applyProtection="1">
      <alignment vertical="center"/>
    </xf>
    <xf numFmtId="0" fontId="2" fillId="6" borderId="20" xfId="0" applyFont="1" applyFill="1" applyBorder="1">
      <alignment vertical="center"/>
    </xf>
    <xf numFmtId="0" fontId="2" fillId="7" borderId="20" xfId="0" applyFont="1" applyFill="1" applyBorder="1">
      <alignment vertical="center"/>
    </xf>
    <xf numFmtId="0" fontId="2" fillId="8" borderId="20" xfId="0" applyFont="1" applyFill="1" applyBorder="1">
      <alignment vertical="center"/>
    </xf>
    <xf numFmtId="0" fontId="3" fillId="8" borderId="20" xfId="0" applyFont="1" applyFill="1" applyBorder="1">
      <alignment vertical="center"/>
    </xf>
    <xf numFmtId="0" fontId="2" fillId="9" borderId="20" xfId="0" applyNumberFormat="1" applyFont="1" applyFill="1" applyBorder="1" applyAlignment="1" applyProtection="1">
      <alignment vertical="center"/>
    </xf>
    <xf numFmtId="0" fontId="3" fillId="9" borderId="20" xfId="0" applyNumberFormat="1" applyFont="1" applyFill="1" applyBorder="1" applyAlignment="1" applyProtection="1">
      <alignment vertical="center"/>
    </xf>
    <xf numFmtId="0" fontId="2" fillId="10" borderId="20" xfId="0" applyFont="1" applyFill="1" applyBorder="1">
      <alignment vertical="center"/>
    </xf>
    <xf numFmtId="0" fontId="2" fillId="11" borderId="20" xfId="0" applyNumberFormat="1" applyFont="1" applyFill="1" applyBorder="1" applyAlignment="1" applyProtection="1">
      <alignment vertical="center"/>
    </xf>
    <xf numFmtId="0" fontId="2" fillId="12" borderId="20" xfId="0" applyNumberFormat="1" applyFont="1" applyFill="1" applyBorder="1" applyAlignment="1" applyProtection="1">
      <alignment vertical="center"/>
    </xf>
    <xf numFmtId="0" fontId="3" fillId="6" borderId="20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5" fillId="5" borderId="20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>
      <alignment vertical="center"/>
    </xf>
    <xf numFmtId="0" fontId="5" fillId="4" borderId="2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7" fontId="0" fillId="4" borderId="20" xfId="0" applyNumberFormat="1" applyFill="1" applyBorder="1" applyAlignment="1">
      <alignment horizontal="left" vertical="center"/>
    </xf>
    <xf numFmtId="177" fontId="0" fillId="4" borderId="20" xfId="0" applyNumberFormat="1" applyFont="1" applyFill="1" applyBorder="1" applyAlignment="1" applyProtection="1">
      <alignment horizontal="left" vertical="center"/>
    </xf>
    <xf numFmtId="178" fontId="0" fillId="4" borderId="20" xfId="0" applyNumberFormat="1" applyFont="1" applyFill="1" applyBorder="1" applyAlignment="1" applyProtection="1">
      <alignment horizontal="left" vertical="center"/>
    </xf>
    <xf numFmtId="176" fontId="0" fillId="5" borderId="20" xfId="0" applyNumberFormat="1" applyFont="1" applyFill="1" applyBorder="1" applyAlignment="1" applyProtection="1">
      <alignment horizontal="center" vertical="center"/>
    </xf>
    <xf numFmtId="0" fontId="0" fillId="5" borderId="20" xfId="0" applyNumberFormat="1" applyFont="1" applyFill="1" applyBorder="1" applyAlignment="1" applyProtection="1">
      <alignment horizontal="center" vertical="center"/>
    </xf>
    <xf numFmtId="179" fontId="5" fillId="4" borderId="20" xfId="0" applyNumberFormat="1" applyFont="1" applyFill="1" applyBorder="1" applyAlignment="1">
      <alignment horizontal="center" vertical="center"/>
    </xf>
    <xf numFmtId="180" fontId="5" fillId="4" borderId="20" xfId="0" applyNumberFormat="1" applyFont="1" applyFill="1" applyBorder="1" applyAlignment="1">
      <alignment horizontal="center" vertical="center"/>
    </xf>
    <xf numFmtId="180" fontId="5" fillId="2" borderId="2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29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181" fontId="7" fillId="2" borderId="0" xfId="0" applyNumberFormat="1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5" fillId="4" borderId="20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182" fontId="10" fillId="14" borderId="35" xfId="0" applyNumberFormat="1" applyFont="1" applyFill="1" applyBorder="1" applyAlignment="1">
      <alignment horizontal="center" vertical="center"/>
    </xf>
    <xf numFmtId="182" fontId="10" fillId="14" borderId="36" xfId="0" applyNumberFormat="1" applyFont="1" applyFill="1" applyBorder="1" applyAlignment="1">
      <alignment horizontal="center" vertical="center"/>
    </xf>
    <xf numFmtId="182" fontId="10" fillId="14" borderId="32" xfId="0" applyNumberFormat="1" applyFont="1" applyFill="1" applyBorder="1" applyAlignment="1">
      <alignment horizontal="center" vertical="center"/>
    </xf>
    <xf numFmtId="182" fontId="10" fillId="14" borderId="0" xfId="0" applyNumberFormat="1" applyFont="1" applyFill="1" applyBorder="1" applyAlignment="1">
      <alignment horizontal="center" vertical="center"/>
    </xf>
    <xf numFmtId="182" fontId="10" fillId="14" borderId="38" xfId="0" applyNumberFormat="1" applyFont="1" applyFill="1" applyBorder="1" applyAlignment="1">
      <alignment horizontal="center" vertical="center"/>
    </xf>
    <xf numFmtId="182" fontId="10" fillId="14" borderId="6" xfId="0" applyNumberFormat="1" applyFont="1" applyFill="1" applyBorder="1" applyAlignment="1">
      <alignment horizontal="center" vertical="center"/>
    </xf>
    <xf numFmtId="183" fontId="12" fillId="13" borderId="35" xfId="0" applyNumberFormat="1" applyFont="1" applyFill="1" applyBorder="1" applyAlignment="1">
      <alignment horizontal="center" vertical="center" wrapText="1"/>
    </xf>
    <xf numFmtId="183" fontId="12" fillId="13" borderId="36" xfId="0" applyNumberFormat="1" applyFont="1" applyFill="1" applyBorder="1" applyAlignment="1">
      <alignment horizontal="center" vertical="center"/>
    </xf>
    <xf numFmtId="183" fontId="12" fillId="13" borderId="32" xfId="0" applyNumberFormat="1" applyFont="1" applyFill="1" applyBorder="1" applyAlignment="1">
      <alignment horizontal="center" vertical="center"/>
    </xf>
    <xf numFmtId="183" fontId="12" fillId="13" borderId="0" xfId="0" applyNumberFormat="1" applyFont="1" applyFill="1" applyBorder="1" applyAlignment="1">
      <alignment horizontal="center" vertical="center"/>
    </xf>
    <xf numFmtId="183" fontId="12" fillId="13" borderId="38" xfId="0" applyNumberFormat="1" applyFont="1" applyFill="1" applyBorder="1" applyAlignment="1">
      <alignment horizontal="center" vertical="center"/>
    </xf>
    <xf numFmtId="183" fontId="12" fillId="13" borderId="6" xfId="0" applyNumberFormat="1" applyFont="1" applyFill="1" applyBorder="1" applyAlignment="1">
      <alignment horizontal="center" vertical="center"/>
    </xf>
    <xf numFmtId="181" fontId="12" fillId="14" borderId="36" xfId="0" applyNumberFormat="1" applyFont="1" applyFill="1" applyBorder="1" applyAlignment="1">
      <alignment horizontal="center" vertical="center"/>
    </xf>
    <xf numFmtId="181" fontId="12" fillId="14" borderId="37" xfId="0" applyNumberFormat="1" applyFont="1" applyFill="1" applyBorder="1" applyAlignment="1">
      <alignment horizontal="center" vertical="center"/>
    </xf>
    <xf numFmtId="181" fontId="12" fillId="14" borderId="0" xfId="0" applyNumberFormat="1" applyFont="1" applyFill="1" applyBorder="1" applyAlignment="1">
      <alignment horizontal="center" vertical="center"/>
    </xf>
    <xf numFmtId="181" fontId="12" fillId="14" borderId="25" xfId="0" applyNumberFormat="1" applyFont="1" applyFill="1" applyBorder="1" applyAlignment="1">
      <alignment horizontal="center" vertical="center"/>
    </xf>
    <xf numFmtId="181" fontId="12" fillId="14" borderId="6" xfId="0" applyNumberFormat="1" applyFont="1" applyFill="1" applyBorder="1" applyAlignment="1">
      <alignment horizontal="center" vertical="center"/>
    </xf>
    <xf numFmtId="181" fontId="12" fillId="14" borderId="39" xfId="0" applyNumberFormat="1" applyFont="1" applyFill="1" applyBorder="1" applyAlignment="1">
      <alignment horizontal="center" vertical="center"/>
    </xf>
    <xf numFmtId="181" fontId="11" fillId="13" borderId="36" xfId="0" applyNumberFormat="1" applyFont="1" applyFill="1" applyBorder="1" applyAlignment="1">
      <alignment horizontal="center" vertical="center"/>
    </xf>
    <xf numFmtId="181" fontId="11" fillId="13" borderId="37" xfId="0" applyNumberFormat="1" applyFont="1" applyFill="1" applyBorder="1" applyAlignment="1">
      <alignment horizontal="center" vertical="center"/>
    </xf>
    <xf numFmtId="181" fontId="11" fillId="13" borderId="0" xfId="0" applyNumberFormat="1" applyFont="1" applyFill="1" applyBorder="1" applyAlignment="1">
      <alignment horizontal="center" vertical="center"/>
    </xf>
    <xf numFmtId="181" fontId="11" fillId="13" borderId="25" xfId="0" applyNumberFormat="1" applyFont="1" applyFill="1" applyBorder="1" applyAlignment="1">
      <alignment horizontal="center" vertical="center"/>
    </xf>
    <xf numFmtId="181" fontId="11" fillId="13" borderId="6" xfId="0" applyNumberFormat="1" applyFont="1" applyFill="1" applyBorder="1" applyAlignment="1">
      <alignment horizontal="center" vertical="center"/>
    </xf>
    <xf numFmtId="181" fontId="11" fillId="13" borderId="39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E6E6E6"/>
      <color rgb="FFE6FFFF"/>
      <color rgb="FFC39BE1"/>
      <color rgb="FFD1B2E8"/>
      <color rgb="FF89BF65"/>
      <color rgb="FFEAB200"/>
      <color rgb="FFC5C000"/>
      <color rgb="FFF19D69"/>
      <color rgb="FFEEB000"/>
      <color rgb="FFFFD8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38101</xdr:rowOff>
    </xdr:from>
    <xdr:to>
      <xdr:col>4</xdr:col>
      <xdr:colOff>456808</xdr:colOff>
      <xdr:row>16</xdr:row>
      <xdr:rowOff>38101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79A920F-32E2-41E6-A1EF-F8E774E5D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1" y="38101"/>
          <a:ext cx="3180957" cy="3390900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533400</xdr:colOff>
      <xdr:row>1</xdr:row>
      <xdr:rowOff>123825</xdr:rowOff>
    </xdr:from>
    <xdr:to>
      <xdr:col>12</xdr:col>
      <xdr:colOff>315191</xdr:colOff>
      <xdr:row>15</xdr:row>
      <xdr:rowOff>152400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ADE4B17A-3C5C-4AB0-9C07-C8CBF469E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333375"/>
          <a:ext cx="3896591" cy="30003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6</xdr:row>
      <xdr:rowOff>66675</xdr:rowOff>
    </xdr:from>
    <xdr:to>
      <xdr:col>6</xdr:col>
      <xdr:colOff>304040</xdr:colOff>
      <xdr:row>12</xdr:row>
      <xdr:rowOff>75744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C331ECF2-10B0-485A-B713-F85795E8D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1333500"/>
          <a:ext cx="1456565" cy="1285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52F3-C604-41D6-A562-509C302FC14B}">
  <dimension ref="A1:P43"/>
  <sheetViews>
    <sheetView tabSelected="1" workbookViewId="0">
      <selection activeCell="C28" sqref="C28"/>
    </sheetView>
  </sheetViews>
  <sheetFormatPr defaultRowHeight="16.5" x14ac:dyDescent="0.3"/>
  <cols>
    <col min="1" max="1" width="5.875" customWidth="1"/>
    <col min="2" max="2" width="16.125" customWidth="1"/>
    <col min="3" max="3" width="13" customWidth="1"/>
    <col min="4" max="4" width="8.375" customWidth="1"/>
    <col min="5" max="5" width="11.25" customWidth="1"/>
    <col min="6" max="6" width="33.75" customWidth="1"/>
    <col min="7" max="7" width="10.5" customWidth="1"/>
    <col min="8" max="8" width="9.75" customWidth="1"/>
    <col min="9" max="9" width="10.5" customWidth="1"/>
    <col min="10" max="10" width="10.25" customWidth="1"/>
    <col min="11" max="11" width="11" customWidth="1"/>
    <col min="12" max="12" width="10.875" customWidth="1"/>
  </cols>
  <sheetData>
    <row r="1" spans="1:16" ht="18" thickTop="1" thickBot="1" x14ac:dyDescent="0.3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8" thickTop="1" thickBot="1" x14ac:dyDescent="0.35">
      <c r="A2" s="31"/>
      <c r="B2" s="94" t="s">
        <v>148</v>
      </c>
      <c r="C2" s="95"/>
      <c r="D2" s="31"/>
      <c r="E2" s="94" t="s">
        <v>166</v>
      </c>
      <c r="F2" s="95"/>
      <c r="G2" s="49"/>
      <c r="H2" s="49"/>
      <c r="I2" s="31"/>
      <c r="J2" s="31"/>
      <c r="K2" s="31"/>
      <c r="L2" s="31"/>
      <c r="M2" s="31"/>
      <c r="N2" s="31"/>
      <c r="O2" s="31"/>
      <c r="P2" s="31"/>
    </row>
    <row r="3" spans="1:16" ht="18" thickTop="1" thickBot="1" x14ac:dyDescent="0.35">
      <c r="A3" s="31"/>
      <c r="B3" s="36" t="s">
        <v>149</v>
      </c>
      <c r="C3" s="33"/>
      <c r="D3" s="31"/>
      <c r="E3" s="98" t="s">
        <v>20</v>
      </c>
      <c r="F3" s="100" t="s">
        <v>25</v>
      </c>
      <c r="G3" s="96" t="s">
        <v>129</v>
      </c>
      <c r="H3" s="97"/>
      <c r="I3" s="96" t="s">
        <v>171</v>
      </c>
      <c r="J3" s="97"/>
      <c r="K3" s="45" t="s">
        <v>23</v>
      </c>
      <c r="L3" s="45" t="s">
        <v>169</v>
      </c>
      <c r="M3" s="34"/>
      <c r="N3" s="31"/>
      <c r="O3" s="31"/>
      <c r="P3" s="31"/>
    </row>
    <row r="4" spans="1:16" ht="18" thickTop="1" thickBot="1" x14ac:dyDescent="0.35">
      <c r="A4" s="31"/>
      <c r="B4" s="36" t="s">
        <v>150</v>
      </c>
      <c r="C4" s="32" t="s">
        <v>151</v>
      </c>
      <c r="D4" s="31"/>
      <c r="E4" s="99"/>
      <c r="F4" s="101"/>
      <c r="G4" s="48" t="s">
        <v>176</v>
      </c>
      <c r="H4" s="48" t="s">
        <v>174</v>
      </c>
      <c r="I4" s="46" t="s">
        <v>21</v>
      </c>
      <c r="J4" s="45" t="s">
        <v>22</v>
      </c>
      <c r="K4" s="45" t="s">
        <v>24</v>
      </c>
      <c r="L4" s="45" t="s">
        <v>24</v>
      </c>
      <c r="M4" s="31"/>
      <c r="N4" s="31"/>
      <c r="O4" s="31"/>
      <c r="P4" s="31"/>
    </row>
    <row r="5" spans="1:16" ht="18" thickTop="1" thickBot="1" x14ac:dyDescent="0.3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8" thickTop="1" thickBot="1" x14ac:dyDescent="0.35">
      <c r="A6" s="31"/>
      <c r="B6" s="94" t="s">
        <v>224</v>
      </c>
      <c r="C6" s="95"/>
      <c r="D6" s="31"/>
      <c r="E6" s="45" t="s">
        <v>0</v>
      </c>
      <c r="F6" s="50"/>
      <c r="G6" s="56"/>
      <c r="H6" s="57"/>
      <c r="I6" s="65"/>
      <c r="J6" s="67"/>
      <c r="K6" s="93"/>
      <c r="L6" s="93"/>
      <c r="M6" s="31"/>
      <c r="N6" s="31"/>
      <c r="O6" s="31"/>
      <c r="P6" s="31"/>
    </row>
    <row r="7" spans="1:16" ht="18" thickTop="1" thickBot="1" x14ac:dyDescent="0.35">
      <c r="A7" s="31"/>
      <c r="B7" s="42" t="s">
        <v>223</v>
      </c>
      <c r="C7" s="60"/>
      <c r="D7" s="31"/>
      <c r="E7" s="45" t="s">
        <v>1</v>
      </c>
      <c r="F7" s="50"/>
      <c r="G7" s="58"/>
      <c r="H7" s="58"/>
      <c r="I7" s="58"/>
      <c r="J7" s="58"/>
      <c r="K7" s="93"/>
      <c r="L7" s="93"/>
      <c r="M7" s="31"/>
      <c r="N7" s="31"/>
      <c r="O7" s="31"/>
      <c r="P7" s="31"/>
    </row>
    <row r="8" spans="1:16" ht="18" thickTop="1" thickBot="1" x14ac:dyDescent="0.35">
      <c r="A8" s="31"/>
      <c r="B8" s="31"/>
      <c r="C8" s="31"/>
      <c r="D8" s="31"/>
      <c r="E8" s="45" t="s">
        <v>2</v>
      </c>
      <c r="F8" s="50"/>
      <c r="G8" s="58"/>
      <c r="H8" s="58"/>
      <c r="I8" s="58"/>
      <c r="J8" s="58"/>
      <c r="K8" s="93"/>
      <c r="L8" s="93"/>
      <c r="M8" s="31"/>
      <c r="N8" s="31"/>
      <c r="O8" s="31"/>
      <c r="P8" s="31"/>
    </row>
    <row r="9" spans="1:16" ht="18" thickTop="1" thickBot="1" x14ac:dyDescent="0.35">
      <c r="A9" s="31"/>
      <c r="B9" s="94" t="s">
        <v>152</v>
      </c>
      <c r="C9" s="95"/>
      <c r="D9" s="31"/>
      <c r="E9" s="47"/>
      <c r="F9" s="51"/>
      <c r="G9" s="58"/>
      <c r="H9" s="58"/>
      <c r="I9" s="58"/>
      <c r="J9" s="58"/>
      <c r="K9" s="58"/>
      <c r="L9" s="58"/>
      <c r="M9" s="31"/>
      <c r="N9" s="31"/>
      <c r="O9" s="31"/>
      <c r="P9" s="31"/>
    </row>
    <row r="10" spans="1:16" ht="18" thickTop="1" thickBot="1" x14ac:dyDescent="0.35">
      <c r="A10" s="31"/>
      <c r="B10" s="38" t="s">
        <v>153</v>
      </c>
      <c r="C10" s="60"/>
      <c r="D10" s="31"/>
      <c r="E10" s="45" t="s">
        <v>3</v>
      </c>
      <c r="F10" s="50"/>
      <c r="G10" s="56"/>
      <c r="H10" s="57"/>
      <c r="I10" s="65"/>
      <c r="J10" s="66"/>
      <c r="K10" s="93"/>
      <c r="L10" s="93"/>
      <c r="M10" s="31"/>
      <c r="N10" s="31"/>
      <c r="O10" s="31"/>
      <c r="P10" s="31"/>
    </row>
    <row r="11" spans="1:16" ht="18" thickTop="1" thickBot="1" x14ac:dyDescent="0.35">
      <c r="A11" s="31"/>
      <c r="B11" s="39" t="s">
        <v>154</v>
      </c>
      <c r="C11" s="60"/>
      <c r="D11" s="31"/>
      <c r="E11" s="45" t="s">
        <v>4</v>
      </c>
      <c r="F11" s="50"/>
      <c r="G11" s="56"/>
      <c r="H11" s="57"/>
      <c r="I11" s="65"/>
      <c r="J11" s="66"/>
      <c r="K11" s="93"/>
      <c r="L11" s="93"/>
      <c r="M11" s="31"/>
      <c r="N11" s="31"/>
      <c r="O11" s="31"/>
      <c r="P11" s="31"/>
    </row>
    <row r="12" spans="1:16" ht="18" thickTop="1" thickBot="1" x14ac:dyDescent="0.35">
      <c r="A12" s="31"/>
      <c r="B12" s="39" t="s">
        <v>155</v>
      </c>
      <c r="C12" s="60"/>
      <c r="D12" s="31"/>
      <c r="E12" s="47"/>
      <c r="F12" s="51"/>
      <c r="G12" s="58"/>
      <c r="H12" s="58"/>
      <c r="I12" s="58"/>
      <c r="J12" s="58"/>
      <c r="K12" s="58"/>
      <c r="L12" s="58"/>
      <c r="M12" s="31"/>
      <c r="N12" s="31"/>
      <c r="O12" s="31"/>
      <c r="P12" s="31"/>
    </row>
    <row r="13" spans="1:16" ht="18" thickTop="1" thickBot="1" x14ac:dyDescent="0.35">
      <c r="A13" s="31"/>
      <c r="B13" s="39" t="s">
        <v>156</v>
      </c>
      <c r="C13" s="60"/>
      <c r="D13" s="31"/>
      <c r="E13" s="45" t="s">
        <v>5</v>
      </c>
      <c r="F13" s="50"/>
      <c r="G13" s="56"/>
      <c r="H13" s="57"/>
      <c r="I13" s="65"/>
      <c r="J13" s="66"/>
      <c r="K13" s="93"/>
      <c r="L13" s="93"/>
      <c r="M13" s="31"/>
      <c r="N13" s="31"/>
      <c r="O13" s="31"/>
      <c r="P13" s="31"/>
    </row>
    <row r="14" spans="1:16" ht="18" thickTop="1" thickBot="1" x14ac:dyDescent="0.35">
      <c r="A14" s="31"/>
      <c r="B14" s="39" t="s">
        <v>157</v>
      </c>
      <c r="C14" s="60"/>
      <c r="D14" s="31"/>
      <c r="E14" s="45" t="s">
        <v>6</v>
      </c>
      <c r="F14" s="50"/>
      <c r="G14" s="56"/>
      <c r="H14" s="57"/>
      <c r="I14" s="65"/>
      <c r="J14" s="66"/>
      <c r="K14" s="93"/>
      <c r="L14" s="93"/>
      <c r="M14" s="31"/>
      <c r="N14" s="31"/>
      <c r="O14" s="31"/>
      <c r="P14" s="31"/>
    </row>
    <row r="15" spans="1:16" ht="18" thickTop="1" thickBot="1" x14ac:dyDescent="0.35">
      <c r="A15" s="31"/>
      <c r="B15" s="39" t="s">
        <v>158</v>
      </c>
      <c r="C15" s="60"/>
      <c r="D15" s="31"/>
      <c r="E15" s="45" t="s">
        <v>7</v>
      </c>
      <c r="F15" s="50"/>
      <c r="G15" s="56"/>
      <c r="H15" s="57"/>
      <c r="I15" s="65"/>
      <c r="J15" s="66"/>
      <c r="K15" s="93"/>
      <c r="L15" s="93"/>
      <c r="M15" s="31"/>
      <c r="N15" s="31"/>
      <c r="O15" s="31"/>
      <c r="P15" s="31"/>
    </row>
    <row r="16" spans="1:16" ht="18" thickTop="1" thickBot="1" x14ac:dyDescent="0.35">
      <c r="A16" s="35"/>
      <c r="B16" s="40" t="s">
        <v>159</v>
      </c>
      <c r="C16" s="61"/>
      <c r="D16" s="35"/>
      <c r="E16" s="45" t="s">
        <v>8</v>
      </c>
      <c r="F16" s="50"/>
      <c r="G16" s="56"/>
      <c r="H16" s="57"/>
      <c r="I16" s="65"/>
      <c r="J16" s="66"/>
      <c r="K16" s="93"/>
      <c r="L16" s="93"/>
      <c r="M16" s="31"/>
      <c r="N16" s="31"/>
      <c r="O16" s="31"/>
      <c r="P16" s="31"/>
    </row>
    <row r="17" spans="1:16" ht="18" thickTop="1" thickBot="1" x14ac:dyDescent="0.35">
      <c r="A17" s="35"/>
      <c r="B17" s="41" t="s">
        <v>160</v>
      </c>
      <c r="C17" s="61"/>
      <c r="D17" s="35"/>
      <c r="E17" s="45" t="s">
        <v>9</v>
      </c>
      <c r="F17" s="50"/>
      <c r="G17" s="56"/>
      <c r="H17" s="57"/>
      <c r="I17" s="58"/>
      <c r="J17" s="58"/>
      <c r="K17" s="93"/>
      <c r="L17" s="93"/>
      <c r="M17" s="31"/>
      <c r="N17" s="31"/>
      <c r="O17" s="31"/>
      <c r="P17" s="31"/>
    </row>
    <row r="18" spans="1:16" ht="18" thickTop="1" thickBot="1" x14ac:dyDescent="0.35">
      <c r="A18" s="35"/>
      <c r="B18" s="35"/>
      <c r="C18" s="35"/>
      <c r="D18" s="35"/>
      <c r="E18" s="47"/>
      <c r="F18" s="51"/>
      <c r="G18" s="58"/>
      <c r="H18" s="58"/>
      <c r="I18" s="58"/>
      <c r="J18" s="58"/>
      <c r="K18" s="58"/>
      <c r="L18" s="58"/>
      <c r="M18" s="31"/>
      <c r="N18" s="31"/>
      <c r="O18" s="31"/>
      <c r="P18" s="31"/>
    </row>
    <row r="19" spans="1:16" ht="18" thickTop="1" thickBot="1" x14ac:dyDescent="0.35">
      <c r="A19" s="35"/>
      <c r="B19" s="94" t="s">
        <v>161</v>
      </c>
      <c r="C19" s="95"/>
      <c r="D19" s="35"/>
      <c r="E19" s="45" t="s">
        <v>10</v>
      </c>
      <c r="F19" s="50"/>
      <c r="G19" s="56"/>
      <c r="H19" s="57"/>
      <c r="I19" s="65"/>
      <c r="J19" s="66"/>
      <c r="K19" s="93"/>
      <c r="L19" s="93"/>
      <c r="M19" s="31"/>
      <c r="N19" s="31"/>
      <c r="O19" s="31"/>
      <c r="P19" s="31"/>
    </row>
    <row r="20" spans="1:16" ht="18" thickTop="1" thickBot="1" x14ac:dyDescent="0.35">
      <c r="A20" s="35"/>
      <c r="B20" s="37" t="s">
        <v>162</v>
      </c>
      <c r="C20" s="61"/>
      <c r="D20" s="35"/>
      <c r="E20" s="45" t="s">
        <v>11</v>
      </c>
      <c r="F20" s="50"/>
      <c r="G20" s="56"/>
      <c r="H20" s="57"/>
      <c r="I20" s="65"/>
      <c r="J20" s="66"/>
      <c r="K20" s="93"/>
      <c r="L20" s="93"/>
      <c r="M20" s="31"/>
      <c r="N20" s="31"/>
      <c r="O20" s="31"/>
      <c r="P20" s="31"/>
    </row>
    <row r="21" spans="1:16" ht="18" thickTop="1" thickBot="1" x14ac:dyDescent="0.35">
      <c r="A21" s="35"/>
      <c r="B21" s="37" t="s">
        <v>197</v>
      </c>
      <c r="C21" s="62"/>
      <c r="D21" s="35"/>
      <c r="E21" s="45" t="s">
        <v>12</v>
      </c>
      <c r="F21" s="50"/>
      <c r="G21" s="56"/>
      <c r="H21" s="57"/>
      <c r="I21" s="65"/>
      <c r="J21" s="66"/>
      <c r="K21" s="93"/>
      <c r="L21" s="93"/>
      <c r="M21" s="31"/>
      <c r="N21" s="31"/>
      <c r="O21" s="31"/>
      <c r="P21" s="31"/>
    </row>
    <row r="22" spans="1:16" ht="18" thickTop="1" thickBot="1" x14ac:dyDescent="0.35">
      <c r="A22" s="35"/>
      <c r="B22" s="35"/>
      <c r="C22" s="35"/>
      <c r="D22" s="35"/>
      <c r="E22" s="45" t="s">
        <v>13</v>
      </c>
      <c r="F22" s="50"/>
      <c r="G22" s="56"/>
      <c r="H22" s="57"/>
      <c r="I22" s="65"/>
      <c r="J22" s="66"/>
      <c r="K22" s="93"/>
      <c r="L22" s="93"/>
      <c r="M22" s="31"/>
      <c r="N22" s="31"/>
      <c r="O22" s="31"/>
      <c r="P22" s="31"/>
    </row>
    <row r="23" spans="1:16" ht="18" thickTop="1" thickBot="1" x14ac:dyDescent="0.35">
      <c r="A23" s="35"/>
      <c r="B23" s="94" t="s">
        <v>164</v>
      </c>
      <c r="C23" s="95"/>
      <c r="D23" s="35"/>
      <c r="E23" s="45" t="s">
        <v>14</v>
      </c>
      <c r="F23" s="50"/>
      <c r="G23" s="56"/>
      <c r="H23" s="57"/>
      <c r="I23" s="65"/>
      <c r="J23" s="66"/>
      <c r="K23" s="93"/>
      <c r="L23" s="93"/>
      <c r="M23" s="31"/>
      <c r="N23" s="31"/>
      <c r="O23" s="31"/>
      <c r="P23" s="31"/>
    </row>
    <row r="24" spans="1:16" ht="18" thickTop="1" thickBot="1" x14ac:dyDescent="0.35">
      <c r="A24" s="35"/>
      <c r="B24" s="43" t="s">
        <v>163</v>
      </c>
      <c r="C24" s="63"/>
      <c r="D24" s="35"/>
      <c r="E24" s="45" t="s">
        <v>15</v>
      </c>
      <c r="F24" s="50"/>
      <c r="G24" s="56"/>
      <c r="H24" s="57"/>
      <c r="I24" s="65"/>
      <c r="J24" s="66"/>
      <c r="K24" s="93"/>
      <c r="L24" s="93"/>
      <c r="M24" s="31"/>
      <c r="N24" s="31"/>
      <c r="O24" s="31"/>
      <c r="P24" s="31"/>
    </row>
    <row r="25" spans="1:16" ht="18" thickTop="1" thickBot="1" x14ac:dyDescent="0.35">
      <c r="A25" s="35"/>
      <c r="B25" s="44" t="s">
        <v>165</v>
      </c>
      <c r="C25" s="64"/>
      <c r="D25" s="35"/>
      <c r="E25" s="45" t="s">
        <v>92</v>
      </c>
      <c r="F25" s="50"/>
      <c r="G25" s="58"/>
      <c r="H25" s="58"/>
      <c r="I25" s="65"/>
      <c r="J25" s="66"/>
      <c r="K25" s="58"/>
      <c r="L25" s="58"/>
      <c r="M25" s="31"/>
      <c r="N25" s="31"/>
      <c r="O25" s="31"/>
      <c r="P25" s="31"/>
    </row>
    <row r="26" spans="1:16" ht="18" thickTop="1" thickBot="1" x14ac:dyDescent="0.35">
      <c r="A26" s="35"/>
      <c r="B26" s="35"/>
      <c r="C26" s="35"/>
      <c r="D26" s="35"/>
      <c r="E26" s="30"/>
      <c r="F26" s="52"/>
      <c r="G26" s="59"/>
      <c r="H26" s="59"/>
      <c r="I26" s="59"/>
      <c r="J26" s="59"/>
      <c r="K26" s="59"/>
      <c r="L26" s="59"/>
      <c r="M26" s="31"/>
      <c r="N26" s="31"/>
      <c r="O26" s="31"/>
      <c r="P26" s="31"/>
    </row>
    <row r="27" spans="1:16" ht="18" thickTop="1" thickBot="1" x14ac:dyDescent="0.35">
      <c r="A27" s="35"/>
      <c r="B27" s="35"/>
      <c r="C27" s="35"/>
      <c r="D27" s="35"/>
      <c r="E27" s="45" t="s">
        <v>16</v>
      </c>
      <c r="F27" s="50"/>
      <c r="G27" s="56"/>
      <c r="H27" s="57"/>
      <c r="I27" s="58"/>
      <c r="J27" s="58"/>
      <c r="K27" s="93"/>
      <c r="L27" s="93"/>
      <c r="M27" s="31"/>
      <c r="N27" s="31"/>
      <c r="O27" s="31"/>
      <c r="P27" s="31"/>
    </row>
    <row r="28" spans="1:16" ht="18" thickTop="1" thickBot="1" x14ac:dyDescent="0.35">
      <c r="A28" s="35"/>
      <c r="B28" s="35"/>
      <c r="C28" s="35"/>
      <c r="D28" s="35"/>
      <c r="E28" s="45" t="s">
        <v>17</v>
      </c>
      <c r="F28" s="50"/>
      <c r="G28" s="56"/>
      <c r="H28" s="57"/>
      <c r="I28" s="58"/>
      <c r="J28" s="58"/>
      <c r="K28" s="93"/>
      <c r="L28" s="93"/>
      <c r="M28" s="31"/>
      <c r="N28" s="31"/>
      <c r="O28" s="31"/>
      <c r="P28" s="31"/>
    </row>
    <row r="29" spans="1:16" ht="18" thickTop="1" thickBot="1" x14ac:dyDescent="0.35">
      <c r="A29" s="35"/>
      <c r="B29" s="35"/>
      <c r="C29" s="35"/>
      <c r="D29" s="35"/>
      <c r="E29" s="45" t="s">
        <v>18</v>
      </c>
      <c r="F29" s="50"/>
      <c r="G29" s="56"/>
      <c r="H29" s="57"/>
      <c r="I29" s="58"/>
      <c r="J29" s="58"/>
      <c r="K29" s="93"/>
      <c r="L29" s="93"/>
      <c r="M29" s="31"/>
      <c r="N29" s="31"/>
      <c r="O29" s="31"/>
      <c r="P29" s="31"/>
    </row>
    <row r="30" spans="1:16" ht="18" thickTop="1" thickBot="1" x14ac:dyDescent="0.35">
      <c r="A30" s="35"/>
      <c r="B30" s="35"/>
      <c r="C30" s="35"/>
      <c r="D30" s="35"/>
      <c r="E30" s="45" t="s">
        <v>142</v>
      </c>
      <c r="F30" s="50"/>
      <c r="G30" s="56"/>
      <c r="H30" s="57"/>
      <c r="I30" s="58"/>
      <c r="J30" s="58"/>
      <c r="K30" s="93"/>
      <c r="L30" s="93"/>
      <c r="M30" s="31"/>
      <c r="N30" s="31"/>
      <c r="O30" s="31"/>
      <c r="P30" s="31"/>
    </row>
    <row r="31" spans="1:16" ht="18" thickTop="1" thickBot="1" x14ac:dyDescent="0.35">
      <c r="A31" s="35"/>
      <c r="B31" s="35"/>
      <c r="C31" s="35"/>
      <c r="D31" s="35"/>
      <c r="E31" s="47"/>
      <c r="F31" s="51"/>
      <c r="G31" s="58"/>
      <c r="H31" s="58"/>
      <c r="I31" s="58"/>
      <c r="J31" s="58"/>
      <c r="K31" s="58"/>
      <c r="L31" s="58"/>
      <c r="M31" s="31"/>
      <c r="N31" s="31"/>
      <c r="O31" s="31"/>
      <c r="P31" s="31"/>
    </row>
    <row r="32" spans="1:16" ht="18" thickTop="1" thickBot="1" x14ac:dyDescent="0.35">
      <c r="A32" s="35"/>
      <c r="B32" s="35"/>
      <c r="C32" s="35"/>
      <c r="D32" s="35"/>
      <c r="E32" s="45" t="s">
        <v>19</v>
      </c>
      <c r="F32" s="50"/>
      <c r="G32" s="56"/>
      <c r="H32" s="57"/>
      <c r="I32" s="58"/>
      <c r="J32" s="58"/>
      <c r="K32" s="93"/>
      <c r="L32" s="93"/>
      <c r="M32" s="31"/>
      <c r="N32" s="31"/>
      <c r="O32" s="31"/>
      <c r="P32" s="31"/>
    </row>
    <row r="33" spans="1:16" ht="18" thickTop="1" thickBot="1" x14ac:dyDescent="0.35">
      <c r="A33" s="35"/>
      <c r="B33" s="35"/>
      <c r="C33" s="35"/>
      <c r="D33" s="35"/>
      <c r="E33" s="47"/>
      <c r="F33" s="51"/>
      <c r="G33" s="58"/>
      <c r="H33" s="58"/>
      <c r="I33" s="58"/>
      <c r="J33" s="58"/>
      <c r="K33" s="58"/>
      <c r="L33" s="58"/>
      <c r="M33" s="31"/>
      <c r="N33" s="31"/>
      <c r="O33" s="31"/>
      <c r="P33" s="31"/>
    </row>
    <row r="34" spans="1:16" ht="18" thickTop="1" thickBot="1" x14ac:dyDescent="0.35">
      <c r="A34" s="35"/>
      <c r="B34" s="35"/>
      <c r="C34" s="35"/>
      <c r="D34" s="35"/>
      <c r="E34" s="45" t="s">
        <v>42</v>
      </c>
      <c r="F34" s="50"/>
      <c r="G34" s="58"/>
      <c r="H34" s="58"/>
      <c r="I34" s="59"/>
      <c r="J34" s="59"/>
      <c r="K34" s="59"/>
      <c r="L34" s="59"/>
      <c r="M34" s="31"/>
      <c r="N34" s="31"/>
      <c r="O34" s="31"/>
      <c r="P34" s="31"/>
    </row>
    <row r="35" spans="1:16" ht="18" thickTop="1" thickBot="1" x14ac:dyDescent="0.35">
      <c r="A35" s="35"/>
      <c r="B35" s="35"/>
      <c r="C35" s="35"/>
      <c r="D35" s="35"/>
      <c r="E35" s="45" t="s">
        <v>43</v>
      </c>
      <c r="F35" s="50"/>
      <c r="G35" s="58"/>
      <c r="H35" s="58"/>
      <c r="I35" s="58"/>
      <c r="J35" s="58"/>
      <c r="K35" s="58"/>
      <c r="L35" s="58"/>
      <c r="M35" s="31"/>
      <c r="N35" s="31"/>
      <c r="O35" s="31"/>
      <c r="P35" s="31"/>
    </row>
    <row r="36" spans="1:16" ht="18" thickTop="1" thickBot="1" x14ac:dyDescent="0.35">
      <c r="A36" s="35"/>
      <c r="B36" s="35"/>
      <c r="C36" s="35"/>
      <c r="D36" s="35"/>
      <c r="E36" s="45" t="s">
        <v>95</v>
      </c>
      <c r="F36" s="50"/>
      <c r="G36" s="58"/>
      <c r="H36" s="58"/>
      <c r="I36" s="58"/>
      <c r="J36" s="58"/>
      <c r="K36" s="58"/>
      <c r="L36" s="58"/>
      <c r="M36" s="31"/>
      <c r="N36" s="31"/>
      <c r="O36" s="31"/>
      <c r="P36" s="31"/>
    </row>
    <row r="37" spans="1:16" ht="18" thickTop="1" thickBot="1" x14ac:dyDescent="0.35">
      <c r="A37" s="35"/>
      <c r="B37" s="35"/>
      <c r="C37" s="35"/>
      <c r="D37" s="35"/>
      <c r="E37" s="30"/>
      <c r="F37" s="30"/>
      <c r="G37" s="30"/>
      <c r="H37" s="30"/>
      <c r="I37" s="31"/>
      <c r="J37" s="31"/>
      <c r="K37" s="31"/>
      <c r="L37" s="31"/>
      <c r="M37" s="31"/>
      <c r="N37" s="31"/>
      <c r="O37" s="31"/>
      <c r="P37" s="31"/>
    </row>
    <row r="38" spans="1:16" ht="18" thickTop="1" thickBot="1" x14ac:dyDescent="0.35">
      <c r="A38" s="35"/>
      <c r="B38" s="35"/>
      <c r="C38" s="35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8" thickTop="1" thickBot="1" x14ac:dyDescent="0.35">
      <c r="A39" s="35"/>
      <c r="B39" s="35"/>
      <c r="C39" s="35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8" thickTop="1" thickBot="1" x14ac:dyDescent="0.35">
      <c r="A40" s="35"/>
      <c r="B40" s="35"/>
      <c r="C40" s="35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18" thickTop="1" thickBot="1" x14ac:dyDescent="0.35">
      <c r="A41" s="35"/>
      <c r="B41" s="35"/>
      <c r="C41" s="35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8" thickTop="1" thickBot="1" x14ac:dyDescent="0.35">
      <c r="A42" s="35"/>
      <c r="B42" s="35"/>
      <c r="C42" s="35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17.25" thickTop="1" x14ac:dyDescent="0.3"/>
  </sheetData>
  <mergeCells count="10">
    <mergeCell ref="I3:J3"/>
    <mergeCell ref="E3:E4"/>
    <mergeCell ref="F3:F4"/>
    <mergeCell ref="G3:H3"/>
    <mergeCell ref="B2:C2"/>
    <mergeCell ref="B6:C6"/>
    <mergeCell ref="B9:C9"/>
    <mergeCell ref="B19:C19"/>
    <mergeCell ref="B23:C23"/>
    <mergeCell ref="E2:F2"/>
  </mergeCells>
  <phoneticPr fontId="1" type="noConversion"/>
  <dataValidations count="25">
    <dataValidation type="list" allowBlank="1" showInputMessage="1" showErrorMessage="1" sqref="F6" xr:uid="{0781CBE9-B425-48EB-B57A-B74358FD5514}">
      <formula1>무기</formula1>
    </dataValidation>
    <dataValidation type="list" allowBlank="1" showInputMessage="1" showErrorMessage="1" sqref="F7" xr:uid="{680339E4-7450-4B54-A14B-8FEFB7FCDE86}">
      <formula1>보조무기</formula1>
    </dataValidation>
    <dataValidation type="list" allowBlank="1" showInputMessage="1" showErrorMessage="1" sqref="F8" xr:uid="{F65634DD-743B-469D-AC8D-5B49E1B4C320}">
      <formula1>엠블렘</formula1>
    </dataValidation>
    <dataValidation type="list" allowBlank="1" showInputMessage="1" showErrorMessage="1" sqref="F10" xr:uid="{E7F7CB6D-6FA2-4BD9-8862-836FC6D63DE5}">
      <formula1>상의</formula1>
    </dataValidation>
    <dataValidation type="list" allowBlank="1" showInputMessage="1" showErrorMessage="1" sqref="F11" xr:uid="{AAE7F1C2-FC24-48B0-909E-B8394681CC00}">
      <formula1>하의</formula1>
    </dataValidation>
    <dataValidation type="list" allowBlank="1" showInputMessage="1" showErrorMessage="1" sqref="F13" xr:uid="{D558AF51-0330-4FA5-A366-5B56209C0397}">
      <formula1>모자</formula1>
    </dataValidation>
    <dataValidation type="list" allowBlank="1" showInputMessage="1" showErrorMessage="1" sqref="F14" xr:uid="{B600D159-84C4-4828-812E-AD6C410BDABB}">
      <formula1>신발</formula1>
    </dataValidation>
    <dataValidation type="list" allowBlank="1" showInputMessage="1" showErrorMessage="1" sqref="F15" xr:uid="{4E7DD04C-05BE-4FA4-B178-2CFC5E4CD349}">
      <formula1>장갑</formula1>
    </dataValidation>
    <dataValidation type="list" allowBlank="1" showInputMessage="1" showErrorMessage="1" sqref="F16" xr:uid="{A588BAB5-CEF8-4A8C-A2C3-2BF94DF2D737}">
      <formula1>망토</formula1>
    </dataValidation>
    <dataValidation type="list" allowBlank="1" showInputMessage="1" showErrorMessage="1" sqref="F17" xr:uid="{9465650F-A391-4879-AB0F-EBB948D590D0}">
      <formula1>견장</formula1>
    </dataValidation>
    <dataValidation type="list" allowBlank="1" showInputMessage="1" showErrorMessage="1" sqref="F19" xr:uid="{ADAE0D5E-F3EE-4C4A-88D5-8669E0D7F30B}">
      <formula1>얼굴장식</formula1>
    </dataValidation>
    <dataValidation type="list" allowBlank="1" showInputMessage="1" showErrorMessage="1" sqref="F20" xr:uid="{96AC2CD4-E6DB-4B19-9104-042CEAE9ED26}">
      <formula1>눈장식</formula1>
    </dataValidation>
    <dataValidation type="list" allowBlank="1" showInputMessage="1" showErrorMessage="1" sqref="F21:F22" xr:uid="{812606AB-1C28-4D3C-AE47-6A65C2CCC49A}">
      <formula1>펜던트</formula1>
    </dataValidation>
    <dataValidation type="list" allowBlank="1" showInputMessage="1" showErrorMessage="1" sqref="F23" xr:uid="{58906125-C9CC-464D-AC8D-6C33E1605937}">
      <formula1>벨트</formula1>
    </dataValidation>
    <dataValidation type="list" allowBlank="1" showInputMessage="1" showErrorMessage="1" sqref="F24" xr:uid="{4B72A099-B21C-42CE-ABBE-A77E8EE0212E}">
      <formula1>귀고리</formula1>
    </dataValidation>
    <dataValidation type="list" allowBlank="1" showInputMessage="1" showErrorMessage="1" sqref="F25" xr:uid="{4BA27214-11D9-489C-BDBC-F36CB19F62DA}">
      <formula1>포켓</formula1>
    </dataValidation>
    <dataValidation type="list" allowBlank="1" showInputMessage="1" showErrorMessage="1" sqref="F27:F30" xr:uid="{B9E0B9AB-A465-44A6-A551-E18FEFE5A78A}">
      <formula1>반지</formula1>
    </dataValidation>
    <dataValidation type="list" allowBlank="1" showInputMessage="1" showErrorMessage="1" sqref="F32" xr:uid="{59DAE35E-6156-4971-9538-1A89D930C8BF}">
      <formula1>하트</formula1>
    </dataValidation>
    <dataValidation type="list" allowBlank="1" showInputMessage="1" showErrorMessage="1" sqref="F34" xr:uid="{B87FB022-365D-4E7F-A2FF-205E06025050}">
      <formula1>뱃지</formula1>
    </dataValidation>
    <dataValidation type="list" allowBlank="1" showInputMessage="1" showErrorMessage="1" sqref="F35" xr:uid="{812C2AF9-C5E6-40D3-A0D0-F77C911C9910}">
      <formula1>훈장</formula1>
    </dataValidation>
    <dataValidation type="list" allowBlank="1" showInputMessage="1" showErrorMessage="1" sqref="F36" xr:uid="{CB55F116-2D71-4274-AFD6-43003DDD9A51}">
      <formula1>칭호</formula1>
    </dataValidation>
    <dataValidation type="list" allowBlank="1" showInputMessage="1" showErrorMessage="1" sqref="H32 H6 H10:H11 H13 H19:H22 H24 H27:H30" xr:uid="{A133AA6B-DAE2-45A3-8EFA-6B5ED02AB375}">
      <formula1>스포종류2</formula1>
    </dataValidation>
    <dataValidation type="list" allowBlank="1" showInputMessage="1" showErrorMessage="1" sqref="H14:H17" xr:uid="{E51BAE0A-0211-453C-8654-FFF555FC7AF2}">
      <formula1>스포종류1</formula1>
    </dataValidation>
    <dataValidation type="list" allowBlank="1" showInputMessage="1" showErrorMessage="1" sqref="H23" xr:uid="{C093D6FB-FC9B-428A-9A07-FF73EA4E4884}">
      <formula1>스포종류3</formula1>
    </dataValidation>
    <dataValidation type="list" allowBlank="1" showInputMessage="1" showErrorMessage="1" sqref="C24:C25" xr:uid="{E73A1417-A120-451D-871B-88E176D31327}">
      <formula1>OX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00836-3610-42F9-9882-D976750A2A6D}">
  <dimension ref="A1:G38"/>
  <sheetViews>
    <sheetView workbookViewId="0">
      <selection activeCell="C30" sqref="C30"/>
    </sheetView>
  </sheetViews>
  <sheetFormatPr defaultRowHeight="16.5" x14ac:dyDescent="0.3"/>
  <cols>
    <col min="1" max="1" width="21" customWidth="1"/>
    <col min="2" max="2" width="10.5" customWidth="1"/>
  </cols>
  <sheetData>
    <row r="1" spans="1:7" x14ac:dyDescent="0.3">
      <c r="A1" s="1" t="s">
        <v>138</v>
      </c>
      <c r="B1" s="1" t="s">
        <v>140</v>
      </c>
      <c r="C1" s="1" t="s">
        <v>144</v>
      </c>
      <c r="D1" s="1"/>
      <c r="E1" s="1"/>
      <c r="F1" s="1"/>
      <c r="G1" s="1"/>
    </row>
    <row r="2" spans="1:7" x14ac:dyDescent="0.3">
      <c r="A2" s="1" t="s">
        <v>139</v>
      </c>
      <c r="B2" s="1">
        <v>5</v>
      </c>
      <c r="D2" s="1"/>
      <c r="E2" s="1"/>
      <c r="F2" s="1"/>
      <c r="G2" s="1"/>
    </row>
    <row r="3" spans="1:7" x14ac:dyDescent="0.3">
      <c r="A3" s="1" t="s">
        <v>145</v>
      </c>
      <c r="B3" s="1"/>
      <c r="C3" s="1">
        <v>10</v>
      </c>
      <c r="D3" s="1"/>
      <c r="E3" s="1"/>
      <c r="F3" s="1"/>
      <c r="G3" s="1"/>
    </row>
    <row r="4" spans="1:7" x14ac:dyDescent="0.3">
      <c r="A4" s="1" t="s">
        <v>147</v>
      </c>
      <c r="B4" s="1">
        <v>40</v>
      </c>
      <c r="C4" s="1"/>
      <c r="D4" s="1"/>
      <c r="E4" s="1"/>
      <c r="F4" s="1"/>
      <c r="G4" s="1"/>
    </row>
    <row r="5" spans="1:7" x14ac:dyDescent="0.3">
      <c r="A5" s="1"/>
      <c r="B5" s="1"/>
      <c r="C5" s="1"/>
      <c r="D5" s="1"/>
      <c r="E5" s="1"/>
      <c r="F5" s="1"/>
      <c r="G5" s="1"/>
    </row>
    <row r="6" spans="1:7" x14ac:dyDescent="0.3">
      <c r="A6" s="1"/>
      <c r="B6" s="1"/>
      <c r="C6" s="1"/>
      <c r="D6" s="1"/>
      <c r="E6" s="1"/>
      <c r="F6" s="1"/>
      <c r="G6" s="1"/>
    </row>
    <row r="7" spans="1:7" x14ac:dyDescent="0.3">
      <c r="A7" s="1"/>
      <c r="B7" s="1"/>
      <c r="C7" s="1"/>
      <c r="D7" s="1"/>
      <c r="E7" s="1"/>
      <c r="F7" s="1"/>
      <c r="G7" s="1"/>
    </row>
    <row r="8" spans="1:7" x14ac:dyDescent="0.3">
      <c r="A8" s="1"/>
      <c r="B8" s="1"/>
      <c r="C8" s="1"/>
      <c r="D8" s="1"/>
      <c r="E8" s="1"/>
      <c r="F8" s="1"/>
      <c r="G8" s="1"/>
    </row>
    <row r="9" spans="1:7" x14ac:dyDescent="0.3">
      <c r="A9" s="1"/>
      <c r="B9" s="1"/>
      <c r="C9" s="1"/>
      <c r="D9" s="1"/>
      <c r="E9" s="1"/>
      <c r="F9" s="1"/>
      <c r="G9" s="1"/>
    </row>
    <row r="10" spans="1:7" x14ac:dyDescent="0.3">
      <c r="A10" s="1"/>
      <c r="B10" s="1"/>
      <c r="C10" s="1"/>
      <c r="D10" s="1"/>
      <c r="E10" s="1"/>
      <c r="F10" s="1"/>
      <c r="G10" s="1"/>
    </row>
    <row r="11" spans="1:7" x14ac:dyDescent="0.3">
      <c r="A11" s="1"/>
      <c r="B11" s="1"/>
      <c r="C11" s="1"/>
      <c r="D11" s="1"/>
      <c r="E11" s="1"/>
      <c r="F11" s="1"/>
      <c r="G11" s="1"/>
    </row>
    <row r="12" spans="1:7" x14ac:dyDescent="0.3">
      <c r="A12" s="1"/>
      <c r="B12" s="1"/>
      <c r="C12" s="1"/>
      <c r="D12" s="1"/>
      <c r="E12" s="1"/>
      <c r="F12" s="1"/>
      <c r="G12" s="1"/>
    </row>
    <row r="13" spans="1:7" x14ac:dyDescent="0.3">
      <c r="A13" s="1"/>
      <c r="B13" s="1"/>
      <c r="C13" s="1"/>
      <c r="D13" s="1"/>
      <c r="E13" s="1"/>
      <c r="F13" s="1"/>
      <c r="G13" s="1"/>
    </row>
    <row r="14" spans="1:7" x14ac:dyDescent="0.3">
      <c r="A14" s="1"/>
      <c r="B14" s="1"/>
      <c r="C14" s="1"/>
      <c r="D14" s="1"/>
      <c r="E14" s="1"/>
      <c r="F14" s="1"/>
      <c r="G14" s="1"/>
    </row>
    <row r="15" spans="1:7" x14ac:dyDescent="0.3">
      <c r="A15" s="1"/>
      <c r="B15" s="1"/>
      <c r="C15" s="1"/>
      <c r="D15" s="1"/>
      <c r="E15" s="1"/>
      <c r="F15" s="1"/>
      <c r="G15" s="1"/>
    </row>
    <row r="16" spans="1:7" x14ac:dyDescent="0.3">
      <c r="A16" s="1"/>
      <c r="B16" s="1"/>
      <c r="C16" s="1"/>
      <c r="D16" s="1"/>
      <c r="E16" s="1"/>
      <c r="F16" s="1"/>
      <c r="G16" s="1"/>
    </row>
    <row r="17" spans="1:7" x14ac:dyDescent="0.3">
      <c r="A17" s="1"/>
      <c r="B17" s="1"/>
      <c r="C17" s="1"/>
      <c r="D17" s="1"/>
      <c r="E17" s="1"/>
      <c r="F17" s="1"/>
      <c r="G17" s="1"/>
    </row>
    <row r="18" spans="1:7" x14ac:dyDescent="0.3">
      <c r="A18" s="1"/>
      <c r="B18" s="1"/>
      <c r="C18" s="1"/>
      <c r="D18" s="1"/>
      <c r="E18" s="1"/>
      <c r="F18" s="1"/>
      <c r="G18" s="1"/>
    </row>
    <row r="19" spans="1:7" x14ac:dyDescent="0.3">
      <c r="A19" s="1"/>
      <c r="B19" s="1"/>
      <c r="C19" s="1"/>
      <c r="D19" s="1"/>
      <c r="E19" s="1"/>
      <c r="F19" s="1"/>
      <c r="G19" s="1"/>
    </row>
    <row r="20" spans="1:7" x14ac:dyDescent="0.3">
      <c r="A20" s="1"/>
      <c r="B20" s="1"/>
      <c r="C20" s="1"/>
      <c r="D20" s="1"/>
      <c r="E20" s="1"/>
      <c r="F20" s="1"/>
      <c r="G20" s="1"/>
    </row>
    <row r="21" spans="1:7" x14ac:dyDescent="0.3">
      <c r="A21" s="1"/>
      <c r="B21" s="1"/>
      <c r="C21" s="1"/>
      <c r="D21" s="1"/>
      <c r="E21" s="1"/>
      <c r="F21" s="1"/>
      <c r="G21" s="1"/>
    </row>
    <row r="22" spans="1:7" x14ac:dyDescent="0.3">
      <c r="A22" s="1"/>
      <c r="B22" s="1"/>
      <c r="C22" s="1"/>
      <c r="D22" s="1"/>
      <c r="E22" s="1"/>
      <c r="F22" s="1"/>
      <c r="G22" s="1"/>
    </row>
    <row r="23" spans="1:7" x14ac:dyDescent="0.3">
      <c r="A23" s="1"/>
      <c r="B23" s="1"/>
      <c r="C23" s="1"/>
      <c r="D23" s="1"/>
      <c r="E23" s="1"/>
      <c r="F23" s="1"/>
      <c r="G23" s="1"/>
    </row>
    <row r="24" spans="1:7" x14ac:dyDescent="0.3">
      <c r="A24" s="1"/>
      <c r="B24" s="1"/>
      <c r="C24" s="1"/>
      <c r="D24" s="1"/>
      <c r="E24" s="1"/>
      <c r="F24" s="1"/>
      <c r="G24" s="1"/>
    </row>
    <row r="25" spans="1:7" x14ac:dyDescent="0.3">
      <c r="A25" s="1"/>
      <c r="B25" s="1"/>
      <c r="C25" s="1"/>
      <c r="D25" s="1"/>
      <c r="E25" s="1"/>
      <c r="F25" s="1"/>
      <c r="G25" s="1"/>
    </row>
    <row r="26" spans="1:7" x14ac:dyDescent="0.3">
      <c r="A26" s="1"/>
      <c r="B26" s="1"/>
      <c r="C26" s="1"/>
      <c r="D26" s="1"/>
      <c r="E26" s="1"/>
      <c r="F26" s="1"/>
      <c r="G26" s="1"/>
    </row>
    <row r="27" spans="1:7" x14ac:dyDescent="0.3">
      <c r="A27" s="1"/>
      <c r="B27" s="1"/>
      <c r="C27" s="1"/>
      <c r="D27" s="1"/>
      <c r="E27" s="1"/>
      <c r="F27" s="1"/>
      <c r="G27" s="1"/>
    </row>
    <row r="28" spans="1:7" x14ac:dyDescent="0.3">
      <c r="A28" s="1"/>
      <c r="B28" s="1"/>
      <c r="C28" s="1"/>
      <c r="D28" s="1"/>
      <c r="E28" s="1"/>
      <c r="F28" s="1"/>
      <c r="G28" s="1"/>
    </row>
    <row r="29" spans="1:7" x14ac:dyDescent="0.3">
      <c r="A29" s="1"/>
      <c r="B29" s="1"/>
      <c r="C29" s="1"/>
      <c r="D29" s="1"/>
      <c r="E29" s="1"/>
      <c r="F29" s="1"/>
      <c r="G29" s="1"/>
    </row>
    <row r="30" spans="1:7" x14ac:dyDescent="0.3">
      <c r="A30" s="1"/>
      <c r="B30" s="1"/>
      <c r="C30" s="1"/>
      <c r="D30" s="1"/>
      <c r="E30" s="1"/>
      <c r="F30" s="1"/>
      <c r="G30" s="1"/>
    </row>
    <row r="31" spans="1:7" x14ac:dyDescent="0.3">
      <c r="A31" s="1"/>
      <c r="B31" s="1"/>
      <c r="C31" s="1"/>
      <c r="D31" s="1"/>
      <c r="E31" s="1"/>
      <c r="F31" s="1"/>
      <c r="G31" s="1"/>
    </row>
    <row r="32" spans="1:7" x14ac:dyDescent="0.3">
      <c r="A32" s="1"/>
      <c r="B32" s="1"/>
      <c r="C32" s="1"/>
      <c r="D32" s="1"/>
      <c r="E32" s="1"/>
      <c r="F32" s="1"/>
      <c r="G32" s="1"/>
    </row>
    <row r="33" spans="1:7" x14ac:dyDescent="0.3">
      <c r="A33" s="1"/>
      <c r="B33" s="1"/>
      <c r="C33" s="1"/>
      <c r="D33" s="1"/>
      <c r="E33" s="1"/>
      <c r="F33" s="1"/>
      <c r="G33" s="1"/>
    </row>
    <row r="34" spans="1:7" x14ac:dyDescent="0.3">
      <c r="A34" s="1"/>
      <c r="B34" s="1"/>
      <c r="C34" s="1"/>
      <c r="D34" s="1"/>
      <c r="E34" s="1"/>
      <c r="F34" s="1"/>
      <c r="G34" s="1"/>
    </row>
    <row r="35" spans="1:7" x14ac:dyDescent="0.3">
      <c r="A35" s="1"/>
      <c r="B35" s="1"/>
      <c r="C35" s="1"/>
      <c r="D35" s="1"/>
      <c r="E35" s="1"/>
      <c r="F35" s="1"/>
      <c r="G35" s="1"/>
    </row>
    <row r="36" spans="1:7" x14ac:dyDescent="0.3">
      <c r="A36" s="1"/>
      <c r="B36" s="1"/>
      <c r="C36" s="1"/>
      <c r="D36" s="1"/>
      <c r="E36" s="1"/>
      <c r="F36" s="1"/>
      <c r="G36" s="1"/>
    </row>
    <row r="37" spans="1:7" x14ac:dyDescent="0.3">
      <c r="A37" s="1"/>
      <c r="B37" s="1"/>
      <c r="C37" s="1"/>
      <c r="D37" s="1"/>
      <c r="E37" s="1"/>
      <c r="F37" s="1"/>
      <c r="G37" s="1"/>
    </row>
    <row r="38" spans="1:7" x14ac:dyDescent="0.3">
      <c r="A38" s="1"/>
      <c r="B38" s="1"/>
      <c r="C38" s="1"/>
      <c r="D38" s="1"/>
      <c r="E38" s="1"/>
      <c r="F38" s="1"/>
      <c r="G38" s="1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55FB4-3334-4687-81BA-C3C089B282D6}">
  <dimension ref="A1:W49"/>
  <sheetViews>
    <sheetView workbookViewId="0">
      <selection activeCell="K25" sqref="K25"/>
    </sheetView>
  </sheetViews>
  <sheetFormatPr defaultRowHeight="16.5" x14ac:dyDescent="0.3"/>
  <sheetData>
    <row r="1" spans="1:23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4"/>
      <c r="U1" s="84"/>
      <c r="V1" s="87"/>
      <c r="W1" s="87"/>
    </row>
    <row r="2" spans="1:23" x14ac:dyDescent="0.3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4"/>
      <c r="U2" s="84"/>
      <c r="V2" s="87"/>
      <c r="W2" s="87"/>
    </row>
    <row r="3" spans="1:23" x14ac:dyDescent="0.3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4"/>
      <c r="U3" s="84"/>
      <c r="V3" s="87"/>
      <c r="W3" s="87"/>
    </row>
    <row r="4" spans="1:23" ht="17.25" thickBot="1" x14ac:dyDescent="0.3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84"/>
      <c r="U4" s="84"/>
      <c r="V4" s="87"/>
      <c r="W4" s="87"/>
    </row>
    <row r="5" spans="1:23" ht="16.5" customHeigh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102" t="s">
        <v>140</v>
      </c>
      <c r="O5" s="103"/>
      <c r="P5" s="114" t="e">
        <f>계산!B48</f>
        <v>#N/A</v>
      </c>
      <c r="Q5" s="115"/>
      <c r="R5" s="79"/>
      <c r="S5" s="79"/>
      <c r="T5" s="84"/>
      <c r="U5" s="84"/>
      <c r="V5" s="87"/>
      <c r="W5" s="87"/>
    </row>
    <row r="6" spans="1:23" ht="16.5" customHeight="1" x14ac:dyDescent="0.3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104"/>
      <c r="O6" s="105"/>
      <c r="P6" s="116"/>
      <c r="Q6" s="117"/>
      <c r="R6" s="79"/>
      <c r="S6" s="79"/>
      <c r="T6" s="84"/>
      <c r="U6" s="84"/>
      <c r="V6" s="87"/>
      <c r="W6" s="87"/>
    </row>
    <row r="7" spans="1:23" ht="16.5" customHeight="1" x14ac:dyDescent="0.3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104"/>
      <c r="O7" s="105"/>
      <c r="P7" s="116"/>
      <c r="Q7" s="117"/>
      <c r="R7" s="79"/>
      <c r="S7" s="79"/>
      <c r="T7" s="84"/>
      <c r="U7" s="84"/>
      <c r="V7" s="87"/>
      <c r="W7" s="87"/>
    </row>
    <row r="8" spans="1:23" ht="16.5" customHeight="1" x14ac:dyDescent="0.3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104"/>
      <c r="O8" s="105"/>
      <c r="P8" s="116"/>
      <c r="Q8" s="117"/>
      <c r="R8" s="79"/>
      <c r="S8" s="79"/>
      <c r="T8" s="84"/>
      <c r="U8" s="84"/>
      <c r="V8" s="87"/>
      <c r="W8" s="87"/>
    </row>
    <row r="9" spans="1:23" ht="17.25" customHeight="1" thickBot="1" x14ac:dyDescent="0.3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106"/>
      <c r="O9" s="107"/>
      <c r="P9" s="118"/>
      <c r="Q9" s="119"/>
      <c r="R9" s="79"/>
      <c r="S9" s="79"/>
      <c r="T9" s="84"/>
      <c r="U9" s="84"/>
      <c r="V9" s="87"/>
      <c r="W9" s="87"/>
    </row>
    <row r="10" spans="1:23" ht="17.25" thickBot="1" x14ac:dyDescent="0.3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84"/>
      <c r="U10" s="84"/>
      <c r="V10" s="87"/>
      <c r="W10" s="87"/>
    </row>
    <row r="11" spans="1:23" ht="16.5" customHeight="1" x14ac:dyDescent="0.3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108" t="s">
        <v>222</v>
      </c>
      <c r="O11" s="109"/>
      <c r="P11" s="120" t="e">
        <f>계산!B49</f>
        <v>#N/A</v>
      </c>
      <c r="Q11" s="121"/>
      <c r="R11" s="79"/>
      <c r="S11" s="79"/>
      <c r="T11" s="84"/>
      <c r="U11" s="84"/>
      <c r="V11" s="87"/>
      <c r="W11" s="87"/>
    </row>
    <row r="12" spans="1:23" ht="16.5" customHeight="1" x14ac:dyDescent="0.3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110"/>
      <c r="O12" s="111"/>
      <c r="P12" s="122"/>
      <c r="Q12" s="123"/>
      <c r="R12" s="79"/>
      <c r="S12" s="79"/>
      <c r="T12" s="84"/>
      <c r="U12" s="84"/>
      <c r="V12" s="87"/>
      <c r="W12" s="87"/>
    </row>
    <row r="13" spans="1:23" ht="16.5" customHeight="1" x14ac:dyDescent="0.3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110"/>
      <c r="O13" s="111"/>
      <c r="P13" s="122"/>
      <c r="Q13" s="123"/>
      <c r="R13" s="79"/>
      <c r="S13" s="79"/>
      <c r="T13" s="84"/>
      <c r="U13" s="84"/>
      <c r="V13" s="87"/>
      <c r="W13" s="87"/>
    </row>
    <row r="14" spans="1:23" ht="16.5" customHeight="1" x14ac:dyDescent="0.3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110"/>
      <c r="O14" s="111"/>
      <c r="P14" s="122"/>
      <c r="Q14" s="123"/>
      <c r="R14" s="79"/>
      <c r="S14" s="79"/>
      <c r="T14" s="84"/>
      <c r="U14" s="84"/>
      <c r="V14" s="87"/>
      <c r="W14" s="87"/>
    </row>
    <row r="15" spans="1:23" ht="17.25" customHeight="1" thickBot="1" x14ac:dyDescent="0.3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112"/>
      <c r="O15" s="113"/>
      <c r="P15" s="124"/>
      <c r="Q15" s="125"/>
      <c r="R15" s="79"/>
      <c r="S15" s="79"/>
      <c r="T15" s="84"/>
      <c r="U15" s="84"/>
      <c r="V15" s="87"/>
      <c r="W15" s="87"/>
    </row>
    <row r="16" spans="1:23" x14ac:dyDescent="0.3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4"/>
      <c r="U16" s="84"/>
      <c r="V16" s="87"/>
      <c r="W16" s="87"/>
    </row>
    <row r="17" spans="1:23" x14ac:dyDescent="0.3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4"/>
      <c r="U17" s="84"/>
      <c r="V17" s="87"/>
      <c r="W17" s="87"/>
    </row>
    <row r="18" spans="1:23" x14ac:dyDescent="0.3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4"/>
      <c r="U18" s="84"/>
      <c r="V18" s="87"/>
      <c r="W18" s="87"/>
    </row>
    <row r="19" spans="1:23" x14ac:dyDescent="0.3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4"/>
      <c r="U19" s="84"/>
      <c r="V19" s="87"/>
      <c r="W19" s="87"/>
    </row>
    <row r="20" spans="1:23" x14ac:dyDescent="0.3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4"/>
      <c r="U20" s="84"/>
      <c r="V20" s="87"/>
      <c r="W20" s="87"/>
    </row>
    <row r="21" spans="1:23" x14ac:dyDescent="0.3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84"/>
      <c r="U21" s="84"/>
      <c r="V21" s="87"/>
      <c r="W21" s="87"/>
    </row>
    <row r="22" spans="1:23" x14ac:dyDescent="0.3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4"/>
      <c r="U22" s="84"/>
      <c r="V22" s="87"/>
      <c r="W22" s="87"/>
    </row>
    <row r="23" spans="1:23" x14ac:dyDescent="0.3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4"/>
      <c r="U23" s="84"/>
      <c r="V23" s="87"/>
      <c r="W23" s="87"/>
    </row>
    <row r="24" spans="1:23" x14ac:dyDescent="0.3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4"/>
      <c r="U24" s="84"/>
      <c r="V24" s="87"/>
      <c r="W24" s="87"/>
    </row>
    <row r="25" spans="1:23" x14ac:dyDescent="0.3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84"/>
      <c r="U25" s="84"/>
      <c r="V25" s="87"/>
      <c r="W25" s="87"/>
    </row>
    <row r="26" spans="1:23" x14ac:dyDescent="0.3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4"/>
      <c r="U26" s="84"/>
      <c r="V26" s="87"/>
      <c r="W26" s="87"/>
    </row>
    <row r="27" spans="1:23" ht="16.5" customHeight="1" x14ac:dyDescent="0.3">
      <c r="A27" s="79"/>
      <c r="B27" s="82"/>
      <c r="C27" s="82"/>
      <c r="D27" s="82"/>
      <c r="E27" s="82"/>
      <c r="F27" s="82"/>
      <c r="G27" s="83"/>
      <c r="H27" s="83"/>
      <c r="I27" s="83"/>
      <c r="J27" s="83"/>
      <c r="K27" s="83"/>
      <c r="L27" s="83"/>
      <c r="M27" s="79"/>
      <c r="N27" s="79"/>
      <c r="O27" s="79"/>
      <c r="P27" s="79"/>
      <c r="Q27" s="79"/>
      <c r="R27" s="79"/>
      <c r="S27" s="79"/>
      <c r="T27" s="84"/>
      <c r="U27" s="84"/>
      <c r="V27" s="87"/>
      <c r="W27" s="87"/>
    </row>
    <row r="28" spans="1:23" ht="16.5" customHeight="1" x14ac:dyDescent="0.3">
      <c r="A28" s="80"/>
      <c r="B28" s="82"/>
      <c r="C28" s="82"/>
      <c r="D28" s="82"/>
      <c r="E28" s="82"/>
      <c r="F28" s="82"/>
      <c r="G28" s="83"/>
      <c r="H28" s="83"/>
      <c r="I28" s="83"/>
      <c r="J28" s="83"/>
      <c r="K28" s="83"/>
      <c r="L28" s="83"/>
      <c r="M28" s="80"/>
      <c r="N28" s="79"/>
      <c r="O28" s="79"/>
      <c r="P28" s="79"/>
      <c r="Q28" s="79"/>
      <c r="R28" s="79"/>
      <c r="S28" s="79"/>
      <c r="T28" s="84"/>
      <c r="U28" s="84"/>
      <c r="V28" s="87"/>
      <c r="W28" s="87"/>
    </row>
    <row r="29" spans="1:23" ht="16.5" customHeight="1" x14ac:dyDescent="0.3">
      <c r="A29" s="80"/>
      <c r="B29" s="82"/>
      <c r="C29" s="82"/>
      <c r="D29" s="82"/>
      <c r="E29" s="82"/>
      <c r="F29" s="82"/>
      <c r="G29" s="83"/>
      <c r="H29" s="83"/>
      <c r="I29" s="83"/>
      <c r="J29" s="83"/>
      <c r="K29" s="83"/>
      <c r="L29" s="83"/>
      <c r="M29" s="80"/>
      <c r="N29" s="79"/>
      <c r="O29" s="79"/>
      <c r="P29" s="79"/>
      <c r="Q29" s="79"/>
      <c r="R29" s="79"/>
      <c r="S29" s="79"/>
      <c r="T29" s="84"/>
      <c r="U29" s="84"/>
      <c r="V29" s="87"/>
      <c r="W29" s="87"/>
    </row>
    <row r="30" spans="1:23" ht="16.5" customHeight="1" x14ac:dyDescent="0.3">
      <c r="A30" s="80"/>
      <c r="B30" s="82"/>
      <c r="C30" s="82"/>
      <c r="D30" s="82"/>
      <c r="E30" s="82"/>
      <c r="F30" s="82"/>
      <c r="G30" s="83"/>
      <c r="H30" s="83"/>
      <c r="I30" s="83"/>
      <c r="J30" s="83"/>
      <c r="K30" s="83"/>
      <c r="L30" s="83"/>
      <c r="M30" s="80"/>
      <c r="N30" s="79"/>
      <c r="O30" s="79"/>
      <c r="P30" s="79"/>
      <c r="Q30" s="79"/>
      <c r="R30" s="79"/>
      <c r="S30" s="79"/>
      <c r="T30" s="84"/>
      <c r="U30" s="84"/>
      <c r="V30" s="87"/>
      <c r="W30" s="87"/>
    </row>
    <row r="31" spans="1:23" ht="16.5" customHeight="1" x14ac:dyDescent="0.3">
      <c r="A31" s="80"/>
      <c r="B31" s="82"/>
      <c r="C31" s="82"/>
      <c r="D31" s="82"/>
      <c r="E31" s="82"/>
      <c r="F31" s="82"/>
      <c r="G31" s="83"/>
      <c r="H31" s="83"/>
      <c r="I31" s="83"/>
      <c r="J31" s="83"/>
      <c r="K31" s="83"/>
      <c r="L31" s="83"/>
      <c r="M31" s="80"/>
      <c r="N31" s="79"/>
      <c r="O31" s="79"/>
      <c r="P31" s="79"/>
      <c r="Q31" s="79"/>
      <c r="R31" s="79"/>
      <c r="S31" s="79"/>
      <c r="T31" s="84"/>
      <c r="U31" s="84"/>
      <c r="V31" s="87"/>
      <c r="W31" s="87"/>
    </row>
    <row r="32" spans="1:23" ht="16.5" customHeight="1" x14ac:dyDescent="0.3">
      <c r="A32" s="80"/>
      <c r="B32" s="82"/>
      <c r="C32" s="82"/>
      <c r="D32" s="82"/>
      <c r="E32" s="82"/>
      <c r="F32" s="82"/>
      <c r="G32" s="83"/>
      <c r="H32" s="83"/>
      <c r="I32" s="83"/>
      <c r="J32" s="83"/>
      <c r="K32" s="83"/>
      <c r="L32" s="83"/>
      <c r="M32" s="80"/>
      <c r="N32" s="79"/>
      <c r="O32" s="79"/>
      <c r="P32" s="79"/>
      <c r="Q32" s="79"/>
      <c r="R32" s="79"/>
      <c r="S32" s="79"/>
      <c r="T32" s="84"/>
      <c r="U32" s="84"/>
      <c r="V32" s="87"/>
      <c r="W32" s="87"/>
    </row>
    <row r="33" spans="1:23" ht="16.5" customHeight="1" x14ac:dyDescent="0.3">
      <c r="A33" s="80"/>
      <c r="B33" s="82"/>
      <c r="C33" s="82"/>
      <c r="D33" s="82"/>
      <c r="E33" s="82"/>
      <c r="F33" s="82"/>
      <c r="G33" s="83"/>
      <c r="H33" s="83"/>
      <c r="I33" s="83"/>
      <c r="J33" s="83"/>
      <c r="K33" s="83"/>
      <c r="L33" s="83"/>
      <c r="M33" s="80"/>
      <c r="N33" s="81"/>
      <c r="O33" s="79"/>
      <c r="P33" s="79"/>
      <c r="Q33" s="79"/>
      <c r="R33" s="79"/>
      <c r="S33" s="79"/>
      <c r="T33" s="84"/>
      <c r="U33" s="84"/>
      <c r="V33" s="87"/>
      <c r="W33" s="87"/>
    </row>
    <row r="34" spans="1:23" ht="16.5" customHeight="1" x14ac:dyDescent="0.3">
      <c r="A34" s="84"/>
      <c r="B34" s="89"/>
      <c r="C34" s="89"/>
      <c r="D34" s="89"/>
      <c r="E34" s="89"/>
      <c r="F34" s="89"/>
      <c r="G34" s="86"/>
      <c r="H34" s="86"/>
      <c r="I34" s="86"/>
      <c r="J34" s="86"/>
      <c r="K34" s="86"/>
      <c r="L34" s="86"/>
      <c r="M34" s="88"/>
      <c r="N34" s="88"/>
      <c r="O34" s="85"/>
      <c r="P34" s="85"/>
      <c r="Q34" s="85"/>
      <c r="R34" s="84"/>
      <c r="S34" s="84"/>
      <c r="T34" s="84"/>
      <c r="U34" s="84"/>
      <c r="V34" s="87"/>
      <c r="W34" s="87"/>
    </row>
    <row r="35" spans="1:23" ht="16.5" customHeight="1" x14ac:dyDescent="0.3">
      <c r="A35" s="84"/>
      <c r="B35" s="89"/>
      <c r="C35" s="89"/>
      <c r="D35" s="89"/>
      <c r="E35" s="89"/>
      <c r="F35" s="89"/>
      <c r="G35" s="86"/>
      <c r="H35" s="86"/>
      <c r="I35" s="86"/>
      <c r="J35" s="86"/>
      <c r="K35" s="86"/>
      <c r="L35" s="86"/>
      <c r="M35" s="88"/>
      <c r="N35" s="88"/>
      <c r="O35" s="85"/>
      <c r="P35" s="85"/>
      <c r="Q35" s="85"/>
      <c r="R35" s="84"/>
      <c r="S35" s="84"/>
      <c r="T35" s="84"/>
      <c r="U35" s="84"/>
      <c r="V35" s="87"/>
      <c r="W35" s="87"/>
    </row>
    <row r="36" spans="1:23" ht="16.5" customHeight="1" x14ac:dyDescent="0.3">
      <c r="A36" s="84"/>
      <c r="B36" s="89"/>
      <c r="C36" s="89"/>
      <c r="D36" s="89"/>
      <c r="E36" s="89"/>
      <c r="F36" s="89"/>
      <c r="G36" s="86"/>
      <c r="H36" s="86"/>
      <c r="I36" s="86"/>
      <c r="J36" s="86"/>
      <c r="K36" s="86"/>
      <c r="L36" s="86"/>
      <c r="M36" s="88"/>
      <c r="N36" s="88"/>
      <c r="O36" s="85"/>
      <c r="P36" s="85"/>
      <c r="Q36" s="85"/>
      <c r="R36" s="84"/>
      <c r="S36" s="84"/>
      <c r="T36" s="84"/>
      <c r="U36" s="84"/>
      <c r="V36" s="87"/>
      <c r="W36" s="87"/>
    </row>
    <row r="37" spans="1:23" ht="16.5" customHeight="1" x14ac:dyDescent="0.3">
      <c r="A37" s="84"/>
      <c r="B37" s="89"/>
      <c r="C37" s="89"/>
      <c r="D37" s="89"/>
      <c r="E37" s="89"/>
      <c r="F37" s="89"/>
      <c r="G37" s="86"/>
      <c r="H37" s="86"/>
      <c r="I37" s="86"/>
      <c r="J37" s="86"/>
      <c r="K37" s="86"/>
      <c r="L37" s="86"/>
      <c r="M37" s="88"/>
      <c r="N37" s="88"/>
      <c r="O37" s="85"/>
      <c r="P37" s="85"/>
      <c r="Q37" s="85"/>
      <c r="R37" s="84"/>
      <c r="S37" s="84"/>
      <c r="T37" s="84"/>
      <c r="U37" s="84"/>
      <c r="V37" s="87"/>
      <c r="W37" s="87"/>
    </row>
    <row r="38" spans="1:23" ht="16.5" customHeight="1" x14ac:dyDescent="0.3">
      <c r="A38" s="84"/>
      <c r="B38" s="89"/>
      <c r="C38" s="89"/>
      <c r="D38" s="89"/>
      <c r="E38" s="89"/>
      <c r="F38" s="89"/>
      <c r="G38" s="86"/>
      <c r="H38" s="86"/>
      <c r="I38" s="86"/>
      <c r="J38" s="86"/>
      <c r="K38" s="86"/>
      <c r="L38" s="86"/>
      <c r="M38" s="88"/>
      <c r="N38" s="88"/>
      <c r="O38" s="85"/>
      <c r="P38" s="85"/>
      <c r="Q38" s="85"/>
      <c r="R38" s="84"/>
      <c r="S38" s="84"/>
      <c r="T38" s="84"/>
      <c r="U38" s="84"/>
      <c r="V38" s="87"/>
      <c r="W38" s="87"/>
    </row>
    <row r="39" spans="1:23" ht="16.5" customHeight="1" x14ac:dyDescent="0.3">
      <c r="A39" s="84"/>
      <c r="B39" s="89"/>
      <c r="C39" s="89"/>
      <c r="D39" s="89"/>
      <c r="E39" s="89"/>
      <c r="F39" s="89"/>
      <c r="G39" s="86"/>
      <c r="H39" s="86"/>
      <c r="I39" s="86"/>
      <c r="J39" s="86"/>
      <c r="K39" s="86"/>
      <c r="L39" s="86"/>
      <c r="M39" s="88"/>
      <c r="N39" s="88"/>
      <c r="O39" s="85"/>
      <c r="P39" s="85"/>
      <c r="Q39" s="85"/>
      <c r="R39" s="84"/>
      <c r="S39" s="84"/>
      <c r="T39" s="84"/>
      <c r="U39" s="84"/>
      <c r="V39" s="87"/>
    </row>
    <row r="40" spans="1:23" ht="16.5" customHeight="1" x14ac:dyDescent="0.3">
      <c r="A40" s="84"/>
      <c r="B40" s="89"/>
      <c r="C40" s="89"/>
      <c r="D40" s="89"/>
      <c r="E40" s="89"/>
      <c r="F40" s="89"/>
      <c r="G40" s="86"/>
      <c r="H40" s="86"/>
      <c r="I40" s="86"/>
      <c r="J40" s="86"/>
      <c r="K40" s="86"/>
      <c r="L40" s="86"/>
      <c r="M40" s="88"/>
      <c r="N40" s="88"/>
      <c r="O40" s="85"/>
      <c r="P40" s="85"/>
      <c r="Q40" s="85"/>
      <c r="R40" s="84"/>
      <c r="S40" s="84"/>
      <c r="T40" s="84"/>
      <c r="U40" s="84"/>
      <c r="V40" s="87"/>
    </row>
    <row r="41" spans="1:23" ht="16.5" customHeight="1" x14ac:dyDescent="0.3">
      <c r="A41" s="84"/>
      <c r="B41" s="85"/>
      <c r="C41" s="90"/>
      <c r="D41" s="90"/>
      <c r="E41" s="90"/>
      <c r="F41" s="90"/>
      <c r="G41" s="90"/>
      <c r="H41" s="90"/>
      <c r="I41" s="88"/>
      <c r="J41" s="88"/>
      <c r="K41" s="88"/>
      <c r="L41" s="88"/>
      <c r="M41" s="88"/>
      <c r="N41" s="88"/>
      <c r="O41" s="85"/>
      <c r="P41" s="85"/>
      <c r="Q41" s="85"/>
      <c r="R41" s="84"/>
      <c r="S41" s="84"/>
      <c r="T41" s="84"/>
      <c r="U41" s="84"/>
      <c r="V41" s="87"/>
    </row>
    <row r="42" spans="1:23" ht="16.5" customHeight="1" x14ac:dyDescent="0.3">
      <c r="A42" s="84"/>
      <c r="B42" s="85"/>
      <c r="C42" s="90"/>
      <c r="D42" s="90"/>
      <c r="E42" s="90"/>
      <c r="F42" s="90"/>
      <c r="G42" s="90"/>
      <c r="H42" s="90"/>
      <c r="I42" s="88"/>
      <c r="J42" s="88"/>
      <c r="K42" s="88"/>
      <c r="L42" s="88"/>
      <c r="M42" s="88"/>
      <c r="N42" s="88"/>
      <c r="O42" s="85"/>
      <c r="P42" s="85"/>
      <c r="Q42" s="85"/>
      <c r="R42" s="84"/>
      <c r="S42" s="84"/>
      <c r="T42" s="84"/>
      <c r="U42" s="84"/>
      <c r="V42" s="87"/>
    </row>
    <row r="43" spans="1:23" ht="16.5" customHeight="1" x14ac:dyDescent="0.3">
      <c r="A43" s="84"/>
      <c r="B43" s="85"/>
      <c r="C43" s="90"/>
      <c r="D43" s="90"/>
      <c r="E43" s="90"/>
      <c r="F43" s="90"/>
      <c r="G43" s="90"/>
      <c r="H43" s="90"/>
      <c r="I43" s="88"/>
      <c r="J43" s="88"/>
      <c r="K43" s="88"/>
      <c r="L43" s="88"/>
      <c r="M43" s="88"/>
      <c r="N43" s="88"/>
      <c r="O43" s="85"/>
      <c r="P43" s="85"/>
      <c r="Q43" s="85"/>
      <c r="R43" s="84"/>
      <c r="S43" s="84"/>
      <c r="T43" s="84"/>
      <c r="U43" s="84"/>
      <c r="V43" s="87"/>
    </row>
    <row r="44" spans="1:23" ht="16.5" customHeight="1" x14ac:dyDescent="0.3">
      <c r="A44" s="84"/>
      <c r="B44" s="85"/>
      <c r="C44" s="90"/>
      <c r="D44" s="90"/>
      <c r="E44" s="90"/>
      <c r="F44" s="90"/>
      <c r="G44" s="90"/>
      <c r="H44" s="90"/>
      <c r="I44" s="88"/>
      <c r="J44" s="88"/>
      <c r="K44" s="88"/>
      <c r="L44" s="88"/>
      <c r="M44" s="88"/>
      <c r="N44" s="88"/>
      <c r="O44" s="85"/>
      <c r="P44" s="85"/>
      <c r="Q44" s="85"/>
      <c r="R44" s="84"/>
      <c r="S44" s="84"/>
      <c r="T44" s="84"/>
      <c r="U44" s="84"/>
      <c r="V44" s="87"/>
    </row>
    <row r="45" spans="1:23" x14ac:dyDescent="0.3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4"/>
      <c r="S45" s="84"/>
      <c r="T45" s="84"/>
      <c r="U45" s="84"/>
      <c r="V45" s="87"/>
    </row>
    <row r="46" spans="1:23" x14ac:dyDescent="0.3">
      <c r="A46" s="84"/>
      <c r="B46" s="84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4"/>
      <c r="S46" s="84"/>
      <c r="T46" s="84"/>
      <c r="U46" s="84"/>
      <c r="V46" s="87"/>
    </row>
    <row r="47" spans="1:23" x14ac:dyDescent="0.3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7"/>
    </row>
    <row r="48" spans="1:23" x14ac:dyDescent="0.3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7"/>
    </row>
    <row r="49" spans="1:22" x14ac:dyDescent="0.3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7"/>
    </row>
  </sheetData>
  <mergeCells count="4">
    <mergeCell ref="N5:O9"/>
    <mergeCell ref="N11:O15"/>
    <mergeCell ref="P5:Q9"/>
    <mergeCell ref="P11:Q15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B9C13-4FAE-485C-9587-717AB4B0D676}">
  <dimension ref="A1:AT136"/>
  <sheetViews>
    <sheetView zoomScale="85" zoomScaleNormal="85" workbookViewId="0">
      <pane xSplit="1" topLeftCell="B1" activePane="topRight" state="frozen"/>
      <selection pane="topRight" activeCell="J45" sqref="J45"/>
    </sheetView>
  </sheetViews>
  <sheetFormatPr defaultRowHeight="16.5" x14ac:dyDescent="0.3"/>
  <cols>
    <col min="1" max="1" width="9" style="55"/>
    <col min="2" max="2" width="23.5" style="70" customWidth="1"/>
    <col min="3" max="3" width="9.5" style="6" customWidth="1"/>
    <col min="4" max="4" width="9.5" customWidth="1"/>
    <col min="5" max="5" width="9.5" style="9" customWidth="1"/>
    <col min="6" max="6" width="9.5" style="6" customWidth="1"/>
    <col min="7" max="10" width="9.5" customWidth="1"/>
    <col min="11" max="11" width="9.5" style="9" customWidth="1"/>
    <col min="14" max="14" width="9" style="9"/>
    <col min="20" max="20" width="9" style="9"/>
    <col min="21" max="21" width="9" style="6"/>
    <col min="25" max="25" width="9" style="55"/>
    <col min="26" max="26" width="9" style="29"/>
    <col min="27" max="27" width="9" style="7"/>
    <col min="28" max="28" width="9" style="29"/>
    <col min="29" max="29" width="9" style="7"/>
    <col min="30" max="30" width="9" style="29"/>
    <col min="31" max="31" width="9" style="7"/>
    <col min="32" max="32" width="9" style="4"/>
    <col min="33" max="46" width="9" style="29"/>
  </cols>
  <sheetData>
    <row r="1" spans="1:46" x14ac:dyDescent="0.3">
      <c r="A1" s="53" t="s">
        <v>167</v>
      </c>
      <c r="B1" s="68" t="s">
        <v>190</v>
      </c>
      <c r="C1" s="4" t="s">
        <v>110</v>
      </c>
      <c r="D1" s="1" t="s">
        <v>196</v>
      </c>
      <c r="E1" s="7" t="s">
        <v>200</v>
      </c>
      <c r="F1" s="4" t="s">
        <v>201</v>
      </c>
      <c r="G1" s="1" t="s">
        <v>113</v>
      </c>
      <c r="H1" s="1" t="s">
        <v>114</v>
      </c>
      <c r="I1" s="1" t="s">
        <v>115</v>
      </c>
      <c r="J1" s="1" t="s">
        <v>116</v>
      </c>
      <c r="K1" s="7" t="s">
        <v>117</v>
      </c>
      <c r="L1" s="126" t="s">
        <v>172</v>
      </c>
      <c r="M1" s="132"/>
      <c r="N1" s="127"/>
      <c r="O1" s="126" t="s">
        <v>170</v>
      </c>
      <c r="P1" s="133"/>
      <c r="Q1" s="133"/>
      <c r="R1" s="133"/>
      <c r="S1" s="133"/>
      <c r="T1" s="127"/>
      <c r="U1" s="4" t="s">
        <v>191</v>
      </c>
      <c r="V1" s="126" t="s">
        <v>168</v>
      </c>
      <c r="W1" s="132"/>
      <c r="X1" s="132"/>
      <c r="Y1" s="134"/>
      <c r="Z1" s="130" t="s">
        <v>206</v>
      </c>
      <c r="AA1" s="127"/>
      <c r="AB1" s="126" t="s">
        <v>211</v>
      </c>
      <c r="AC1" s="127"/>
      <c r="AD1" s="126" t="s">
        <v>208</v>
      </c>
      <c r="AE1" s="127"/>
      <c r="AF1" s="4" t="s">
        <v>145</v>
      </c>
    </row>
    <row r="2" spans="1:46" s="3" customFormat="1" x14ac:dyDescent="0.3">
      <c r="A2" s="54"/>
      <c r="B2" s="69"/>
      <c r="C2" s="5"/>
      <c r="D2" s="2"/>
      <c r="E2" s="8" t="s">
        <v>112</v>
      </c>
      <c r="F2" s="5" t="s">
        <v>112</v>
      </c>
      <c r="G2" s="2"/>
      <c r="H2" s="2"/>
      <c r="I2" s="2"/>
      <c r="J2" s="2"/>
      <c r="K2" s="8"/>
      <c r="L2" s="2" t="s">
        <v>175</v>
      </c>
      <c r="M2" s="2" t="s">
        <v>173</v>
      </c>
      <c r="N2" s="8" t="s">
        <v>112</v>
      </c>
      <c r="O2" s="2" t="s">
        <v>192</v>
      </c>
      <c r="P2" s="2" t="s">
        <v>203</v>
      </c>
      <c r="Q2" s="2" t="s">
        <v>112</v>
      </c>
      <c r="R2" s="2" t="s">
        <v>204</v>
      </c>
      <c r="S2" s="2" t="s">
        <v>193</v>
      </c>
      <c r="T2" s="8" t="s">
        <v>112</v>
      </c>
      <c r="U2" s="5" t="s">
        <v>135</v>
      </c>
      <c r="V2" s="2" t="s">
        <v>135</v>
      </c>
      <c r="W2" s="2" t="s">
        <v>204</v>
      </c>
      <c r="X2" s="2" t="s">
        <v>205</v>
      </c>
      <c r="Y2" s="54" t="s">
        <v>112</v>
      </c>
      <c r="Z2" s="2" t="s">
        <v>24</v>
      </c>
      <c r="AA2" s="8" t="s">
        <v>207</v>
      </c>
      <c r="AB2" s="2" t="s">
        <v>212</v>
      </c>
      <c r="AC2" s="8" t="s">
        <v>112</v>
      </c>
      <c r="AD2" s="2" t="s">
        <v>210</v>
      </c>
      <c r="AE2" s="8" t="s">
        <v>112</v>
      </c>
      <c r="AF2" s="5" t="s">
        <v>204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x14ac:dyDescent="0.3">
      <c r="A3" s="53" t="s">
        <v>0</v>
      </c>
      <c r="B3" s="68">
        <f>입력!F6</f>
        <v>0</v>
      </c>
      <c r="C3" s="4" t="e">
        <f>VLOOKUP($B3,아이템!$B$2:$J$78,2,0)</f>
        <v>#N/A</v>
      </c>
      <c r="D3" s="1" t="e">
        <f>VLOOKUP($B3,아이템!$B$2:$J$78,3,0)</f>
        <v>#N/A</v>
      </c>
      <c r="E3" s="7" t="e">
        <f>D3*4</f>
        <v>#N/A</v>
      </c>
      <c r="F3" s="4" t="e">
        <f>VLOOKUP($B3,아이템!$B$2:$J$78,4,0)</f>
        <v>#N/A</v>
      </c>
      <c r="G3" s="1" t="e">
        <f>VLOOKUP($B3,아이템!$B$2:$J$78,5,0)</f>
        <v>#N/A</v>
      </c>
      <c r="H3" s="1" t="e">
        <f>VLOOKUP($B3,아이템!$B$2:$J$78,6,0)</f>
        <v>#N/A</v>
      </c>
      <c r="I3" s="1" t="e">
        <f>VLOOKUP($B3,아이템!$B$2:$J$78,7,0)</f>
        <v>#N/A</v>
      </c>
      <c r="J3" s="1" t="e">
        <f>VLOOKUP($B3,아이템!$B$2:$J$78,8,0)</f>
        <v>#N/A</v>
      </c>
      <c r="K3" s="7" t="e">
        <f>VLOOKUP($B3,아이템!$B$2:$J$78,9,0)</f>
        <v>#N/A</v>
      </c>
      <c r="L3" s="1">
        <f>입력!G6</f>
        <v>0</v>
      </c>
      <c r="M3" s="1">
        <f>입력!H6</f>
        <v>0</v>
      </c>
      <c r="N3" s="7">
        <f>IF(M3=스타포스!$N$9,VLOOKUP(L3,스타포스!$A$2:$K$27,MATCH(C3,스타포스!$A$1:$K$1,0)),IF(M3=스타포스!$N$10,VLOOKUP(L3,스타포스!$A$30:$I$45,MATCH(C3,스타포스!$A$29:$I$29,0)),IF(M3=스타포스!$N$11,VLOOKUP(L3,스타포스!$A$48:$B$63,2,0),0)))</f>
        <v>0</v>
      </c>
      <c r="O3" s="1">
        <f>입력!I6</f>
        <v>0</v>
      </c>
      <c r="P3" s="29" t="e">
        <f>ROUND(O3/(C3*3),0)</f>
        <v>#N/A</v>
      </c>
      <c r="Q3" s="29" t="e">
        <f>HLOOKUP(P3,추가옵션!$B$1:$I$11,MATCH(C3,추가옵션!$A$1:$A$11,0),0)</f>
        <v>#N/A</v>
      </c>
      <c r="R3" s="29" t="e">
        <f>IF(P3&gt;1,P3-1,0)</f>
        <v>#N/A</v>
      </c>
      <c r="S3" s="1"/>
      <c r="T3" s="7"/>
      <c r="U3" s="4">
        <f>입력!K6</f>
        <v>0</v>
      </c>
      <c r="V3" s="1">
        <f>입력!L6</f>
        <v>0</v>
      </c>
      <c r="W3" s="1">
        <f>VLOOKUP(V3,에디셔널!$B$3:$D$33,2,0)</f>
        <v>0</v>
      </c>
      <c r="X3" s="1">
        <f>VLOOKUP(V3,에디셔널!$B$3:$D$33,3,0)</f>
        <v>0</v>
      </c>
      <c r="Y3" s="53">
        <f>ROUNDDOWN(입력!$C$3/10,0)*X3</f>
        <v>0</v>
      </c>
      <c r="Z3" s="29">
        <f>입력!C7</f>
        <v>0</v>
      </c>
      <c r="AA3" s="7">
        <f>HLOOKUP(Z3,'하이퍼,유니온,몬라,마라벨'!B1:Q2,2,0)</f>
        <v>0</v>
      </c>
      <c r="AB3" s="29">
        <f>입력!C21</f>
        <v>0</v>
      </c>
      <c r="AC3" s="7">
        <f>AB3*5</f>
        <v>0</v>
      </c>
      <c r="AD3" s="29">
        <f>입력!C3</f>
        <v>0</v>
      </c>
      <c r="AE3" s="7">
        <f>18+5*AD3+ROUNDDOWN((18+5*AD3)*0.15,0)</f>
        <v>20</v>
      </c>
      <c r="AF3" s="4">
        <v>10</v>
      </c>
    </row>
    <row r="4" spans="1:46" x14ac:dyDescent="0.3">
      <c r="A4" s="53" t="s">
        <v>1</v>
      </c>
      <c r="B4" s="68">
        <f>입력!F7</f>
        <v>0</v>
      </c>
      <c r="C4" s="4" t="e">
        <f>VLOOKUP($B4,아이템!$B$2:$J$78,2,0)</f>
        <v>#N/A</v>
      </c>
      <c r="D4" s="1" t="e">
        <f>VLOOKUP($B4,아이템!$B$2:$J$78,3,0)</f>
        <v>#N/A</v>
      </c>
      <c r="E4" s="7"/>
      <c r="F4" s="4" t="e">
        <f>VLOOKUP($B4,아이템!$B$2:$J$78,4,0)</f>
        <v>#N/A</v>
      </c>
      <c r="G4" s="1" t="e">
        <f>VLOOKUP($B4,아이템!$B$2:$J$78,5,0)</f>
        <v>#N/A</v>
      </c>
      <c r="H4" s="1" t="e">
        <f>VLOOKUP($B4,아이템!$B$2:$J$78,6,0)</f>
        <v>#N/A</v>
      </c>
      <c r="I4" s="1" t="e">
        <f>VLOOKUP($B4,아이템!$B$2:$J$78,7,0)</f>
        <v>#N/A</v>
      </c>
      <c r="J4" s="1" t="e">
        <f>VLOOKUP($B4,아이템!$B$2:$J$78,8,0)</f>
        <v>#N/A</v>
      </c>
      <c r="K4" s="7" t="e">
        <f>VLOOKUP($B4,아이템!$B$2:$J$78,9,0)</f>
        <v>#N/A</v>
      </c>
      <c r="L4" s="1"/>
      <c r="M4" s="1"/>
      <c r="N4" s="7"/>
      <c r="O4" s="29"/>
      <c r="P4" s="29"/>
      <c r="Q4" s="29"/>
      <c r="R4" s="29"/>
      <c r="S4" s="1"/>
      <c r="T4" s="7"/>
      <c r="U4" s="4">
        <f>입력!K7</f>
        <v>0</v>
      </c>
      <c r="V4" s="29">
        <f>입력!L7</f>
        <v>0</v>
      </c>
      <c r="W4" s="29">
        <f>VLOOKUP(V4,에디셔널!$B$3:$D$33,2,0)</f>
        <v>0</v>
      </c>
      <c r="X4" s="29">
        <f>VLOOKUP(V4,에디셔널!$B$3:$D$33,3,0)</f>
        <v>0</v>
      </c>
      <c r="Y4" s="53">
        <f>ROUNDDOWN(입력!$C$3/10,0)*X4</f>
        <v>0</v>
      </c>
    </row>
    <row r="5" spans="1:46" x14ac:dyDescent="0.3">
      <c r="A5" s="53" t="s">
        <v>2</v>
      </c>
      <c r="B5" s="68">
        <f>입력!F8</f>
        <v>0</v>
      </c>
      <c r="C5" s="4" t="e">
        <f>VLOOKUP($B5,아이템!$B$2:$J$78,2,0)</f>
        <v>#N/A</v>
      </c>
      <c r="D5" s="1" t="e">
        <f>VLOOKUP($B5,아이템!$B$2:$J$78,3,0)</f>
        <v>#N/A</v>
      </c>
      <c r="E5" s="7"/>
      <c r="F5" s="4" t="e">
        <f>VLOOKUP($B5,아이템!$B$2:$J$78,4,0)</f>
        <v>#N/A</v>
      </c>
      <c r="G5" s="1" t="e">
        <f>VLOOKUP($B5,아이템!$B$2:$J$78,5,0)</f>
        <v>#N/A</v>
      </c>
      <c r="H5" s="1" t="e">
        <f>VLOOKUP($B5,아이템!$B$2:$J$78,6,0)</f>
        <v>#N/A</v>
      </c>
      <c r="I5" s="1" t="e">
        <f>VLOOKUP($B5,아이템!$B$2:$J$78,7,0)</f>
        <v>#N/A</v>
      </c>
      <c r="J5" s="1" t="e">
        <f>VLOOKUP($B5,아이템!$B$2:$J$78,8,0)</f>
        <v>#N/A</v>
      </c>
      <c r="K5" s="7" t="e">
        <f>VLOOKUP($B5,아이템!$B$2:$J$78,9,0)</f>
        <v>#N/A</v>
      </c>
      <c r="L5" s="1"/>
      <c r="M5" s="1"/>
      <c r="N5" s="7"/>
      <c r="O5" s="29"/>
      <c r="P5" s="29"/>
      <c r="Q5" s="29"/>
      <c r="R5" s="29"/>
      <c r="S5" s="1"/>
      <c r="T5" s="7"/>
      <c r="U5" s="4">
        <f>입력!K8</f>
        <v>0</v>
      </c>
      <c r="V5" s="29">
        <f>입력!L8</f>
        <v>0</v>
      </c>
      <c r="W5" s="29">
        <f>VLOOKUP(V5,에디셔널!$B$3:$D$33,2,0)</f>
        <v>0</v>
      </c>
      <c r="X5" s="29">
        <f>VLOOKUP(V5,에디셔널!$B$3:$D$33,3,0)</f>
        <v>0</v>
      </c>
      <c r="Y5" s="53">
        <f>ROUNDDOWN(입력!$C$3/10,0)*X5</f>
        <v>0</v>
      </c>
    </row>
    <row r="6" spans="1:46" x14ac:dyDescent="0.3">
      <c r="A6" s="53"/>
      <c r="B6" s="68"/>
      <c r="C6" s="4"/>
      <c r="D6" s="1"/>
      <c r="E6" s="7"/>
      <c r="F6" s="4"/>
      <c r="G6" s="1"/>
      <c r="H6" s="1"/>
      <c r="I6" s="1"/>
      <c r="J6" s="1"/>
      <c r="K6" s="7"/>
      <c r="L6" s="1"/>
      <c r="M6" s="1"/>
      <c r="N6" s="7"/>
      <c r="O6" s="29"/>
      <c r="P6" s="29"/>
      <c r="Q6" s="29"/>
      <c r="R6" s="29"/>
      <c r="S6" s="1"/>
      <c r="T6" s="7"/>
      <c r="U6" s="4"/>
      <c r="V6" s="29"/>
      <c r="W6" s="29"/>
      <c r="X6" s="29"/>
      <c r="Y6" s="53"/>
      <c r="Z6" s="131" t="s">
        <v>209</v>
      </c>
      <c r="AA6" s="129"/>
      <c r="AB6" s="128" t="s">
        <v>213</v>
      </c>
      <c r="AC6" s="129"/>
      <c r="AD6" s="128" t="s">
        <v>215</v>
      </c>
      <c r="AE6" s="129"/>
    </row>
    <row r="7" spans="1:46" x14ac:dyDescent="0.3">
      <c r="A7" s="53" t="s">
        <v>3</v>
      </c>
      <c r="B7" s="68">
        <f>입력!F10</f>
        <v>0</v>
      </c>
      <c r="C7" s="4" t="e">
        <f>VLOOKUP($B7,아이템!$B$2:$J$78,2,0)</f>
        <v>#N/A</v>
      </c>
      <c r="D7" s="1" t="e">
        <f>VLOOKUP($B7,아이템!$B$2:$J$78,3,0)</f>
        <v>#N/A</v>
      </c>
      <c r="E7" s="7" t="e">
        <f>D7*7</f>
        <v>#N/A</v>
      </c>
      <c r="F7" s="4" t="e">
        <f>VLOOKUP($B7,아이템!$B$2:$J$78,4,0)</f>
        <v>#N/A</v>
      </c>
      <c r="G7" s="1" t="e">
        <f>VLOOKUP($B7,아이템!$B$2:$J$78,5,0)</f>
        <v>#N/A</v>
      </c>
      <c r="H7" s="1" t="e">
        <f>VLOOKUP($B7,아이템!$B$2:$J$78,6,0)</f>
        <v>#N/A</v>
      </c>
      <c r="I7" s="1" t="e">
        <f>VLOOKUP($B7,아이템!$B$2:$J$78,7,0)</f>
        <v>#N/A</v>
      </c>
      <c r="J7" s="1" t="e">
        <f>VLOOKUP($B7,아이템!$B$2:$J$78,8,0)</f>
        <v>#N/A</v>
      </c>
      <c r="K7" s="7" t="e">
        <f>VLOOKUP($B7,아이템!$B$2:$J$78,9,0)</f>
        <v>#N/A</v>
      </c>
      <c r="L7" s="1">
        <f>입력!G10</f>
        <v>0</v>
      </c>
      <c r="M7" s="1">
        <f>입력!H10</f>
        <v>0</v>
      </c>
      <c r="N7" s="7">
        <f>IF(M7=스타포스!$N$9,VLOOKUP(L7,스타포스!$A$2:$K$27,MATCH(C7,스타포스!$A$1:$K$1,0)),IF(M7=스타포스!$N$10,VLOOKUP(L7,스타포스!$A$30:$I$45,MATCH(C7,스타포스!$A$29:$I$29,0)),IF(M7=스타포스!$N$11,VLOOKUP(L7,스타포스!$A$48:$B$63,2,0),0)))</f>
        <v>0</v>
      </c>
      <c r="O7" s="29">
        <f>입력!I10</f>
        <v>0</v>
      </c>
      <c r="P7" s="29" t="e">
        <f t="shared" ref="P7:P22" si="0">ROUND(O7/(C7*3),0)</f>
        <v>#N/A</v>
      </c>
      <c r="Q7" s="29" t="e">
        <f>HLOOKUP(P7,추가옵션!$B$1:$I$11,MATCH(C7,추가옵션!$A$1:$A$11,0),0)</f>
        <v>#N/A</v>
      </c>
      <c r="R7" s="29" t="e">
        <f t="shared" ref="R7:R22" si="1">IF(P7&gt;1,P7-1,0)</f>
        <v>#N/A</v>
      </c>
      <c r="S7" s="1">
        <f>입력!J10</f>
        <v>0</v>
      </c>
      <c r="T7" s="7">
        <f>S7*4</f>
        <v>0</v>
      </c>
      <c r="U7" s="4">
        <f>입력!K10</f>
        <v>0</v>
      </c>
      <c r="V7" s="29">
        <f>입력!L10</f>
        <v>0</v>
      </c>
      <c r="W7" s="29">
        <f>VLOOKUP(V7,에디셔널!$B$3:$D$33,2,0)</f>
        <v>0</v>
      </c>
      <c r="X7" s="29">
        <f>VLOOKUP(V7,에디셔널!$B$3:$D$33,3,0)</f>
        <v>0</v>
      </c>
      <c r="Y7" s="53">
        <f>ROUNDDOWN(입력!$C$3/10,0)*X7</f>
        <v>0</v>
      </c>
      <c r="Z7" s="77" t="s">
        <v>210</v>
      </c>
      <c r="AA7" s="16" t="s">
        <v>207</v>
      </c>
      <c r="AB7" s="78" t="s">
        <v>214</v>
      </c>
      <c r="AC7" s="16" t="s">
        <v>112</v>
      </c>
      <c r="AE7" s="7" t="s">
        <v>112</v>
      </c>
    </row>
    <row r="8" spans="1:46" x14ac:dyDescent="0.3">
      <c r="A8" s="53" t="s">
        <v>4</v>
      </c>
      <c r="B8" s="68">
        <f>입력!F11</f>
        <v>0</v>
      </c>
      <c r="C8" s="4" t="e">
        <f>VLOOKUP($B8,아이템!$B$2:$J$78,2,0)</f>
        <v>#N/A</v>
      </c>
      <c r="D8" s="1" t="e">
        <f>VLOOKUP($B8,아이템!$B$2:$J$78,3,0)</f>
        <v>#N/A</v>
      </c>
      <c r="E8" s="7" t="e">
        <f>D8*7</f>
        <v>#N/A</v>
      </c>
      <c r="F8" s="4" t="e">
        <f>VLOOKUP($B8,아이템!$B$2:$J$78,4,0)</f>
        <v>#N/A</v>
      </c>
      <c r="G8" s="1" t="e">
        <f>VLOOKUP($B8,아이템!$B$2:$J$78,5,0)</f>
        <v>#N/A</v>
      </c>
      <c r="H8" s="1" t="e">
        <f>VLOOKUP($B8,아이템!$B$2:$J$78,6,0)</f>
        <v>#N/A</v>
      </c>
      <c r="I8" s="1" t="e">
        <f>VLOOKUP($B8,아이템!$B$2:$J$78,7,0)</f>
        <v>#N/A</v>
      </c>
      <c r="J8" s="1" t="e">
        <f>VLOOKUP($B8,아이템!$B$2:$J$78,8,0)</f>
        <v>#N/A</v>
      </c>
      <c r="K8" s="7" t="e">
        <f>VLOOKUP($B8,아이템!$B$2:$J$78,9,0)</f>
        <v>#N/A</v>
      </c>
      <c r="L8" s="1">
        <f>입력!G11</f>
        <v>0</v>
      </c>
      <c r="M8" s="1">
        <f>입력!H11</f>
        <v>0</v>
      </c>
      <c r="N8" s="7">
        <f>IF(M8=스타포스!$N$9,VLOOKUP(L8,스타포스!$A$2:$K$27,MATCH(C8,스타포스!$A$1:$K$1,0)),IF(M8=스타포스!$N$10,VLOOKUP(L8,스타포스!$A$30:$I$45,MATCH(C8,스타포스!$A$29:$I$29,0)),IF(M8=스타포스!$N$11,VLOOKUP(L8,스타포스!$A$48:$B$63,2,0),0)))</f>
        <v>0</v>
      </c>
      <c r="O8" s="29">
        <f>입력!I11</f>
        <v>0</v>
      </c>
      <c r="P8" s="29" t="e">
        <f t="shared" si="0"/>
        <v>#N/A</v>
      </c>
      <c r="Q8" s="29" t="e">
        <f>HLOOKUP(P8,추가옵션!$B$1:$I$11,MATCH(C8,추가옵션!$A$1:$A$11,0),0)</f>
        <v>#N/A</v>
      </c>
      <c r="R8" s="29" t="e">
        <f t="shared" si="1"/>
        <v>#N/A</v>
      </c>
      <c r="S8" s="29">
        <f>입력!J11</f>
        <v>0</v>
      </c>
      <c r="T8" s="7">
        <f t="shared" ref="T8:T22" si="2">S8*4</f>
        <v>0</v>
      </c>
      <c r="U8" s="4">
        <f>입력!K11</f>
        <v>0</v>
      </c>
      <c r="V8" s="29">
        <f>입력!L11</f>
        <v>0</v>
      </c>
      <c r="W8" s="29">
        <f>VLOOKUP(V8,에디셔널!$B$3:$D$33,2,0)</f>
        <v>0</v>
      </c>
      <c r="X8" s="29">
        <f>VLOOKUP(V8,에디셔널!$B$3:$D$33,3,0)</f>
        <v>0</v>
      </c>
      <c r="Y8" s="53">
        <f>ROUNDDOWN(입력!$C$3/10,0)*X8</f>
        <v>0</v>
      </c>
      <c r="Z8" s="29">
        <f>입력!C10</f>
        <v>0</v>
      </c>
      <c r="AA8" s="7">
        <f>IF(Z8&gt;0,200+Z8*100,0)</f>
        <v>0</v>
      </c>
      <c r="AB8" s="29">
        <f>입력!C24</f>
        <v>0</v>
      </c>
      <c r="AC8" s="7">
        <f>IF(AB8='하이퍼,유니온,몬라,마라벨'!H7,'하이퍼,유니온,몬라,마라벨'!C8,'하이퍼,유니온,몬라,마라벨'!B8)</f>
        <v>0</v>
      </c>
      <c r="AE8" s="7">
        <v>40</v>
      </c>
    </row>
    <row r="9" spans="1:46" x14ac:dyDescent="0.3">
      <c r="A9" s="53"/>
      <c r="B9" s="68"/>
      <c r="C9" s="4"/>
      <c r="D9" s="1"/>
      <c r="E9" s="7"/>
      <c r="F9" s="4"/>
      <c r="G9" s="1"/>
      <c r="H9" s="1"/>
      <c r="I9" s="1"/>
      <c r="J9" s="1"/>
      <c r="K9" s="7"/>
      <c r="L9" s="1"/>
      <c r="M9" s="1"/>
      <c r="N9" s="7"/>
      <c r="O9" s="29"/>
      <c r="P9" s="29"/>
      <c r="Q9" s="29"/>
      <c r="R9" s="29"/>
      <c r="S9" s="29"/>
      <c r="T9" s="7"/>
      <c r="U9" s="4"/>
      <c r="V9" s="29"/>
      <c r="W9" s="29"/>
      <c r="X9" s="29"/>
      <c r="Y9" s="53"/>
      <c r="Z9" s="29">
        <f>입력!C11</f>
        <v>0</v>
      </c>
      <c r="AA9" s="7">
        <f t="shared" ref="AA9:AA13" si="3">IF(Z9&gt;0,200+Z9*100,0)</f>
        <v>0</v>
      </c>
    </row>
    <row r="10" spans="1:46" x14ac:dyDescent="0.3">
      <c r="A10" s="53" t="s">
        <v>5</v>
      </c>
      <c r="B10" s="68">
        <f>입력!F13</f>
        <v>0</v>
      </c>
      <c r="C10" s="4" t="e">
        <f>VLOOKUP($B10,아이템!$B$2:$J$78,2,0)</f>
        <v>#N/A</v>
      </c>
      <c r="D10" s="1" t="e">
        <f>VLOOKUP($B10,아이템!$B$2:$J$78,3,0)</f>
        <v>#N/A</v>
      </c>
      <c r="E10" s="7" t="e">
        <f>D10*7</f>
        <v>#N/A</v>
      </c>
      <c r="F10" s="4" t="e">
        <f>VLOOKUP($B10,아이템!$B$2:$J$78,4,0)</f>
        <v>#N/A</v>
      </c>
      <c r="G10" s="1" t="e">
        <f>VLOOKUP($B10,아이템!$B$2:$J$78,5,0)</f>
        <v>#N/A</v>
      </c>
      <c r="H10" s="1" t="e">
        <f>VLOOKUP($B10,아이템!$B$2:$J$78,6,0)</f>
        <v>#N/A</v>
      </c>
      <c r="I10" s="1" t="e">
        <f>VLOOKUP($B10,아이템!$B$2:$J$78,7,0)</f>
        <v>#N/A</v>
      </c>
      <c r="J10" s="1" t="e">
        <f>VLOOKUP($B10,아이템!$B$2:$J$78,8,0)</f>
        <v>#N/A</v>
      </c>
      <c r="K10" s="7" t="e">
        <f>VLOOKUP($B10,아이템!$B$2:$J$78,9,0)</f>
        <v>#N/A</v>
      </c>
      <c r="L10" s="1">
        <f>입력!G13</f>
        <v>0</v>
      </c>
      <c r="M10" s="1">
        <f>입력!H13</f>
        <v>0</v>
      </c>
      <c r="N10" s="7">
        <f>IF(M10=스타포스!$N$9,VLOOKUP(L10,스타포스!$A$2:$K$27,MATCH(C10,스타포스!$A$1:$K$1,0)),IF(M10=스타포스!$N$10,VLOOKUP(L10,스타포스!$A$30:$I$45,MATCH(C10,스타포스!$A$29:$I$29,0)),IF(M10=스타포스!$N$11,VLOOKUP(L10,스타포스!$A$48:$B$63,2,0),0)))</f>
        <v>0</v>
      </c>
      <c r="O10" s="29">
        <f>입력!I13</f>
        <v>0</v>
      </c>
      <c r="P10" s="29" t="e">
        <f t="shared" si="0"/>
        <v>#N/A</v>
      </c>
      <c r="Q10" s="29" t="e">
        <f>HLOOKUP(P10,추가옵션!$B$1:$I$11,MATCH(C10,추가옵션!$A$1:$A$11,0),0)</f>
        <v>#N/A</v>
      </c>
      <c r="R10" s="29" t="e">
        <f t="shared" si="1"/>
        <v>#N/A</v>
      </c>
      <c r="S10" s="29">
        <f>입력!J13</f>
        <v>0</v>
      </c>
      <c r="T10" s="7">
        <f t="shared" si="2"/>
        <v>0</v>
      </c>
      <c r="U10" s="4">
        <f>입력!K13</f>
        <v>0</v>
      </c>
      <c r="V10" s="29">
        <f>입력!L13</f>
        <v>0</v>
      </c>
      <c r="W10" s="29">
        <f>VLOOKUP(V10,에디셔널!$B$3:$D$33,2,0)</f>
        <v>0</v>
      </c>
      <c r="X10" s="29">
        <f>VLOOKUP(V10,에디셔널!$B$3:$D$33,3,0)</f>
        <v>0</v>
      </c>
      <c r="Y10" s="53">
        <f>ROUNDDOWN(입력!$C$3/10,0)*X10</f>
        <v>0</v>
      </c>
      <c r="Z10" s="29">
        <f>입력!C12</f>
        <v>0</v>
      </c>
      <c r="AA10" s="7">
        <f t="shared" si="3"/>
        <v>0</v>
      </c>
      <c r="AB10" s="128" t="s">
        <v>143</v>
      </c>
      <c r="AC10" s="129"/>
      <c r="AD10" s="128" t="s">
        <v>216</v>
      </c>
      <c r="AE10" s="129"/>
    </row>
    <row r="11" spans="1:46" x14ac:dyDescent="0.3">
      <c r="A11" s="53" t="s">
        <v>6</v>
      </c>
      <c r="B11" s="68">
        <f>입력!F14</f>
        <v>0</v>
      </c>
      <c r="C11" s="4" t="e">
        <f>VLOOKUP($B11,아이템!$B$2:$J$78,2,0)</f>
        <v>#N/A</v>
      </c>
      <c r="D11" s="1" t="e">
        <f>VLOOKUP($B11,아이템!$B$2:$J$78,3,0)</f>
        <v>#N/A</v>
      </c>
      <c r="E11" s="7" t="e">
        <f t="shared" ref="E11:E14" si="4">D11*7</f>
        <v>#N/A</v>
      </c>
      <c r="F11" s="4" t="e">
        <f>VLOOKUP($B11,아이템!$B$2:$J$78,4,0)</f>
        <v>#N/A</v>
      </c>
      <c r="G11" s="1" t="e">
        <f>VLOOKUP($B11,아이템!$B$2:$J$78,5,0)</f>
        <v>#N/A</v>
      </c>
      <c r="H11" s="1" t="e">
        <f>VLOOKUP($B11,아이템!$B$2:$J$78,6,0)</f>
        <v>#N/A</v>
      </c>
      <c r="I11" s="1" t="e">
        <f>VLOOKUP($B11,아이템!$B$2:$J$78,7,0)</f>
        <v>#N/A</v>
      </c>
      <c r="J11" s="1" t="e">
        <f>VLOOKUP($B11,아이템!$B$2:$J$78,8,0)</f>
        <v>#N/A</v>
      </c>
      <c r="K11" s="7" t="e">
        <f>VLOOKUP($B11,아이템!$B$2:$J$78,9,0)</f>
        <v>#N/A</v>
      </c>
      <c r="L11" s="1">
        <f>입력!G14</f>
        <v>0</v>
      </c>
      <c r="M11" s="1">
        <f>입력!H14</f>
        <v>0</v>
      </c>
      <c r="N11" s="7">
        <f>IF(M11=스타포스!$N$9,VLOOKUP(L11,스타포스!$A$2:$K$27,MATCH(C11,스타포스!$A$1:$K$1,0)),IF(M11=스타포스!$N$10,VLOOKUP(L11,스타포스!$A$30:$I$45,MATCH(C11,스타포스!$A$29:$I$29,0)),IF(M11=스타포스!$N$11,VLOOKUP(L11,스타포스!$A$48:$B$63,2,0),0)))</f>
        <v>0</v>
      </c>
      <c r="O11" s="29">
        <f>입력!I14</f>
        <v>0</v>
      </c>
      <c r="P11" s="29" t="e">
        <f t="shared" si="0"/>
        <v>#N/A</v>
      </c>
      <c r="Q11" s="29" t="e">
        <f>HLOOKUP(P11,추가옵션!$B$1:$I$11,MATCH(C11,추가옵션!$A$1:$A$11,0),0)</f>
        <v>#N/A</v>
      </c>
      <c r="R11" s="29" t="e">
        <f t="shared" si="1"/>
        <v>#N/A</v>
      </c>
      <c r="S11" s="29">
        <f>입력!J14</f>
        <v>0</v>
      </c>
      <c r="T11" s="7">
        <f t="shared" si="2"/>
        <v>0</v>
      </c>
      <c r="U11" s="4">
        <f>입력!K14</f>
        <v>0</v>
      </c>
      <c r="V11" s="29">
        <f>입력!L14</f>
        <v>0</v>
      </c>
      <c r="W11" s="29">
        <f>VLOOKUP(V11,에디셔널!$B$3:$D$33,2,0)</f>
        <v>0</v>
      </c>
      <c r="X11" s="29">
        <f>VLOOKUP(V11,에디셔널!$B$3:$D$33,3,0)</f>
        <v>0</v>
      </c>
      <c r="Y11" s="53">
        <f>ROUNDDOWN(입력!$C$3/10,0)*X11</f>
        <v>0</v>
      </c>
      <c r="Z11" s="29">
        <f>입력!C13</f>
        <v>0</v>
      </c>
      <c r="AA11" s="7">
        <f t="shared" si="3"/>
        <v>0</v>
      </c>
      <c r="AB11" s="29" t="s">
        <v>214</v>
      </c>
      <c r="AC11" s="7" t="s">
        <v>112</v>
      </c>
      <c r="AE11" s="7" t="s">
        <v>112</v>
      </c>
    </row>
    <row r="12" spans="1:46" x14ac:dyDescent="0.3">
      <c r="A12" s="53" t="s">
        <v>7</v>
      </c>
      <c r="B12" s="68">
        <f>입력!F15</f>
        <v>0</v>
      </c>
      <c r="C12" s="4" t="e">
        <f>VLOOKUP($B12,아이템!$B$2:$J$78,2,0)</f>
        <v>#N/A</v>
      </c>
      <c r="D12" s="1" t="e">
        <f>VLOOKUP($B12,아이템!$B$2:$J$78,3,0)</f>
        <v>#N/A</v>
      </c>
      <c r="E12" s="7" t="e">
        <f t="shared" si="4"/>
        <v>#N/A</v>
      </c>
      <c r="F12" s="4" t="e">
        <f>VLOOKUP($B12,아이템!$B$2:$J$78,4,0)</f>
        <v>#N/A</v>
      </c>
      <c r="G12" s="1" t="e">
        <f>VLOOKUP($B12,아이템!$B$2:$J$78,5,0)</f>
        <v>#N/A</v>
      </c>
      <c r="H12" s="1" t="e">
        <f>VLOOKUP($B12,아이템!$B$2:$J$78,6,0)</f>
        <v>#N/A</v>
      </c>
      <c r="I12" s="1" t="e">
        <f>VLOOKUP($B12,아이템!$B$2:$J$78,7,0)</f>
        <v>#N/A</v>
      </c>
      <c r="J12" s="1" t="e">
        <f>VLOOKUP($B12,아이템!$B$2:$J$78,8,0)</f>
        <v>#N/A</v>
      </c>
      <c r="K12" s="7" t="e">
        <f>VLOOKUP($B12,아이템!$B$2:$J$78,9,0)</f>
        <v>#N/A</v>
      </c>
      <c r="L12" s="1">
        <f>입력!G15</f>
        <v>0</v>
      </c>
      <c r="M12" s="1">
        <f>입력!H15</f>
        <v>0</v>
      </c>
      <c r="N12" s="7">
        <f>IF(M12=스타포스!$N$9,VLOOKUP(L12,스타포스!$A$2:$K$27,MATCH(C12,스타포스!$A$1:$K$1,0)),IF(M12=스타포스!$N$10,VLOOKUP(L12,스타포스!$A$30:$I$45,MATCH(C12,스타포스!$A$29:$I$29,0)),IF(M12=스타포스!$N$11,VLOOKUP(L12,스타포스!$A$48:$B$63,2,0),0)))</f>
        <v>0</v>
      </c>
      <c r="O12" s="29">
        <f>입력!I15</f>
        <v>0</v>
      </c>
      <c r="P12" s="29" t="e">
        <f t="shared" si="0"/>
        <v>#N/A</v>
      </c>
      <c r="Q12" s="29" t="e">
        <f>HLOOKUP(P12,추가옵션!$B$1:$I$11,MATCH(C12,추가옵션!$A$1:$A$11,0),0)</f>
        <v>#N/A</v>
      </c>
      <c r="R12" s="29" t="e">
        <f t="shared" si="1"/>
        <v>#N/A</v>
      </c>
      <c r="S12" s="29">
        <f>입력!J15</f>
        <v>0</v>
      </c>
      <c r="T12" s="7">
        <f t="shared" si="2"/>
        <v>0</v>
      </c>
      <c r="U12" s="4">
        <f>입력!K15</f>
        <v>0</v>
      </c>
      <c r="V12" s="29">
        <f>입력!L15</f>
        <v>0</v>
      </c>
      <c r="W12" s="29">
        <f>VLOOKUP(V12,에디셔널!$B$3:$D$33,2,0)</f>
        <v>0</v>
      </c>
      <c r="X12" s="29">
        <f>VLOOKUP(V12,에디셔널!$B$3:$D$33,3,0)</f>
        <v>0</v>
      </c>
      <c r="Y12" s="53">
        <f>ROUNDDOWN(입력!$C$3/10,0)*X12</f>
        <v>0</v>
      </c>
      <c r="Z12" s="29">
        <f>입력!C14</f>
        <v>0</v>
      </c>
      <c r="AA12" s="7">
        <f t="shared" si="3"/>
        <v>0</v>
      </c>
      <c r="AB12" s="29">
        <f>입력!C25</f>
        <v>0</v>
      </c>
      <c r="AC12" s="7">
        <f>IF(AB12='하이퍼,유니온,몬라,마라벨'!H7,'하이퍼,유니온,몬라,마라벨'!C11,'하이퍼,유니온,몬라,마라벨'!B11)</f>
        <v>0</v>
      </c>
      <c r="AE12" s="7">
        <v>5</v>
      </c>
    </row>
    <row r="13" spans="1:46" x14ac:dyDescent="0.3">
      <c r="A13" s="53" t="s">
        <v>8</v>
      </c>
      <c r="B13" s="68">
        <f>입력!F16</f>
        <v>0</v>
      </c>
      <c r="C13" s="4" t="e">
        <f>VLOOKUP($B13,아이템!$B$2:$J$78,2,0)</f>
        <v>#N/A</v>
      </c>
      <c r="D13" s="1" t="e">
        <f>VLOOKUP($B13,아이템!$B$2:$J$78,3,0)</f>
        <v>#N/A</v>
      </c>
      <c r="E13" s="7" t="e">
        <f t="shared" si="4"/>
        <v>#N/A</v>
      </c>
      <c r="F13" s="4" t="e">
        <f>VLOOKUP($B13,아이템!$B$2:$J$78,4,0)</f>
        <v>#N/A</v>
      </c>
      <c r="G13" s="1" t="e">
        <f>VLOOKUP($B13,아이템!$B$2:$J$78,5,0)</f>
        <v>#N/A</v>
      </c>
      <c r="H13" s="1" t="e">
        <f>VLOOKUP($B13,아이템!$B$2:$J$78,6,0)</f>
        <v>#N/A</v>
      </c>
      <c r="I13" s="1" t="e">
        <f>VLOOKUP($B13,아이템!$B$2:$J$78,7,0)</f>
        <v>#N/A</v>
      </c>
      <c r="J13" s="1" t="e">
        <f>VLOOKUP($B13,아이템!$B$2:$J$78,8,0)</f>
        <v>#N/A</v>
      </c>
      <c r="K13" s="7" t="e">
        <f>VLOOKUP($B13,아이템!$B$2:$J$78,9,0)</f>
        <v>#N/A</v>
      </c>
      <c r="L13" s="1">
        <f>입력!G16</f>
        <v>0</v>
      </c>
      <c r="M13" s="1">
        <f>입력!H16</f>
        <v>0</v>
      </c>
      <c r="N13" s="7">
        <f>IF(M13=스타포스!$N$9,VLOOKUP(L13,스타포스!$A$2:$K$27,MATCH(C13,스타포스!$A$1:$K$1,0)),IF(M13=스타포스!$N$10,VLOOKUP(L13,스타포스!$A$30:$I$45,MATCH(C13,스타포스!$A$29:$I$29,0)),IF(M13=스타포스!$N$11,VLOOKUP(L13,스타포스!$A$48:$B$63,2,0),0)))</f>
        <v>0</v>
      </c>
      <c r="O13" s="29">
        <f>입력!I16</f>
        <v>0</v>
      </c>
      <c r="P13" s="29" t="e">
        <f t="shared" si="0"/>
        <v>#N/A</v>
      </c>
      <c r="Q13" s="29" t="e">
        <f>HLOOKUP(P13,추가옵션!$B$1:$I$11,MATCH(C13,추가옵션!$A$1:$A$11,0),0)</f>
        <v>#N/A</v>
      </c>
      <c r="R13" s="29" t="e">
        <f t="shared" si="1"/>
        <v>#N/A</v>
      </c>
      <c r="S13" s="29">
        <f>입력!J16</f>
        <v>0</v>
      </c>
      <c r="T13" s="7">
        <f t="shared" si="2"/>
        <v>0</v>
      </c>
      <c r="U13" s="4">
        <f>입력!K16</f>
        <v>0</v>
      </c>
      <c r="V13" s="29">
        <f>입력!L16</f>
        <v>0</v>
      </c>
      <c r="W13" s="29">
        <f>VLOOKUP(V13,에디셔널!$B$3:$D$33,2,0)</f>
        <v>0</v>
      </c>
      <c r="X13" s="29">
        <f>VLOOKUP(V13,에디셔널!$B$3:$D$33,3,0)</f>
        <v>0</v>
      </c>
      <c r="Y13" s="53">
        <f>ROUNDDOWN(입력!$C$3/10,0)*X13</f>
        <v>0</v>
      </c>
      <c r="Z13" s="29">
        <f>입력!C15</f>
        <v>0</v>
      </c>
      <c r="AA13" s="7">
        <f t="shared" si="3"/>
        <v>0</v>
      </c>
    </row>
    <row r="14" spans="1:46" x14ac:dyDescent="0.3">
      <c r="A14" s="53" t="s">
        <v>9</v>
      </c>
      <c r="B14" s="68">
        <f>입력!F17</f>
        <v>0</v>
      </c>
      <c r="C14" s="4" t="e">
        <f>VLOOKUP($B14,아이템!$B$2:$J$78,2,0)</f>
        <v>#N/A</v>
      </c>
      <c r="D14" s="1" t="e">
        <f>VLOOKUP($B14,아이템!$B$2:$J$78,3,0)</f>
        <v>#N/A</v>
      </c>
      <c r="E14" s="7" t="e">
        <f t="shared" si="4"/>
        <v>#N/A</v>
      </c>
      <c r="F14" s="4" t="e">
        <f>VLOOKUP($B14,아이템!$B$2:$J$78,4,0)</f>
        <v>#N/A</v>
      </c>
      <c r="G14" s="1" t="e">
        <f>VLOOKUP($B14,아이템!$B$2:$J$78,5,0)</f>
        <v>#N/A</v>
      </c>
      <c r="H14" s="1" t="e">
        <f>VLOOKUP($B14,아이템!$B$2:$J$78,6,0)</f>
        <v>#N/A</v>
      </c>
      <c r="I14" s="1" t="e">
        <f>VLOOKUP($B14,아이템!$B$2:$J$78,7,0)</f>
        <v>#N/A</v>
      </c>
      <c r="J14" s="1" t="e">
        <f>VLOOKUP($B14,아이템!$B$2:$J$78,8,0)</f>
        <v>#N/A</v>
      </c>
      <c r="K14" s="7" t="e">
        <f>VLOOKUP($B14,아이템!$B$2:$J$78,9,0)</f>
        <v>#N/A</v>
      </c>
      <c r="L14" s="1">
        <f>입력!G17</f>
        <v>0</v>
      </c>
      <c r="M14" s="1">
        <f>입력!H17</f>
        <v>0</v>
      </c>
      <c r="N14" s="7">
        <f>IF(M14=스타포스!$N$9,VLOOKUP(L14,스타포스!$A$2:$K$27,MATCH(C14,스타포스!$A$1:$K$1,0)),IF(M14=스타포스!$N$10,VLOOKUP(L14,스타포스!$A$30:$I$45,MATCH(C14,스타포스!$A$29:$I$29,0)),IF(M14=스타포스!$N$11,VLOOKUP(L14,스타포스!$A$48:$B$63,2,0),0)))</f>
        <v>0</v>
      </c>
      <c r="O14" s="29"/>
      <c r="P14" s="29"/>
      <c r="Q14" s="29"/>
      <c r="R14" s="29"/>
      <c r="S14" s="29"/>
      <c r="T14" s="7"/>
      <c r="U14" s="4">
        <f>입력!K17</f>
        <v>0</v>
      </c>
      <c r="V14" s="29">
        <f>입력!L17</f>
        <v>0</v>
      </c>
      <c r="W14" s="29">
        <f>VLOOKUP(V14,에디셔널!$B$3:$D$33,2,0)</f>
        <v>0</v>
      </c>
      <c r="X14" s="29">
        <f>VLOOKUP(V14,에디셔널!$B$3:$D$33,3,0)</f>
        <v>0</v>
      </c>
      <c r="Y14" s="53">
        <f>ROUNDDOWN(입력!$C$3/10,0)*X14</f>
        <v>0</v>
      </c>
      <c r="Z14" s="29">
        <f>입력!C16</f>
        <v>0</v>
      </c>
      <c r="AA14" s="7">
        <f>IF(Z14&gt;1,300+Z14*200,0)</f>
        <v>0</v>
      </c>
      <c r="AD14" s="128" t="s">
        <v>217</v>
      </c>
      <c r="AE14" s="129"/>
    </row>
    <row r="15" spans="1:46" x14ac:dyDescent="0.3">
      <c r="A15" s="53"/>
      <c r="B15" s="68"/>
      <c r="C15" s="4"/>
      <c r="D15" s="1"/>
      <c r="E15" s="7"/>
      <c r="F15" s="4"/>
      <c r="G15" s="1"/>
      <c r="H15" s="1"/>
      <c r="I15" s="1"/>
      <c r="J15" s="1"/>
      <c r="K15" s="7"/>
      <c r="L15" s="1"/>
      <c r="M15" s="1"/>
      <c r="N15" s="7"/>
      <c r="O15" s="29"/>
      <c r="P15" s="29"/>
      <c r="Q15" s="29"/>
      <c r="R15" s="29"/>
      <c r="S15" s="29"/>
      <c r="T15" s="7"/>
      <c r="U15" s="4"/>
      <c r="V15" s="29"/>
      <c r="W15" s="29"/>
      <c r="X15" s="29"/>
      <c r="Y15" s="53"/>
      <c r="Z15" s="29">
        <f>입력!C17</f>
        <v>0</v>
      </c>
      <c r="AA15" s="7">
        <f>IF(Z15&gt;1,300+Z15*200,0)</f>
        <v>0</v>
      </c>
      <c r="AE15" s="7" t="s">
        <v>112</v>
      </c>
    </row>
    <row r="16" spans="1:46" x14ac:dyDescent="0.3">
      <c r="A16" s="53" t="s">
        <v>10</v>
      </c>
      <c r="B16" s="68">
        <f>입력!F19</f>
        <v>0</v>
      </c>
      <c r="C16" s="4" t="e">
        <f>VLOOKUP($B16,아이템!$B$2:$J$78,2,0)</f>
        <v>#N/A</v>
      </c>
      <c r="D16" s="1" t="e">
        <f>VLOOKUP($B16,아이템!$B$2:$J$78,3,0)</f>
        <v>#N/A</v>
      </c>
      <c r="E16" s="7"/>
      <c r="F16" s="4" t="e">
        <f>VLOOKUP($B16,아이템!$B$2:$J$78,4,0)</f>
        <v>#N/A</v>
      </c>
      <c r="G16" s="1" t="e">
        <f>VLOOKUP($B16,아이템!$B$2:$J$78,5,0)</f>
        <v>#N/A</v>
      </c>
      <c r="H16" s="1" t="e">
        <f>VLOOKUP($B16,아이템!$B$2:$J$78,6,0)</f>
        <v>#N/A</v>
      </c>
      <c r="I16" s="1" t="e">
        <f>VLOOKUP($B16,아이템!$B$2:$J$78,7,0)</f>
        <v>#N/A</v>
      </c>
      <c r="J16" s="1" t="e">
        <f>VLOOKUP($B16,아이템!$B$2:$J$78,8,0)</f>
        <v>#N/A</v>
      </c>
      <c r="K16" s="7" t="e">
        <f>VLOOKUP($B16,아이템!$B$2:$J$78,9,0)</f>
        <v>#N/A</v>
      </c>
      <c r="L16" s="1">
        <f>입력!G19</f>
        <v>0</v>
      </c>
      <c r="M16" s="1">
        <f>입력!H19</f>
        <v>0</v>
      </c>
      <c r="N16" s="7">
        <f>IF(M16=스타포스!$N$9,VLOOKUP(L16,스타포스!$A$2:$K$27,MATCH(C16,스타포스!$A$1:$K$1,0)),IF(M16=스타포스!$N$10,VLOOKUP(L16,스타포스!$A$30:$I$45,MATCH(C16,스타포스!$A$29:$I$29,0)),IF(M16=스타포스!$N$11,VLOOKUP(L16,스타포스!$A$48:$B$63,2,0),0)))</f>
        <v>0</v>
      </c>
      <c r="O16" s="29">
        <f>입력!I19</f>
        <v>0</v>
      </c>
      <c r="P16" s="29" t="e">
        <f t="shared" si="0"/>
        <v>#N/A</v>
      </c>
      <c r="Q16" s="29" t="e">
        <f>HLOOKUP(P16,추가옵션!$B$1:$I$11,MATCH(C16,추가옵션!$A$1:$A$11,0),0)</f>
        <v>#N/A</v>
      </c>
      <c r="R16" s="29" t="e">
        <f t="shared" si="1"/>
        <v>#N/A</v>
      </c>
      <c r="S16" s="29">
        <f>입력!J19</f>
        <v>0</v>
      </c>
      <c r="T16" s="7">
        <f t="shared" si="2"/>
        <v>0</v>
      </c>
      <c r="U16" s="4">
        <f>입력!K19</f>
        <v>0</v>
      </c>
      <c r="V16" s="29">
        <f>입력!L19</f>
        <v>0</v>
      </c>
      <c r="W16" s="29">
        <f>VLOOKUP(V16,에디셔널!$B$3:$D$33,2,0)</f>
        <v>0</v>
      </c>
      <c r="X16" s="29">
        <f>VLOOKUP(V16,에디셔널!$B$3:$D$33,3,0)</f>
        <v>0</v>
      </c>
      <c r="Y16" s="53">
        <f>ROUNDDOWN(입력!$C$3/10,0)*X16</f>
        <v>0</v>
      </c>
      <c r="AE16" s="7">
        <v>30</v>
      </c>
    </row>
    <row r="17" spans="1:27" x14ac:dyDescent="0.3">
      <c r="A17" s="53" t="s">
        <v>11</v>
      </c>
      <c r="B17" s="68">
        <f>입력!F20</f>
        <v>0</v>
      </c>
      <c r="C17" s="4" t="e">
        <f>VLOOKUP($B17,아이템!$B$2:$J$78,2,0)</f>
        <v>#N/A</v>
      </c>
      <c r="D17" s="1" t="e">
        <f>VLOOKUP($B17,아이템!$B$2:$J$78,3,0)</f>
        <v>#N/A</v>
      </c>
      <c r="E17" s="7"/>
      <c r="F17" s="4" t="e">
        <f>VLOOKUP($B17,아이템!$B$2:$J$78,4,0)</f>
        <v>#N/A</v>
      </c>
      <c r="G17" s="1" t="e">
        <f>VLOOKUP($B17,아이템!$B$2:$J$78,5,0)</f>
        <v>#N/A</v>
      </c>
      <c r="H17" s="1" t="e">
        <f>VLOOKUP($B17,아이템!$B$2:$J$78,6,0)</f>
        <v>#N/A</v>
      </c>
      <c r="I17" s="1" t="e">
        <f>VLOOKUP($B17,아이템!$B$2:$J$78,7,0)</f>
        <v>#N/A</v>
      </c>
      <c r="J17" s="1" t="e">
        <f>VLOOKUP($B17,아이템!$B$2:$J$78,8,0)</f>
        <v>#N/A</v>
      </c>
      <c r="K17" s="7" t="e">
        <f>VLOOKUP($B17,아이템!$B$2:$J$78,9,0)</f>
        <v>#N/A</v>
      </c>
      <c r="L17" s="1">
        <f>입력!G20</f>
        <v>0</v>
      </c>
      <c r="M17" s="1">
        <f>입력!H20</f>
        <v>0</v>
      </c>
      <c r="N17" s="7">
        <f>IF(M17=스타포스!$N$9,VLOOKUP(L17,스타포스!$A$2:$K$27,MATCH(C17,스타포스!$A$1:$K$1,0)),IF(M17=스타포스!$N$10,VLOOKUP(L17,스타포스!$A$30:$I$45,MATCH(C17,스타포스!$A$29:$I$29,0)),IF(M17=스타포스!$N$11,VLOOKUP(L17,스타포스!$A$48:$B$63,2,0),0)))</f>
        <v>0</v>
      </c>
      <c r="O17" s="29">
        <f>입력!I20</f>
        <v>0</v>
      </c>
      <c r="P17" s="29" t="e">
        <f t="shared" si="0"/>
        <v>#N/A</v>
      </c>
      <c r="Q17" s="29" t="e">
        <f>HLOOKUP(P17,추가옵션!$B$1:$I$11,MATCH(C17,추가옵션!$A$1:$A$11,0),0)</f>
        <v>#N/A</v>
      </c>
      <c r="R17" s="29" t="e">
        <f t="shared" si="1"/>
        <v>#N/A</v>
      </c>
      <c r="S17" s="29">
        <f>입력!J20</f>
        <v>0</v>
      </c>
      <c r="T17" s="7">
        <f t="shared" si="2"/>
        <v>0</v>
      </c>
      <c r="U17" s="4">
        <f>입력!K20</f>
        <v>0</v>
      </c>
      <c r="V17" s="29">
        <f>입력!L20</f>
        <v>0</v>
      </c>
      <c r="W17" s="29">
        <f>VLOOKUP(V17,에디셔널!$B$3:$D$33,2,0)</f>
        <v>0</v>
      </c>
      <c r="X17" s="29">
        <f>VLOOKUP(V17,에디셔널!$B$3:$D$33,3,0)</f>
        <v>0</v>
      </c>
      <c r="Y17" s="53">
        <f>ROUNDDOWN(입력!$C$3/10,0)*X17</f>
        <v>0</v>
      </c>
      <c r="Z17" s="131" t="s">
        <v>132</v>
      </c>
      <c r="AA17" s="129"/>
    </row>
    <row r="18" spans="1:27" x14ac:dyDescent="0.3">
      <c r="A18" s="53" t="s">
        <v>12</v>
      </c>
      <c r="B18" s="68">
        <f>입력!F21</f>
        <v>0</v>
      </c>
      <c r="C18" s="4" t="e">
        <f>VLOOKUP($B18,아이템!$B$2:$J$78,2,0)</f>
        <v>#N/A</v>
      </c>
      <c r="D18" s="1" t="e">
        <f>VLOOKUP($B18,아이템!$B$2:$J$78,3,0)</f>
        <v>#N/A</v>
      </c>
      <c r="E18" s="7"/>
      <c r="F18" s="4" t="e">
        <f>VLOOKUP($B18,아이템!$B$2:$J$78,4,0)</f>
        <v>#N/A</v>
      </c>
      <c r="G18" s="1" t="e">
        <f>VLOOKUP($B18,아이템!$B$2:$J$78,5,0)</f>
        <v>#N/A</v>
      </c>
      <c r="H18" s="1" t="e">
        <f>VLOOKUP($B18,아이템!$B$2:$J$78,6,0)</f>
        <v>#N/A</v>
      </c>
      <c r="I18" s="1" t="e">
        <f>VLOOKUP($B18,아이템!$B$2:$J$78,7,0)</f>
        <v>#N/A</v>
      </c>
      <c r="J18" s="1" t="e">
        <f>VLOOKUP($B18,아이템!$B$2:$J$78,8,0)</f>
        <v>#N/A</v>
      </c>
      <c r="K18" s="7" t="e">
        <f>VLOOKUP($B18,아이템!$B$2:$J$78,9,0)</f>
        <v>#N/A</v>
      </c>
      <c r="L18" s="1">
        <f>입력!G21</f>
        <v>0</v>
      </c>
      <c r="M18" s="1">
        <f>입력!H21</f>
        <v>0</v>
      </c>
      <c r="N18" s="7">
        <f>IF(M18=스타포스!$N$9,VLOOKUP(L18,스타포스!$A$2:$K$27,MATCH(C18,스타포스!$A$1:$K$1,0)),IF(M18=스타포스!$N$10,VLOOKUP(L18,스타포스!$A$30:$I$45,MATCH(C18,스타포스!$A$29:$I$29,0)),IF(M18=스타포스!$N$11,VLOOKUP(L18,스타포스!$A$48:$B$63,2,0),0)))</f>
        <v>0</v>
      </c>
      <c r="O18" s="29">
        <f>입력!I21</f>
        <v>0</v>
      </c>
      <c r="P18" s="29" t="e">
        <f t="shared" si="0"/>
        <v>#N/A</v>
      </c>
      <c r="Q18" s="29" t="e">
        <f>HLOOKUP(P18,추가옵션!$B$1:$I$11,MATCH(C18,추가옵션!$A$1:$A$11,0),0)</f>
        <v>#N/A</v>
      </c>
      <c r="R18" s="29" t="e">
        <f t="shared" si="1"/>
        <v>#N/A</v>
      </c>
      <c r="S18" s="29">
        <f>입력!J21</f>
        <v>0</v>
      </c>
      <c r="T18" s="7">
        <f t="shared" si="2"/>
        <v>0</v>
      </c>
      <c r="U18" s="4">
        <f>입력!K21</f>
        <v>0</v>
      </c>
      <c r="V18" s="29">
        <f>입력!L21</f>
        <v>0</v>
      </c>
      <c r="W18" s="29">
        <f>VLOOKUP(V18,에디셔널!$B$3:$D$33,2,0)</f>
        <v>0</v>
      </c>
      <c r="X18" s="29">
        <f>VLOOKUP(V18,에디셔널!$B$3:$D$33,3,0)</f>
        <v>0</v>
      </c>
      <c r="Y18" s="53">
        <f>ROUNDDOWN(입력!$C$3/10,0)*X18</f>
        <v>0</v>
      </c>
      <c r="Z18" s="29" t="s">
        <v>210</v>
      </c>
      <c r="AA18" s="7" t="s">
        <v>207</v>
      </c>
    </row>
    <row r="19" spans="1:27" x14ac:dyDescent="0.3">
      <c r="A19" s="53" t="s">
        <v>13</v>
      </c>
      <c r="B19" s="68">
        <f>입력!F22</f>
        <v>0</v>
      </c>
      <c r="C19" s="4" t="e">
        <f>VLOOKUP($B19,아이템!$B$2:$J$78,2,0)</f>
        <v>#N/A</v>
      </c>
      <c r="D19" s="1" t="e">
        <f>VLOOKUP($B19,아이템!$B$2:$J$78,3,0)</f>
        <v>#N/A</v>
      </c>
      <c r="E19" s="7"/>
      <c r="F19" s="4" t="e">
        <f>VLOOKUP($B19,아이템!$B$2:$J$78,4,0)</f>
        <v>#N/A</v>
      </c>
      <c r="G19" s="1" t="e">
        <f>VLOOKUP($B19,아이템!$B$2:$J$78,5,0)</f>
        <v>#N/A</v>
      </c>
      <c r="H19" s="1" t="e">
        <f>VLOOKUP($B19,아이템!$B$2:$J$78,6,0)</f>
        <v>#N/A</v>
      </c>
      <c r="I19" s="1" t="e">
        <f>VLOOKUP($B19,아이템!$B$2:$J$78,7,0)</f>
        <v>#N/A</v>
      </c>
      <c r="J19" s="1" t="e">
        <f>VLOOKUP($B19,아이템!$B$2:$J$78,8,0)</f>
        <v>#N/A</v>
      </c>
      <c r="K19" s="7" t="e">
        <f>VLOOKUP($B19,아이템!$B$2:$J$78,9,0)</f>
        <v>#N/A</v>
      </c>
      <c r="L19" s="1">
        <f>입력!G22</f>
        <v>0</v>
      </c>
      <c r="M19" s="1">
        <f>입력!H22</f>
        <v>0</v>
      </c>
      <c r="N19" s="7">
        <f>IF(M19=스타포스!$N$9,VLOOKUP(L19,스타포스!$A$2:$K$27,MATCH(C19,스타포스!$A$1:$K$1,0)),IF(M19=스타포스!$N$10,VLOOKUP(L19,스타포스!$A$30:$I$45,MATCH(C19,스타포스!$A$29:$I$29,0)),IF(M19=스타포스!$N$11,VLOOKUP(L19,스타포스!$A$48:$B$63,2,0),0)))</f>
        <v>0</v>
      </c>
      <c r="O19" s="29">
        <f>입력!I22</f>
        <v>0</v>
      </c>
      <c r="P19" s="29" t="e">
        <f t="shared" si="0"/>
        <v>#N/A</v>
      </c>
      <c r="Q19" s="29" t="e">
        <f>HLOOKUP(P19,추가옵션!$B$1:$I$11,MATCH(C19,추가옵션!$A$1:$A$11,0),0)</f>
        <v>#N/A</v>
      </c>
      <c r="R19" s="29" t="e">
        <f t="shared" si="1"/>
        <v>#N/A</v>
      </c>
      <c r="S19" s="29">
        <f>입력!J22</f>
        <v>0</v>
      </c>
      <c r="T19" s="7">
        <f t="shared" si="2"/>
        <v>0</v>
      </c>
      <c r="U19" s="4">
        <f>입력!K22</f>
        <v>0</v>
      </c>
      <c r="V19" s="29">
        <f>입력!L22</f>
        <v>0</v>
      </c>
      <c r="W19" s="29">
        <f>VLOOKUP(V19,에디셔널!$B$3:$D$33,2,0)</f>
        <v>0</v>
      </c>
      <c r="X19" s="29">
        <f>VLOOKUP(V19,에디셔널!$B$3:$D$33,3,0)</f>
        <v>0</v>
      </c>
      <c r="Y19" s="53">
        <f>ROUNDDOWN(입력!$C$3/10,0)*X19</f>
        <v>0</v>
      </c>
      <c r="Z19" s="29">
        <f>입력!C20</f>
        <v>0</v>
      </c>
      <c r="AA19" s="7">
        <f>HLOOKUP(Z19,'하이퍼,유니온,몬라,마라벨'!B4:F5,2,1)</f>
        <v>0</v>
      </c>
    </row>
    <row r="20" spans="1:27" x14ac:dyDescent="0.3">
      <c r="A20" s="53" t="s">
        <v>14</v>
      </c>
      <c r="B20" s="68">
        <f>입력!F23</f>
        <v>0</v>
      </c>
      <c r="C20" s="4" t="e">
        <f>VLOOKUP($B20,아이템!$B$2:$J$78,2,0)</f>
        <v>#N/A</v>
      </c>
      <c r="D20" s="1" t="e">
        <f>VLOOKUP($B20,아이템!$B$2:$J$78,3,0)</f>
        <v>#N/A</v>
      </c>
      <c r="E20" s="7"/>
      <c r="F20" s="4" t="e">
        <f>VLOOKUP($B20,아이템!$B$2:$J$78,4,0)</f>
        <v>#N/A</v>
      </c>
      <c r="G20" s="1" t="e">
        <f>VLOOKUP($B20,아이템!$B$2:$J$78,5,0)</f>
        <v>#N/A</v>
      </c>
      <c r="H20" s="1" t="e">
        <f>VLOOKUP($B20,아이템!$B$2:$J$78,6,0)</f>
        <v>#N/A</v>
      </c>
      <c r="I20" s="1" t="e">
        <f>VLOOKUP($B20,아이템!$B$2:$J$78,7,0)</f>
        <v>#N/A</v>
      </c>
      <c r="J20" s="1" t="e">
        <f>VLOOKUP($B20,아이템!$B$2:$J$78,8,0)</f>
        <v>#N/A</v>
      </c>
      <c r="K20" s="7" t="e">
        <f>VLOOKUP($B20,아이템!$B$2:$J$78,9,0)</f>
        <v>#N/A</v>
      </c>
      <c r="L20" s="1">
        <f>입력!G23</f>
        <v>0</v>
      </c>
      <c r="M20" s="1">
        <f>입력!H23</f>
        <v>0</v>
      </c>
      <c r="N20" s="7">
        <f>IF(M20=스타포스!$N$9,VLOOKUP(L20,스타포스!$A$2:$K$27,MATCH(C20,스타포스!$A$1:$K$1,0)),IF(M20=스타포스!$N$10,VLOOKUP(L20,스타포스!$A$30:$I$45,MATCH(C20,스타포스!$A$29:$I$29,0)),IF(M20=스타포스!$N$11,VLOOKUP(L20,스타포스!$A$48:$B$63,2,0),0)))</f>
        <v>0</v>
      </c>
      <c r="O20" s="29">
        <f>입력!I23</f>
        <v>0</v>
      </c>
      <c r="P20" s="29" t="e">
        <f t="shared" si="0"/>
        <v>#N/A</v>
      </c>
      <c r="Q20" s="29" t="e">
        <f>HLOOKUP(P20,추가옵션!$B$1:$I$11,MATCH(C20,추가옵션!$A$1:$A$11,0),0)</f>
        <v>#N/A</v>
      </c>
      <c r="R20" s="29" t="e">
        <f t="shared" si="1"/>
        <v>#N/A</v>
      </c>
      <c r="S20" s="29">
        <f>입력!J23</f>
        <v>0</v>
      </c>
      <c r="T20" s="7">
        <f t="shared" si="2"/>
        <v>0</v>
      </c>
      <c r="U20" s="4">
        <f>입력!K23</f>
        <v>0</v>
      </c>
      <c r="V20" s="29">
        <f>입력!L23</f>
        <v>0</v>
      </c>
      <c r="W20" s="29">
        <f>VLOOKUP(V20,에디셔널!$B$3:$D$33,2,0)</f>
        <v>0</v>
      </c>
      <c r="X20" s="29">
        <f>VLOOKUP(V20,에디셔널!$B$3:$D$33,3,0)</f>
        <v>0</v>
      </c>
      <c r="Y20" s="53">
        <f>ROUNDDOWN(입력!$C$3/10,0)*X20</f>
        <v>0</v>
      </c>
    </row>
    <row r="21" spans="1:27" x14ac:dyDescent="0.3">
      <c r="A21" s="53" t="s">
        <v>15</v>
      </c>
      <c r="B21" s="68">
        <f>입력!F24</f>
        <v>0</v>
      </c>
      <c r="C21" s="4" t="e">
        <f>VLOOKUP($B21,아이템!$B$2:$J$78,2,0)</f>
        <v>#N/A</v>
      </c>
      <c r="D21" s="1" t="e">
        <f>VLOOKUP($B21,아이템!$B$2:$J$78,3,0)</f>
        <v>#N/A</v>
      </c>
      <c r="E21" s="7"/>
      <c r="F21" s="4" t="e">
        <f>VLOOKUP($B21,아이템!$B$2:$J$78,4,0)</f>
        <v>#N/A</v>
      </c>
      <c r="G21" s="1" t="e">
        <f>VLOOKUP($B21,아이템!$B$2:$J$78,5,0)</f>
        <v>#N/A</v>
      </c>
      <c r="H21" s="1" t="e">
        <f>VLOOKUP($B21,아이템!$B$2:$J$78,6,0)</f>
        <v>#N/A</v>
      </c>
      <c r="I21" s="1" t="e">
        <f>VLOOKUP($B21,아이템!$B$2:$J$78,7,0)</f>
        <v>#N/A</v>
      </c>
      <c r="J21" s="1" t="e">
        <f>VLOOKUP($B21,아이템!$B$2:$J$78,8,0)</f>
        <v>#N/A</v>
      </c>
      <c r="K21" s="7" t="e">
        <f>VLOOKUP($B21,아이템!$B$2:$J$78,9,0)</f>
        <v>#N/A</v>
      </c>
      <c r="L21" s="1">
        <f>입력!G24</f>
        <v>0</v>
      </c>
      <c r="M21" s="1">
        <f>입력!H24</f>
        <v>0</v>
      </c>
      <c r="N21" s="7">
        <f>IF(M21=스타포스!$N$9,VLOOKUP(L21,스타포스!$A$2:$K$27,MATCH(C21,스타포스!$A$1:$K$1,0)),IF(M21=스타포스!$N$10,VLOOKUP(L21,스타포스!$A$30:$I$45,MATCH(C21,스타포스!$A$29:$I$29,0)),IF(M21=스타포스!$N$11,VLOOKUP(L21,스타포스!$A$48:$B$63,2,0),0)))</f>
        <v>0</v>
      </c>
      <c r="O21" s="29">
        <f>입력!I24</f>
        <v>0</v>
      </c>
      <c r="P21" s="29" t="e">
        <f t="shared" si="0"/>
        <v>#N/A</v>
      </c>
      <c r="Q21" s="29" t="e">
        <f>HLOOKUP(P21,추가옵션!$B$1:$I$11,MATCH(C21,추가옵션!$A$1:$A$11,0),0)</f>
        <v>#N/A</v>
      </c>
      <c r="R21" s="29" t="e">
        <f t="shared" si="1"/>
        <v>#N/A</v>
      </c>
      <c r="S21" s="29">
        <f>입력!J24</f>
        <v>0</v>
      </c>
      <c r="T21" s="7">
        <f t="shared" si="2"/>
        <v>0</v>
      </c>
      <c r="U21" s="4">
        <f>입력!K24</f>
        <v>0</v>
      </c>
      <c r="V21" s="29">
        <f>입력!L24</f>
        <v>0</v>
      </c>
      <c r="W21" s="29">
        <f>VLOOKUP(V21,에디셔널!$B$3:$D$33,2,0)</f>
        <v>0</v>
      </c>
      <c r="X21" s="29">
        <f>VLOOKUP(V21,에디셔널!$B$3:$D$33,3,0)</f>
        <v>0</v>
      </c>
      <c r="Y21" s="53">
        <f>ROUNDDOWN(입력!$C$3/10,0)*X21</f>
        <v>0</v>
      </c>
    </row>
    <row r="22" spans="1:27" x14ac:dyDescent="0.3">
      <c r="A22" s="53" t="s">
        <v>177</v>
      </c>
      <c r="B22" s="68">
        <f>입력!F25</f>
        <v>0</v>
      </c>
      <c r="C22" s="4" t="e">
        <f>VLOOKUP($B22,아이템!$B$2:$J$78,2,0)</f>
        <v>#N/A</v>
      </c>
      <c r="D22" s="1" t="e">
        <f>VLOOKUP($B22,아이템!$B$2:$J$78,3,0)</f>
        <v>#N/A</v>
      </c>
      <c r="E22" s="7"/>
      <c r="F22" s="4" t="e">
        <f>VLOOKUP($B22,아이템!$B$2:$J$78,4,0)</f>
        <v>#N/A</v>
      </c>
      <c r="G22" s="1" t="e">
        <f>VLOOKUP($B22,아이템!$B$2:$J$78,5,0)</f>
        <v>#N/A</v>
      </c>
      <c r="H22" s="1" t="e">
        <f>VLOOKUP($B22,아이템!$B$2:$J$78,6,0)</f>
        <v>#N/A</v>
      </c>
      <c r="I22" s="1" t="e">
        <f>VLOOKUP($B22,아이템!$B$2:$J$78,7,0)</f>
        <v>#N/A</v>
      </c>
      <c r="J22" s="1" t="e">
        <f>VLOOKUP($B22,아이템!$B$2:$J$78,8,0)</f>
        <v>#N/A</v>
      </c>
      <c r="K22" s="7" t="e">
        <f>VLOOKUP($B22,아이템!$B$2:$J$78,9,0)</f>
        <v>#N/A</v>
      </c>
      <c r="L22" s="1"/>
      <c r="M22" s="1"/>
      <c r="N22" s="7"/>
      <c r="O22" s="29">
        <f>입력!I25</f>
        <v>0</v>
      </c>
      <c r="P22" s="29" t="e">
        <f t="shared" si="0"/>
        <v>#N/A</v>
      </c>
      <c r="Q22" s="29" t="e">
        <f>HLOOKUP(P22,추가옵션!$B$1:$I$11,MATCH(C22,추가옵션!$A$1:$A$11,0),0)</f>
        <v>#N/A</v>
      </c>
      <c r="R22" s="29" t="e">
        <f t="shared" si="1"/>
        <v>#N/A</v>
      </c>
      <c r="S22" s="29">
        <f>입력!J25</f>
        <v>0</v>
      </c>
      <c r="T22" s="7">
        <f t="shared" si="2"/>
        <v>0</v>
      </c>
      <c r="U22" s="4"/>
      <c r="V22" s="29"/>
      <c r="W22" s="29"/>
      <c r="X22" s="29"/>
      <c r="Y22" s="53"/>
    </row>
    <row r="23" spans="1:27" x14ac:dyDescent="0.3">
      <c r="A23" s="53"/>
      <c r="B23" s="68"/>
      <c r="C23" s="4"/>
      <c r="D23" s="1"/>
      <c r="E23" s="7"/>
      <c r="F23" s="4"/>
      <c r="G23" s="1"/>
      <c r="H23" s="1"/>
      <c r="I23" s="1"/>
      <c r="J23" s="1"/>
      <c r="K23" s="7"/>
      <c r="L23" s="1"/>
      <c r="M23" s="1"/>
      <c r="N23" s="7"/>
      <c r="O23" s="1"/>
      <c r="P23" s="29"/>
      <c r="Q23" s="29"/>
      <c r="R23" s="29"/>
      <c r="S23" s="1"/>
      <c r="T23" s="7"/>
      <c r="U23" s="4"/>
      <c r="V23" s="29"/>
      <c r="W23" s="29"/>
      <c r="X23" s="29"/>
      <c r="Y23" s="53"/>
    </row>
    <row r="24" spans="1:27" x14ac:dyDescent="0.3">
      <c r="A24" s="53" t="s">
        <v>16</v>
      </c>
      <c r="B24" s="68">
        <f>입력!F27</f>
        <v>0</v>
      </c>
      <c r="C24" s="4" t="e">
        <f>VLOOKUP($B24,아이템!$B$2:$J$78,2,0)</f>
        <v>#N/A</v>
      </c>
      <c r="D24" s="1" t="e">
        <f>VLOOKUP($B24,아이템!$B$2:$J$78,3,0)</f>
        <v>#N/A</v>
      </c>
      <c r="E24" s="7"/>
      <c r="F24" s="4" t="e">
        <f>VLOOKUP($B24,아이템!$B$2:$J$78,4,0)</f>
        <v>#N/A</v>
      </c>
      <c r="G24" s="1" t="e">
        <f>VLOOKUP($B24,아이템!$B$2:$J$78,5,0)</f>
        <v>#N/A</v>
      </c>
      <c r="H24" s="1" t="e">
        <f>VLOOKUP($B24,아이템!$B$2:$J$78,6,0)</f>
        <v>#N/A</v>
      </c>
      <c r="I24" s="1" t="e">
        <f>VLOOKUP($B24,아이템!$B$2:$J$78,7,0)</f>
        <v>#N/A</v>
      </c>
      <c r="J24" s="1" t="e">
        <f>VLOOKUP($B24,아이템!$B$2:$J$78,8,0)</f>
        <v>#N/A</v>
      </c>
      <c r="K24" s="7" t="e">
        <f>VLOOKUP($B24,아이템!$B$2:$J$78,9,0)</f>
        <v>#N/A</v>
      </c>
      <c r="L24" s="1">
        <f>입력!G27</f>
        <v>0</v>
      </c>
      <c r="M24" s="1">
        <f>입력!H27</f>
        <v>0</v>
      </c>
      <c r="N24" s="7">
        <f>IF(M24=스타포스!$N$9,VLOOKUP(L24,스타포스!$A$2:$K$27,MATCH(C24,스타포스!$A$1:$K$1,0)),IF(M24=스타포스!$N$10,VLOOKUP(L24,스타포스!$A$30:$I$45,MATCH(C24,스타포스!$A$29:$I$29,0)),IF(M24=스타포스!$N$11,VLOOKUP(L24,스타포스!$A$48:$B$63,2,0),0)))</f>
        <v>0</v>
      </c>
      <c r="O24" s="1"/>
      <c r="P24" s="29"/>
      <c r="Q24" s="29"/>
      <c r="R24" s="29"/>
      <c r="S24" s="1"/>
      <c r="T24" s="7"/>
      <c r="U24" s="4">
        <f>입력!K27</f>
        <v>0</v>
      </c>
      <c r="V24" s="29">
        <f>입력!L27</f>
        <v>0</v>
      </c>
      <c r="W24" s="29">
        <f>VLOOKUP(V24,에디셔널!$B$3:$D$33,2,0)</f>
        <v>0</v>
      </c>
      <c r="X24" s="29">
        <f>VLOOKUP(V24,에디셔널!$B$3:$D$33,3,0)</f>
        <v>0</v>
      </c>
      <c r="Y24" s="53">
        <f>ROUNDDOWN(입력!$C$3/10,0)*X24</f>
        <v>0</v>
      </c>
    </row>
    <row r="25" spans="1:27" x14ac:dyDescent="0.3">
      <c r="A25" s="53" t="s">
        <v>17</v>
      </c>
      <c r="B25" s="68">
        <f>입력!F28</f>
        <v>0</v>
      </c>
      <c r="C25" s="4" t="e">
        <f>VLOOKUP($B25,아이템!$B$2:$J$78,2,0)</f>
        <v>#N/A</v>
      </c>
      <c r="D25" s="1" t="e">
        <f>VLOOKUP($B25,아이템!$B$2:$J$78,3,0)</f>
        <v>#N/A</v>
      </c>
      <c r="E25" s="7"/>
      <c r="F25" s="4" t="e">
        <f>VLOOKUP($B25,아이템!$B$2:$J$78,4,0)</f>
        <v>#N/A</v>
      </c>
      <c r="G25" s="1" t="e">
        <f>VLOOKUP($B25,아이템!$B$2:$J$78,5,0)</f>
        <v>#N/A</v>
      </c>
      <c r="H25" s="1" t="e">
        <f>VLOOKUP($B25,아이템!$B$2:$J$78,6,0)</f>
        <v>#N/A</v>
      </c>
      <c r="I25" s="1" t="e">
        <f>VLOOKUP($B25,아이템!$B$2:$J$78,7,0)</f>
        <v>#N/A</v>
      </c>
      <c r="J25" s="1" t="e">
        <f>VLOOKUP($B25,아이템!$B$2:$J$78,8,0)</f>
        <v>#N/A</v>
      </c>
      <c r="K25" s="7" t="e">
        <f>VLOOKUP($B25,아이템!$B$2:$J$78,9,0)</f>
        <v>#N/A</v>
      </c>
      <c r="L25" s="1">
        <f>입력!G28</f>
        <v>0</v>
      </c>
      <c r="M25" s="1">
        <f>입력!H28</f>
        <v>0</v>
      </c>
      <c r="N25" s="7">
        <f>IF(M25=스타포스!$N$9,VLOOKUP(L25,스타포스!$A$2:$K$27,MATCH(C25,스타포스!$A$1:$K$1,0)),IF(M25=스타포스!$N$10,VLOOKUP(L25,스타포스!$A$30:$I$45,MATCH(C25,스타포스!$A$29:$I$29,0)),IF(M25=스타포스!$N$11,VLOOKUP(L25,스타포스!$A$48:$B$63,2,0),0)))</f>
        <v>0</v>
      </c>
      <c r="O25" s="1"/>
      <c r="P25" s="29"/>
      <c r="Q25" s="29"/>
      <c r="R25" s="29"/>
      <c r="S25" s="1"/>
      <c r="T25" s="7"/>
      <c r="U25" s="4">
        <f>입력!K28</f>
        <v>0</v>
      </c>
      <c r="V25" s="29">
        <f>입력!L28</f>
        <v>0</v>
      </c>
      <c r="W25" s="29">
        <f>VLOOKUP(V25,에디셔널!$B$3:$D$33,2,0)</f>
        <v>0</v>
      </c>
      <c r="X25" s="29">
        <f>VLOOKUP(V25,에디셔널!$B$3:$D$33,3,0)</f>
        <v>0</v>
      </c>
      <c r="Y25" s="53">
        <f>ROUNDDOWN(입력!$C$3/10,0)*X25</f>
        <v>0</v>
      </c>
    </row>
    <row r="26" spans="1:27" x14ac:dyDescent="0.3">
      <c r="A26" s="53" t="s">
        <v>18</v>
      </c>
      <c r="B26" s="68">
        <f>입력!F29</f>
        <v>0</v>
      </c>
      <c r="C26" s="4" t="e">
        <f>VLOOKUP($B26,아이템!$B$2:$J$78,2,0)</f>
        <v>#N/A</v>
      </c>
      <c r="D26" s="1" t="e">
        <f>VLOOKUP($B26,아이템!$B$2:$J$78,3,0)</f>
        <v>#N/A</v>
      </c>
      <c r="E26" s="7"/>
      <c r="F26" s="4" t="e">
        <f>VLOOKUP($B26,아이템!$B$2:$J$78,4,0)</f>
        <v>#N/A</v>
      </c>
      <c r="G26" s="1" t="e">
        <f>VLOOKUP($B26,아이템!$B$2:$J$78,5,0)</f>
        <v>#N/A</v>
      </c>
      <c r="H26" s="1" t="e">
        <f>VLOOKUP($B26,아이템!$B$2:$J$78,6,0)</f>
        <v>#N/A</v>
      </c>
      <c r="I26" s="1" t="e">
        <f>VLOOKUP($B26,아이템!$B$2:$J$78,7,0)</f>
        <v>#N/A</v>
      </c>
      <c r="J26" s="1" t="e">
        <f>VLOOKUP($B26,아이템!$B$2:$J$78,8,0)</f>
        <v>#N/A</v>
      </c>
      <c r="K26" s="7" t="e">
        <f>VLOOKUP($B26,아이템!$B$2:$J$78,9,0)</f>
        <v>#N/A</v>
      </c>
      <c r="L26" s="1">
        <f>입력!G29</f>
        <v>0</v>
      </c>
      <c r="M26" s="1">
        <f>입력!H29</f>
        <v>0</v>
      </c>
      <c r="N26" s="7">
        <f>IF(M26=스타포스!$N$9,VLOOKUP(L26,스타포스!$A$2:$K$27,MATCH(C26,스타포스!$A$1:$K$1,0)),IF(M26=스타포스!$N$10,VLOOKUP(L26,스타포스!$A$30:$I$45,MATCH(C26,스타포스!$A$29:$I$29,0)),IF(M26=스타포스!$N$11,VLOOKUP(L26,스타포스!$A$48:$B$63,2,0),0)))</f>
        <v>0</v>
      </c>
      <c r="O26" s="1"/>
      <c r="P26" s="29"/>
      <c r="Q26" s="29"/>
      <c r="R26" s="29"/>
      <c r="S26" s="1"/>
      <c r="T26" s="7"/>
      <c r="U26" s="4">
        <f>입력!K29</f>
        <v>0</v>
      </c>
      <c r="V26" s="29">
        <f>입력!L29</f>
        <v>0</v>
      </c>
      <c r="W26" s="29">
        <f>VLOOKUP(V26,에디셔널!$B$3:$D$33,2,0)</f>
        <v>0</v>
      </c>
      <c r="X26" s="29">
        <f>VLOOKUP(V26,에디셔널!$B$3:$D$33,3,0)</f>
        <v>0</v>
      </c>
      <c r="Y26" s="53">
        <f>ROUNDDOWN(입력!$C$3/10,0)*X26</f>
        <v>0</v>
      </c>
    </row>
    <row r="27" spans="1:27" x14ac:dyDescent="0.3">
      <c r="A27" s="53" t="s">
        <v>141</v>
      </c>
      <c r="B27" s="68">
        <f>입력!F30</f>
        <v>0</v>
      </c>
      <c r="C27" s="4" t="e">
        <f>VLOOKUP($B27,아이템!$B$2:$J$78,2,0)</f>
        <v>#N/A</v>
      </c>
      <c r="D27" s="1" t="e">
        <f>VLOOKUP($B27,아이템!$B$2:$J$78,3,0)</f>
        <v>#N/A</v>
      </c>
      <c r="E27" s="7"/>
      <c r="F27" s="4" t="e">
        <f>VLOOKUP($B27,아이템!$B$2:$J$78,4,0)</f>
        <v>#N/A</v>
      </c>
      <c r="G27" s="1" t="e">
        <f>VLOOKUP($B27,아이템!$B$2:$J$78,5,0)</f>
        <v>#N/A</v>
      </c>
      <c r="H27" s="1" t="e">
        <f>VLOOKUP($B27,아이템!$B$2:$J$78,6,0)</f>
        <v>#N/A</v>
      </c>
      <c r="I27" s="1" t="e">
        <f>VLOOKUP($B27,아이템!$B$2:$J$78,7,0)</f>
        <v>#N/A</v>
      </c>
      <c r="J27" s="1" t="e">
        <f>VLOOKUP($B27,아이템!$B$2:$J$78,8,0)</f>
        <v>#N/A</v>
      </c>
      <c r="K27" s="7" t="e">
        <f>VLOOKUP($B27,아이템!$B$2:$J$78,9,0)</f>
        <v>#N/A</v>
      </c>
      <c r="L27" s="1">
        <f>입력!G30</f>
        <v>0</v>
      </c>
      <c r="M27" s="1">
        <f>입력!H30</f>
        <v>0</v>
      </c>
      <c r="N27" s="7">
        <f>IF(M27=스타포스!$N$9,VLOOKUP(L27,스타포스!$A$2:$K$27,MATCH(C27,스타포스!$A$1:$K$1,0)),IF(M27=스타포스!$N$10,VLOOKUP(L27,스타포스!$A$30:$I$45,MATCH(C27,스타포스!$A$29:$I$29,0)),IF(M27=스타포스!$N$11,VLOOKUP(L27,스타포스!$A$48:$B$63,2,0),0)))</f>
        <v>0</v>
      </c>
      <c r="O27" s="1"/>
      <c r="P27" s="29"/>
      <c r="Q27" s="29"/>
      <c r="R27" s="29"/>
      <c r="S27" s="1"/>
      <c r="T27" s="7"/>
      <c r="U27" s="4">
        <f>입력!K30</f>
        <v>0</v>
      </c>
      <c r="V27" s="29">
        <f>입력!L30</f>
        <v>0</v>
      </c>
      <c r="W27" s="29">
        <f>VLOOKUP(V27,에디셔널!$B$3:$D$33,2,0)</f>
        <v>0</v>
      </c>
      <c r="X27" s="29">
        <f>VLOOKUP(V27,에디셔널!$B$3:$D$33,3,0)</f>
        <v>0</v>
      </c>
      <c r="Y27" s="53">
        <f>ROUNDDOWN(입력!$C$3/10,0)*X27</f>
        <v>0</v>
      </c>
    </row>
    <row r="28" spans="1:27" x14ac:dyDescent="0.3">
      <c r="A28" s="53"/>
      <c r="B28" s="68"/>
      <c r="C28" s="4"/>
      <c r="D28" s="1"/>
      <c r="E28" s="7"/>
      <c r="F28" s="4"/>
      <c r="G28" s="1"/>
      <c r="H28" s="1"/>
      <c r="I28" s="1"/>
      <c r="J28" s="1"/>
      <c r="K28" s="7"/>
      <c r="L28" s="1"/>
      <c r="M28" s="1"/>
      <c r="N28" s="7"/>
      <c r="O28" s="1"/>
      <c r="P28" s="29"/>
      <c r="Q28" s="29"/>
      <c r="R28" s="29"/>
      <c r="S28" s="1"/>
      <c r="T28" s="7"/>
      <c r="U28" s="4"/>
      <c r="V28" s="29"/>
      <c r="W28" s="29"/>
      <c r="X28" s="29"/>
      <c r="Y28" s="53"/>
    </row>
    <row r="29" spans="1:27" x14ac:dyDescent="0.3">
      <c r="A29" s="53" t="s">
        <v>19</v>
      </c>
      <c r="B29" s="68">
        <f>입력!F32</f>
        <v>0</v>
      </c>
      <c r="C29" s="4" t="e">
        <f>VLOOKUP($B29,아이템!$B$2:$J$78,2,0)</f>
        <v>#N/A</v>
      </c>
      <c r="D29" s="1" t="e">
        <f>VLOOKUP($B29,아이템!$B$2:$J$78,3,0)</f>
        <v>#N/A</v>
      </c>
      <c r="E29" s="7"/>
      <c r="F29" s="4" t="e">
        <f>VLOOKUP($B29,아이템!$B$2:$J$78,4,0)</f>
        <v>#N/A</v>
      </c>
      <c r="G29" s="1" t="e">
        <f>VLOOKUP($B29,아이템!$B$2:$J$78,5,0)</f>
        <v>#N/A</v>
      </c>
      <c r="H29" s="1" t="e">
        <f>VLOOKUP($B29,아이템!$B$2:$J$78,6,0)</f>
        <v>#N/A</v>
      </c>
      <c r="I29" s="1" t="e">
        <f>VLOOKUP($B29,아이템!$B$2:$J$78,7,0)</f>
        <v>#N/A</v>
      </c>
      <c r="J29" s="1" t="e">
        <f>VLOOKUP($B29,아이템!$B$2:$J$78,8,0)</f>
        <v>#N/A</v>
      </c>
      <c r="K29" s="7" t="e">
        <f>VLOOKUP($B29,아이템!$B$2:$J$78,9,0)</f>
        <v>#N/A</v>
      </c>
      <c r="L29" s="1">
        <f>입력!G32</f>
        <v>0</v>
      </c>
      <c r="M29" s="1">
        <f>입력!H32</f>
        <v>0</v>
      </c>
      <c r="N29" s="7">
        <f>IF(M29=스타포스!$N$9,VLOOKUP(L29,스타포스!$A$2:$K$27,MATCH(C29,스타포스!$A$1:$K$1,0)),IF(M29=스타포스!$N$10,VLOOKUP(L29,스타포스!$A$30:$I$45,MATCH(C29,스타포스!$A$29:$I$29,0)),IF(M29=스타포스!$N$11,VLOOKUP(L29,스타포스!$A$48:$B$63,2,0),0)))</f>
        <v>0</v>
      </c>
      <c r="O29" s="1"/>
      <c r="P29" s="29"/>
      <c r="Q29" s="29"/>
      <c r="R29" s="29"/>
      <c r="S29" s="1"/>
      <c r="T29" s="7"/>
      <c r="U29" s="4">
        <f>입력!K32</f>
        <v>0</v>
      </c>
      <c r="V29" s="29">
        <f>입력!L32</f>
        <v>0</v>
      </c>
      <c r="W29" s="29">
        <f>VLOOKUP(V29,에디셔널!$B$3:$D$33,2,0)</f>
        <v>0</v>
      </c>
      <c r="X29" s="29">
        <f>VLOOKUP(V29,에디셔널!$B$3:$D$33,3,0)</f>
        <v>0</v>
      </c>
      <c r="Y29" s="53">
        <f>ROUNDDOWN(입력!$C$3/10,0)*X29</f>
        <v>0</v>
      </c>
    </row>
    <row r="30" spans="1:27" x14ac:dyDescent="0.3">
      <c r="A30" s="53"/>
      <c r="B30" s="68"/>
      <c r="C30" s="4"/>
      <c r="D30" s="1"/>
      <c r="E30" s="7"/>
      <c r="F30" s="4"/>
      <c r="G30" s="1"/>
      <c r="H30" s="1"/>
      <c r="I30" s="1"/>
      <c r="J30" s="1"/>
      <c r="K30" s="7"/>
      <c r="L30" s="1"/>
      <c r="M30" s="1"/>
      <c r="N30" s="7"/>
      <c r="O30" s="1"/>
      <c r="P30" s="29"/>
      <c r="Q30" s="29"/>
      <c r="R30" s="29"/>
      <c r="S30" s="1"/>
      <c r="T30" s="7"/>
      <c r="U30" s="4"/>
      <c r="V30" s="1"/>
      <c r="W30" s="1"/>
      <c r="X30" s="1"/>
      <c r="Y30" s="53"/>
    </row>
    <row r="31" spans="1:27" x14ac:dyDescent="0.3">
      <c r="A31" s="53" t="s">
        <v>178</v>
      </c>
      <c r="B31" s="68">
        <f>입력!F34</f>
        <v>0</v>
      </c>
      <c r="C31" s="4" t="e">
        <f>VLOOKUP($B31,아이템!$B$2:$J$78,2,0)</f>
        <v>#N/A</v>
      </c>
      <c r="D31" s="1" t="e">
        <f>VLOOKUP($B31,아이템!$B$2:$J$78,3,0)</f>
        <v>#N/A</v>
      </c>
      <c r="E31" s="7"/>
      <c r="F31" s="4" t="e">
        <f>VLOOKUP($B31,아이템!$B$2:$J$78,4,0)</f>
        <v>#N/A</v>
      </c>
      <c r="G31" s="1" t="e">
        <f>VLOOKUP($B31,아이템!$B$2:$J$78,5,0)</f>
        <v>#N/A</v>
      </c>
      <c r="H31" s="1" t="e">
        <f>VLOOKUP($B31,아이템!$B$2:$J$78,6,0)</f>
        <v>#N/A</v>
      </c>
      <c r="I31" s="1" t="e">
        <f>VLOOKUP($B31,아이템!$B$2:$J$78,7,0)</f>
        <v>#N/A</v>
      </c>
      <c r="J31" s="1" t="e">
        <f>VLOOKUP($B31,아이템!$B$2:$J$78,8,0)</f>
        <v>#N/A</v>
      </c>
      <c r="K31" s="7" t="e">
        <f>VLOOKUP($B31,아이템!$B$2:$J$78,9,0)</f>
        <v>#N/A</v>
      </c>
      <c r="L31" s="1"/>
      <c r="M31" s="1"/>
      <c r="N31" s="7"/>
      <c r="O31" s="1"/>
      <c r="P31" s="29"/>
      <c r="Q31" s="29"/>
      <c r="R31" s="29"/>
      <c r="S31" s="1"/>
      <c r="T31" s="7"/>
      <c r="U31" s="4"/>
      <c r="V31" s="1"/>
      <c r="W31" s="1"/>
      <c r="X31" s="1"/>
      <c r="Y31" s="53"/>
    </row>
    <row r="32" spans="1:27" x14ac:dyDescent="0.3">
      <c r="A32" s="53" t="s">
        <v>194</v>
      </c>
      <c r="B32" s="68">
        <f>입력!F35</f>
        <v>0</v>
      </c>
      <c r="C32" s="4" t="e">
        <f>VLOOKUP($B32,아이템!$B$2:$J$78,2,0)</f>
        <v>#N/A</v>
      </c>
      <c r="D32" s="1" t="e">
        <f>VLOOKUP($B32,아이템!$B$2:$J$78,3,0)</f>
        <v>#N/A</v>
      </c>
      <c r="E32" s="7"/>
      <c r="F32" s="4" t="e">
        <f>VLOOKUP($B32,아이템!$B$2:$J$78,4,0)</f>
        <v>#N/A</v>
      </c>
      <c r="G32" s="1" t="e">
        <f>VLOOKUP($B32,아이템!$B$2:$J$78,5,0)</f>
        <v>#N/A</v>
      </c>
      <c r="H32" s="1" t="e">
        <f>VLOOKUP($B32,아이템!$B$2:$J$78,6,0)</f>
        <v>#N/A</v>
      </c>
      <c r="I32" s="1" t="e">
        <f>VLOOKUP($B32,아이템!$B$2:$J$78,7,0)</f>
        <v>#N/A</v>
      </c>
      <c r="J32" s="1" t="e">
        <f>VLOOKUP($B32,아이템!$B$2:$J$78,8,0)</f>
        <v>#N/A</v>
      </c>
      <c r="K32" s="7" t="e">
        <f>VLOOKUP($B32,아이템!$B$2:$J$78,9,0)</f>
        <v>#N/A</v>
      </c>
      <c r="L32" s="1"/>
      <c r="M32" s="1"/>
      <c r="N32" s="7"/>
      <c r="O32" s="1"/>
      <c r="P32" s="29"/>
      <c r="Q32" s="29"/>
      <c r="R32" s="29"/>
      <c r="S32" s="1"/>
      <c r="T32" s="7"/>
      <c r="U32" s="4"/>
      <c r="V32" s="1"/>
      <c r="W32" s="1"/>
      <c r="X32" s="1"/>
      <c r="Y32" s="53"/>
    </row>
    <row r="33" spans="1:46" x14ac:dyDescent="0.3">
      <c r="A33" s="53" t="s">
        <v>195</v>
      </c>
      <c r="B33" s="68">
        <f>입력!F36</f>
        <v>0</v>
      </c>
      <c r="C33" s="4" t="e">
        <f>VLOOKUP($B33,아이템!$B$2:$J$78,2,0)</f>
        <v>#N/A</v>
      </c>
      <c r="D33" s="1" t="e">
        <f>VLOOKUP($B33,아이템!$B$2:$J$78,3,0)</f>
        <v>#N/A</v>
      </c>
      <c r="E33" s="7"/>
      <c r="F33" s="4" t="e">
        <f>VLOOKUP($B33,아이템!$B$2:$J$78,4,0)</f>
        <v>#N/A</v>
      </c>
      <c r="G33" s="1" t="e">
        <f>VLOOKUP($B33,아이템!$B$2:$J$78,5,0)</f>
        <v>#N/A</v>
      </c>
      <c r="H33" s="1" t="e">
        <f>VLOOKUP($B33,아이템!$B$2:$J$78,6,0)</f>
        <v>#N/A</v>
      </c>
      <c r="I33" s="1" t="e">
        <f>VLOOKUP($B33,아이템!$B$2:$J$78,7,0)</f>
        <v>#N/A</v>
      </c>
      <c r="J33" s="1" t="e">
        <f>VLOOKUP($B33,아이템!$B$2:$J$78,8,0)</f>
        <v>#N/A</v>
      </c>
      <c r="K33" s="7" t="e">
        <f>VLOOKUP($B33,아이템!$B$2:$J$78,9,0)</f>
        <v>#N/A</v>
      </c>
      <c r="L33" s="1"/>
      <c r="M33" s="1"/>
      <c r="N33" s="7"/>
      <c r="O33" s="1"/>
      <c r="P33" s="29"/>
      <c r="Q33" s="29"/>
      <c r="R33" s="29"/>
      <c r="S33" s="1"/>
      <c r="T33" s="7"/>
      <c r="U33" s="4"/>
      <c r="V33" s="1"/>
      <c r="W33" s="1"/>
      <c r="X33" s="1"/>
      <c r="Y33" s="53"/>
    </row>
    <row r="34" spans="1:46" x14ac:dyDescent="0.3">
      <c r="A34" s="53"/>
      <c r="B34" s="68"/>
      <c r="C34" s="4"/>
      <c r="D34" s="29"/>
      <c r="E34" s="7"/>
      <c r="F34" s="4"/>
      <c r="G34" s="29"/>
      <c r="H34" s="29"/>
      <c r="I34" s="29"/>
      <c r="J34" s="29"/>
      <c r="K34" s="7"/>
      <c r="L34" s="29"/>
      <c r="M34" s="29"/>
      <c r="N34" s="7"/>
      <c r="O34" s="1"/>
      <c r="P34" s="29"/>
      <c r="Q34" s="29"/>
      <c r="R34" s="29"/>
      <c r="S34" s="1"/>
      <c r="T34" s="7"/>
      <c r="U34" s="4"/>
      <c r="V34" s="1"/>
      <c r="W34" s="1"/>
      <c r="X34" s="1"/>
      <c r="Y34" s="53"/>
    </row>
    <row r="35" spans="1:46" x14ac:dyDescent="0.3">
      <c r="A35" s="53"/>
      <c r="B35" s="68"/>
      <c r="C35" s="4"/>
      <c r="D35" s="29"/>
      <c r="E35" s="7"/>
      <c r="F35" s="4"/>
      <c r="G35" s="29"/>
      <c r="H35" s="29"/>
      <c r="I35" s="29"/>
      <c r="J35" s="29"/>
      <c r="K35" s="7"/>
      <c r="L35" s="29"/>
      <c r="M35" s="29"/>
      <c r="N35" s="7"/>
      <c r="O35" s="1"/>
      <c r="P35" s="29"/>
      <c r="Q35" s="29"/>
      <c r="R35" s="29"/>
      <c r="S35" s="1"/>
      <c r="T35" s="7"/>
      <c r="U35" s="4"/>
      <c r="V35" s="1"/>
      <c r="W35" s="1"/>
      <c r="X35" s="1"/>
      <c r="Y35" s="53"/>
    </row>
    <row r="36" spans="1:46" s="14" customFormat="1" x14ac:dyDescent="0.3">
      <c r="A36" s="71" t="s">
        <v>202</v>
      </c>
      <c r="B36" s="72"/>
      <c r="C36" s="15"/>
      <c r="E36" s="16"/>
      <c r="F36" s="15"/>
      <c r="G36" s="14" t="e">
        <f>ROUNDUP(SUM(G3:G33),0)</f>
        <v>#N/A</v>
      </c>
      <c r="H36" s="14" t="e">
        <f t="shared" ref="H36:K36" si="5">ROUNDUP(SUM(H3:H33),0)</f>
        <v>#N/A</v>
      </c>
      <c r="I36" s="14" t="e">
        <f t="shared" si="5"/>
        <v>#N/A</v>
      </c>
      <c r="J36" s="14" t="e">
        <f t="shared" si="5"/>
        <v>#N/A</v>
      </c>
      <c r="K36" s="16" t="e">
        <f t="shared" si="5"/>
        <v>#N/A</v>
      </c>
      <c r="N36" s="16"/>
      <c r="T36" s="16"/>
      <c r="U36" s="15"/>
      <c r="Y36" s="71"/>
      <c r="AA36" s="16"/>
      <c r="AC36" s="16"/>
      <c r="AE36" s="16"/>
      <c r="AF36" s="15"/>
    </row>
    <row r="37" spans="1:46" s="29" customFormat="1" x14ac:dyDescent="0.3">
      <c r="A37" s="53"/>
      <c r="B37" s="68"/>
      <c r="C37" s="4"/>
      <c r="E37" s="7"/>
      <c r="F37" s="4"/>
      <c r="K37" s="7"/>
      <c r="N37" s="7"/>
      <c r="T37" s="7"/>
      <c r="U37" s="4"/>
      <c r="Y37" s="53"/>
      <c r="AA37" s="7"/>
      <c r="AC37" s="7"/>
      <c r="AE37" s="7"/>
      <c r="AF37" s="4"/>
    </row>
    <row r="38" spans="1:46" s="14" customFormat="1" x14ac:dyDescent="0.3">
      <c r="A38" s="71" t="s">
        <v>112</v>
      </c>
      <c r="B38" s="72"/>
      <c r="C38" s="15"/>
      <c r="E38" s="16" t="e">
        <f>SUM(E3:E33)</f>
        <v>#N/A</v>
      </c>
      <c r="F38" s="15" t="e">
        <f>SUM(F3:F33)</f>
        <v>#N/A</v>
      </c>
      <c r="G38" s="14" t="e">
        <f>VLOOKUP(G36,세트효과!$B$2:$C$7,2,0)</f>
        <v>#N/A</v>
      </c>
      <c r="H38" s="14" t="e">
        <f>VLOOKUP(H36,세트효과!$B$8:$C$16,2,0)</f>
        <v>#N/A</v>
      </c>
      <c r="I38" s="14" t="e">
        <f>VLOOKUP(I36,세트효과!$B$17:$C$25,2,0)</f>
        <v>#N/A</v>
      </c>
      <c r="J38" s="14" t="e">
        <f>VLOOKUP(J36,세트효과!$B$26:$C$38,2,0)</f>
        <v>#N/A</v>
      </c>
      <c r="K38" s="16" t="e">
        <f>VLOOKUP(K36,세트효과!$B$39:$C$51,2,0)</f>
        <v>#N/A</v>
      </c>
      <c r="N38" s="16">
        <f>SUM(N3:N33)</f>
        <v>0</v>
      </c>
      <c r="Q38" s="14" t="e">
        <f>SUM(Q3:Q33)</f>
        <v>#N/A</v>
      </c>
      <c r="T38" s="16">
        <f>SUM(T3:T33)</f>
        <v>0</v>
      </c>
      <c r="U38" s="15"/>
      <c r="Y38" s="71">
        <f>SUM(Y3:Y33)</f>
        <v>0</v>
      </c>
      <c r="AA38" s="16"/>
      <c r="AC38" s="16">
        <f>AC3+AC8+AC12</f>
        <v>0</v>
      </c>
      <c r="AE38" s="16">
        <f>AE3+AE8+AE12+AE16</f>
        <v>95</v>
      </c>
      <c r="AF38" s="15"/>
    </row>
    <row r="39" spans="1:46" s="29" customFormat="1" x14ac:dyDescent="0.3">
      <c r="A39" s="53"/>
      <c r="B39" s="68"/>
      <c r="C39" s="4"/>
      <c r="E39" s="7"/>
      <c r="F39" s="4"/>
      <c r="K39" s="7"/>
      <c r="N39" s="7"/>
      <c r="T39" s="7"/>
      <c r="U39" s="4"/>
      <c r="Y39" s="53"/>
      <c r="AA39" s="7"/>
      <c r="AC39" s="7"/>
      <c r="AE39" s="7"/>
      <c r="AF39" s="4"/>
    </row>
    <row r="40" spans="1:46" s="14" customFormat="1" x14ac:dyDescent="0.3">
      <c r="A40" s="71" t="s">
        <v>204</v>
      </c>
      <c r="B40" s="72"/>
      <c r="C40" s="15"/>
      <c r="E40" s="16"/>
      <c r="F40" s="15"/>
      <c r="K40" s="16"/>
      <c r="N40" s="16"/>
      <c r="R40" s="14" t="e">
        <f>SUM(R3:R33)</f>
        <v>#N/A</v>
      </c>
      <c r="T40" s="16"/>
      <c r="U40" s="15">
        <f>SUM(U3:U33)</f>
        <v>0</v>
      </c>
      <c r="W40" s="14">
        <f>ROUNDUP(SUM(W3:W33),0)</f>
        <v>0</v>
      </c>
      <c r="Y40" s="71"/>
      <c r="AA40" s="16"/>
      <c r="AC40" s="16"/>
      <c r="AE40" s="16"/>
      <c r="AF40" s="15">
        <f>AF3</f>
        <v>10</v>
      </c>
    </row>
    <row r="41" spans="1:46" x14ac:dyDescent="0.3">
      <c r="A41" s="53"/>
      <c r="B41" s="68"/>
      <c r="C41" s="4"/>
      <c r="D41" s="29"/>
      <c r="E41" s="7"/>
      <c r="F41" s="4"/>
      <c r="G41" s="29"/>
      <c r="H41" s="29"/>
      <c r="I41" s="29"/>
      <c r="J41" s="29"/>
      <c r="K41" s="7"/>
      <c r="L41" s="29"/>
      <c r="M41" s="29"/>
      <c r="N41" s="7"/>
    </row>
    <row r="42" spans="1:46" s="17" customFormat="1" x14ac:dyDescent="0.3">
      <c r="A42" s="71" t="s">
        <v>207</v>
      </c>
      <c r="B42" s="72"/>
      <c r="C42" s="15"/>
      <c r="D42" s="14"/>
      <c r="E42" s="16"/>
      <c r="F42" s="15"/>
      <c r="G42" s="14"/>
      <c r="H42" s="14"/>
      <c r="I42" s="14"/>
      <c r="J42" s="14"/>
      <c r="K42" s="16"/>
      <c r="L42" s="14"/>
      <c r="M42" s="14"/>
      <c r="N42" s="16"/>
      <c r="T42" s="74"/>
      <c r="U42" s="75"/>
      <c r="Y42" s="76"/>
      <c r="Z42" s="14"/>
      <c r="AA42" s="16">
        <f>AA3+SUM(AA8:AA15)+AA19</f>
        <v>0</v>
      </c>
      <c r="AB42" s="14"/>
      <c r="AC42" s="16"/>
      <c r="AD42" s="14"/>
      <c r="AE42" s="16"/>
      <c r="AF42" s="15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</row>
    <row r="43" spans="1:46" x14ac:dyDescent="0.3">
      <c r="A43" s="53"/>
      <c r="B43" s="68"/>
      <c r="C43" s="4"/>
      <c r="D43" s="29"/>
      <c r="E43" s="7"/>
      <c r="F43" s="4"/>
      <c r="G43" s="29"/>
      <c r="H43" s="29"/>
      <c r="I43" s="29"/>
      <c r="J43" s="29"/>
      <c r="K43" s="7"/>
      <c r="L43" s="29"/>
      <c r="M43" s="29"/>
      <c r="N43" s="7"/>
    </row>
    <row r="44" spans="1:46" x14ac:dyDescent="0.3">
      <c r="A44" s="53" t="s">
        <v>218</v>
      </c>
      <c r="B44" s="68" t="e">
        <f>SUM(B38:AF38)</f>
        <v>#N/A</v>
      </c>
      <c r="C44" s="4"/>
      <c r="D44" s="29"/>
      <c r="E44" s="7"/>
      <c r="F44" s="4"/>
      <c r="G44" s="29"/>
      <c r="H44" s="29"/>
      <c r="I44" s="29"/>
      <c r="J44" s="29"/>
      <c r="K44" s="7"/>
      <c r="L44" s="29"/>
      <c r="M44" s="29"/>
      <c r="N44" s="7"/>
    </row>
    <row r="45" spans="1:46" x14ac:dyDescent="0.3">
      <c r="A45" s="53" t="s">
        <v>219</v>
      </c>
      <c r="B45" s="68" t="e">
        <f>SUM(B40:AF40)</f>
        <v>#N/A</v>
      </c>
      <c r="C45" s="4"/>
      <c r="D45" s="29"/>
      <c r="E45" s="7"/>
      <c r="F45" s="4"/>
      <c r="G45" s="29"/>
      <c r="H45" s="29"/>
      <c r="I45" s="29"/>
      <c r="J45" s="29"/>
      <c r="K45" s="7"/>
      <c r="L45" s="29"/>
      <c r="M45" s="29"/>
      <c r="N45" s="7"/>
    </row>
    <row r="46" spans="1:46" x14ac:dyDescent="0.3">
      <c r="A46" s="53" t="s">
        <v>220</v>
      </c>
      <c r="B46" s="68">
        <f>SUM(B42:AF42)</f>
        <v>0</v>
      </c>
      <c r="C46" s="4"/>
      <c r="D46" s="29"/>
      <c r="E46" s="7"/>
      <c r="F46" s="4"/>
      <c r="G46" s="29"/>
      <c r="H46" s="29"/>
      <c r="I46" s="29"/>
      <c r="J46" s="29"/>
      <c r="K46" s="7"/>
      <c r="L46" s="29"/>
      <c r="M46" s="29"/>
      <c r="N46" s="7"/>
    </row>
    <row r="47" spans="1:46" x14ac:dyDescent="0.3">
      <c r="A47" s="53"/>
      <c r="B47" s="68"/>
      <c r="C47" s="4"/>
      <c r="D47" s="29"/>
      <c r="E47" s="7"/>
      <c r="F47" s="4"/>
      <c r="G47" s="29"/>
      <c r="H47" s="29"/>
      <c r="I47" s="29"/>
      <c r="J47" s="29"/>
      <c r="K47" s="7"/>
      <c r="L47" s="29"/>
      <c r="M47" s="29"/>
      <c r="N47" s="7"/>
    </row>
    <row r="48" spans="1:46" x14ac:dyDescent="0.3">
      <c r="A48" s="53" t="s">
        <v>140</v>
      </c>
      <c r="B48" s="68" t="e">
        <f>ROUND(B44*(1+B45/100)+B46,0)</f>
        <v>#N/A</v>
      </c>
      <c r="C48" s="4"/>
      <c r="D48" s="29"/>
      <c r="E48" s="7"/>
      <c r="F48" s="4"/>
      <c r="G48" s="29"/>
      <c r="H48" s="29"/>
      <c r="I48" s="29"/>
      <c r="J48" s="29"/>
      <c r="K48" s="7"/>
      <c r="L48" s="29"/>
      <c r="M48" s="29"/>
      <c r="N48" s="7"/>
    </row>
    <row r="49" spans="1:14" x14ac:dyDescent="0.3">
      <c r="A49" s="53" t="s">
        <v>221</v>
      </c>
      <c r="B49" s="68" t="e">
        <f>ROUND((B44-F27-N27-Y27)*(1+(B45-U27-W27)/100)+B46,0)</f>
        <v>#N/A</v>
      </c>
      <c r="C49" s="4"/>
      <c r="D49" s="29"/>
      <c r="E49" s="7"/>
      <c r="F49" s="4"/>
      <c r="G49" s="29"/>
      <c r="H49" s="29"/>
      <c r="I49" s="29"/>
      <c r="J49" s="29"/>
      <c r="K49" s="7"/>
      <c r="L49" s="29"/>
      <c r="M49" s="29"/>
      <c r="N49" s="7"/>
    </row>
    <row r="50" spans="1:14" x14ac:dyDescent="0.3">
      <c r="A50" s="53"/>
      <c r="B50" s="68"/>
      <c r="C50" s="4"/>
      <c r="D50" s="29"/>
      <c r="E50" s="7"/>
      <c r="F50" s="4"/>
      <c r="G50" s="29"/>
      <c r="H50" s="29"/>
      <c r="I50" s="29"/>
      <c r="J50" s="29"/>
      <c r="K50" s="7"/>
      <c r="L50" s="29"/>
      <c r="M50" s="29"/>
      <c r="N50" s="7"/>
    </row>
    <row r="51" spans="1:14" x14ac:dyDescent="0.3">
      <c r="A51" s="53"/>
      <c r="B51" s="68"/>
      <c r="C51" s="4"/>
      <c r="D51" s="29"/>
      <c r="E51" s="7"/>
      <c r="F51" s="4"/>
      <c r="G51" s="29"/>
      <c r="H51" s="29"/>
      <c r="I51" s="29"/>
      <c r="J51" s="29"/>
      <c r="K51" s="7"/>
      <c r="L51" s="29"/>
      <c r="M51" s="29"/>
      <c r="N51" s="7"/>
    </row>
    <row r="52" spans="1:14" x14ac:dyDescent="0.3">
      <c r="A52" s="53"/>
      <c r="B52" s="68"/>
      <c r="C52" s="4"/>
      <c r="D52" s="29"/>
      <c r="E52" s="7"/>
      <c r="F52" s="4"/>
      <c r="G52" s="29"/>
      <c r="H52" s="29"/>
      <c r="I52" s="29"/>
      <c r="J52" s="29"/>
      <c r="K52" s="7"/>
      <c r="L52" s="29"/>
      <c r="M52" s="29"/>
      <c r="N52" s="7"/>
    </row>
    <row r="53" spans="1:14" x14ac:dyDescent="0.3">
      <c r="A53" s="53"/>
      <c r="B53" s="68"/>
      <c r="C53" s="4"/>
      <c r="D53" s="29"/>
      <c r="E53" s="7"/>
      <c r="F53" s="4"/>
      <c r="G53" s="29"/>
      <c r="H53" s="29"/>
      <c r="I53" s="29"/>
      <c r="J53" s="29"/>
      <c r="K53" s="7"/>
      <c r="L53" s="29"/>
      <c r="M53" s="29"/>
      <c r="N53" s="7"/>
    </row>
    <row r="54" spans="1:14" x14ac:dyDescent="0.3">
      <c r="A54" s="53"/>
      <c r="B54" s="68"/>
      <c r="C54" s="4"/>
      <c r="D54" s="29"/>
      <c r="E54" s="7"/>
      <c r="F54" s="4"/>
      <c r="G54" s="29"/>
      <c r="H54" s="29"/>
      <c r="I54" s="29"/>
      <c r="J54" s="29"/>
      <c r="K54" s="7"/>
      <c r="L54" s="29"/>
      <c r="M54" s="29"/>
      <c r="N54" s="7"/>
    </row>
    <row r="55" spans="1:14" x14ac:dyDescent="0.3">
      <c r="A55" s="53"/>
      <c r="B55" s="68"/>
      <c r="C55" s="4"/>
      <c r="D55" s="29"/>
      <c r="E55" s="7"/>
      <c r="F55" s="4"/>
      <c r="G55" s="29"/>
      <c r="H55" s="29"/>
      <c r="I55" s="29"/>
      <c r="J55" s="29"/>
      <c r="K55" s="7"/>
      <c r="L55" s="29"/>
      <c r="M55" s="29"/>
      <c r="N55" s="7"/>
    </row>
    <row r="56" spans="1:14" x14ac:dyDescent="0.3">
      <c r="A56" s="53"/>
      <c r="B56" s="68"/>
      <c r="C56" s="4"/>
      <c r="D56" s="29"/>
      <c r="E56" s="7"/>
      <c r="F56" s="4"/>
      <c r="G56" s="29"/>
      <c r="H56" s="29"/>
      <c r="I56" s="29"/>
      <c r="J56" s="29"/>
      <c r="K56" s="7"/>
      <c r="L56" s="29"/>
      <c r="M56" s="29"/>
      <c r="N56" s="7"/>
    </row>
    <row r="57" spans="1:14" x14ac:dyDescent="0.3">
      <c r="A57" s="53"/>
      <c r="B57" s="68"/>
      <c r="C57" s="4"/>
      <c r="D57" s="29"/>
      <c r="E57" s="7"/>
      <c r="F57" s="4"/>
      <c r="G57" s="29"/>
      <c r="H57" s="29"/>
      <c r="I57" s="29"/>
      <c r="J57" s="29"/>
      <c r="K57" s="7"/>
      <c r="L57" s="29"/>
      <c r="M57" s="29"/>
      <c r="N57" s="7"/>
    </row>
    <row r="58" spans="1:14" x14ac:dyDescent="0.3">
      <c r="A58" s="53"/>
      <c r="B58" s="68"/>
      <c r="C58" s="4"/>
      <c r="D58" s="29"/>
      <c r="E58" s="7"/>
      <c r="F58" s="4"/>
      <c r="G58" s="29"/>
      <c r="H58" s="29"/>
      <c r="I58" s="29"/>
      <c r="J58" s="29"/>
      <c r="K58" s="7"/>
      <c r="L58" s="29"/>
      <c r="M58" s="29"/>
      <c r="N58" s="7"/>
    </row>
    <row r="59" spans="1:14" x14ac:dyDescent="0.3">
      <c r="A59" s="53"/>
      <c r="B59" s="68"/>
      <c r="C59" s="4"/>
      <c r="D59" s="29"/>
      <c r="E59" s="7"/>
      <c r="F59" s="4"/>
      <c r="G59" s="29"/>
      <c r="H59" s="29"/>
      <c r="I59" s="29"/>
      <c r="J59" s="29"/>
      <c r="K59" s="7"/>
      <c r="L59" s="29"/>
      <c r="M59" s="29"/>
      <c r="N59" s="7"/>
    </row>
    <row r="60" spans="1:14" x14ac:dyDescent="0.3">
      <c r="A60" s="53"/>
      <c r="B60" s="68"/>
      <c r="C60" s="4"/>
      <c r="D60" s="29"/>
      <c r="E60" s="7"/>
      <c r="F60" s="4"/>
      <c r="G60" s="29"/>
      <c r="H60" s="29"/>
      <c r="I60" s="29"/>
      <c r="J60" s="29"/>
      <c r="K60" s="7"/>
      <c r="L60" s="29"/>
      <c r="M60" s="29"/>
      <c r="N60" s="7"/>
    </row>
    <row r="61" spans="1:14" x14ac:dyDescent="0.3">
      <c r="A61" s="53"/>
      <c r="B61" s="68"/>
      <c r="C61" s="4"/>
      <c r="D61" s="29"/>
      <c r="E61" s="7"/>
      <c r="F61" s="4"/>
      <c r="G61" s="29"/>
      <c r="H61" s="29"/>
      <c r="I61" s="29"/>
      <c r="J61" s="29"/>
      <c r="K61" s="7"/>
      <c r="L61" s="29"/>
      <c r="M61" s="29"/>
      <c r="N61" s="7"/>
    </row>
    <row r="62" spans="1:14" x14ac:dyDescent="0.3">
      <c r="A62" s="53"/>
      <c r="B62" s="68"/>
      <c r="C62" s="4"/>
      <c r="D62" s="29"/>
      <c r="E62" s="7"/>
      <c r="F62" s="4"/>
      <c r="G62" s="29"/>
      <c r="H62" s="29"/>
      <c r="I62" s="29"/>
      <c r="J62" s="29"/>
      <c r="K62" s="7"/>
      <c r="L62" s="29"/>
      <c r="M62" s="29"/>
      <c r="N62" s="7"/>
    </row>
    <row r="63" spans="1:14" x14ac:dyDescent="0.3">
      <c r="A63" s="53"/>
      <c r="B63" s="68"/>
      <c r="C63" s="4"/>
      <c r="D63" s="29"/>
      <c r="E63" s="7"/>
      <c r="F63" s="4"/>
      <c r="G63" s="29"/>
      <c r="H63" s="29"/>
      <c r="I63" s="29"/>
      <c r="J63" s="29"/>
      <c r="K63" s="7"/>
      <c r="L63" s="29"/>
      <c r="M63" s="29"/>
      <c r="N63" s="7"/>
    </row>
    <row r="64" spans="1:14" x14ac:dyDescent="0.3">
      <c r="A64" s="53"/>
      <c r="B64" s="68"/>
      <c r="C64" s="4"/>
      <c r="D64" s="29"/>
      <c r="E64" s="7"/>
      <c r="F64" s="4"/>
      <c r="G64" s="29"/>
      <c r="H64" s="29"/>
      <c r="I64" s="29"/>
      <c r="J64" s="29"/>
      <c r="K64" s="7"/>
      <c r="L64" s="29"/>
      <c r="M64" s="29"/>
      <c r="N64" s="7"/>
    </row>
    <row r="65" spans="1:14" x14ac:dyDescent="0.3">
      <c r="A65" s="53"/>
      <c r="B65" s="68"/>
      <c r="C65" s="4"/>
      <c r="D65" s="29"/>
      <c r="E65" s="7"/>
      <c r="F65" s="4"/>
      <c r="G65" s="29"/>
      <c r="H65" s="29"/>
      <c r="I65" s="29"/>
      <c r="J65" s="29"/>
      <c r="K65" s="7"/>
      <c r="L65" s="29"/>
      <c r="M65" s="29"/>
      <c r="N65" s="7"/>
    </row>
    <row r="66" spans="1:14" x14ac:dyDescent="0.3">
      <c r="A66" s="53"/>
      <c r="B66" s="68"/>
      <c r="C66" s="4"/>
      <c r="D66" s="29"/>
      <c r="E66" s="7"/>
      <c r="F66" s="4"/>
      <c r="G66" s="29"/>
      <c r="H66" s="29"/>
      <c r="I66" s="29"/>
      <c r="J66" s="29"/>
      <c r="K66" s="7"/>
      <c r="L66" s="29"/>
      <c r="M66" s="29"/>
      <c r="N66" s="7"/>
    </row>
    <row r="67" spans="1:14" x14ac:dyDescent="0.3">
      <c r="A67" s="53"/>
      <c r="B67" s="68"/>
      <c r="C67" s="4"/>
      <c r="D67" s="29"/>
      <c r="E67" s="7"/>
      <c r="F67" s="4"/>
      <c r="G67" s="29"/>
      <c r="H67" s="29"/>
      <c r="I67" s="29"/>
      <c r="J67" s="29"/>
      <c r="K67" s="7"/>
      <c r="L67" s="29"/>
      <c r="M67" s="29"/>
      <c r="N67" s="7"/>
    </row>
    <row r="68" spans="1:14" x14ac:dyDescent="0.3">
      <c r="A68" s="53"/>
      <c r="B68" s="68"/>
      <c r="C68" s="4"/>
      <c r="D68" s="29"/>
      <c r="E68" s="7"/>
      <c r="F68" s="4"/>
      <c r="G68" s="29"/>
      <c r="H68" s="29"/>
      <c r="I68" s="29"/>
      <c r="J68" s="29"/>
      <c r="K68" s="7"/>
      <c r="L68" s="29"/>
      <c r="M68" s="29"/>
      <c r="N68" s="7"/>
    </row>
    <row r="69" spans="1:14" x14ac:dyDescent="0.3">
      <c r="A69" s="53"/>
      <c r="B69" s="68"/>
      <c r="C69" s="4"/>
      <c r="D69" s="29"/>
      <c r="E69" s="7"/>
      <c r="F69" s="4"/>
      <c r="G69" s="29"/>
      <c r="H69" s="29"/>
      <c r="I69" s="29"/>
      <c r="J69" s="29"/>
      <c r="K69" s="7"/>
      <c r="L69" s="29"/>
      <c r="M69" s="29"/>
      <c r="N69" s="7"/>
    </row>
    <row r="70" spans="1:14" x14ac:dyDescent="0.3">
      <c r="A70" s="53"/>
      <c r="B70" s="68"/>
      <c r="C70" s="4"/>
      <c r="D70" s="29"/>
      <c r="E70" s="7"/>
      <c r="F70" s="4"/>
      <c r="G70" s="29"/>
      <c r="H70" s="29"/>
      <c r="I70" s="29"/>
      <c r="J70" s="29"/>
      <c r="K70" s="7"/>
      <c r="L70" s="29"/>
      <c r="M70" s="29"/>
      <c r="N70" s="7"/>
    </row>
    <row r="71" spans="1:14" x14ac:dyDescent="0.3">
      <c r="A71" s="53"/>
      <c r="B71" s="68"/>
      <c r="C71" s="4"/>
      <c r="D71" s="29"/>
      <c r="E71" s="7"/>
      <c r="F71" s="4"/>
      <c r="G71" s="29"/>
      <c r="H71" s="29"/>
      <c r="I71" s="29"/>
      <c r="J71" s="29"/>
      <c r="K71" s="7"/>
      <c r="L71" s="29"/>
      <c r="M71" s="29"/>
      <c r="N71" s="7"/>
    </row>
    <row r="72" spans="1:14" x14ac:dyDescent="0.3">
      <c r="A72" s="53"/>
      <c r="B72" s="68"/>
      <c r="C72" s="4"/>
      <c r="D72" s="29"/>
      <c r="E72" s="7"/>
      <c r="F72" s="4"/>
      <c r="G72" s="29"/>
      <c r="H72" s="29"/>
      <c r="I72" s="29"/>
      <c r="J72" s="29"/>
      <c r="K72" s="7"/>
      <c r="L72" s="29"/>
      <c r="M72" s="29"/>
      <c r="N72" s="7"/>
    </row>
    <row r="73" spans="1:14" x14ac:dyDescent="0.3">
      <c r="A73" s="53"/>
      <c r="B73" s="68"/>
      <c r="C73" s="4"/>
      <c r="D73" s="29"/>
      <c r="E73" s="7"/>
      <c r="F73" s="4"/>
      <c r="G73" s="29"/>
      <c r="H73" s="29"/>
      <c r="I73" s="29"/>
      <c r="J73" s="29"/>
      <c r="K73" s="7"/>
      <c r="L73" s="29"/>
      <c r="M73" s="29"/>
      <c r="N73" s="7"/>
    </row>
    <row r="74" spans="1:14" x14ac:dyDescent="0.3">
      <c r="A74" s="53"/>
      <c r="B74" s="68"/>
      <c r="C74" s="4"/>
      <c r="D74" s="29"/>
      <c r="E74" s="7"/>
      <c r="F74" s="4"/>
      <c r="G74" s="29"/>
      <c r="H74" s="29"/>
      <c r="I74" s="29"/>
      <c r="J74" s="29"/>
      <c r="K74" s="7"/>
      <c r="L74" s="29"/>
      <c r="M74" s="29"/>
      <c r="N74" s="7"/>
    </row>
    <row r="75" spans="1:14" x14ac:dyDescent="0.3">
      <c r="A75" s="53"/>
      <c r="B75" s="68"/>
      <c r="C75" s="4"/>
      <c r="D75" s="29"/>
      <c r="E75" s="7"/>
      <c r="F75" s="4"/>
      <c r="G75" s="29"/>
      <c r="H75" s="29"/>
      <c r="I75" s="29"/>
      <c r="J75" s="29"/>
      <c r="K75" s="7"/>
      <c r="L75" s="29"/>
      <c r="M75" s="29"/>
      <c r="N75" s="7"/>
    </row>
    <row r="76" spans="1:14" x14ac:dyDescent="0.3">
      <c r="A76" s="53"/>
      <c r="B76" s="68"/>
      <c r="C76" s="4"/>
      <c r="D76" s="29"/>
      <c r="E76" s="7"/>
      <c r="F76" s="4"/>
      <c r="G76" s="29"/>
      <c r="H76" s="29"/>
      <c r="I76" s="29"/>
      <c r="J76" s="29"/>
      <c r="K76" s="7"/>
      <c r="L76" s="29"/>
      <c r="M76" s="29"/>
      <c r="N76" s="7"/>
    </row>
    <row r="77" spans="1:14" x14ac:dyDescent="0.3">
      <c r="A77" s="53"/>
      <c r="B77" s="68"/>
      <c r="C77" s="4"/>
      <c r="D77" s="29"/>
      <c r="E77" s="7"/>
      <c r="F77" s="4"/>
      <c r="G77" s="29"/>
      <c r="H77" s="29"/>
      <c r="I77" s="29"/>
      <c r="J77" s="29"/>
      <c r="K77" s="7"/>
      <c r="L77" s="29"/>
      <c r="M77" s="29"/>
      <c r="N77" s="7"/>
    </row>
    <row r="78" spans="1:14" x14ac:dyDescent="0.3">
      <c r="A78" s="53"/>
      <c r="B78" s="68"/>
      <c r="C78" s="4"/>
      <c r="D78" s="29"/>
      <c r="E78" s="7"/>
      <c r="F78" s="4"/>
      <c r="G78" s="29"/>
      <c r="H78" s="29"/>
      <c r="I78" s="29"/>
      <c r="J78" s="29"/>
      <c r="K78" s="7"/>
      <c r="L78" s="29"/>
      <c r="M78" s="29"/>
      <c r="N78" s="7"/>
    </row>
    <row r="79" spans="1:14" x14ac:dyDescent="0.3">
      <c r="A79" s="53"/>
      <c r="B79" s="68"/>
      <c r="C79" s="4"/>
      <c r="D79" s="29"/>
      <c r="E79" s="7"/>
      <c r="F79" s="4"/>
      <c r="G79" s="29"/>
      <c r="H79" s="29"/>
      <c r="I79" s="29"/>
      <c r="J79" s="29"/>
      <c r="K79" s="7"/>
      <c r="L79" s="29"/>
      <c r="M79" s="29"/>
      <c r="N79" s="7"/>
    </row>
    <row r="80" spans="1:14" x14ac:dyDescent="0.3">
      <c r="A80" s="53"/>
      <c r="B80" s="68"/>
      <c r="C80" s="4"/>
      <c r="D80" s="29"/>
      <c r="E80" s="7"/>
      <c r="F80" s="4"/>
      <c r="G80" s="29"/>
      <c r="H80" s="29"/>
      <c r="I80" s="29"/>
      <c r="J80" s="29"/>
      <c r="K80" s="7"/>
      <c r="L80" s="29"/>
      <c r="M80" s="29"/>
      <c r="N80" s="7"/>
    </row>
    <row r="81" spans="1:14" x14ac:dyDescent="0.3">
      <c r="A81" s="53"/>
      <c r="B81" s="68"/>
      <c r="C81" s="4"/>
      <c r="D81" s="29"/>
      <c r="E81" s="7"/>
      <c r="F81" s="4"/>
      <c r="G81" s="29"/>
      <c r="H81" s="29"/>
      <c r="I81" s="29"/>
      <c r="J81" s="29"/>
      <c r="K81" s="7"/>
      <c r="L81" s="29"/>
      <c r="M81" s="29"/>
      <c r="N81" s="7"/>
    </row>
    <row r="82" spans="1:14" x14ac:dyDescent="0.3">
      <c r="A82" s="53"/>
      <c r="B82" s="68"/>
      <c r="C82" s="4"/>
      <c r="D82" s="29"/>
      <c r="E82" s="7"/>
      <c r="F82" s="4"/>
      <c r="G82" s="29"/>
      <c r="H82" s="29"/>
      <c r="I82" s="29"/>
      <c r="J82" s="29"/>
      <c r="K82" s="7"/>
      <c r="L82" s="29"/>
      <c r="M82" s="29"/>
      <c r="N82" s="7"/>
    </row>
    <row r="83" spans="1:14" x14ac:dyDescent="0.3">
      <c r="A83" s="53"/>
      <c r="B83" s="68"/>
      <c r="C83" s="4"/>
      <c r="D83" s="29"/>
      <c r="E83" s="7"/>
      <c r="F83" s="4"/>
      <c r="G83" s="29"/>
      <c r="H83" s="29"/>
      <c r="I83" s="29"/>
      <c r="J83" s="29"/>
      <c r="K83" s="7"/>
      <c r="L83" s="29"/>
      <c r="M83" s="29"/>
      <c r="N83" s="7"/>
    </row>
    <row r="84" spans="1:14" x14ac:dyDescent="0.3">
      <c r="A84" s="53"/>
      <c r="B84" s="68"/>
      <c r="C84" s="4"/>
      <c r="D84" s="29"/>
      <c r="E84" s="7"/>
      <c r="F84" s="4"/>
      <c r="G84" s="29"/>
      <c r="H84" s="29"/>
      <c r="I84" s="29"/>
      <c r="J84" s="29"/>
      <c r="K84" s="7"/>
      <c r="L84" s="29"/>
      <c r="M84" s="29"/>
      <c r="N84" s="7"/>
    </row>
    <row r="85" spans="1:14" x14ac:dyDescent="0.3">
      <c r="A85" s="53"/>
      <c r="B85" s="68"/>
      <c r="C85" s="4"/>
      <c r="D85" s="29"/>
      <c r="E85" s="7"/>
      <c r="F85" s="4"/>
      <c r="G85" s="29"/>
      <c r="H85" s="29"/>
      <c r="I85" s="29"/>
      <c r="J85" s="29"/>
      <c r="K85" s="7"/>
      <c r="L85" s="29"/>
      <c r="M85" s="29"/>
      <c r="N85" s="7"/>
    </row>
    <row r="86" spans="1:14" x14ac:dyDescent="0.3">
      <c r="A86" s="53"/>
      <c r="B86" s="68"/>
      <c r="C86" s="4"/>
      <c r="D86" s="29"/>
      <c r="E86" s="7"/>
      <c r="F86" s="4"/>
      <c r="G86" s="29"/>
      <c r="H86" s="29"/>
      <c r="I86" s="29"/>
      <c r="J86" s="29"/>
      <c r="K86" s="7"/>
      <c r="L86" s="29"/>
      <c r="M86" s="29"/>
      <c r="N86" s="7"/>
    </row>
    <row r="87" spans="1:14" x14ac:dyDescent="0.3">
      <c r="A87" s="53"/>
      <c r="B87" s="68"/>
      <c r="C87" s="4"/>
      <c r="D87" s="29"/>
      <c r="E87" s="7"/>
      <c r="F87" s="4"/>
      <c r="G87" s="29"/>
      <c r="H87" s="29"/>
      <c r="I87" s="29"/>
      <c r="J87" s="29"/>
      <c r="K87" s="7"/>
      <c r="L87" s="29"/>
      <c r="M87" s="29"/>
      <c r="N87" s="7"/>
    </row>
    <row r="88" spans="1:14" x14ac:dyDescent="0.3">
      <c r="A88" s="53"/>
      <c r="B88" s="68"/>
      <c r="C88" s="4"/>
      <c r="D88" s="29"/>
      <c r="E88" s="7"/>
      <c r="F88" s="4"/>
      <c r="G88" s="29"/>
      <c r="H88" s="29"/>
      <c r="I88" s="29"/>
      <c r="J88" s="29"/>
      <c r="K88" s="7"/>
      <c r="L88" s="29"/>
      <c r="M88" s="29"/>
      <c r="N88" s="7"/>
    </row>
    <row r="89" spans="1:14" x14ac:dyDescent="0.3">
      <c r="A89" s="53"/>
      <c r="B89" s="68"/>
      <c r="C89" s="4"/>
      <c r="D89" s="29"/>
      <c r="E89" s="7"/>
      <c r="F89" s="4"/>
      <c r="G89" s="29"/>
      <c r="H89" s="29"/>
      <c r="I89" s="29"/>
      <c r="J89" s="29"/>
      <c r="K89" s="7"/>
      <c r="L89" s="29"/>
      <c r="M89" s="29"/>
      <c r="N89" s="7"/>
    </row>
    <row r="90" spans="1:14" x14ac:dyDescent="0.3">
      <c r="A90" s="53"/>
      <c r="B90" s="68"/>
      <c r="C90" s="4"/>
      <c r="D90" s="29"/>
      <c r="E90" s="7"/>
      <c r="F90" s="4"/>
      <c r="G90" s="29"/>
      <c r="H90" s="29"/>
      <c r="I90" s="29"/>
      <c r="J90" s="29"/>
      <c r="K90" s="7"/>
      <c r="L90" s="29"/>
      <c r="M90" s="29"/>
      <c r="N90" s="7"/>
    </row>
    <row r="91" spans="1:14" x14ac:dyDescent="0.3">
      <c r="A91" s="53"/>
      <c r="B91" s="68"/>
      <c r="C91" s="4"/>
      <c r="D91" s="29"/>
      <c r="E91" s="7"/>
      <c r="F91" s="4"/>
      <c r="G91" s="29"/>
      <c r="H91" s="29"/>
      <c r="I91" s="29"/>
      <c r="J91" s="29"/>
      <c r="K91" s="7"/>
      <c r="L91" s="29"/>
      <c r="M91" s="29"/>
      <c r="N91" s="7"/>
    </row>
    <row r="92" spans="1:14" x14ac:dyDescent="0.3">
      <c r="A92" s="53"/>
      <c r="B92" s="68"/>
      <c r="C92" s="4"/>
      <c r="D92" s="29"/>
      <c r="E92" s="7"/>
      <c r="F92" s="4"/>
      <c r="G92" s="29"/>
      <c r="H92" s="29"/>
      <c r="I92" s="29"/>
      <c r="J92" s="29"/>
      <c r="K92" s="7"/>
      <c r="L92" s="29"/>
      <c r="M92" s="29"/>
      <c r="N92" s="7"/>
    </row>
    <row r="93" spans="1:14" x14ac:dyDescent="0.3">
      <c r="A93" s="53"/>
      <c r="B93" s="68"/>
      <c r="C93" s="4"/>
      <c r="D93" s="29"/>
      <c r="E93" s="7"/>
      <c r="F93" s="4"/>
      <c r="G93" s="29"/>
      <c r="H93" s="29"/>
      <c r="I93" s="29"/>
      <c r="J93" s="29"/>
      <c r="K93" s="7"/>
      <c r="L93" s="29"/>
      <c r="M93" s="29"/>
      <c r="N93" s="7"/>
    </row>
    <row r="94" spans="1:14" x14ac:dyDescent="0.3">
      <c r="A94" s="53"/>
      <c r="B94" s="68"/>
      <c r="C94" s="4"/>
      <c r="D94" s="29"/>
      <c r="E94" s="7"/>
      <c r="F94" s="4"/>
      <c r="G94" s="29"/>
      <c r="H94" s="29"/>
      <c r="I94" s="29"/>
      <c r="J94" s="29"/>
      <c r="K94" s="7"/>
      <c r="L94" s="29"/>
      <c r="M94" s="29"/>
      <c r="N94" s="7"/>
    </row>
    <row r="95" spans="1:14" x14ac:dyDescent="0.3">
      <c r="A95" s="53"/>
      <c r="B95" s="68"/>
      <c r="C95" s="4"/>
      <c r="D95" s="29"/>
      <c r="E95" s="7"/>
      <c r="F95" s="4"/>
      <c r="G95" s="29"/>
      <c r="H95" s="29"/>
      <c r="I95" s="29"/>
      <c r="J95" s="29"/>
      <c r="K95" s="7"/>
      <c r="L95" s="29"/>
      <c r="M95" s="29"/>
      <c r="N95" s="7"/>
    </row>
    <row r="96" spans="1:14" x14ac:dyDescent="0.3">
      <c r="A96" s="53"/>
      <c r="B96" s="68"/>
      <c r="C96" s="4"/>
      <c r="D96" s="29"/>
      <c r="E96" s="7"/>
      <c r="F96" s="4"/>
      <c r="G96" s="29"/>
      <c r="H96" s="29"/>
      <c r="I96" s="29"/>
      <c r="J96" s="29"/>
      <c r="K96" s="7"/>
      <c r="L96" s="29"/>
      <c r="M96" s="29"/>
      <c r="N96" s="7"/>
    </row>
    <row r="97" spans="1:14" x14ac:dyDescent="0.3">
      <c r="A97" s="53"/>
      <c r="B97" s="68"/>
      <c r="C97" s="4"/>
      <c r="D97" s="29"/>
      <c r="E97" s="7"/>
      <c r="F97" s="4"/>
      <c r="G97" s="29"/>
      <c r="H97" s="29"/>
      <c r="I97" s="29"/>
      <c r="J97" s="29"/>
      <c r="K97" s="7"/>
      <c r="L97" s="29"/>
      <c r="M97" s="29"/>
      <c r="N97" s="7"/>
    </row>
    <row r="98" spans="1:14" x14ac:dyDescent="0.3">
      <c r="A98" s="53"/>
      <c r="B98" s="68"/>
      <c r="C98" s="4"/>
      <c r="D98" s="29"/>
      <c r="E98" s="7"/>
      <c r="F98" s="4"/>
      <c r="G98" s="29"/>
      <c r="H98" s="29"/>
      <c r="I98" s="29"/>
      <c r="J98" s="29"/>
      <c r="K98" s="7"/>
      <c r="L98" s="29"/>
      <c r="M98" s="29"/>
      <c r="N98" s="7"/>
    </row>
    <row r="99" spans="1:14" x14ac:dyDescent="0.3">
      <c r="A99" s="53"/>
      <c r="B99" s="68"/>
      <c r="C99" s="4"/>
      <c r="D99" s="29"/>
      <c r="E99" s="7"/>
      <c r="F99" s="4"/>
      <c r="G99" s="29"/>
      <c r="H99" s="29"/>
      <c r="I99" s="29"/>
      <c r="J99" s="29"/>
      <c r="K99" s="7"/>
      <c r="L99" s="29"/>
      <c r="M99" s="29"/>
      <c r="N99" s="7"/>
    </row>
    <row r="100" spans="1:14" x14ac:dyDescent="0.3">
      <c r="A100" s="53"/>
      <c r="B100" s="68"/>
      <c r="C100" s="4"/>
      <c r="D100" s="29"/>
      <c r="E100" s="7"/>
      <c r="F100" s="4"/>
      <c r="G100" s="29"/>
      <c r="H100" s="29"/>
      <c r="I100" s="29"/>
      <c r="J100" s="29"/>
      <c r="K100" s="7"/>
      <c r="L100" s="29"/>
      <c r="M100" s="29"/>
      <c r="N100" s="7"/>
    </row>
    <row r="101" spans="1:14" x14ac:dyDescent="0.3">
      <c r="A101" s="53"/>
      <c r="B101" s="68"/>
      <c r="C101" s="4"/>
      <c r="D101" s="29"/>
      <c r="E101" s="7"/>
      <c r="F101" s="4"/>
      <c r="G101" s="29"/>
      <c r="H101" s="29"/>
      <c r="I101" s="29"/>
      <c r="J101" s="29"/>
      <c r="K101" s="7"/>
      <c r="L101" s="29"/>
      <c r="M101" s="29"/>
      <c r="N101" s="7"/>
    </row>
    <row r="102" spans="1:14" x14ac:dyDescent="0.3">
      <c r="A102" s="53"/>
      <c r="B102" s="68"/>
      <c r="C102" s="4"/>
      <c r="D102" s="29"/>
      <c r="E102" s="7"/>
      <c r="F102" s="4"/>
      <c r="G102" s="29"/>
      <c r="H102" s="29"/>
      <c r="I102" s="29"/>
      <c r="J102" s="29"/>
      <c r="K102" s="7"/>
      <c r="L102" s="29"/>
      <c r="M102" s="29"/>
      <c r="N102" s="7"/>
    </row>
    <row r="103" spans="1:14" x14ac:dyDescent="0.3">
      <c r="A103" s="53"/>
      <c r="B103" s="68"/>
      <c r="C103" s="4"/>
      <c r="D103" s="29"/>
      <c r="E103" s="7"/>
      <c r="F103" s="4"/>
      <c r="G103" s="29"/>
      <c r="H103" s="29"/>
      <c r="I103" s="29"/>
      <c r="J103" s="29"/>
      <c r="K103" s="7"/>
      <c r="L103" s="29"/>
      <c r="M103" s="29"/>
      <c r="N103" s="7"/>
    </row>
    <row r="104" spans="1:14" x14ac:dyDescent="0.3">
      <c r="A104" s="53"/>
      <c r="B104" s="68"/>
      <c r="C104" s="4"/>
      <c r="D104" s="29"/>
      <c r="E104" s="7"/>
      <c r="F104" s="4"/>
      <c r="G104" s="29"/>
      <c r="H104" s="29"/>
      <c r="I104" s="29"/>
      <c r="J104" s="29"/>
      <c r="K104" s="7"/>
      <c r="L104" s="29"/>
      <c r="M104" s="29"/>
      <c r="N104" s="7"/>
    </row>
    <row r="105" spans="1:14" x14ac:dyDescent="0.3">
      <c r="A105" s="53"/>
      <c r="B105" s="68"/>
      <c r="C105" s="4"/>
      <c r="D105" s="29"/>
      <c r="E105" s="7"/>
      <c r="F105" s="4"/>
      <c r="G105" s="29"/>
      <c r="H105" s="29"/>
      <c r="I105" s="29"/>
      <c r="J105" s="29"/>
      <c r="K105" s="7"/>
      <c r="L105" s="29"/>
      <c r="M105" s="29"/>
      <c r="N105" s="7"/>
    </row>
    <row r="106" spans="1:14" x14ac:dyDescent="0.3">
      <c r="A106" s="53"/>
      <c r="B106" s="68"/>
      <c r="C106" s="4"/>
      <c r="D106" s="29"/>
      <c r="E106" s="7"/>
      <c r="F106" s="4"/>
      <c r="G106" s="29"/>
      <c r="H106" s="29"/>
      <c r="I106" s="29"/>
      <c r="J106" s="29"/>
      <c r="K106" s="7"/>
      <c r="L106" s="29"/>
      <c r="M106" s="29"/>
      <c r="N106" s="7"/>
    </row>
    <row r="107" spans="1:14" x14ac:dyDescent="0.3">
      <c r="A107" s="53"/>
      <c r="B107" s="68"/>
      <c r="C107" s="4"/>
      <c r="D107" s="29"/>
      <c r="E107" s="7"/>
      <c r="F107" s="4"/>
      <c r="G107" s="29"/>
      <c r="H107" s="29"/>
      <c r="I107" s="29"/>
      <c r="J107" s="29"/>
      <c r="K107" s="7"/>
      <c r="L107" s="29"/>
      <c r="M107" s="29"/>
      <c r="N107" s="7"/>
    </row>
    <row r="108" spans="1:14" x14ac:dyDescent="0.3">
      <c r="A108" s="53"/>
      <c r="B108" s="68"/>
      <c r="C108" s="4"/>
      <c r="D108" s="29"/>
      <c r="E108" s="7"/>
      <c r="F108" s="4"/>
      <c r="G108" s="29"/>
      <c r="H108" s="29"/>
      <c r="I108" s="29"/>
      <c r="J108" s="29"/>
      <c r="K108" s="7"/>
      <c r="L108" s="29"/>
      <c r="M108" s="29"/>
      <c r="N108" s="7"/>
    </row>
    <row r="109" spans="1:14" x14ac:dyDescent="0.3">
      <c r="A109" s="53"/>
      <c r="B109" s="68"/>
      <c r="C109" s="4"/>
      <c r="D109" s="29"/>
      <c r="E109" s="7"/>
      <c r="F109" s="4"/>
      <c r="G109" s="29"/>
      <c r="H109" s="29"/>
      <c r="I109" s="29"/>
      <c r="J109" s="29"/>
      <c r="K109" s="7"/>
      <c r="L109" s="29"/>
      <c r="M109" s="29"/>
      <c r="N109" s="7"/>
    </row>
    <row r="110" spans="1:14" x14ac:dyDescent="0.3">
      <c r="A110" s="53"/>
      <c r="B110" s="68"/>
      <c r="C110" s="4"/>
      <c r="D110" s="29"/>
      <c r="E110" s="7"/>
      <c r="F110" s="4"/>
      <c r="G110" s="29"/>
      <c r="H110" s="29"/>
      <c r="I110" s="29"/>
      <c r="J110" s="29"/>
      <c r="K110" s="7"/>
      <c r="L110" s="29"/>
      <c r="M110" s="29"/>
      <c r="N110" s="7"/>
    </row>
    <row r="111" spans="1:14" x14ac:dyDescent="0.3">
      <c r="A111" s="53"/>
      <c r="B111" s="68"/>
      <c r="C111" s="4"/>
      <c r="D111" s="29"/>
      <c r="E111" s="7"/>
      <c r="F111" s="4"/>
      <c r="G111" s="29"/>
      <c r="H111" s="29"/>
      <c r="I111" s="29"/>
      <c r="J111" s="29"/>
      <c r="K111" s="7"/>
      <c r="L111" s="29"/>
      <c r="M111" s="29"/>
      <c r="N111" s="7"/>
    </row>
    <row r="112" spans="1:14" x14ac:dyDescent="0.3">
      <c r="A112" s="53"/>
      <c r="B112" s="68"/>
      <c r="C112" s="4"/>
      <c r="D112" s="29"/>
      <c r="E112" s="7"/>
      <c r="F112" s="4"/>
      <c r="G112" s="29"/>
      <c r="H112" s="29"/>
      <c r="I112" s="29"/>
      <c r="J112" s="29"/>
      <c r="K112" s="7"/>
      <c r="L112" s="29"/>
      <c r="M112" s="29"/>
      <c r="N112" s="7"/>
    </row>
    <row r="113" spans="1:14" x14ac:dyDescent="0.3">
      <c r="A113" s="53"/>
      <c r="B113" s="68"/>
      <c r="C113" s="4"/>
      <c r="D113" s="29"/>
      <c r="E113" s="7"/>
      <c r="F113" s="4"/>
      <c r="G113" s="29"/>
      <c r="H113" s="29"/>
      <c r="I113" s="29"/>
      <c r="J113" s="29"/>
      <c r="K113" s="7"/>
      <c r="L113" s="29"/>
      <c r="M113" s="29"/>
      <c r="N113" s="7"/>
    </row>
    <row r="114" spans="1:14" x14ac:dyDescent="0.3">
      <c r="A114" s="53"/>
      <c r="B114" s="68"/>
      <c r="C114" s="4"/>
      <c r="D114" s="29"/>
      <c r="E114" s="7"/>
      <c r="F114" s="4"/>
      <c r="G114" s="29"/>
      <c r="H114" s="29"/>
      <c r="I114" s="29"/>
      <c r="J114" s="29"/>
      <c r="K114" s="7"/>
      <c r="L114" s="29"/>
      <c r="M114" s="29"/>
      <c r="N114" s="7"/>
    </row>
    <row r="115" spans="1:14" x14ac:dyDescent="0.3">
      <c r="A115" s="53"/>
      <c r="B115" s="68"/>
      <c r="C115" s="4"/>
      <c r="D115" s="29"/>
      <c r="E115" s="7"/>
      <c r="F115" s="4"/>
      <c r="G115" s="29"/>
      <c r="H115" s="29"/>
      <c r="I115" s="29"/>
      <c r="J115" s="29"/>
      <c r="K115" s="7"/>
      <c r="L115" s="29"/>
      <c r="M115" s="29"/>
      <c r="N115" s="7"/>
    </row>
    <row r="116" spans="1:14" x14ac:dyDescent="0.3">
      <c r="A116" s="53"/>
      <c r="B116" s="68"/>
      <c r="C116" s="4"/>
      <c r="D116" s="29"/>
      <c r="E116" s="7"/>
      <c r="F116" s="4"/>
      <c r="G116" s="29"/>
      <c r="H116" s="29"/>
      <c r="I116" s="29"/>
      <c r="J116" s="29"/>
      <c r="K116" s="7"/>
      <c r="L116" s="29"/>
      <c r="M116" s="29"/>
      <c r="N116" s="7"/>
    </row>
    <row r="117" spans="1:14" x14ac:dyDescent="0.3">
      <c r="A117" s="53"/>
      <c r="B117" s="68"/>
      <c r="C117" s="4"/>
      <c r="D117" s="29"/>
      <c r="E117" s="7"/>
      <c r="F117" s="4"/>
      <c r="G117" s="29"/>
      <c r="H117" s="29"/>
      <c r="I117" s="29"/>
      <c r="J117" s="29"/>
      <c r="K117" s="7"/>
      <c r="L117" s="29"/>
      <c r="M117" s="29"/>
      <c r="N117" s="7"/>
    </row>
    <row r="118" spans="1:14" x14ac:dyDescent="0.3">
      <c r="A118" s="53"/>
      <c r="B118" s="68"/>
      <c r="C118" s="4"/>
      <c r="D118" s="29"/>
      <c r="E118" s="7"/>
      <c r="F118" s="4"/>
      <c r="G118" s="29"/>
      <c r="H118" s="29"/>
      <c r="I118" s="29"/>
      <c r="J118" s="29"/>
      <c r="K118" s="7"/>
      <c r="L118" s="29"/>
      <c r="M118" s="29"/>
      <c r="N118" s="7"/>
    </row>
    <row r="119" spans="1:14" x14ac:dyDescent="0.3">
      <c r="A119" s="53"/>
      <c r="B119" s="68"/>
      <c r="C119" s="4"/>
      <c r="D119" s="29"/>
      <c r="E119" s="7"/>
      <c r="F119" s="4"/>
      <c r="G119" s="29"/>
      <c r="H119" s="29"/>
      <c r="I119" s="29"/>
      <c r="J119" s="29"/>
      <c r="K119" s="7"/>
      <c r="L119" s="29"/>
      <c r="M119" s="29"/>
      <c r="N119" s="7"/>
    </row>
    <row r="120" spans="1:14" x14ac:dyDescent="0.3">
      <c r="A120" s="53"/>
      <c r="B120" s="68"/>
      <c r="C120" s="4"/>
      <c r="D120" s="29"/>
      <c r="E120" s="7"/>
      <c r="F120" s="4"/>
      <c r="G120" s="29"/>
      <c r="H120" s="29"/>
      <c r="I120" s="29"/>
      <c r="J120" s="29"/>
      <c r="K120" s="7"/>
      <c r="L120" s="29"/>
      <c r="M120" s="29"/>
      <c r="N120" s="7"/>
    </row>
    <row r="121" spans="1:14" x14ac:dyDescent="0.3">
      <c r="A121" s="53"/>
      <c r="B121" s="68"/>
      <c r="C121" s="4"/>
      <c r="D121" s="29"/>
      <c r="E121" s="7"/>
      <c r="F121" s="4"/>
      <c r="G121" s="29"/>
      <c r="H121" s="29"/>
      <c r="I121" s="29"/>
      <c r="J121" s="29"/>
      <c r="K121" s="7"/>
      <c r="L121" s="29"/>
      <c r="M121" s="29"/>
      <c r="N121" s="7"/>
    </row>
    <row r="122" spans="1:14" x14ac:dyDescent="0.3">
      <c r="A122" s="53"/>
      <c r="B122" s="68"/>
      <c r="C122" s="4"/>
      <c r="D122" s="29"/>
      <c r="E122" s="7"/>
      <c r="F122" s="4"/>
      <c r="G122" s="29"/>
      <c r="H122" s="29"/>
      <c r="I122" s="29"/>
      <c r="J122" s="29"/>
      <c r="K122" s="7"/>
      <c r="L122" s="29"/>
      <c r="M122" s="29"/>
      <c r="N122" s="7"/>
    </row>
    <row r="123" spans="1:14" x14ac:dyDescent="0.3">
      <c r="A123" s="53"/>
      <c r="B123" s="68"/>
      <c r="C123" s="4"/>
      <c r="D123" s="29"/>
      <c r="E123" s="7"/>
      <c r="F123" s="4"/>
      <c r="G123" s="29"/>
      <c r="H123" s="29"/>
      <c r="I123" s="29"/>
      <c r="J123" s="29"/>
      <c r="K123" s="7"/>
      <c r="L123" s="29"/>
      <c r="M123" s="29"/>
      <c r="N123" s="7"/>
    </row>
    <row r="124" spans="1:14" x14ac:dyDescent="0.3">
      <c r="A124" s="53"/>
      <c r="B124" s="68"/>
      <c r="C124" s="4"/>
      <c r="D124" s="29"/>
      <c r="E124" s="7"/>
      <c r="F124" s="4"/>
      <c r="G124" s="29"/>
      <c r="H124" s="29"/>
      <c r="I124" s="29"/>
      <c r="J124" s="29"/>
      <c r="K124" s="7"/>
      <c r="L124" s="29"/>
      <c r="M124" s="29"/>
      <c r="N124" s="7"/>
    </row>
    <row r="125" spans="1:14" x14ac:dyDescent="0.3">
      <c r="A125" s="53"/>
      <c r="B125" s="68"/>
      <c r="C125" s="4"/>
      <c r="D125" s="29"/>
      <c r="E125" s="7"/>
      <c r="F125" s="4"/>
      <c r="G125" s="29"/>
      <c r="H125" s="29"/>
      <c r="I125" s="29"/>
      <c r="J125" s="29"/>
      <c r="K125" s="7"/>
      <c r="L125" s="29"/>
      <c r="M125" s="29"/>
      <c r="N125" s="7"/>
    </row>
    <row r="126" spans="1:14" x14ac:dyDescent="0.3">
      <c r="A126" s="53"/>
      <c r="B126" s="68"/>
      <c r="C126" s="4"/>
      <c r="D126" s="29"/>
      <c r="E126" s="7"/>
      <c r="F126" s="4"/>
      <c r="G126" s="29"/>
      <c r="H126" s="29"/>
      <c r="I126" s="29"/>
      <c r="J126" s="29"/>
      <c r="K126" s="7"/>
      <c r="L126" s="29"/>
      <c r="M126" s="29"/>
      <c r="N126" s="7"/>
    </row>
    <row r="127" spans="1:14" x14ac:dyDescent="0.3">
      <c r="A127" s="53"/>
      <c r="B127" s="68"/>
      <c r="C127" s="4"/>
      <c r="D127" s="29"/>
      <c r="E127" s="7"/>
      <c r="F127" s="4"/>
      <c r="G127" s="29"/>
      <c r="H127" s="29"/>
      <c r="I127" s="29"/>
      <c r="J127" s="29"/>
      <c r="K127" s="7"/>
      <c r="L127" s="29"/>
      <c r="M127" s="29"/>
      <c r="N127" s="7"/>
    </row>
    <row r="128" spans="1:14" x14ac:dyDescent="0.3">
      <c r="A128" s="53"/>
      <c r="B128" s="68"/>
      <c r="C128" s="4"/>
      <c r="D128" s="29"/>
      <c r="E128" s="7"/>
      <c r="F128" s="4"/>
      <c r="G128" s="29"/>
      <c r="H128" s="29"/>
      <c r="I128" s="29"/>
      <c r="J128" s="29"/>
      <c r="K128" s="7"/>
      <c r="L128" s="29"/>
      <c r="M128" s="29"/>
      <c r="N128" s="7"/>
    </row>
    <row r="129" spans="1:14" x14ac:dyDescent="0.3">
      <c r="A129" s="53"/>
      <c r="B129" s="68"/>
      <c r="C129" s="4"/>
      <c r="D129" s="29"/>
      <c r="E129" s="7"/>
      <c r="F129" s="4"/>
      <c r="G129" s="29"/>
      <c r="H129" s="29"/>
      <c r="I129" s="29"/>
      <c r="J129" s="29"/>
      <c r="K129" s="7"/>
      <c r="L129" s="29"/>
      <c r="M129" s="29"/>
      <c r="N129" s="7"/>
    </row>
    <row r="130" spans="1:14" x14ac:dyDescent="0.3">
      <c r="A130" s="53"/>
      <c r="B130" s="68"/>
      <c r="C130" s="4"/>
      <c r="D130" s="29"/>
      <c r="E130" s="7"/>
      <c r="F130" s="4"/>
      <c r="G130" s="29"/>
      <c r="H130" s="29"/>
      <c r="I130" s="29"/>
      <c r="J130" s="29"/>
      <c r="K130" s="7"/>
      <c r="L130" s="29"/>
      <c r="M130" s="29"/>
      <c r="N130" s="7"/>
    </row>
    <row r="131" spans="1:14" x14ac:dyDescent="0.3">
      <c r="A131" s="53"/>
      <c r="B131" s="68"/>
      <c r="C131" s="4"/>
      <c r="D131" s="29"/>
      <c r="E131" s="7"/>
      <c r="F131" s="4"/>
      <c r="G131" s="29"/>
      <c r="H131" s="29"/>
      <c r="I131" s="29"/>
      <c r="J131" s="29"/>
      <c r="K131" s="7"/>
      <c r="L131" s="29"/>
      <c r="M131" s="29"/>
      <c r="N131" s="7"/>
    </row>
    <row r="132" spans="1:14" x14ac:dyDescent="0.3">
      <c r="A132" s="53"/>
      <c r="B132" s="68"/>
      <c r="C132" s="4"/>
      <c r="D132" s="29"/>
      <c r="E132" s="7"/>
      <c r="F132" s="4"/>
      <c r="G132" s="29"/>
      <c r="H132" s="29"/>
      <c r="I132" s="29"/>
      <c r="J132" s="29"/>
      <c r="K132" s="7"/>
      <c r="L132" s="29"/>
      <c r="M132" s="29"/>
      <c r="N132" s="7"/>
    </row>
    <row r="133" spans="1:14" x14ac:dyDescent="0.3">
      <c r="A133" s="53"/>
      <c r="B133" s="68"/>
      <c r="C133" s="4"/>
      <c r="D133" s="29"/>
      <c r="E133" s="7"/>
      <c r="F133" s="4"/>
      <c r="G133" s="29"/>
      <c r="H133" s="29"/>
      <c r="I133" s="29"/>
      <c r="J133" s="29"/>
      <c r="K133" s="7"/>
      <c r="L133" s="29"/>
      <c r="M133" s="29"/>
      <c r="N133" s="7"/>
    </row>
    <row r="134" spans="1:14" x14ac:dyDescent="0.3">
      <c r="A134" s="53"/>
      <c r="B134" s="68"/>
      <c r="C134" s="4"/>
      <c r="D134" s="29"/>
      <c r="E134" s="7"/>
      <c r="F134" s="4"/>
      <c r="G134" s="29"/>
      <c r="H134" s="29"/>
      <c r="I134" s="29"/>
      <c r="J134" s="29"/>
      <c r="K134" s="7"/>
      <c r="L134" s="29"/>
      <c r="M134" s="29"/>
      <c r="N134" s="7"/>
    </row>
    <row r="135" spans="1:14" x14ac:dyDescent="0.3">
      <c r="A135" s="53"/>
      <c r="B135" s="68"/>
      <c r="C135" s="4"/>
      <c r="D135" s="29"/>
      <c r="E135" s="7"/>
      <c r="F135" s="4"/>
      <c r="G135" s="29"/>
      <c r="H135" s="29"/>
      <c r="I135" s="29"/>
      <c r="J135" s="29"/>
      <c r="K135" s="7"/>
      <c r="L135" s="29"/>
      <c r="M135" s="29"/>
      <c r="N135" s="7"/>
    </row>
    <row r="136" spans="1:14" x14ac:dyDescent="0.3">
      <c r="A136" s="53"/>
      <c r="B136" s="68"/>
      <c r="C136" s="4"/>
      <c r="D136" s="29"/>
      <c r="E136" s="7"/>
      <c r="F136" s="4"/>
      <c r="G136" s="29"/>
      <c r="H136" s="29"/>
      <c r="I136" s="29"/>
      <c r="J136" s="29"/>
      <c r="K136" s="7"/>
      <c r="L136" s="29"/>
      <c r="M136" s="29"/>
      <c r="N136" s="7"/>
    </row>
  </sheetData>
  <mergeCells count="13">
    <mergeCell ref="Z17:AA17"/>
    <mergeCell ref="AB6:AC6"/>
    <mergeCell ref="AB10:AC10"/>
    <mergeCell ref="L1:N1"/>
    <mergeCell ref="O1:T1"/>
    <mergeCell ref="V1:Y1"/>
    <mergeCell ref="AD1:AE1"/>
    <mergeCell ref="AD6:AE6"/>
    <mergeCell ref="AD10:AE10"/>
    <mergeCell ref="AD14:AE14"/>
    <mergeCell ref="Z1:AA1"/>
    <mergeCell ref="AB1:AC1"/>
    <mergeCell ref="Z6:AA6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5B02D-50AC-4E82-8908-8E9BD52B3B6E}">
  <dimension ref="A1:T98"/>
  <sheetViews>
    <sheetView workbookViewId="0">
      <pane ySplit="1" topLeftCell="A47" activePane="bottomLeft" state="frozen"/>
      <selection pane="bottomLeft" activeCell="H78" sqref="H78"/>
    </sheetView>
  </sheetViews>
  <sheetFormatPr defaultRowHeight="16.5" x14ac:dyDescent="0.3"/>
  <cols>
    <col min="2" max="2" width="32.875" style="6" customWidth="1"/>
    <col min="4" max="4" width="9.625" style="6" customWidth="1"/>
    <col min="5" max="5" width="9" style="6"/>
    <col min="8" max="8" width="9" style="9"/>
    <col min="10" max="10" width="9" style="9"/>
  </cols>
  <sheetData>
    <row r="1" spans="1:14" s="13" customFormat="1" ht="17.25" thickBot="1" x14ac:dyDescent="0.35">
      <c r="A1" s="10" t="s">
        <v>109</v>
      </c>
      <c r="B1" s="11" t="s">
        <v>25</v>
      </c>
      <c r="C1" s="10" t="s">
        <v>110</v>
      </c>
      <c r="D1" s="11" t="s">
        <v>111</v>
      </c>
      <c r="E1" s="11" t="s">
        <v>112</v>
      </c>
      <c r="F1" s="10" t="s">
        <v>113</v>
      </c>
      <c r="G1" s="10" t="s">
        <v>114</v>
      </c>
      <c r="H1" s="12" t="s">
        <v>115</v>
      </c>
      <c r="I1" s="10" t="s">
        <v>116</v>
      </c>
      <c r="J1" s="12" t="s">
        <v>117</v>
      </c>
      <c r="K1" s="10"/>
      <c r="L1" s="10"/>
      <c r="M1" s="10"/>
      <c r="N1" s="10"/>
    </row>
    <row r="2" spans="1:14" x14ac:dyDescent="0.3">
      <c r="A2" s="1" t="s">
        <v>26</v>
      </c>
      <c r="B2" s="4" t="s">
        <v>27</v>
      </c>
      <c r="C2" s="1">
        <v>150</v>
      </c>
      <c r="D2" s="4">
        <v>9</v>
      </c>
      <c r="E2" s="4">
        <v>40</v>
      </c>
      <c r="F2" s="1">
        <v>1</v>
      </c>
      <c r="G2" s="1"/>
      <c r="H2" s="7"/>
      <c r="I2" s="1"/>
      <c r="J2" s="7"/>
      <c r="K2" s="1"/>
      <c r="L2" s="1"/>
      <c r="M2" s="1"/>
      <c r="N2" s="1"/>
    </row>
    <row r="3" spans="1:14" x14ac:dyDescent="0.3">
      <c r="A3" s="1"/>
      <c r="B3" s="4" t="s">
        <v>28</v>
      </c>
      <c r="C3" s="1">
        <v>160</v>
      </c>
      <c r="D3" s="4">
        <v>9</v>
      </c>
      <c r="E3" s="4">
        <v>60</v>
      </c>
      <c r="F3" s="1"/>
      <c r="G3" s="1">
        <v>1</v>
      </c>
      <c r="H3" s="7"/>
      <c r="I3" s="1"/>
      <c r="J3" s="7"/>
      <c r="K3" s="1"/>
      <c r="L3" s="1"/>
      <c r="M3" s="1"/>
      <c r="N3" s="1"/>
    </row>
    <row r="4" spans="1:14" x14ac:dyDescent="0.3">
      <c r="A4" s="1"/>
      <c r="B4" s="4" t="s">
        <v>29</v>
      </c>
      <c r="C4" s="1">
        <v>200</v>
      </c>
      <c r="D4" s="4">
        <v>9</v>
      </c>
      <c r="E4" s="4">
        <v>100</v>
      </c>
      <c r="F4" s="1"/>
      <c r="G4" s="1"/>
      <c r="H4" s="7">
        <v>1</v>
      </c>
      <c r="I4" s="1"/>
      <c r="J4" s="7"/>
      <c r="K4" s="1"/>
      <c r="L4" s="1"/>
      <c r="M4" s="1"/>
      <c r="N4" s="1"/>
    </row>
    <row r="5" spans="1:14" s="3" customFormat="1" x14ac:dyDescent="0.3">
      <c r="A5" s="2"/>
      <c r="B5" s="5" t="s">
        <v>30</v>
      </c>
      <c r="C5" s="2">
        <v>200</v>
      </c>
      <c r="D5" s="5">
        <v>9</v>
      </c>
      <c r="E5" s="5">
        <v>150</v>
      </c>
      <c r="F5" s="2">
        <v>0.1</v>
      </c>
      <c r="G5" s="2">
        <v>0.1</v>
      </c>
      <c r="H5" s="8">
        <v>0.1</v>
      </c>
      <c r="J5" s="8"/>
      <c r="K5" s="2"/>
      <c r="L5" s="2"/>
      <c r="M5" s="2"/>
      <c r="N5" s="2"/>
    </row>
    <row r="6" spans="1:14" x14ac:dyDescent="0.3">
      <c r="A6" s="1" t="s">
        <v>104</v>
      </c>
      <c r="B6" s="4" t="s">
        <v>105</v>
      </c>
      <c r="C6" s="1">
        <v>100</v>
      </c>
      <c r="D6" s="4"/>
      <c r="E6" s="4">
        <v>21</v>
      </c>
      <c r="F6" s="1"/>
      <c r="G6" s="1"/>
      <c r="H6" s="7"/>
      <c r="I6" s="1"/>
      <c r="J6" s="7"/>
      <c r="K6" s="1"/>
      <c r="L6" s="1"/>
      <c r="M6" s="1"/>
      <c r="N6" s="1"/>
    </row>
    <row r="7" spans="1:14" x14ac:dyDescent="0.3">
      <c r="B7" s="4" t="s">
        <v>106</v>
      </c>
      <c r="C7" s="1">
        <v>100</v>
      </c>
      <c r="D7" s="4"/>
      <c r="E7" s="4">
        <v>10</v>
      </c>
      <c r="F7" s="1"/>
      <c r="G7" s="1"/>
      <c r="H7" s="7"/>
      <c r="I7" s="1"/>
      <c r="J7" s="7"/>
      <c r="K7" s="1"/>
      <c r="L7" s="1"/>
      <c r="M7" s="1"/>
      <c r="N7" s="1"/>
    </row>
    <row r="8" spans="1:14" x14ac:dyDescent="0.3">
      <c r="A8" s="1"/>
      <c r="B8" s="4" t="s">
        <v>118</v>
      </c>
      <c r="C8" s="1">
        <v>100</v>
      </c>
      <c r="D8" s="4"/>
      <c r="E8" s="4">
        <v>21</v>
      </c>
      <c r="F8" s="1"/>
      <c r="G8" s="1"/>
      <c r="H8" s="7"/>
      <c r="I8" s="1"/>
      <c r="J8" s="7"/>
      <c r="K8" s="1"/>
      <c r="L8" s="1"/>
      <c r="M8" s="1"/>
      <c r="N8" s="1"/>
    </row>
    <row r="9" spans="1:14" s="3" customFormat="1" x14ac:dyDescent="0.3">
      <c r="A9" s="2"/>
      <c r="B9" s="5" t="s">
        <v>119</v>
      </c>
      <c r="C9" s="2">
        <v>100</v>
      </c>
      <c r="D9" s="5"/>
      <c r="E9" s="5">
        <v>10</v>
      </c>
      <c r="F9" s="2"/>
      <c r="G9" s="2"/>
      <c r="H9" s="8"/>
      <c r="I9" s="2"/>
      <c r="J9" s="8"/>
      <c r="K9" s="2"/>
      <c r="L9" s="2"/>
      <c r="M9" s="2"/>
      <c r="N9" s="2"/>
    </row>
    <row r="10" spans="1:14" s="22" customFormat="1" x14ac:dyDescent="0.3">
      <c r="A10" s="21" t="s">
        <v>107</v>
      </c>
      <c r="B10" s="27" t="s">
        <v>108</v>
      </c>
      <c r="C10" s="21">
        <v>100</v>
      </c>
      <c r="D10" s="27"/>
      <c r="E10" s="27">
        <v>10</v>
      </c>
      <c r="F10" s="21"/>
      <c r="G10" s="21"/>
      <c r="H10" s="20"/>
      <c r="I10" s="21"/>
      <c r="J10" s="20"/>
      <c r="K10" s="21"/>
      <c r="L10" s="21"/>
      <c r="M10" s="21"/>
      <c r="N10" s="21"/>
    </row>
    <row r="11" spans="1:14" s="3" customFormat="1" x14ac:dyDescent="0.3">
      <c r="A11" s="2"/>
      <c r="B11" s="5" t="s">
        <v>179</v>
      </c>
      <c r="C11" s="2">
        <v>200</v>
      </c>
      <c r="D11" s="5"/>
      <c r="E11" s="5">
        <v>40</v>
      </c>
      <c r="F11" s="2"/>
      <c r="G11" s="2"/>
      <c r="H11" s="8"/>
      <c r="I11" s="2"/>
      <c r="J11" s="8">
        <v>1</v>
      </c>
      <c r="K11" s="2"/>
      <c r="L11" s="2"/>
      <c r="M11" s="2"/>
      <c r="N11" s="2"/>
    </row>
    <row r="12" spans="1:14" s="17" customFormat="1" x14ac:dyDescent="0.3">
      <c r="A12" s="14" t="s">
        <v>31</v>
      </c>
      <c r="B12" s="15" t="s">
        <v>37</v>
      </c>
      <c r="C12" s="14">
        <v>150</v>
      </c>
      <c r="D12" s="15">
        <v>8</v>
      </c>
      <c r="E12" s="15">
        <v>30</v>
      </c>
      <c r="F12" s="14">
        <v>1</v>
      </c>
      <c r="G12" s="14"/>
      <c r="H12" s="16"/>
      <c r="I12" s="14"/>
      <c r="J12" s="16"/>
      <c r="K12" s="14"/>
      <c r="L12" s="14"/>
      <c r="M12" s="14"/>
      <c r="N12" s="14"/>
    </row>
    <row r="13" spans="1:14" s="17" customFormat="1" x14ac:dyDescent="0.3">
      <c r="A13" s="14" t="s">
        <v>38</v>
      </c>
      <c r="B13" s="15" t="s">
        <v>39</v>
      </c>
      <c r="C13" s="14">
        <v>150</v>
      </c>
      <c r="D13" s="15">
        <v>8</v>
      </c>
      <c r="E13" s="15">
        <v>30</v>
      </c>
      <c r="F13" s="14">
        <v>1</v>
      </c>
      <c r="G13" s="14"/>
      <c r="H13" s="16"/>
      <c r="I13" s="14"/>
      <c r="J13" s="16"/>
      <c r="K13" s="14"/>
      <c r="L13" s="14"/>
      <c r="M13" s="14"/>
      <c r="N13" s="14"/>
    </row>
    <row r="14" spans="1:14" x14ac:dyDescent="0.3">
      <c r="A14" s="1" t="s">
        <v>32</v>
      </c>
      <c r="B14" s="4" t="s">
        <v>33</v>
      </c>
      <c r="C14" s="1">
        <v>140</v>
      </c>
      <c r="D14" s="4">
        <v>12</v>
      </c>
      <c r="E14" s="4">
        <v>23</v>
      </c>
      <c r="F14" s="1">
        <f>IF(입력!$F$6=아이템!$B$5,0,0.1)</f>
        <v>0.1</v>
      </c>
      <c r="G14" s="1">
        <f>IF(입력!$F$6=아이템!$B$5,0,0.1)</f>
        <v>0.1</v>
      </c>
      <c r="H14" s="20">
        <f>IF(입력!$F$6=아이템!$B$5,0,0.1)</f>
        <v>0.1</v>
      </c>
      <c r="I14" s="1"/>
      <c r="J14" s="7"/>
      <c r="K14" s="1"/>
      <c r="L14" s="1"/>
      <c r="M14" s="1"/>
      <c r="N14" s="1"/>
    </row>
    <row r="15" spans="1:14" x14ac:dyDescent="0.3">
      <c r="A15" s="1"/>
      <c r="B15" s="4" t="s">
        <v>34</v>
      </c>
      <c r="C15" s="1">
        <v>150</v>
      </c>
      <c r="D15" s="4">
        <v>12</v>
      </c>
      <c r="E15" s="4">
        <v>40</v>
      </c>
      <c r="F15" s="1">
        <v>1</v>
      </c>
      <c r="G15" s="1"/>
      <c r="H15" s="7"/>
      <c r="I15" s="1"/>
      <c r="J15" s="7"/>
      <c r="K15" s="1"/>
      <c r="L15" s="1"/>
      <c r="M15" s="1"/>
      <c r="N15" s="1"/>
    </row>
    <row r="16" spans="1:14" x14ac:dyDescent="0.3">
      <c r="A16" s="1"/>
      <c r="B16" s="4" t="s">
        <v>35</v>
      </c>
      <c r="C16" s="1">
        <v>160</v>
      </c>
      <c r="D16" s="4">
        <v>12</v>
      </c>
      <c r="E16" s="4">
        <v>45</v>
      </c>
      <c r="F16" s="1"/>
      <c r="G16" s="1">
        <v>1</v>
      </c>
      <c r="H16" s="7"/>
      <c r="I16" s="1"/>
      <c r="J16" s="7"/>
      <c r="K16" s="1"/>
      <c r="L16" s="1"/>
      <c r="M16" s="1"/>
      <c r="N16" s="1"/>
    </row>
    <row r="17" spans="1:14" s="3" customFormat="1" x14ac:dyDescent="0.3">
      <c r="A17" s="2"/>
      <c r="B17" s="5" t="s">
        <v>36</v>
      </c>
      <c r="C17" s="2">
        <v>200</v>
      </c>
      <c r="D17" s="5">
        <v>12</v>
      </c>
      <c r="E17" s="5">
        <v>65</v>
      </c>
      <c r="F17" s="2"/>
      <c r="G17" s="2"/>
      <c r="H17" s="8">
        <v>1</v>
      </c>
      <c r="I17" s="2"/>
      <c r="J17" s="8"/>
      <c r="K17" s="2"/>
      <c r="L17" s="2"/>
      <c r="M17" s="2"/>
      <c r="N17" s="2"/>
    </row>
    <row r="18" spans="1:14" x14ac:dyDescent="0.3">
      <c r="A18" s="1" t="s">
        <v>41</v>
      </c>
      <c r="B18" s="4" t="s">
        <v>44</v>
      </c>
      <c r="C18" s="1">
        <v>160</v>
      </c>
      <c r="D18" s="4">
        <v>8</v>
      </c>
      <c r="E18" s="4">
        <v>20</v>
      </c>
      <c r="F18" s="1"/>
      <c r="G18" s="1">
        <v>1</v>
      </c>
      <c r="H18" s="7"/>
      <c r="I18" s="1"/>
      <c r="J18" s="7"/>
      <c r="K18" s="1"/>
      <c r="L18" s="1"/>
      <c r="M18" s="1"/>
      <c r="N18" s="1"/>
    </row>
    <row r="19" spans="1:14" s="3" customFormat="1" x14ac:dyDescent="0.3">
      <c r="A19" s="2"/>
      <c r="B19" s="5" t="s">
        <v>45</v>
      </c>
      <c r="C19" s="2">
        <v>200</v>
      </c>
      <c r="D19" s="5">
        <v>8</v>
      </c>
      <c r="E19" s="5">
        <v>40</v>
      </c>
      <c r="F19" s="2"/>
      <c r="G19" s="2"/>
      <c r="H19" s="8">
        <v>1</v>
      </c>
      <c r="I19" s="2"/>
      <c r="J19" s="8"/>
      <c r="K19" s="2"/>
      <c r="L19" s="2"/>
      <c r="M19" s="2"/>
      <c r="N19" s="2"/>
    </row>
    <row r="20" spans="1:14" x14ac:dyDescent="0.3">
      <c r="A20" s="1" t="s">
        <v>40</v>
      </c>
      <c r="B20" s="4" t="s">
        <v>46</v>
      </c>
      <c r="C20" s="1">
        <v>160</v>
      </c>
      <c r="D20" s="4">
        <v>8</v>
      </c>
      <c r="E20" s="4">
        <v>20</v>
      </c>
      <c r="F20" s="1"/>
      <c r="G20" s="1">
        <v>1</v>
      </c>
      <c r="H20" s="7"/>
      <c r="I20" s="1"/>
      <c r="J20" s="7"/>
      <c r="K20" s="1"/>
      <c r="L20" s="1"/>
      <c r="M20" s="1"/>
      <c r="N20" s="1"/>
    </row>
    <row r="21" spans="1:14" s="3" customFormat="1" x14ac:dyDescent="0.3">
      <c r="A21" s="2"/>
      <c r="B21" s="5" t="s">
        <v>47</v>
      </c>
      <c r="C21" s="2">
        <v>200</v>
      </c>
      <c r="D21" s="5">
        <v>8</v>
      </c>
      <c r="E21" s="5">
        <v>40</v>
      </c>
      <c r="F21" s="2"/>
      <c r="G21" s="2"/>
      <c r="H21" s="8">
        <v>1</v>
      </c>
      <c r="I21" s="2"/>
      <c r="J21" s="8"/>
      <c r="K21" s="2"/>
      <c r="L21" s="2"/>
      <c r="M21" s="2"/>
      <c r="N21" s="2"/>
    </row>
    <row r="22" spans="1:14" x14ac:dyDescent="0.3">
      <c r="A22" s="1" t="s">
        <v>48</v>
      </c>
      <c r="B22" s="4" t="s">
        <v>49</v>
      </c>
      <c r="C22" s="1">
        <v>160</v>
      </c>
      <c r="D22" s="4">
        <v>8</v>
      </c>
      <c r="E22" s="4">
        <v>15</v>
      </c>
      <c r="F22" s="1"/>
      <c r="G22" s="1">
        <v>1</v>
      </c>
      <c r="H22" s="7"/>
      <c r="I22" s="1"/>
      <c r="J22" s="7"/>
      <c r="K22" s="1"/>
      <c r="L22" s="1"/>
      <c r="M22" s="1"/>
      <c r="N22" s="1"/>
    </row>
    <row r="23" spans="1:14" s="3" customFormat="1" x14ac:dyDescent="0.3">
      <c r="A23" s="2"/>
      <c r="B23" s="5" t="s">
        <v>50</v>
      </c>
      <c r="C23" s="2">
        <v>200</v>
      </c>
      <c r="D23" s="5">
        <v>8</v>
      </c>
      <c r="E23" s="5">
        <v>35</v>
      </c>
      <c r="F23" s="2"/>
      <c r="G23" s="2"/>
      <c r="H23" s="8">
        <v>1</v>
      </c>
      <c r="I23" s="2"/>
      <c r="J23" s="8"/>
      <c r="K23" s="2"/>
      <c r="L23" s="2"/>
      <c r="M23" s="2"/>
      <c r="N23" s="2"/>
    </row>
    <row r="24" spans="1:14" x14ac:dyDescent="0.3">
      <c r="A24" s="1" t="s">
        <v>51</v>
      </c>
      <c r="B24" s="4" t="s">
        <v>55</v>
      </c>
      <c r="C24" s="1">
        <v>135</v>
      </c>
      <c r="D24" s="4">
        <v>2</v>
      </c>
      <c r="E24" s="4">
        <v>12</v>
      </c>
      <c r="F24" s="1"/>
      <c r="G24" s="1">
        <f>IF(입력!$F$6=아이템!$B$5,0,IF(입력!$F$13=아이템!$B$14,0,IF(입력!$F$27=아이템!$B$55,0,IF(입력!$F$28=아이템!$B$55,0,IF(입력!$F$29=아이템!$B$55,0,0.1)))))</f>
        <v>0.1</v>
      </c>
      <c r="H24" s="20">
        <f>IF(입력!$F$6=아이템!$B$5,0,IF(입력!$F$13=아이템!$B$14,0,IF(입력!$F$27=아이템!$B$55,0,IF(입력!$F$28=아이템!$B$55,0,IF(입력!$F$29=아이템!$B$55,0,0.1)))))</f>
        <v>0.1</v>
      </c>
      <c r="I24" s="1">
        <f>IF(입력!$F$6=아이템!$B$5,0,IF(입력!$F$13=아이템!$B$14,0,IF(입력!$F$27=아이템!$B$55,0,IF(입력!$F$28=아이템!$B$55,0,IF(입력!$F$29=아이템!$B$55,0,0.1)))))</f>
        <v>0.1</v>
      </c>
      <c r="J24" s="7"/>
      <c r="K24" s="1"/>
      <c r="L24" s="1"/>
      <c r="M24" s="1"/>
      <c r="N24" s="1"/>
    </row>
    <row r="25" spans="1:14" x14ac:dyDescent="0.3">
      <c r="A25" s="1"/>
      <c r="B25" s="4" t="s">
        <v>52</v>
      </c>
      <c r="C25" s="1">
        <v>140</v>
      </c>
      <c r="D25" s="4">
        <v>2</v>
      </c>
      <c r="E25" s="4">
        <v>13</v>
      </c>
      <c r="F25" s="1"/>
      <c r="G25" s="1"/>
      <c r="H25" s="7"/>
      <c r="J25" s="7"/>
      <c r="K25" s="1"/>
      <c r="L25" s="1"/>
      <c r="M25" s="1"/>
      <c r="N25" s="1"/>
    </row>
    <row r="26" spans="1:14" x14ac:dyDescent="0.3">
      <c r="A26" s="1"/>
      <c r="B26" s="4" t="s">
        <v>53</v>
      </c>
      <c r="C26" s="1">
        <v>160</v>
      </c>
      <c r="D26" s="4">
        <v>2</v>
      </c>
      <c r="E26" s="4">
        <v>14</v>
      </c>
      <c r="F26" s="1"/>
      <c r="G26" s="1">
        <v>1</v>
      </c>
      <c r="H26" s="7"/>
      <c r="I26" s="1"/>
      <c r="J26" s="7"/>
      <c r="K26" s="1"/>
      <c r="L26" s="1"/>
      <c r="M26" s="1"/>
      <c r="N26" s="1"/>
    </row>
    <row r="27" spans="1:14" s="3" customFormat="1" x14ac:dyDescent="0.3">
      <c r="A27" s="2"/>
      <c r="B27" s="5" t="s">
        <v>54</v>
      </c>
      <c r="C27" s="2">
        <v>200</v>
      </c>
      <c r="D27" s="5">
        <v>2</v>
      </c>
      <c r="E27" s="5">
        <v>35</v>
      </c>
      <c r="F27" s="2"/>
      <c r="G27" s="2"/>
      <c r="H27" s="8">
        <v>1</v>
      </c>
      <c r="I27" s="2"/>
      <c r="J27" s="8"/>
      <c r="K27" s="2"/>
      <c r="L27" s="2"/>
      <c r="M27" s="2"/>
      <c r="N27" s="2"/>
    </row>
    <row r="28" spans="1:14" x14ac:dyDescent="0.3">
      <c r="A28" s="1" t="s">
        <v>56</v>
      </c>
      <c r="B28" s="4" t="s">
        <v>57</v>
      </c>
      <c r="C28" s="1">
        <v>110</v>
      </c>
      <c r="D28" s="4">
        <v>6</v>
      </c>
      <c r="E28" s="4">
        <v>5</v>
      </c>
      <c r="F28" s="1"/>
      <c r="G28" s="1"/>
      <c r="H28" s="7"/>
      <c r="I28" s="1">
        <v>1</v>
      </c>
      <c r="J28" s="7"/>
      <c r="K28" s="1"/>
      <c r="L28" s="1"/>
      <c r="M28" s="1"/>
      <c r="N28" s="1"/>
    </row>
    <row r="29" spans="1:14" x14ac:dyDescent="0.3">
      <c r="A29" s="1"/>
      <c r="B29" s="4" t="s">
        <v>58</v>
      </c>
      <c r="C29" s="1">
        <v>130</v>
      </c>
      <c r="D29" s="4">
        <v>2</v>
      </c>
      <c r="E29" s="4">
        <v>3</v>
      </c>
      <c r="F29" s="1"/>
      <c r="G29" s="1"/>
      <c r="H29" s="7"/>
      <c r="I29" s="1"/>
      <c r="J29" s="7"/>
      <c r="K29" s="1"/>
      <c r="L29" s="1"/>
      <c r="M29" s="1"/>
      <c r="N29" s="1"/>
    </row>
    <row r="30" spans="1:14" s="3" customFormat="1" x14ac:dyDescent="0.3">
      <c r="A30" s="2"/>
      <c r="B30" s="5" t="s">
        <v>59</v>
      </c>
      <c r="C30" s="2">
        <v>160</v>
      </c>
      <c r="D30" s="5">
        <v>6</v>
      </c>
      <c r="E30" s="5">
        <v>10</v>
      </c>
      <c r="F30" s="2"/>
      <c r="G30" s="2"/>
      <c r="H30" s="8"/>
      <c r="I30" s="2"/>
      <c r="J30" s="8">
        <v>1</v>
      </c>
      <c r="K30" s="2"/>
      <c r="L30" s="2"/>
      <c r="M30" s="2"/>
      <c r="N30" s="2"/>
    </row>
    <row r="31" spans="1:14" x14ac:dyDescent="0.3">
      <c r="A31" s="1" t="s">
        <v>60</v>
      </c>
      <c r="B31" s="4" t="s">
        <v>62</v>
      </c>
      <c r="C31" s="1">
        <v>100</v>
      </c>
      <c r="D31" s="4">
        <v>4</v>
      </c>
      <c r="E31" s="4">
        <v>6</v>
      </c>
      <c r="F31" s="1"/>
      <c r="G31" s="1"/>
      <c r="H31" s="7"/>
      <c r="I31" s="1">
        <v>1</v>
      </c>
      <c r="J31" s="7"/>
      <c r="K31" s="1"/>
      <c r="L31" s="1"/>
      <c r="M31" s="1"/>
      <c r="N31" s="1"/>
    </row>
    <row r="32" spans="1:14" x14ac:dyDescent="0.3">
      <c r="A32" s="1"/>
      <c r="B32" s="4" t="s">
        <v>63</v>
      </c>
      <c r="C32" s="1">
        <v>135</v>
      </c>
      <c r="D32" s="4">
        <v>6</v>
      </c>
      <c r="E32" s="4">
        <v>7</v>
      </c>
      <c r="F32" s="1"/>
      <c r="G32" s="1"/>
      <c r="H32" s="7"/>
      <c r="I32" s="1"/>
      <c r="J32" s="7"/>
      <c r="K32" s="1"/>
      <c r="L32" s="1"/>
      <c r="M32" s="1"/>
      <c r="N32" s="1"/>
    </row>
    <row r="33" spans="1:14" x14ac:dyDescent="0.3">
      <c r="A33" s="1"/>
      <c r="B33" s="4" t="s">
        <v>61</v>
      </c>
      <c r="C33" s="1">
        <v>135</v>
      </c>
      <c r="D33" s="4">
        <v>6</v>
      </c>
      <c r="E33" s="4">
        <v>7</v>
      </c>
      <c r="F33" s="1"/>
      <c r="G33" s="1"/>
      <c r="H33" s="7"/>
      <c r="I33" s="1">
        <v>1</v>
      </c>
      <c r="J33" s="7"/>
      <c r="K33" s="1"/>
      <c r="L33" s="1"/>
      <c r="M33" s="1"/>
      <c r="N33" s="1"/>
    </row>
    <row r="34" spans="1:14" x14ac:dyDescent="0.3">
      <c r="A34" s="1"/>
      <c r="B34" s="4" t="s">
        <v>64</v>
      </c>
      <c r="C34" s="1">
        <v>145</v>
      </c>
      <c r="D34" s="4">
        <v>6</v>
      </c>
      <c r="E34" s="4">
        <v>8</v>
      </c>
      <c r="F34" s="1"/>
      <c r="G34" s="1"/>
      <c r="H34" s="7"/>
      <c r="I34" s="1">
        <v>1</v>
      </c>
      <c r="J34" s="7"/>
      <c r="K34" s="1"/>
      <c r="L34" s="1"/>
      <c r="M34" s="1"/>
      <c r="N34" s="1"/>
    </row>
    <row r="35" spans="1:14" s="3" customFormat="1" x14ac:dyDescent="0.3">
      <c r="A35" s="2"/>
      <c r="B35" s="5" t="s">
        <v>65</v>
      </c>
      <c r="C35" s="2">
        <v>160</v>
      </c>
      <c r="D35" s="5">
        <v>4</v>
      </c>
      <c r="E35" s="5">
        <v>15</v>
      </c>
      <c r="F35" s="2"/>
      <c r="G35" s="2"/>
      <c r="H35" s="8"/>
      <c r="I35" s="2"/>
      <c r="J35" s="8">
        <v>1</v>
      </c>
      <c r="K35" s="2"/>
      <c r="L35" s="2"/>
      <c r="M35" s="2"/>
      <c r="N35" s="2"/>
    </row>
    <row r="36" spans="1:14" x14ac:dyDescent="0.3">
      <c r="A36" s="1" t="s">
        <v>88</v>
      </c>
      <c r="B36" s="4" t="s">
        <v>120</v>
      </c>
      <c r="C36" s="1">
        <v>120</v>
      </c>
      <c r="D36" s="4">
        <v>3</v>
      </c>
      <c r="E36" s="4">
        <v>10</v>
      </c>
      <c r="F36" s="1"/>
      <c r="G36" s="1"/>
      <c r="H36" s="7"/>
      <c r="I36" s="1">
        <v>1</v>
      </c>
      <c r="J36" s="7"/>
      <c r="K36" s="1"/>
      <c r="L36" s="1"/>
      <c r="M36" s="1"/>
      <c r="N36" s="1"/>
    </row>
    <row r="37" spans="1:14" x14ac:dyDescent="0.3">
      <c r="A37" s="1"/>
      <c r="B37" s="4" t="s">
        <v>66</v>
      </c>
      <c r="C37" s="1">
        <v>120</v>
      </c>
      <c r="D37" s="4">
        <v>3</v>
      </c>
      <c r="E37" s="4">
        <v>25</v>
      </c>
      <c r="F37" s="1"/>
      <c r="G37" s="1"/>
      <c r="H37" s="7"/>
      <c r="I37" s="1">
        <v>1</v>
      </c>
      <c r="J37" s="7"/>
      <c r="K37" s="1"/>
      <c r="L37" s="1"/>
      <c r="M37" s="1"/>
      <c r="N37" s="1"/>
    </row>
    <row r="38" spans="1:14" x14ac:dyDescent="0.3">
      <c r="A38" s="1"/>
      <c r="B38" s="4" t="s">
        <v>67</v>
      </c>
      <c r="C38" s="1">
        <v>130</v>
      </c>
      <c r="D38" s="4">
        <v>4</v>
      </c>
      <c r="E38" s="4">
        <v>16</v>
      </c>
      <c r="F38" s="1"/>
      <c r="G38" s="1"/>
      <c r="H38" s="7"/>
      <c r="I38" s="1"/>
      <c r="J38" s="7"/>
      <c r="K38" s="1"/>
      <c r="L38" s="1"/>
      <c r="M38" s="1"/>
      <c r="N38" s="1"/>
    </row>
    <row r="39" spans="1:14" x14ac:dyDescent="0.3">
      <c r="A39" s="1"/>
      <c r="B39" s="4" t="s">
        <v>68</v>
      </c>
      <c r="C39" s="1">
        <v>140</v>
      </c>
      <c r="D39" s="4">
        <v>6</v>
      </c>
      <c r="E39" s="4">
        <v>38</v>
      </c>
      <c r="F39" s="1"/>
      <c r="G39" s="1"/>
      <c r="H39" s="7"/>
      <c r="I39" s="1">
        <v>1</v>
      </c>
      <c r="J39" s="7"/>
      <c r="K39" s="1"/>
      <c r="L39" s="1"/>
      <c r="M39" s="1"/>
      <c r="N39" s="1"/>
    </row>
    <row r="40" spans="1:14" s="3" customFormat="1" x14ac:dyDescent="0.3">
      <c r="A40" s="2"/>
      <c r="B40" s="5" t="s">
        <v>69</v>
      </c>
      <c r="C40" s="2">
        <v>160</v>
      </c>
      <c r="D40" s="5">
        <v>6</v>
      </c>
      <c r="E40" s="5">
        <v>10</v>
      </c>
      <c r="F40" s="2"/>
      <c r="G40" s="2"/>
      <c r="H40" s="8"/>
      <c r="I40" s="2"/>
      <c r="J40" s="8">
        <v>1</v>
      </c>
      <c r="K40" s="2"/>
      <c r="L40" s="2"/>
      <c r="M40" s="2"/>
      <c r="N40" s="2"/>
    </row>
    <row r="41" spans="1:14" x14ac:dyDescent="0.3">
      <c r="A41" s="1" t="s">
        <v>70</v>
      </c>
      <c r="B41" s="4" t="s">
        <v>71</v>
      </c>
      <c r="C41" s="1">
        <v>140</v>
      </c>
      <c r="D41" s="4">
        <v>4</v>
      </c>
      <c r="E41" s="4">
        <v>15</v>
      </c>
      <c r="F41" s="1"/>
      <c r="G41" s="1"/>
      <c r="H41" s="7"/>
      <c r="I41" s="1">
        <v>1</v>
      </c>
      <c r="J41" s="7"/>
      <c r="K41" s="1"/>
      <c r="L41" s="1"/>
      <c r="M41" s="1"/>
      <c r="N41" s="1"/>
    </row>
    <row r="42" spans="1:14" x14ac:dyDescent="0.3">
      <c r="A42" s="1"/>
      <c r="B42" s="4" t="s">
        <v>73</v>
      </c>
      <c r="C42" s="1">
        <v>150</v>
      </c>
      <c r="D42" s="4">
        <v>4</v>
      </c>
      <c r="E42" s="4">
        <v>18</v>
      </c>
      <c r="F42" s="1"/>
      <c r="G42" s="1"/>
      <c r="H42" s="7"/>
      <c r="I42" s="1">
        <v>1</v>
      </c>
      <c r="J42" s="7"/>
      <c r="K42" s="1"/>
      <c r="L42" s="1"/>
      <c r="M42" s="1"/>
      <c r="N42" s="1"/>
    </row>
    <row r="43" spans="1:14" x14ac:dyDescent="0.3">
      <c r="A43" s="1"/>
      <c r="B43" s="4" t="s">
        <v>72</v>
      </c>
      <c r="C43" s="1">
        <v>150</v>
      </c>
      <c r="D43" s="4">
        <v>2</v>
      </c>
      <c r="E43" s="4">
        <v>50</v>
      </c>
      <c r="F43" s="1"/>
      <c r="G43" s="1"/>
      <c r="H43" s="7"/>
      <c r="I43" s="1"/>
      <c r="J43" s="7"/>
      <c r="K43" s="1"/>
      <c r="L43" s="1"/>
      <c r="M43" s="1"/>
      <c r="N43" s="1"/>
    </row>
    <row r="44" spans="1:14" s="3" customFormat="1" x14ac:dyDescent="0.3">
      <c r="A44" s="2"/>
      <c r="B44" s="5" t="s">
        <v>74</v>
      </c>
      <c r="C44" s="2">
        <v>200</v>
      </c>
      <c r="D44" s="5">
        <v>4</v>
      </c>
      <c r="E44" s="5">
        <v>50</v>
      </c>
      <c r="F44" s="2"/>
      <c r="G44" s="2"/>
      <c r="H44" s="8"/>
      <c r="I44" s="2"/>
      <c r="J44" s="8">
        <v>1</v>
      </c>
      <c r="K44" s="2"/>
      <c r="L44" s="2"/>
      <c r="M44" s="2"/>
      <c r="N44" s="2"/>
    </row>
    <row r="45" spans="1:14" x14ac:dyDescent="0.3">
      <c r="A45" s="1" t="s">
        <v>75</v>
      </c>
      <c r="B45" s="4" t="s">
        <v>76</v>
      </c>
      <c r="C45" s="1">
        <v>130</v>
      </c>
      <c r="D45" s="4">
        <v>7</v>
      </c>
      <c r="E45" s="4">
        <v>5</v>
      </c>
      <c r="F45" s="1"/>
      <c r="G45" s="1"/>
      <c r="H45" s="7"/>
      <c r="I45" s="1">
        <v>1</v>
      </c>
      <c r="J45" s="7"/>
      <c r="K45" s="1"/>
      <c r="L45" s="1"/>
      <c r="M45" s="1"/>
      <c r="N45" s="1"/>
    </row>
    <row r="46" spans="1:14" x14ac:dyDescent="0.3">
      <c r="A46" s="1"/>
      <c r="B46" s="4" t="s">
        <v>77</v>
      </c>
      <c r="C46" s="1">
        <v>140</v>
      </c>
      <c r="D46" s="4">
        <v>7</v>
      </c>
      <c r="E46" s="4">
        <v>5</v>
      </c>
      <c r="F46" s="1"/>
      <c r="G46" s="1"/>
      <c r="H46" s="7"/>
      <c r="I46" s="1"/>
      <c r="J46" s="7"/>
      <c r="K46" s="1"/>
      <c r="L46" s="1"/>
      <c r="M46" s="1"/>
      <c r="N46" s="1"/>
    </row>
    <row r="47" spans="1:14" x14ac:dyDescent="0.3">
      <c r="A47" s="1"/>
      <c r="B47" s="4" t="s">
        <v>78</v>
      </c>
      <c r="C47" s="1">
        <v>150</v>
      </c>
      <c r="D47" s="4">
        <v>8</v>
      </c>
      <c r="E47" s="4">
        <v>7</v>
      </c>
      <c r="F47" s="1"/>
      <c r="G47" s="1"/>
      <c r="H47" s="7"/>
      <c r="I47" s="1"/>
      <c r="J47" s="7"/>
      <c r="K47" s="1"/>
      <c r="L47" s="1"/>
      <c r="M47" s="1"/>
      <c r="N47" s="1"/>
    </row>
    <row r="48" spans="1:14" s="3" customFormat="1" x14ac:dyDescent="0.3">
      <c r="A48" s="2"/>
      <c r="B48" s="5" t="s">
        <v>79</v>
      </c>
      <c r="C48" s="2">
        <v>200</v>
      </c>
      <c r="D48" s="5">
        <v>7</v>
      </c>
      <c r="E48" s="5">
        <v>7</v>
      </c>
      <c r="F48" s="2"/>
      <c r="G48" s="2"/>
      <c r="H48" s="8"/>
      <c r="I48" s="2"/>
      <c r="J48" s="8">
        <v>1</v>
      </c>
      <c r="K48" s="2"/>
      <c r="L48" s="2"/>
      <c r="M48" s="2"/>
      <c r="N48" s="2"/>
    </row>
    <row r="49" spans="1:14" x14ac:dyDescent="0.3">
      <c r="A49" s="1" t="s">
        <v>80</v>
      </c>
      <c r="B49" s="4" t="s">
        <v>86</v>
      </c>
      <c r="C49" s="1">
        <v>120</v>
      </c>
      <c r="D49" s="4">
        <v>0</v>
      </c>
      <c r="E49" s="4">
        <v>40</v>
      </c>
      <c r="F49" s="1"/>
      <c r="G49" s="1"/>
      <c r="H49" s="7"/>
      <c r="I49" s="1"/>
      <c r="J49" s="7"/>
      <c r="K49" s="1"/>
      <c r="L49" s="1"/>
      <c r="M49" s="1"/>
      <c r="N49" s="1"/>
    </row>
    <row r="50" spans="1:14" x14ac:dyDescent="0.3">
      <c r="A50" s="1"/>
      <c r="B50" s="4" t="s">
        <v>121</v>
      </c>
      <c r="C50" s="1">
        <v>130</v>
      </c>
      <c r="D50" s="4">
        <v>0</v>
      </c>
      <c r="E50" s="4">
        <v>20</v>
      </c>
      <c r="F50" s="1"/>
      <c r="G50" s="1"/>
      <c r="H50" s="7"/>
      <c r="I50" s="1"/>
      <c r="J50" s="7"/>
      <c r="K50" s="1"/>
      <c r="L50" s="1"/>
      <c r="M50" s="1"/>
      <c r="N50" s="1"/>
    </row>
    <row r="51" spans="1:14" x14ac:dyDescent="0.3">
      <c r="A51" s="1"/>
      <c r="B51" s="4" t="s">
        <v>81</v>
      </c>
      <c r="C51" s="1">
        <v>110</v>
      </c>
      <c r="D51" s="4">
        <v>3</v>
      </c>
      <c r="E51" s="4">
        <v>5</v>
      </c>
      <c r="F51" s="1"/>
      <c r="G51" s="1"/>
      <c r="H51" s="7"/>
      <c r="I51" s="1">
        <v>1</v>
      </c>
      <c r="J51" s="7"/>
      <c r="K51" s="1"/>
      <c r="L51" s="1"/>
      <c r="M51" s="1"/>
      <c r="N51" s="1"/>
    </row>
    <row r="52" spans="1:14" x14ac:dyDescent="0.3">
      <c r="A52" s="1"/>
      <c r="B52" s="4" t="s">
        <v>82</v>
      </c>
      <c r="C52" s="1">
        <v>120</v>
      </c>
      <c r="D52" s="4">
        <v>3</v>
      </c>
      <c r="E52" s="4">
        <v>5</v>
      </c>
      <c r="F52" s="1"/>
      <c r="G52" s="1"/>
      <c r="H52" s="7"/>
      <c r="I52" s="1">
        <v>1</v>
      </c>
      <c r="J52" s="7"/>
      <c r="K52" s="1"/>
      <c r="L52" s="1"/>
      <c r="M52" s="1"/>
      <c r="N52" s="1"/>
    </row>
    <row r="53" spans="1:14" x14ac:dyDescent="0.3">
      <c r="A53" s="1"/>
      <c r="B53" s="4" t="s">
        <v>83</v>
      </c>
      <c r="C53" s="1">
        <v>140</v>
      </c>
      <c r="D53" s="4">
        <v>2</v>
      </c>
      <c r="E53" s="4">
        <v>5</v>
      </c>
      <c r="F53" s="1"/>
      <c r="G53" s="1"/>
      <c r="H53" s="7"/>
      <c r="I53" s="1"/>
      <c r="J53" s="7"/>
      <c r="K53" s="1"/>
      <c r="L53" s="1"/>
      <c r="M53" s="1"/>
      <c r="N53" s="1"/>
    </row>
    <row r="54" spans="1:14" x14ac:dyDescent="0.3">
      <c r="A54" s="1"/>
      <c r="B54" s="4" t="s">
        <v>84</v>
      </c>
      <c r="C54" s="1">
        <v>160</v>
      </c>
      <c r="D54" s="4">
        <v>3</v>
      </c>
      <c r="E54" s="4">
        <v>5</v>
      </c>
      <c r="F54" s="1"/>
      <c r="G54" s="1"/>
      <c r="H54" s="7"/>
      <c r="I54" s="1">
        <v>1</v>
      </c>
      <c r="J54" s="7"/>
      <c r="K54" s="1"/>
      <c r="L54" s="1"/>
      <c r="M54" s="1"/>
      <c r="N54" s="1"/>
    </row>
    <row r="55" spans="1:14" x14ac:dyDescent="0.3">
      <c r="A55" s="1"/>
      <c r="B55" s="4" t="s">
        <v>87</v>
      </c>
      <c r="C55" s="1">
        <v>135</v>
      </c>
      <c r="D55" s="4">
        <v>2</v>
      </c>
      <c r="E55" s="4">
        <v>4</v>
      </c>
      <c r="F55" s="1"/>
      <c r="G55" s="1"/>
      <c r="H55" s="7"/>
      <c r="I55" s="1">
        <f>IF(입력!$F$6=아이템!$B$5,0,IF(입력!$F$13=아이템!$B$14,0,0.1))</f>
        <v>0.1</v>
      </c>
      <c r="J55" s="7">
        <f>IF(입력!F27=아이템!B56,0,IF(입력!F28=아이템!B56,0,IF(입력!F29=아이템!B56,0,IF(입력!$F$6=아이템!$B$5,0,IF(입력!$F$13=아이템!$B$14,0,0.1)))))</f>
        <v>0.1</v>
      </c>
      <c r="K55" s="1"/>
      <c r="L55" s="1"/>
      <c r="M55" s="1"/>
      <c r="N55" s="1"/>
    </row>
    <row r="56" spans="1:14" s="3" customFormat="1" x14ac:dyDescent="0.3">
      <c r="A56" s="2"/>
      <c r="B56" s="5" t="s">
        <v>85</v>
      </c>
      <c r="C56" s="2">
        <v>200</v>
      </c>
      <c r="D56" s="5">
        <v>3</v>
      </c>
      <c r="E56" s="5">
        <v>5</v>
      </c>
      <c r="F56" s="2"/>
      <c r="G56" s="2"/>
      <c r="H56" s="8"/>
      <c r="I56" s="2"/>
      <c r="J56" s="8">
        <v>1</v>
      </c>
      <c r="K56" s="2"/>
      <c r="L56" s="2"/>
      <c r="M56" s="2"/>
      <c r="N56" s="2"/>
    </row>
    <row r="57" spans="1:14" x14ac:dyDescent="0.3">
      <c r="A57" s="1" t="s">
        <v>42</v>
      </c>
      <c r="B57" s="4" t="s">
        <v>89</v>
      </c>
      <c r="C57" s="1">
        <v>130</v>
      </c>
      <c r="D57" s="4">
        <v>0</v>
      </c>
      <c r="E57" s="4">
        <v>10</v>
      </c>
      <c r="F57" s="1"/>
      <c r="G57" s="1"/>
      <c r="H57" s="7"/>
      <c r="I57" s="1">
        <v>1</v>
      </c>
      <c r="J57" s="7"/>
      <c r="K57" s="1"/>
      <c r="L57" s="1"/>
      <c r="M57" s="1"/>
      <c r="N57" s="1"/>
    </row>
    <row r="58" spans="1:14" x14ac:dyDescent="0.3">
      <c r="A58" s="1"/>
      <c r="B58" s="4" t="s">
        <v>90</v>
      </c>
      <c r="C58" s="1">
        <v>100</v>
      </c>
      <c r="D58" s="4">
        <v>0</v>
      </c>
      <c r="E58" s="4">
        <v>7</v>
      </c>
      <c r="F58" s="1"/>
      <c r="G58" s="1"/>
      <c r="H58" s="7"/>
      <c r="I58" s="1"/>
      <c r="J58" s="7"/>
      <c r="K58" s="1"/>
      <c r="L58" s="1"/>
      <c r="M58" s="1"/>
      <c r="N58" s="1"/>
    </row>
    <row r="59" spans="1:14" s="3" customFormat="1" x14ac:dyDescent="0.3">
      <c r="A59" s="2"/>
      <c r="B59" s="5" t="s">
        <v>91</v>
      </c>
      <c r="C59" s="2">
        <v>200</v>
      </c>
      <c r="D59" s="5">
        <v>0</v>
      </c>
      <c r="E59" s="5">
        <v>15</v>
      </c>
      <c r="F59" s="2"/>
      <c r="G59" s="2"/>
      <c r="H59" s="8"/>
      <c r="I59" s="2"/>
      <c r="J59" s="8">
        <v>1</v>
      </c>
      <c r="K59" s="2"/>
      <c r="L59" s="2"/>
      <c r="M59" s="2"/>
      <c r="N59" s="2"/>
    </row>
    <row r="60" spans="1:14" x14ac:dyDescent="0.3">
      <c r="A60" s="1" t="s">
        <v>92</v>
      </c>
      <c r="B60" s="4" t="s">
        <v>93</v>
      </c>
      <c r="C60" s="1">
        <v>140</v>
      </c>
      <c r="D60" s="4">
        <v>0</v>
      </c>
      <c r="E60" s="4">
        <v>5</v>
      </c>
      <c r="F60" s="1"/>
      <c r="G60" s="1"/>
      <c r="H60" s="7"/>
      <c r="I60" s="1">
        <v>1</v>
      </c>
      <c r="J60" s="7"/>
      <c r="K60" s="1"/>
      <c r="L60" s="1"/>
      <c r="M60" s="1"/>
      <c r="N60" s="1"/>
    </row>
    <row r="61" spans="1:14" s="3" customFormat="1" x14ac:dyDescent="0.3">
      <c r="A61" s="2"/>
      <c r="B61" s="5" t="s">
        <v>94</v>
      </c>
      <c r="C61" s="2">
        <v>160</v>
      </c>
      <c r="D61" s="5">
        <v>0</v>
      </c>
      <c r="E61" s="5">
        <v>20</v>
      </c>
      <c r="F61" s="2"/>
      <c r="G61" s="2"/>
      <c r="H61" s="8"/>
      <c r="I61" s="2"/>
      <c r="J61" s="8">
        <v>1</v>
      </c>
      <c r="K61" s="2"/>
      <c r="L61" s="2"/>
      <c r="M61" s="2"/>
      <c r="N61" s="2"/>
    </row>
    <row r="62" spans="1:14" x14ac:dyDescent="0.3">
      <c r="A62" s="1" t="s">
        <v>43</v>
      </c>
      <c r="B62" s="4" t="s">
        <v>186</v>
      </c>
      <c r="C62" s="1">
        <v>0</v>
      </c>
      <c r="D62" s="4">
        <v>0</v>
      </c>
      <c r="E62" s="4">
        <v>7</v>
      </c>
      <c r="F62" s="1"/>
      <c r="G62" s="1"/>
      <c r="H62" s="7"/>
      <c r="I62" s="1"/>
      <c r="J62" s="7"/>
      <c r="K62" s="1"/>
      <c r="L62" s="1"/>
      <c r="M62" s="1"/>
      <c r="N62" s="1"/>
    </row>
    <row r="63" spans="1:14" x14ac:dyDescent="0.3">
      <c r="A63" s="1"/>
      <c r="B63" s="4" t="s">
        <v>187</v>
      </c>
      <c r="C63" s="1">
        <v>0</v>
      </c>
      <c r="D63" s="4">
        <v>0</v>
      </c>
      <c r="E63" s="4">
        <v>8</v>
      </c>
      <c r="F63" s="1"/>
      <c r="G63" s="1"/>
      <c r="H63" s="7"/>
      <c r="I63" s="1"/>
      <c r="J63" s="7"/>
      <c r="K63" s="1"/>
      <c r="L63" s="1"/>
      <c r="M63" s="1"/>
      <c r="N63" s="1"/>
    </row>
    <row r="64" spans="1:14" x14ac:dyDescent="0.3">
      <c r="A64" s="1"/>
      <c r="B64" s="4" t="s">
        <v>188</v>
      </c>
      <c r="C64" s="1">
        <v>0</v>
      </c>
      <c r="D64" s="4">
        <v>0</v>
      </c>
      <c r="E64" s="4">
        <v>17</v>
      </c>
      <c r="F64" s="1"/>
      <c r="G64" s="1"/>
      <c r="H64" s="7"/>
      <c r="I64" s="1"/>
      <c r="J64" s="7"/>
      <c r="K64" s="1"/>
      <c r="L64" s="1"/>
      <c r="M64" s="1"/>
      <c r="N64" s="1"/>
    </row>
    <row r="65" spans="1:20" x14ac:dyDescent="0.3">
      <c r="A65" s="1"/>
      <c r="B65" s="4" t="s">
        <v>97</v>
      </c>
      <c r="C65" s="1">
        <v>0</v>
      </c>
      <c r="D65" s="4">
        <v>0</v>
      </c>
      <c r="E65" s="4">
        <v>0</v>
      </c>
      <c r="F65" s="1"/>
      <c r="G65" s="1"/>
      <c r="H65" s="7"/>
      <c r="I65" s="1"/>
      <c r="J65" s="7"/>
      <c r="K65" s="1"/>
      <c r="L65" s="1"/>
      <c r="M65" s="1"/>
      <c r="N65" s="1"/>
    </row>
    <row r="66" spans="1:20" x14ac:dyDescent="0.3">
      <c r="A66" s="1"/>
      <c r="B66" s="4" t="s">
        <v>98</v>
      </c>
      <c r="C66" s="1">
        <v>100</v>
      </c>
      <c r="D66" s="4">
        <v>0</v>
      </c>
      <c r="E66" s="4">
        <v>7</v>
      </c>
      <c r="F66" s="1"/>
      <c r="G66" s="1"/>
      <c r="H66" s="7"/>
      <c r="I66" s="1"/>
      <c r="J66" s="7"/>
      <c r="K66" s="1"/>
      <c r="L66" s="1"/>
      <c r="M66" s="1"/>
      <c r="N66" s="1"/>
    </row>
    <row r="67" spans="1:20" s="3" customFormat="1" x14ac:dyDescent="0.3">
      <c r="A67" s="2"/>
      <c r="B67" s="5" t="s">
        <v>96</v>
      </c>
      <c r="C67" s="2">
        <v>0</v>
      </c>
      <c r="D67" s="5">
        <v>0</v>
      </c>
      <c r="E67" s="5">
        <v>7</v>
      </c>
      <c r="F67" s="2"/>
      <c r="G67" s="2"/>
      <c r="H67" s="8"/>
      <c r="I67" s="2"/>
      <c r="J67" s="8"/>
      <c r="K67" s="2"/>
      <c r="L67" s="2"/>
      <c r="M67" s="2"/>
      <c r="N67" s="2"/>
    </row>
    <row r="68" spans="1:20" x14ac:dyDescent="0.3">
      <c r="A68" s="1" t="s">
        <v>95</v>
      </c>
      <c r="B68" s="4" t="s">
        <v>189</v>
      </c>
      <c r="C68" s="1">
        <v>0</v>
      </c>
      <c r="D68" s="4">
        <v>0</v>
      </c>
      <c r="E68" s="4">
        <v>5</v>
      </c>
      <c r="F68" s="1"/>
      <c r="G68" s="1"/>
      <c r="H68" s="7"/>
      <c r="I68" s="1"/>
      <c r="J68" s="7"/>
      <c r="K68" s="1"/>
      <c r="L68" s="1"/>
      <c r="M68" s="1"/>
      <c r="N68" s="1"/>
    </row>
    <row r="69" spans="1:20" x14ac:dyDescent="0.3">
      <c r="A69" s="1"/>
      <c r="B69" s="4" t="s">
        <v>99</v>
      </c>
      <c r="C69" s="1">
        <v>0</v>
      </c>
      <c r="D69" s="4">
        <v>0</v>
      </c>
      <c r="E69" s="4">
        <v>8</v>
      </c>
      <c r="F69" s="1"/>
      <c r="G69" s="1"/>
      <c r="H69" s="7"/>
      <c r="I69" s="1"/>
      <c r="J69" s="7"/>
      <c r="K69" s="1"/>
      <c r="L69" s="1"/>
      <c r="M69" s="1"/>
      <c r="N69" s="1"/>
    </row>
    <row r="70" spans="1:20" x14ac:dyDescent="0.3">
      <c r="A70" s="1"/>
      <c r="B70" s="4" t="s">
        <v>100</v>
      </c>
      <c r="C70" s="1">
        <v>0</v>
      </c>
      <c r="D70" s="4">
        <v>0</v>
      </c>
      <c r="E70" s="4">
        <v>10</v>
      </c>
      <c r="F70" s="1"/>
      <c r="G70" s="1"/>
      <c r="H70" s="7"/>
      <c r="I70" s="1"/>
      <c r="J70" s="7"/>
      <c r="K70" s="1"/>
      <c r="L70" s="1"/>
      <c r="M70" s="1"/>
      <c r="N70" s="1"/>
    </row>
    <row r="71" spans="1:20" x14ac:dyDescent="0.3">
      <c r="A71" s="1"/>
      <c r="B71" s="4" t="s">
        <v>101</v>
      </c>
      <c r="C71" s="1">
        <v>0</v>
      </c>
      <c r="D71" s="4">
        <v>0</v>
      </c>
      <c r="E71" s="4">
        <v>10</v>
      </c>
      <c r="F71" s="1"/>
      <c r="G71" s="1"/>
      <c r="H71" s="7"/>
      <c r="I71" s="1"/>
      <c r="J71" s="7"/>
      <c r="K71" s="1"/>
      <c r="L71" s="1"/>
      <c r="M71" s="1"/>
      <c r="N71" s="1"/>
    </row>
    <row r="72" spans="1:20" x14ac:dyDescent="0.3">
      <c r="A72" s="1"/>
      <c r="B72" s="4" t="s">
        <v>102</v>
      </c>
      <c r="C72" s="1">
        <v>0</v>
      </c>
      <c r="D72" s="4">
        <v>0</v>
      </c>
      <c r="E72" s="4">
        <v>20</v>
      </c>
      <c r="F72" s="1"/>
      <c r="G72" s="1"/>
      <c r="H72" s="7"/>
      <c r="I72" s="1"/>
      <c r="J72" s="7"/>
      <c r="K72" s="1"/>
      <c r="L72" s="1"/>
      <c r="M72" s="1"/>
      <c r="N72" s="1"/>
    </row>
    <row r="73" spans="1:20" x14ac:dyDescent="0.3">
      <c r="A73" s="1"/>
      <c r="B73" s="4" t="s">
        <v>103</v>
      </c>
      <c r="C73" s="1">
        <v>0</v>
      </c>
      <c r="D73" s="4">
        <v>0</v>
      </c>
      <c r="E73" s="4">
        <v>10</v>
      </c>
      <c r="F73" s="1"/>
      <c r="G73" s="1"/>
      <c r="H73" s="7"/>
      <c r="I73" s="1"/>
      <c r="J73" s="7"/>
      <c r="K73" s="1"/>
      <c r="L73" s="1"/>
      <c r="M73" s="1"/>
      <c r="N73" s="1"/>
    </row>
    <row r="74" spans="1:20" s="3" customFormat="1" x14ac:dyDescent="0.3">
      <c r="A74" s="2"/>
      <c r="B74" s="5" t="s">
        <v>185</v>
      </c>
      <c r="C74" s="2">
        <v>0</v>
      </c>
      <c r="D74" s="5">
        <v>0</v>
      </c>
      <c r="E74" s="5">
        <v>50</v>
      </c>
      <c r="F74" s="2"/>
      <c r="G74" s="2"/>
      <c r="H74" s="8"/>
      <c r="I74" s="2"/>
      <c r="J74" s="8"/>
      <c r="K74" s="2"/>
      <c r="L74" s="2"/>
      <c r="M74" s="2"/>
      <c r="N74" s="2"/>
    </row>
    <row r="75" spans="1:20" x14ac:dyDescent="0.3">
      <c r="A75" s="1" t="s">
        <v>180</v>
      </c>
      <c r="B75" s="4" t="s">
        <v>181</v>
      </c>
      <c r="C75" s="1">
        <v>100</v>
      </c>
      <c r="D75" s="4">
        <v>8</v>
      </c>
      <c r="E75" s="4">
        <v>3</v>
      </c>
      <c r="F75" s="1"/>
      <c r="G75" s="1"/>
      <c r="H75" s="7"/>
      <c r="I75" s="1"/>
      <c r="J75" s="7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">
      <c r="A76" s="1"/>
      <c r="B76" s="4" t="s">
        <v>182</v>
      </c>
      <c r="C76" s="1">
        <v>100</v>
      </c>
      <c r="D76" s="4">
        <v>10</v>
      </c>
      <c r="E76" s="4">
        <v>33</v>
      </c>
      <c r="F76" s="1"/>
      <c r="G76" s="1"/>
      <c r="H76" s="7"/>
      <c r="I76" s="1"/>
      <c r="J76" s="7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">
      <c r="A77" s="1"/>
      <c r="B77" s="4" t="s">
        <v>183</v>
      </c>
      <c r="C77" s="1">
        <v>100</v>
      </c>
      <c r="D77" s="4">
        <v>10</v>
      </c>
      <c r="E77" s="4">
        <v>30</v>
      </c>
      <c r="F77" s="1"/>
      <c r="G77" s="1"/>
      <c r="H77" s="7"/>
      <c r="I77" s="1"/>
      <c r="J77" s="7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">
      <c r="A78" s="1"/>
      <c r="B78" s="4" t="s">
        <v>184</v>
      </c>
      <c r="C78" s="1">
        <v>120</v>
      </c>
      <c r="D78" s="4">
        <v>0</v>
      </c>
      <c r="E78" s="4">
        <v>50</v>
      </c>
      <c r="F78" s="1"/>
      <c r="G78" s="1"/>
      <c r="H78" s="7"/>
      <c r="I78" s="1"/>
      <c r="J78" s="7">
        <v>1</v>
      </c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22" customFormat="1" x14ac:dyDescent="0.3">
      <c r="A79" s="21"/>
      <c r="B79" s="27"/>
      <c r="C79" s="21"/>
      <c r="D79" s="27"/>
      <c r="E79" s="27"/>
      <c r="F79" s="21"/>
      <c r="G79" s="21"/>
      <c r="H79" s="20"/>
      <c r="I79" s="21"/>
      <c r="J79" s="20"/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 spans="1:20" x14ac:dyDescent="0.3">
      <c r="A80" s="1"/>
      <c r="B80" s="4"/>
      <c r="C80" s="1"/>
      <c r="D80" s="4"/>
      <c r="E80" s="4"/>
      <c r="F80" s="1"/>
      <c r="G80" s="1"/>
      <c r="H80" s="7"/>
      <c r="I80" s="1"/>
      <c r="J80" s="7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14" x14ac:dyDescent="0.3">
      <c r="A81" s="1"/>
      <c r="C81" s="1"/>
      <c r="D81" s="4"/>
      <c r="E81" s="4"/>
      <c r="F81" s="1"/>
      <c r="G81" s="1"/>
      <c r="H81" s="7"/>
      <c r="I81" s="1"/>
      <c r="J81" s="7"/>
      <c r="K81" s="1"/>
      <c r="L81" s="1"/>
      <c r="M81" s="1"/>
      <c r="N81" s="1"/>
    </row>
    <row r="82" spans="1:14" x14ac:dyDescent="0.3">
      <c r="A82" s="1"/>
      <c r="C82" s="1"/>
      <c r="D82" s="4"/>
      <c r="E82" s="4"/>
      <c r="F82" s="1"/>
      <c r="G82" s="1"/>
      <c r="H82" s="7"/>
      <c r="I82" s="1"/>
      <c r="J82" s="7"/>
      <c r="K82" s="1"/>
      <c r="L82" s="1"/>
      <c r="M82" s="1"/>
      <c r="N82" s="1"/>
    </row>
    <row r="83" spans="1:14" x14ac:dyDescent="0.3">
      <c r="A83" s="1"/>
      <c r="C83" s="1"/>
      <c r="D83" s="4"/>
      <c r="E83" s="4"/>
      <c r="F83" s="1"/>
      <c r="G83" s="1"/>
      <c r="H83" s="7"/>
      <c r="I83" s="1"/>
      <c r="J83" s="7"/>
      <c r="K83" s="1"/>
      <c r="L83" s="1"/>
      <c r="M83" s="1"/>
      <c r="N83" s="1"/>
    </row>
    <row r="84" spans="1:14" x14ac:dyDescent="0.3">
      <c r="A84" s="1"/>
      <c r="C84" s="1"/>
      <c r="D84" s="4"/>
      <c r="E84" s="4"/>
      <c r="F84" s="1"/>
      <c r="G84" s="1"/>
      <c r="H84" s="7"/>
      <c r="I84" s="1"/>
      <c r="J84" s="7"/>
      <c r="K84" s="1"/>
      <c r="L84" s="1"/>
      <c r="M84" s="1"/>
      <c r="N84" s="1"/>
    </row>
    <row r="85" spans="1:14" x14ac:dyDescent="0.3">
      <c r="A85" s="1"/>
      <c r="B85" s="4"/>
      <c r="C85" s="1"/>
      <c r="D85" s="4"/>
      <c r="E85" s="4"/>
      <c r="F85" s="1"/>
      <c r="G85" s="1"/>
      <c r="H85" s="7"/>
      <c r="I85" s="1"/>
      <c r="J85" s="7"/>
      <c r="K85" s="1"/>
      <c r="L85" s="1"/>
      <c r="M85" s="1"/>
      <c r="N85" s="1"/>
    </row>
    <row r="86" spans="1:14" x14ac:dyDescent="0.3">
      <c r="A86" s="1"/>
      <c r="C86" s="1"/>
      <c r="D86" s="4"/>
      <c r="E86" s="4"/>
      <c r="F86" s="1"/>
      <c r="G86" s="1"/>
      <c r="H86" s="7"/>
      <c r="I86" s="1"/>
      <c r="J86" s="7"/>
      <c r="K86" s="1"/>
      <c r="L86" s="1"/>
      <c r="M86" s="1"/>
      <c r="N86" s="1"/>
    </row>
    <row r="87" spans="1:14" x14ac:dyDescent="0.3">
      <c r="A87" s="1"/>
      <c r="C87" s="1"/>
      <c r="D87" s="4"/>
      <c r="E87" s="4"/>
      <c r="F87" s="1"/>
      <c r="G87" s="1"/>
      <c r="H87" s="7"/>
      <c r="I87" s="1"/>
      <c r="J87" s="7"/>
      <c r="K87" s="1"/>
      <c r="L87" s="1"/>
      <c r="M87" s="1"/>
      <c r="N87" s="1"/>
    </row>
    <row r="88" spans="1:14" x14ac:dyDescent="0.3">
      <c r="A88" s="1"/>
      <c r="C88" s="1"/>
      <c r="D88" s="4"/>
      <c r="E88" s="4"/>
      <c r="F88" s="1"/>
      <c r="G88" s="1"/>
      <c r="H88" s="7"/>
      <c r="I88" s="1"/>
      <c r="J88" s="7"/>
      <c r="K88" s="1"/>
      <c r="L88" s="1"/>
      <c r="M88" s="1"/>
      <c r="N88" s="1"/>
    </row>
    <row r="89" spans="1:14" x14ac:dyDescent="0.3">
      <c r="A89" s="1"/>
      <c r="C89" s="1"/>
      <c r="D89" s="4"/>
      <c r="E89" s="4"/>
      <c r="F89" s="1"/>
      <c r="G89" s="1"/>
      <c r="H89" s="7"/>
      <c r="I89" s="1"/>
      <c r="J89" s="7"/>
      <c r="K89" s="1"/>
      <c r="L89" s="1"/>
      <c r="M89" s="1"/>
      <c r="N89" s="1"/>
    </row>
    <row r="90" spans="1:14" x14ac:dyDescent="0.3">
      <c r="A90" s="1"/>
      <c r="C90" s="1"/>
      <c r="D90" s="4"/>
      <c r="E90" s="4"/>
      <c r="F90" s="1"/>
      <c r="G90" s="1"/>
      <c r="H90" s="7"/>
      <c r="I90" s="1"/>
      <c r="J90" s="7"/>
      <c r="K90" s="1"/>
      <c r="L90" s="1"/>
      <c r="M90" s="1"/>
      <c r="N90" s="1"/>
    </row>
    <row r="91" spans="1:14" x14ac:dyDescent="0.3">
      <c r="A91" s="1"/>
      <c r="C91" s="1"/>
      <c r="D91" s="4"/>
      <c r="E91" s="4"/>
      <c r="F91" s="1"/>
      <c r="G91" s="1"/>
      <c r="H91" s="7"/>
      <c r="I91" s="1"/>
      <c r="J91" s="7"/>
      <c r="K91" s="1"/>
      <c r="L91" s="1"/>
      <c r="M91" s="1"/>
      <c r="N91" s="1"/>
    </row>
    <row r="92" spans="1:14" x14ac:dyDescent="0.3">
      <c r="A92" s="1"/>
      <c r="C92" s="1"/>
      <c r="D92" s="4"/>
      <c r="E92" s="4"/>
      <c r="F92" s="1"/>
      <c r="G92" s="1"/>
      <c r="H92" s="7"/>
      <c r="I92" s="1"/>
      <c r="J92" s="7"/>
      <c r="K92" s="1"/>
      <c r="L92" s="1"/>
      <c r="M92" s="1"/>
      <c r="N92" s="1"/>
    </row>
    <row r="93" spans="1:14" x14ac:dyDescent="0.3">
      <c r="A93" s="1"/>
      <c r="B93" s="4"/>
      <c r="C93" s="1"/>
      <c r="D93" s="4"/>
      <c r="E93" s="4"/>
      <c r="F93" s="1"/>
      <c r="G93" s="1"/>
      <c r="H93" s="7"/>
      <c r="I93" s="1"/>
      <c r="J93" s="7"/>
      <c r="K93" s="1"/>
      <c r="L93" s="1"/>
      <c r="M93" s="1"/>
      <c r="N93" s="1"/>
    </row>
    <row r="94" spans="1:14" x14ac:dyDescent="0.3">
      <c r="A94" s="1"/>
      <c r="B94" s="4"/>
      <c r="C94" s="1"/>
      <c r="D94" s="4"/>
      <c r="E94" s="4"/>
      <c r="F94" s="1"/>
      <c r="G94" s="1"/>
      <c r="H94" s="7"/>
      <c r="I94" s="1"/>
      <c r="J94" s="7"/>
      <c r="K94" s="1"/>
      <c r="L94" s="1"/>
      <c r="M94" s="1"/>
      <c r="N94" s="1"/>
    </row>
    <row r="95" spans="1:14" x14ac:dyDescent="0.3">
      <c r="A95" s="1"/>
      <c r="B95" s="4"/>
      <c r="C95" s="1"/>
      <c r="D95" s="4"/>
      <c r="E95" s="4"/>
      <c r="F95" s="1"/>
      <c r="G95" s="1"/>
      <c r="H95" s="7"/>
      <c r="I95" s="1"/>
      <c r="J95" s="7"/>
      <c r="K95" s="1"/>
      <c r="L95" s="1"/>
      <c r="M95" s="1"/>
      <c r="N95" s="1"/>
    </row>
    <row r="96" spans="1:14" x14ac:dyDescent="0.3">
      <c r="A96" s="1"/>
      <c r="B96" s="4"/>
      <c r="C96" s="1"/>
      <c r="D96" s="4"/>
      <c r="E96" s="4"/>
      <c r="F96" s="1"/>
      <c r="G96" s="1"/>
      <c r="H96" s="7"/>
      <c r="I96" s="1"/>
      <c r="J96" s="7"/>
      <c r="K96" s="1"/>
      <c r="L96" s="1"/>
      <c r="M96" s="1"/>
      <c r="N96" s="1"/>
    </row>
    <row r="97" spans="1:14" x14ac:dyDescent="0.3">
      <c r="A97" s="1"/>
      <c r="B97" s="4"/>
      <c r="C97" s="1"/>
      <c r="D97" s="4"/>
      <c r="E97" s="4"/>
      <c r="F97" s="1"/>
      <c r="G97" s="1"/>
      <c r="H97" s="7"/>
      <c r="I97" s="1"/>
      <c r="J97" s="7"/>
      <c r="K97" s="1"/>
      <c r="L97" s="1"/>
      <c r="M97" s="1"/>
      <c r="N97" s="1"/>
    </row>
    <row r="98" spans="1:14" x14ac:dyDescent="0.3">
      <c r="A98" s="1"/>
      <c r="B98" s="4"/>
      <c r="C98" s="1"/>
      <c r="D98" s="4"/>
      <c r="E98" s="4"/>
      <c r="F98" s="1"/>
      <c r="G98" s="1"/>
      <c r="H98" s="7"/>
      <c r="I98" s="1"/>
      <c r="J98" s="7"/>
      <c r="K98" s="1"/>
      <c r="L98" s="1"/>
      <c r="M98" s="1"/>
      <c r="N98" s="1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AEB58-513F-41D1-A6BA-9A951A5F8CE3}">
  <dimension ref="A1:BC137"/>
  <sheetViews>
    <sheetView workbookViewId="0">
      <pane ySplit="1" topLeftCell="A11" activePane="bottomLeft" state="frozen"/>
      <selection pane="bottomLeft" activeCell="G13" sqref="G13"/>
    </sheetView>
  </sheetViews>
  <sheetFormatPr defaultRowHeight="16.5" x14ac:dyDescent="0.3"/>
  <cols>
    <col min="1" max="1" width="20.75" style="9" customWidth="1"/>
    <col min="2" max="3" width="9" style="6"/>
  </cols>
  <sheetData>
    <row r="1" spans="1:55" s="13" customFormat="1" ht="17.25" thickBot="1" x14ac:dyDescent="0.35">
      <c r="A1" s="12" t="s">
        <v>122</v>
      </c>
      <c r="B1" s="11" t="s">
        <v>123</v>
      </c>
      <c r="C1" s="11" t="s">
        <v>112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19" customFormat="1" x14ac:dyDescent="0.3">
      <c r="A2" s="7" t="s">
        <v>124</v>
      </c>
      <c r="B2" s="4">
        <v>0</v>
      </c>
      <c r="C2" s="4">
        <v>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</row>
    <row r="3" spans="1:55" x14ac:dyDescent="0.3">
      <c r="B3" s="4">
        <v>1</v>
      </c>
      <c r="C3" s="4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x14ac:dyDescent="0.3">
      <c r="A4" s="7"/>
      <c r="B4" s="4">
        <v>2</v>
      </c>
      <c r="C4" s="4">
        <v>20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x14ac:dyDescent="0.3">
      <c r="A5" s="7"/>
      <c r="B5" s="4">
        <v>3</v>
      </c>
      <c r="C5" s="4">
        <v>20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x14ac:dyDescent="0.3">
      <c r="A6" s="7"/>
      <c r="B6" s="4">
        <v>4</v>
      </c>
      <c r="C6" s="4">
        <v>20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x14ac:dyDescent="0.3">
      <c r="A7" s="91"/>
      <c r="B7" s="4">
        <v>5</v>
      </c>
      <c r="C7" s="4">
        <v>20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</row>
    <row r="8" spans="1:55" x14ac:dyDescent="0.3">
      <c r="A8" s="7" t="s">
        <v>125</v>
      </c>
      <c r="B8" s="4">
        <v>0</v>
      </c>
      <c r="C8" s="4">
        <v>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</row>
    <row r="9" spans="1:55" x14ac:dyDescent="0.3">
      <c r="B9" s="4">
        <v>1</v>
      </c>
      <c r="C9" s="4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x14ac:dyDescent="0.3">
      <c r="A10" s="7"/>
      <c r="B10" s="4">
        <v>2</v>
      </c>
      <c r="C10" s="4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x14ac:dyDescent="0.3">
      <c r="A11" s="7"/>
      <c r="B11" s="4">
        <v>3</v>
      </c>
      <c r="C11" s="4">
        <v>30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x14ac:dyDescent="0.3">
      <c r="A12" s="7"/>
      <c r="B12" s="4">
        <v>4</v>
      </c>
      <c r="C12" s="4">
        <v>30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x14ac:dyDescent="0.3">
      <c r="A13" s="7"/>
      <c r="B13" s="4">
        <v>5</v>
      </c>
      <c r="C13" s="4">
        <v>30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x14ac:dyDescent="0.3">
      <c r="A14" s="7"/>
      <c r="B14" s="4">
        <v>6</v>
      </c>
      <c r="C14" s="4">
        <v>30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x14ac:dyDescent="0.3">
      <c r="A15" s="7"/>
      <c r="B15" s="4">
        <v>7</v>
      </c>
      <c r="C15" s="4">
        <v>30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x14ac:dyDescent="0.3">
      <c r="A16" s="91"/>
      <c r="B16" s="4">
        <v>8</v>
      </c>
      <c r="C16" s="4">
        <v>30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</row>
    <row r="17" spans="1:55" x14ac:dyDescent="0.3">
      <c r="A17" s="7" t="s">
        <v>126</v>
      </c>
      <c r="B17" s="4">
        <v>0</v>
      </c>
      <c r="C17" s="4"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</row>
    <row r="18" spans="1:55" x14ac:dyDescent="0.3">
      <c r="B18" s="4">
        <v>1</v>
      </c>
      <c r="C18" s="4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x14ac:dyDescent="0.3">
      <c r="A19" s="7"/>
      <c r="B19" s="4">
        <v>2</v>
      </c>
      <c r="C19" s="4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x14ac:dyDescent="0.3">
      <c r="A20" s="7"/>
      <c r="B20" s="4">
        <v>3</v>
      </c>
      <c r="C20" s="4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x14ac:dyDescent="0.3">
      <c r="A21" s="7"/>
      <c r="B21" s="4">
        <v>4</v>
      </c>
      <c r="C21" s="4">
        <v>50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x14ac:dyDescent="0.3">
      <c r="A22" s="7"/>
      <c r="B22" s="4">
        <v>5</v>
      </c>
      <c r="C22" s="4">
        <v>50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x14ac:dyDescent="0.3">
      <c r="A23" s="7"/>
      <c r="B23" s="4">
        <v>6</v>
      </c>
      <c r="C23" s="4">
        <v>50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x14ac:dyDescent="0.3">
      <c r="A24" s="7"/>
      <c r="B24" s="4">
        <v>7</v>
      </c>
      <c r="C24" s="4">
        <v>50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x14ac:dyDescent="0.3">
      <c r="A25" s="91"/>
      <c r="B25" s="4">
        <v>8</v>
      </c>
      <c r="C25" s="4">
        <v>50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</row>
    <row r="26" spans="1:55" x14ac:dyDescent="0.3">
      <c r="A26" s="7" t="s">
        <v>127</v>
      </c>
      <c r="B26" s="4">
        <v>0</v>
      </c>
      <c r="C26" s="4"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</row>
    <row r="27" spans="1:55" x14ac:dyDescent="0.3">
      <c r="B27" s="4">
        <v>1</v>
      </c>
      <c r="C27" s="4"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x14ac:dyDescent="0.3">
      <c r="A28" s="7"/>
      <c r="B28" s="4">
        <v>2</v>
      </c>
      <c r="C28" s="4"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x14ac:dyDescent="0.3">
      <c r="A29" s="7"/>
      <c r="B29" s="4">
        <v>3</v>
      </c>
      <c r="C29" s="4">
        <v>10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x14ac:dyDescent="0.3">
      <c r="A30" s="7"/>
      <c r="B30" s="4">
        <v>4</v>
      </c>
      <c r="C30" s="4">
        <v>10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x14ac:dyDescent="0.3">
      <c r="A31" s="7"/>
      <c r="B31" s="4">
        <v>5</v>
      </c>
      <c r="C31" s="4">
        <v>20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x14ac:dyDescent="0.3">
      <c r="A32" s="7"/>
      <c r="B32" s="4">
        <v>6</v>
      </c>
      <c r="C32" s="4">
        <v>20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x14ac:dyDescent="0.3">
      <c r="A33" s="7"/>
      <c r="B33" s="4">
        <v>7</v>
      </c>
      <c r="C33" s="4">
        <v>30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x14ac:dyDescent="0.3">
      <c r="A34" s="7"/>
      <c r="B34" s="4">
        <v>8</v>
      </c>
      <c r="C34" s="4">
        <v>30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x14ac:dyDescent="0.3">
      <c r="A35" s="7"/>
      <c r="B35" s="4">
        <v>9</v>
      </c>
      <c r="C35" s="4">
        <v>45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x14ac:dyDescent="0.3">
      <c r="A36" s="91"/>
      <c r="B36" s="4">
        <v>10</v>
      </c>
      <c r="C36" s="4">
        <v>45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</row>
    <row r="37" spans="1:55" x14ac:dyDescent="0.3">
      <c r="A37" s="91"/>
      <c r="B37" s="4">
        <v>11</v>
      </c>
      <c r="C37" s="4">
        <v>45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</row>
    <row r="38" spans="1:55" x14ac:dyDescent="0.3">
      <c r="A38" s="91"/>
      <c r="B38" s="4">
        <v>12</v>
      </c>
      <c r="C38" s="4">
        <v>45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</row>
    <row r="39" spans="1:55" x14ac:dyDescent="0.3">
      <c r="A39" s="7" t="s">
        <v>128</v>
      </c>
      <c r="B39" s="4">
        <v>0</v>
      </c>
      <c r="C39" s="4">
        <v>0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</row>
    <row r="40" spans="1:55" x14ac:dyDescent="0.3">
      <c r="B40" s="4">
        <v>1</v>
      </c>
      <c r="C40" s="4"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x14ac:dyDescent="0.3">
      <c r="A41" s="7"/>
      <c r="B41" s="4">
        <v>2</v>
      </c>
      <c r="C41" s="4">
        <v>10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x14ac:dyDescent="0.3">
      <c r="A42" s="7"/>
      <c r="B42" s="4">
        <v>3</v>
      </c>
      <c r="C42" s="4">
        <v>20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x14ac:dyDescent="0.3">
      <c r="A43" s="7"/>
      <c r="B43" s="4">
        <v>4</v>
      </c>
      <c r="C43" s="4">
        <v>35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x14ac:dyDescent="0.3">
      <c r="A44" s="7"/>
      <c r="B44" s="4">
        <v>5</v>
      </c>
      <c r="C44" s="4">
        <v>50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x14ac:dyDescent="0.3">
      <c r="A45" s="7"/>
      <c r="B45" s="4">
        <v>6</v>
      </c>
      <c r="C45" s="4">
        <v>65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x14ac:dyDescent="0.3">
      <c r="A46" s="7"/>
      <c r="B46" s="4">
        <v>7</v>
      </c>
      <c r="C46" s="4">
        <v>80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x14ac:dyDescent="0.3">
      <c r="A47" s="7"/>
      <c r="B47" s="4">
        <v>8</v>
      </c>
      <c r="C47" s="4">
        <v>80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x14ac:dyDescent="0.3">
      <c r="A48" s="7"/>
      <c r="B48" s="4">
        <v>9</v>
      </c>
      <c r="C48" s="4">
        <v>80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x14ac:dyDescent="0.3">
      <c r="A49" s="7"/>
      <c r="B49" s="4">
        <v>10</v>
      </c>
      <c r="C49" s="4">
        <v>80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x14ac:dyDescent="0.3">
      <c r="A50" s="7"/>
      <c r="B50" s="4">
        <v>11</v>
      </c>
      <c r="C50" s="4">
        <v>80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x14ac:dyDescent="0.3">
      <c r="A51" s="7"/>
      <c r="B51" s="4">
        <v>12</v>
      </c>
      <c r="C51" s="4">
        <v>80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x14ac:dyDescent="0.3">
      <c r="A52" s="7"/>
      <c r="B52" s="4"/>
      <c r="C52" s="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x14ac:dyDescent="0.3">
      <c r="A53" s="7"/>
      <c r="B53" s="4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x14ac:dyDescent="0.3">
      <c r="A54" s="7"/>
      <c r="B54" s="4"/>
      <c r="C54" s="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x14ac:dyDescent="0.3">
      <c r="A55" s="7"/>
      <c r="B55" s="4"/>
      <c r="C55" s="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x14ac:dyDescent="0.3">
      <c r="A56" s="7"/>
      <c r="B56" s="4"/>
      <c r="C56" s="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x14ac:dyDescent="0.3">
      <c r="A57" s="7"/>
      <c r="B57" s="4"/>
      <c r="C57" s="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x14ac:dyDescent="0.3">
      <c r="A58" s="7"/>
      <c r="B58" s="4"/>
      <c r="C58" s="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x14ac:dyDescent="0.3">
      <c r="A59" s="7"/>
      <c r="B59" s="4"/>
      <c r="C59" s="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x14ac:dyDescent="0.3">
      <c r="A60" s="7"/>
      <c r="B60" s="4"/>
      <c r="C60" s="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x14ac:dyDescent="0.3">
      <c r="A61" s="7"/>
      <c r="B61" s="4"/>
      <c r="C61" s="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x14ac:dyDescent="0.3">
      <c r="A62" s="7"/>
      <c r="B62" s="4"/>
      <c r="C62" s="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x14ac:dyDescent="0.3">
      <c r="A63" s="7"/>
      <c r="B63" s="4"/>
      <c r="C63" s="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x14ac:dyDescent="0.3">
      <c r="A64" s="7"/>
      <c r="B64" s="4"/>
      <c r="C64" s="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x14ac:dyDescent="0.3">
      <c r="A65" s="7"/>
      <c r="B65" s="4"/>
      <c r="C65" s="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x14ac:dyDescent="0.3">
      <c r="A66" s="7"/>
      <c r="B66" s="4"/>
      <c r="C66" s="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x14ac:dyDescent="0.3">
      <c r="A67" s="7"/>
      <c r="B67" s="4"/>
      <c r="C67" s="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x14ac:dyDescent="0.3">
      <c r="A68" s="7"/>
      <c r="B68" s="4"/>
      <c r="C68" s="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x14ac:dyDescent="0.3">
      <c r="A69" s="7"/>
      <c r="B69" s="4"/>
      <c r="C69" s="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x14ac:dyDescent="0.3">
      <c r="A70" s="7"/>
      <c r="B70" s="4"/>
      <c r="C70" s="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x14ac:dyDescent="0.3">
      <c r="A71" s="7"/>
      <c r="B71" s="4"/>
      <c r="C71" s="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x14ac:dyDescent="0.3">
      <c r="A72" s="7"/>
      <c r="B72" s="4"/>
      <c r="C72" s="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x14ac:dyDescent="0.3">
      <c r="A73" s="7"/>
      <c r="B73" s="4"/>
      <c r="C73" s="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x14ac:dyDescent="0.3">
      <c r="A74" s="7"/>
      <c r="B74" s="4"/>
      <c r="C74" s="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x14ac:dyDescent="0.3">
      <c r="A75" s="7"/>
      <c r="B75" s="4"/>
      <c r="C75" s="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x14ac:dyDescent="0.3">
      <c r="A76" s="7"/>
      <c r="B76" s="4"/>
      <c r="C76" s="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x14ac:dyDescent="0.3">
      <c r="A77" s="7"/>
      <c r="B77" s="4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x14ac:dyDescent="0.3">
      <c r="A78" s="7"/>
      <c r="B78" s="4"/>
      <c r="C78" s="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x14ac:dyDescent="0.3">
      <c r="A79" s="7"/>
      <c r="B79" s="4"/>
      <c r="C79" s="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x14ac:dyDescent="0.3">
      <c r="A80" s="7"/>
      <c r="B80" s="4"/>
      <c r="C80" s="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x14ac:dyDescent="0.3">
      <c r="A81" s="7"/>
      <c r="B81" s="4"/>
      <c r="C81" s="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x14ac:dyDescent="0.3">
      <c r="A82" s="7"/>
      <c r="B82" s="4"/>
      <c r="C82" s="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x14ac:dyDescent="0.3">
      <c r="A83" s="7"/>
      <c r="B83" s="4"/>
      <c r="C83" s="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x14ac:dyDescent="0.3">
      <c r="A84" s="7"/>
      <c r="B84" s="4"/>
      <c r="C84" s="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x14ac:dyDescent="0.3">
      <c r="A85" s="7"/>
      <c r="B85" s="4"/>
      <c r="C85" s="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x14ac:dyDescent="0.3">
      <c r="A86" s="7"/>
      <c r="B86" s="4"/>
      <c r="C86" s="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x14ac:dyDescent="0.3">
      <c r="A87" s="7"/>
      <c r="B87" s="4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x14ac:dyDescent="0.3">
      <c r="A88" s="7"/>
      <c r="B88" s="4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x14ac:dyDescent="0.3">
      <c r="A89" s="7"/>
      <c r="B89" s="4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x14ac:dyDescent="0.3">
      <c r="A90" s="7"/>
      <c r="B90" s="4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x14ac:dyDescent="0.3">
      <c r="A91" s="7"/>
      <c r="B91" s="4"/>
      <c r="C91" s="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x14ac:dyDescent="0.3">
      <c r="A92" s="7"/>
      <c r="B92" s="4"/>
      <c r="C92" s="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x14ac:dyDescent="0.3">
      <c r="A93" s="7"/>
      <c r="B93" s="4"/>
      <c r="C93" s="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x14ac:dyDescent="0.3">
      <c r="A94" s="7"/>
      <c r="B94" s="4"/>
      <c r="C94" s="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x14ac:dyDescent="0.3">
      <c r="A95" s="7"/>
      <c r="B95" s="4"/>
      <c r="C95" s="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x14ac:dyDescent="0.3">
      <c r="A96" s="7"/>
      <c r="B96" s="4"/>
      <c r="C96" s="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x14ac:dyDescent="0.3">
      <c r="A97" s="7"/>
      <c r="B97" s="4"/>
      <c r="C97" s="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x14ac:dyDescent="0.3">
      <c r="A98" s="7"/>
      <c r="B98" s="4"/>
      <c r="C98" s="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x14ac:dyDescent="0.3">
      <c r="A99" s="7"/>
      <c r="B99" s="4"/>
      <c r="C99" s="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x14ac:dyDescent="0.3">
      <c r="A100" s="7"/>
      <c r="B100" s="4"/>
      <c r="C100" s="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x14ac:dyDescent="0.3">
      <c r="A101" s="7"/>
      <c r="B101" s="4"/>
      <c r="C101" s="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x14ac:dyDescent="0.3">
      <c r="A102" s="7"/>
      <c r="B102" s="4"/>
      <c r="C102" s="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x14ac:dyDescent="0.3">
      <c r="A103" s="7"/>
      <c r="B103" s="4"/>
      <c r="C103" s="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x14ac:dyDescent="0.3">
      <c r="A104" s="7"/>
      <c r="B104" s="4"/>
      <c r="C104" s="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x14ac:dyDescent="0.3">
      <c r="A105" s="7"/>
      <c r="B105" s="4"/>
      <c r="C105" s="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x14ac:dyDescent="0.3">
      <c r="A106" s="7"/>
      <c r="B106" s="4"/>
      <c r="C106" s="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x14ac:dyDescent="0.3">
      <c r="A107" s="7"/>
      <c r="B107" s="4"/>
      <c r="C107" s="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x14ac:dyDescent="0.3">
      <c r="A108" s="7"/>
      <c r="B108" s="4"/>
      <c r="C108" s="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x14ac:dyDescent="0.3">
      <c r="A109" s="7"/>
      <c r="B109" s="4"/>
      <c r="C109" s="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x14ac:dyDescent="0.3">
      <c r="A110" s="7"/>
      <c r="B110" s="4"/>
      <c r="C110" s="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x14ac:dyDescent="0.3">
      <c r="A111" s="7"/>
      <c r="B111" s="4"/>
      <c r="C111" s="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x14ac:dyDescent="0.3">
      <c r="A112" s="7"/>
      <c r="B112" s="4"/>
      <c r="C112" s="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x14ac:dyDescent="0.3">
      <c r="A113" s="7"/>
      <c r="B113" s="4"/>
      <c r="C113" s="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x14ac:dyDescent="0.3">
      <c r="A114" s="7"/>
      <c r="B114" s="4"/>
      <c r="C114" s="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x14ac:dyDescent="0.3">
      <c r="A115" s="7"/>
      <c r="B115" s="4"/>
      <c r="C115" s="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x14ac:dyDescent="0.3">
      <c r="A116" s="7"/>
      <c r="B116" s="4"/>
      <c r="C116" s="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x14ac:dyDescent="0.3">
      <c r="A117" s="7"/>
      <c r="B117" s="4"/>
      <c r="C117" s="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x14ac:dyDescent="0.3">
      <c r="A118" s="7"/>
      <c r="B118" s="4"/>
      <c r="C118" s="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x14ac:dyDescent="0.3">
      <c r="A119" s="7"/>
      <c r="B119" s="4"/>
      <c r="C119" s="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x14ac:dyDescent="0.3">
      <c r="A120" s="7"/>
      <c r="B120" s="4"/>
      <c r="C120" s="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x14ac:dyDescent="0.3">
      <c r="A121" s="7"/>
      <c r="B121" s="4"/>
      <c r="C121" s="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x14ac:dyDescent="0.3">
      <c r="A122" s="7"/>
      <c r="B122" s="4"/>
      <c r="C122" s="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x14ac:dyDescent="0.3">
      <c r="A123" s="7"/>
      <c r="B123" s="4"/>
      <c r="C123" s="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x14ac:dyDescent="0.3">
      <c r="A124" s="7"/>
      <c r="B124" s="4"/>
      <c r="C124" s="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x14ac:dyDescent="0.3">
      <c r="A125" s="7"/>
      <c r="B125" s="4"/>
      <c r="C125" s="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x14ac:dyDescent="0.3">
      <c r="A126" s="7"/>
      <c r="B126" s="4"/>
      <c r="C126" s="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x14ac:dyDescent="0.3">
      <c r="A127" s="7"/>
      <c r="B127" s="4"/>
      <c r="C127" s="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x14ac:dyDescent="0.3">
      <c r="A128" s="7"/>
      <c r="B128" s="4"/>
      <c r="C128" s="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x14ac:dyDescent="0.3">
      <c r="A129" s="7"/>
      <c r="B129" s="4"/>
      <c r="C129" s="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x14ac:dyDescent="0.3">
      <c r="A130" s="7"/>
      <c r="B130" s="4"/>
      <c r="C130" s="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x14ac:dyDescent="0.3">
      <c r="A131" s="7"/>
      <c r="B131" s="4"/>
      <c r="C131" s="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x14ac:dyDescent="0.3">
      <c r="A132" s="7"/>
      <c r="B132" s="4"/>
      <c r="C132" s="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x14ac:dyDescent="0.3">
      <c r="A133" s="7"/>
      <c r="B133" s="4"/>
      <c r="C133" s="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x14ac:dyDescent="0.3">
      <c r="A134" s="7"/>
      <c r="B134" s="4"/>
      <c r="C134" s="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x14ac:dyDescent="0.3">
      <c r="A135" s="7"/>
      <c r="B135" s="4"/>
      <c r="C135" s="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x14ac:dyDescent="0.3">
      <c r="A136" s="7"/>
      <c r="B136" s="4"/>
      <c r="C136" s="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x14ac:dyDescent="0.3">
      <c r="A137" s="7"/>
      <c r="B137" s="4"/>
      <c r="C137" s="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3AE76-3501-46E5-A0A5-3C89EF778DDF}">
  <dimension ref="A1:AQ467"/>
  <sheetViews>
    <sheetView workbookViewId="0">
      <selection activeCell="B7" sqref="B7"/>
    </sheetView>
  </sheetViews>
  <sheetFormatPr defaultRowHeight="16.5" x14ac:dyDescent="0.3"/>
  <cols>
    <col min="1" max="1" width="9" style="9"/>
  </cols>
  <sheetData>
    <row r="1" spans="1:43" s="3" customFormat="1" x14ac:dyDescent="0.3">
      <c r="A1" s="8" t="s">
        <v>129</v>
      </c>
      <c r="B1" s="2">
        <v>100</v>
      </c>
      <c r="C1" s="2">
        <v>110</v>
      </c>
      <c r="D1" s="2">
        <v>120</v>
      </c>
      <c r="E1" s="2">
        <v>130</v>
      </c>
      <c r="F1" s="2">
        <v>135</v>
      </c>
      <c r="G1" s="2">
        <v>140</v>
      </c>
      <c r="H1" s="2">
        <v>145</v>
      </c>
      <c r="I1" s="2">
        <v>150</v>
      </c>
      <c r="J1" s="2">
        <v>160</v>
      </c>
      <c r="K1" s="2">
        <v>200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x14ac:dyDescent="0.3">
      <c r="A2" s="7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x14ac:dyDescent="0.3">
      <c r="A3" s="7">
        <v>1</v>
      </c>
      <c r="B3" s="1">
        <v>2</v>
      </c>
      <c r="C3" s="1">
        <v>2</v>
      </c>
      <c r="D3" s="1">
        <v>2</v>
      </c>
      <c r="E3" s="1">
        <v>2</v>
      </c>
      <c r="F3" s="1">
        <v>2</v>
      </c>
      <c r="G3" s="1">
        <v>2</v>
      </c>
      <c r="H3" s="1">
        <v>2</v>
      </c>
      <c r="I3" s="1">
        <v>2</v>
      </c>
      <c r="J3" s="1">
        <v>2</v>
      </c>
      <c r="K3" s="1">
        <v>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x14ac:dyDescent="0.3">
      <c r="A4" s="7">
        <v>2</v>
      </c>
      <c r="B4" s="1">
        <v>4</v>
      </c>
      <c r="C4" s="1">
        <v>4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/>
      <c r="M4" s="1"/>
      <c r="N4" s="1" t="s">
        <v>129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x14ac:dyDescent="0.3">
      <c r="A5" s="7">
        <v>3</v>
      </c>
      <c r="B5" s="1">
        <v>6</v>
      </c>
      <c r="C5" s="1">
        <v>6</v>
      </c>
      <c r="D5" s="1">
        <v>6</v>
      </c>
      <c r="E5" s="1">
        <v>6</v>
      </c>
      <c r="F5" s="1">
        <v>6</v>
      </c>
      <c r="G5" s="1">
        <v>6</v>
      </c>
      <c r="H5" s="1">
        <v>6</v>
      </c>
      <c r="I5" s="1">
        <v>6</v>
      </c>
      <c r="J5" s="1">
        <v>6</v>
      </c>
      <c r="K5" s="1">
        <v>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x14ac:dyDescent="0.3">
      <c r="A6" s="7">
        <v>4</v>
      </c>
      <c r="B6" s="1">
        <v>8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8</v>
      </c>
      <c r="I6" s="1">
        <v>8</v>
      </c>
      <c r="J6" s="1">
        <v>8</v>
      </c>
      <c r="K6" s="1">
        <v>8</v>
      </c>
      <c r="L6" s="1"/>
      <c r="M6" s="1"/>
      <c r="N6" s="1" t="s">
        <v>129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x14ac:dyDescent="0.3">
      <c r="A7" s="7">
        <v>5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/>
      <c r="M7" s="1"/>
      <c r="N7" s="1" t="s">
        <v>130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x14ac:dyDescent="0.3">
      <c r="A8" s="7">
        <v>6</v>
      </c>
      <c r="B8" s="1">
        <v>13</v>
      </c>
      <c r="C8" s="1">
        <v>13</v>
      </c>
      <c r="D8" s="1">
        <v>13</v>
      </c>
      <c r="E8" s="1">
        <v>13</v>
      </c>
      <c r="F8" s="1">
        <v>13</v>
      </c>
      <c r="G8" s="1">
        <v>13</v>
      </c>
      <c r="H8" s="1">
        <v>13</v>
      </c>
      <c r="I8" s="1">
        <v>13</v>
      </c>
      <c r="J8" s="1">
        <v>13</v>
      </c>
      <c r="K8" s="1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x14ac:dyDescent="0.3">
      <c r="A9" s="7">
        <v>7</v>
      </c>
      <c r="B9" s="1">
        <v>16</v>
      </c>
      <c r="C9" s="1">
        <v>16</v>
      </c>
      <c r="D9" s="1">
        <v>16</v>
      </c>
      <c r="E9" s="1">
        <v>16</v>
      </c>
      <c r="F9" s="1">
        <v>16</v>
      </c>
      <c r="G9" s="1">
        <v>16</v>
      </c>
      <c r="H9" s="1">
        <v>16</v>
      </c>
      <c r="I9" s="1">
        <v>16</v>
      </c>
      <c r="J9" s="1">
        <v>16</v>
      </c>
      <c r="K9" s="1">
        <v>16</v>
      </c>
      <c r="L9" s="1"/>
      <c r="M9" s="1"/>
      <c r="N9" s="1" t="s">
        <v>129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x14ac:dyDescent="0.3">
      <c r="A10" s="7">
        <v>8</v>
      </c>
      <c r="B10" s="1">
        <v>19</v>
      </c>
      <c r="C10" s="1">
        <v>19</v>
      </c>
      <c r="D10" s="1">
        <v>19</v>
      </c>
      <c r="E10" s="1">
        <v>19</v>
      </c>
      <c r="F10" s="1">
        <v>19</v>
      </c>
      <c r="G10" s="1">
        <v>19</v>
      </c>
      <c r="H10" s="1">
        <v>19</v>
      </c>
      <c r="I10" s="1">
        <v>19</v>
      </c>
      <c r="J10" s="1">
        <v>19</v>
      </c>
      <c r="K10" s="1">
        <v>19</v>
      </c>
      <c r="L10" s="1"/>
      <c r="M10" s="1"/>
      <c r="N10" s="1" t="s">
        <v>130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x14ac:dyDescent="0.3">
      <c r="A11" s="7">
        <v>9</v>
      </c>
      <c r="B11" s="1">
        <v>19</v>
      </c>
      <c r="C11" s="1">
        <v>22</v>
      </c>
      <c r="D11" s="1">
        <v>22</v>
      </c>
      <c r="E11" s="1">
        <v>22</v>
      </c>
      <c r="F11" s="1">
        <v>22</v>
      </c>
      <c r="G11" s="1">
        <v>22</v>
      </c>
      <c r="H11" s="1">
        <v>22</v>
      </c>
      <c r="I11" s="1">
        <v>22</v>
      </c>
      <c r="J11" s="1">
        <v>22</v>
      </c>
      <c r="K11" s="1">
        <v>22</v>
      </c>
      <c r="L11" s="1"/>
      <c r="M11" s="1"/>
      <c r="N11" s="1" t="s">
        <v>131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x14ac:dyDescent="0.3">
      <c r="A12" s="7">
        <v>10</v>
      </c>
      <c r="B12" s="1">
        <v>19</v>
      </c>
      <c r="C12" s="1">
        <v>25</v>
      </c>
      <c r="D12" s="1">
        <v>25</v>
      </c>
      <c r="E12" s="1">
        <v>25</v>
      </c>
      <c r="F12" s="1">
        <v>25</v>
      </c>
      <c r="G12" s="1">
        <v>25</v>
      </c>
      <c r="H12" s="1">
        <v>25</v>
      </c>
      <c r="I12" s="1">
        <v>25</v>
      </c>
      <c r="J12" s="1">
        <v>25</v>
      </c>
      <c r="K12" s="1">
        <v>25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x14ac:dyDescent="0.3">
      <c r="A13" s="7">
        <v>11</v>
      </c>
      <c r="B13" s="1">
        <v>19</v>
      </c>
      <c r="C13" s="1">
        <v>25</v>
      </c>
      <c r="D13" s="1">
        <v>28</v>
      </c>
      <c r="E13" s="1">
        <v>28</v>
      </c>
      <c r="F13" s="1">
        <v>28</v>
      </c>
      <c r="G13" s="1">
        <v>28</v>
      </c>
      <c r="H13" s="1">
        <v>28</v>
      </c>
      <c r="I13" s="1">
        <v>28</v>
      </c>
      <c r="J13" s="1">
        <v>28</v>
      </c>
      <c r="K13" s="1">
        <v>28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x14ac:dyDescent="0.3">
      <c r="A14" s="7">
        <v>12</v>
      </c>
      <c r="B14" s="1">
        <v>19</v>
      </c>
      <c r="C14" s="1">
        <v>25</v>
      </c>
      <c r="D14" s="1">
        <v>31</v>
      </c>
      <c r="E14" s="1">
        <v>31</v>
      </c>
      <c r="F14" s="1">
        <v>31</v>
      </c>
      <c r="G14" s="1">
        <v>31</v>
      </c>
      <c r="H14" s="1">
        <v>31</v>
      </c>
      <c r="I14" s="1">
        <v>31</v>
      </c>
      <c r="J14" s="1">
        <v>31</v>
      </c>
      <c r="K14" s="1">
        <v>31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x14ac:dyDescent="0.3">
      <c r="A15" s="7">
        <v>13</v>
      </c>
      <c r="B15" s="1">
        <v>19</v>
      </c>
      <c r="C15" s="1">
        <v>25</v>
      </c>
      <c r="D15" s="1">
        <v>34</v>
      </c>
      <c r="E15" s="1">
        <v>34</v>
      </c>
      <c r="F15" s="1">
        <v>34</v>
      </c>
      <c r="G15" s="1">
        <v>34</v>
      </c>
      <c r="H15" s="1">
        <v>34</v>
      </c>
      <c r="I15" s="1">
        <v>34</v>
      </c>
      <c r="J15" s="1">
        <v>34</v>
      </c>
      <c r="K15" s="1">
        <v>34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x14ac:dyDescent="0.3">
      <c r="A16" s="7">
        <v>14</v>
      </c>
      <c r="B16" s="1">
        <v>19</v>
      </c>
      <c r="C16" s="1">
        <v>25</v>
      </c>
      <c r="D16" s="1">
        <v>37</v>
      </c>
      <c r="E16" s="1">
        <v>37</v>
      </c>
      <c r="F16" s="1">
        <v>37</v>
      </c>
      <c r="G16" s="1">
        <v>37</v>
      </c>
      <c r="H16" s="1">
        <v>37</v>
      </c>
      <c r="I16" s="1">
        <v>37</v>
      </c>
      <c r="J16" s="1">
        <v>37</v>
      </c>
      <c r="K16" s="1">
        <v>37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x14ac:dyDescent="0.3">
      <c r="A17" s="7">
        <v>15</v>
      </c>
      <c r="B17" s="1">
        <v>19</v>
      </c>
      <c r="C17" s="1">
        <v>25</v>
      </c>
      <c r="D17" s="1">
        <v>40</v>
      </c>
      <c r="E17" s="1">
        <v>40</v>
      </c>
      <c r="F17" s="1">
        <v>40</v>
      </c>
      <c r="G17" s="1">
        <v>40</v>
      </c>
      <c r="H17" s="1">
        <v>40</v>
      </c>
      <c r="I17" s="1">
        <v>40</v>
      </c>
      <c r="J17" s="1">
        <v>40</v>
      </c>
      <c r="K17" s="1">
        <v>40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x14ac:dyDescent="0.3">
      <c r="A18" s="7">
        <v>16</v>
      </c>
      <c r="B18" s="1">
        <v>19</v>
      </c>
      <c r="C18" s="1">
        <v>25</v>
      </c>
      <c r="D18" s="1">
        <v>40</v>
      </c>
      <c r="E18" s="1">
        <v>47</v>
      </c>
      <c r="F18" s="1">
        <v>47</v>
      </c>
      <c r="G18" s="1">
        <v>49</v>
      </c>
      <c r="H18" s="1">
        <v>49</v>
      </c>
      <c r="I18" s="1">
        <v>51</v>
      </c>
      <c r="J18" s="1">
        <v>53</v>
      </c>
      <c r="K18" s="1">
        <v>55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x14ac:dyDescent="0.3">
      <c r="A19" s="7">
        <v>17</v>
      </c>
      <c r="B19" s="1">
        <v>19</v>
      </c>
      <c r="C19" s="1">
        <v>25</v>
      </c>
      <c r="D19" s="1">
        <v>40</v>
      </c>
      <c r="E19" s="1">
        <v>54</v>
      </c>
      <c r="F19" s="1">
        <v>54</v>
      </c>
      <c r="G19" s="1">
        <v>58</v>
      </c>
      <c r="H19" s="1">
        <v>58</v>
      </c>
      <c r="I19" s="1">
        <v>62</v>
      </c>
      <c r="J19" s="1">
        <v>66</v>
      </c>
      <c r="K19" s="1">
        <v>70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x14ac:dyDescent="0.3">
      <c r="A20" s="7">
        <v>18</v>
      </c>
      <c r="B20" s="1">
        <v>19</v>
      </c>
      <c r="C20" s="1">
        <v>25</v>
      </c>
      <c r="D20" s="1">
        <v>40</v>
      </c>
      <c r="E20" s="1">
        <v>61</v>
      </c>
      <c r="F20" s="1">
        <v>61</v>
      </c>
      <c r="G20" s="1">
        <v>67</v>
      </c>
      <c r="H20" s="1">
        <v>67</v>
      </c>
      <c r="I20" s="1">
        <v>73</v>
      </c>
      <c r="J20" s="1">
        <v>79</v>
      </c>
      <c r="K20" s="1">
        <v>85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3">
      <c r="A21" s="7">
        <v>19</v>
      </c>
      <c r="B21" s="1">
        <v>19</v>
      </c>
      <c r="C21" s="1">
        <v>25</v>
      </c>
      <c r="D21" s="1">
        <v>40</v>
      </c>
      <c r="E21" s="1">
        <v>68</v>
      </c>
      <c r="F21" s="1">
        <v>68</v>
      </c>
      <c r="G21" s="1">
        <v>76</v>
      </c>
      <c r="H21" s="1">
        <v>76</v>
      </c>
      <c r="I21" s="1">
        <v>84</v>
      </c>
      <c r="J21" s="1">
        <v>92</v>
      </c>
      <c r="K21" s="1">
        <v>100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3">
      <c r="A22" s="7">
        <v>20</v>
      </c>
      <c r="B22" s="1">
        <v>19</v>
      </c>
      <c r="C22" s="1">
        <v>25</v>
      </c>
      <c r="D22" s="1">
        <v>40</v>
      </c>
      <c r="E22" s="1">
        <v>75</v>
      </c>
      <c r="F22" s="1">
        <v>75</v>
      </c>
      <c r="G22" s="1">
        <v>85</v>
      </c>
      <c r="H22" s="1">
        <v>85</v>
      </c>
      <c r="I22" s="1">
        <v>95</v>
      </c>
      <c r="J22" s="1">
        <v>105</v>
      </c>
      <c r="K22" s="1">
        <v>115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x14ac:dyDescent="0.3">
      <c r="A23" s="7">
        <v>21</v>
      </c>
      <c r="B23" s="1">
        <v>19</v>
      </c>
      <c r="C23" s="1">
        <v>25</v>
      </c>
      <c r="D23" s="1">
        <v>40</v>
      </c>
      <c r="E23" s="1">
        <v>75</v>
      </c>
      <c r="F23" s="1">
        <v>75</v>
      </c>
      <c r="G23" s="1">
        <v>94</v>
      </c>
      <c r="H23" s="1">
        <v>94</v>
      </c>
      <c r="I23" s="1">
        <v>106</v>
      </c>
      <c r="J23" s="1">
        <v>118</v>
      </c>
      <c r="K23" s="1">
        <v>130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3">
      <c r="A24" s="7">
        <v>22</v>
      </c>
      <c r="B24" s="1">
        <v>19</v>
      </c>
      <c r="C24" s="1">
        <v>25</v>
      </c>
      <c r="D24" s="1">
        <v>40</v>
      </c>
      <c r="E24" s="1">
        <v>75</v>
      </c>
      <c r="F24" s="1">
        <v>75</v>
      </c>
      <c r="G24" s="1">
        <v>103</v>
      </c>
      <c r="H24" s="1">
        <v>103</v>
      </c>
      <c r="I24" s="1">
        <v>117</v>
      </c>
      <c r="J24" s="1">
        <v>131</v>
      </c>
      <c r="K24" s="1">
        <v>145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3">
      <c r="A25" s="7">
        <v>23</v>
      </c>
      <c r="B25" s="1">
        <v>19</v>
      </c>
      <c r="C25" s="1">
        <v>25</v>
      </c>
      <c r="D25" s="1">
        <v>40</v>
      </c>
      <c r="E25" s="1">
        <v>75</v>
      </c>
      <c r="F25" s="1">
        <v>75</v>
      </c>
      <c r="G25" s="1">
        <v>103</v>
      </c>
      <c r="H25" s="1">
        <v>103</v>
      </c>
      <c r="I25" s="1">
        <v>117</v>
      </c>
      <c r="J25" s="1">
        <v>131</v>
      </c>
      <c r="K25" s="1">
        <v>145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3">
      <c r="A26" s="7">
        <v>24</v>
      </c>
      <c r="B26" s="1">
        <v>19</v>
      </c>
      <c r="C26" s="1">
        <v>25</v>
      </c>
      <c r="D26" s="1">
        <v>40</v>
      </c>
      <c r="E26" s="1">
        <v>75</v>
      </c>
      <c r="F26" s="1">
        <v>75</v>
      </c>
      <c r="G26" s="1">
        <v>103</v>
      </c>
      <c r="H26" s="1">
        <v>103</v>
      </c>
      <c r="I26" s="1">
        <v>117</v>
      </c>
      <c r="J26" s="1">
        <v>131</v>
      </c>
      <c r="K26" s="1">
        <v>145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s="3" customFormat="1" x14ac:dyDescent="0.3">
      <c r="A27" s="8">
        <v>25</v>
      </c>
      <c r="B27" s="2">
        <v>19</v>
      </c>
      <c r="C27" s="2">
        <v>25</v>
      </c>
      <c r="D27" s="2">
        <v>40</v>
      </c>
      <c r="E27" s="2">
        <v>75</v>
      </c>
      <c r="F27" s="2">
        <v>75</v>
      </c>
      <c r="G27" s="2">
        <v>103</v>
      </c>
      <c r="H27" s="2">
        <v>103</v>
      </c>
      <c r="I27" s="2">
        <v>117</v>
      </c>
      <c r="J27" s="2">
        <v>131</v>
      </c>
      <c r="K27" s="2">
        <v>145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x14ac:dyDescent="0.3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s="17" customFormat="1" x14ac:dyDescent="0.3">
      <c r="A29" s="16" t="s">
        <v>130</v>
      </c>
      <c r="B29" s="14">
        <v>100</v>
      </c>
      <c r="C29" s="14">
        <v>110</v>
      </c>
      <c r="D29" s="14">
        <v>120</v>
      </c>
      <c r="E29" s="14">
        <v>130</v>
      </c>
      <c r="F29" s="14">
        <v>135</v>
      </c>
      <c r="G29" s="14">
        <v>140</v>
      </c>
      <c r="H29" s="14">
        <v>145</v>
      </c>
      <c r="I29" s="14">
        <v>150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x14ac:dyDescent="0.3">
      <c r="A30" s="7">
        <v>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x14ac:dyDescent="0.3">
      <c r="A31" s="7">
        <v>1</v>
      </c>
      <c r="B31" s="1">
        <v>7</v>
      </c>
      <c r="C31" s="1">
        <v>9</v>
      </c>
      <c r="D31" s="1">
        <v>12</v>
      </c>
      <c r="E31" s="1">
        <v>14</v>
      </c>
      <c r="F31" s="1">
        <v>15</v>
      </c>
      <c r="G31" s="1">
        <v>17</v>
      </c>
      <c r="H31" s="1">
        <v>18</v>
      </c>
      <c r="I31" s="1">
        <v>19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x14ac:dyDescent="0.3">
      <c r="A32" s="7">
        <v>2</v>
      </c>
      <c r="B32" s="1">
        <v>15</v>
      </c>
      <c r="C32" s="1">
        <v>19</v>
      </c>
      <c r="D32" s="1">
        <v>25</v>
      </c>
      <c r="E32" s="1">
        <v>29</v>
      </c>
      <c r="F32" s="1">
        <v>31</v>
      </c>
      <c r="G32" s="1">
        <v>35</v>
      </c>
      <c r="H32" s="1">
        <v>37</v>
      </c>
      <c r="I32" s="1">
        <v>39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x14ac:dyDescent="0.3">
      <c r="A33" s="7">
        <v>3</v>
      </c>
      <c r="B33" s="1">
        <v>25</v>
      </c>
      <c r="C33" s="1">
        <v>31</v>
      </c>
      <c r="D33" s="1">
        <v>40</v>
      </c>
      <c r="E33" s="1">
        <v>46</v>
      </c>
      <c r="F33" s="1">
        <v>49</v>
      </c>
      <c r="G33" s="1">
        <v>55</v>
      </c>
      <c r="H33" s="1">
        <v>58</v>
      </c>
      <c r="I33" s="1">
        <v>61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x14ac:dyDescent="0.3">
      <c r="A34" s="7">
        <v>4</v>
      </c>
      <c r="B34" s="1">
        <v>38</v>
      </c>
      <c r="C34" s="1">
        <v>46</v>
      </c>
      <c r="D34" s="1">
        <v>58</v>
      </c>
      <c r="E34" s="1">
        <v>66</v>
      </c>
      <c r="F34" s="1">
        <v>70</v>
      </c>
      <c r="G34" s="1">
        <v>78</v>
      </c>
      <c r="H34" s="1">
        <v>82</v>
      </c>
      <c r="I34" s="1">
        <v>86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x14ac:dyDescent="0.3">
      <c r="A35" s="7">
        <v>5</v>
      </c>
      <c r="B35" s="1">
        <v>55</v>
      </c>
      <c r="C35" s="1">
        <v>65</v>
      </c>
      <c r="D35" s="1">
        <v>80</v>
      </c>
      <c r="E35" s="1">
        <v>90</v>
      </c>
      <c r="F35" s="1">
        <v>95</v>
      </c>
      <c r="G35" s="1">
        <v>105</v>
      </c>
      <c r="H35" s="1">
        <v>110</v>
      </c>
      <c r="I35" s="1">
        <v>115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x14ac:dyDescent="0.3">
      <c r="A36" s="7">
        <v>6</v>
      </c>
      <c r="B36" s="1">
        <v>55</v>
      </c>
      <c r="C36" s="1">
        <v>65</v>
      </c>
      <c r="D36" s="1">
        <v>80</v>
      </c>
      <c r="E36" s="1">
        <v>90</v>
      </c>
      <c r="F36" s="1">
        <v>95</v>
      </c>
      <c r="G36" s="1">
        <v>105</v>
      </c>
      <c r="H36" s="1">
        <v>110</v>
      </c>
      <c r="I36" s="1">
        <v>115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x14ac:dyDescent="0.3">
      <c r="A37" s="7">
        <v>7</v>
      </c>
      <c r="B37" s="1">
        <v>55</v>
      </c>
      <c r="C37" s="1">
        <v>65</v>
      </c>
      <c r="D37" s="1">
        <v>80</v>
      </c>
      <c r="E37" s="1">
        <v>90</v>
      </c>
      <c r="F37" s="1">
        <v>95</v>
      </c>
      <c r="G37" s="1">
        <v>105</v>
      </c>
      <c r="H37" s="1">
        <v>110</v>
      </c>
      <c r="I37" s="1">
        <v>115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x14ac:dyDescent="0.3">
      <c r="A38" s="7">
        <v>8</v>
      </c>
      <c r="B38" s="1">
        <v>55</v>
      </c>
      <c r="C38" s="1">
        <v>65</v>
      </c>
      <c r="D38" s="1">
        <v>80</v>
      </c>
      <c r="E38" s="1">
        <v>90</v>
      </c>
      <c r="F38" s="1">
        <v>95</v>
      </c>
      <c r="G38" s="1">
        <v>105</v>
      </c>
      <c r="H38" s="1">
        <v>110</v>
      </c>
      <c r="I38" s="1">
        <v>115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x14ac:dyDescent="0.3">
      <c r="A39" s="7">
        <v>9</v>
      </c>
      <c r="B39" s="1">
        <v>55</v>
      </c>
      <c r="C39" s="1">
        <v>65</v>
      </c>
      <c r="D39" s="1">
        <v>80</v>
      </c>
      <c r="E39" s="1">
        <v>90</v>
      </c>
      <c r="F39" s="1">
        <v>95</v>
      </c>
      <c r="G39" s="1">
        <v>105</v>
      </c>
      <c r="H39" s="1">
        <v>110</v>
      </c>
      <c r="I39" s="1">
        <v>115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x14ac:dyDescent="0.3">
      <c r="A40" s="7">
        <v>10</v>
      </c>
      <c r="B40" s="1">
        <v>55</v>
      </c>
      <c r="C40" s="1">
        <v>65</v>
      </c>
      <c r="D40" s="1">
        <v>80</v>
      </c>
      <c r="E40" s="1">
        <v>90</v>
      </c>
      <c r="F40" s="1">
        <v>95</v>
      </c>
      <c r="G40" s="1">
        <v>105</v>
      </c>
      <c r="H40" s="1">
        <v>110</v>
      </c>
      <c r="I40" s="1">
        <v>115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x14ac:dyDescent="0.3">
      <c r="A41" s="7">
        <v>11</v>
      </c>
      <c r="B41" s="1">
        <v>55</v>
      </c>
      <c r="C41" s="1">
        <v>65</v>
      </c>
      <c r="D41" s="1">
        <v>80</v>
      </c>
      <c r="E41" s="1">
        <v>90</v>
      </c>
      <c r="F41" s="1">
        <v>95</v>
      </c>
      <c r="G41" s="1">
        <v>105</v>
      </c>
      <c r="H41" s="1">
        <v>110</v>
      </c>
      <c r="I41" s="1">
        <v>115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x14ac:dyDescent="0.3">
      <c r="A42" s="7">
        <v>12</v>
      </c>
      <c r="B42" s="1">
        <v>55</v>
      </c>
      <c r="C42" s="1">
        <v>65</v>
      </c>
      <c r="D42" s="1">
        <v>80</v>
      </c>
      <c r="E42" s="1">
        <v>90</v>
      </c>
      <c r="F42" s="1">
        <v>95</v>
      </c>
      <c r="G42" s="1">
        <v>105</v>
      </c>
      <c r="H42" s="1">
        <v>110</v>
      </c>
      <c r="I42" s="1">
        <v>115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x14ac:dyDescent="0.3">
      <c r="A43" s="7">
        <v>13</v>
      </c>
      <c r="B43" s="1">
        <v>55</v>
      </c>
      <c r="C43" s="1">
        <v>65</v>
      </c>
      <c r="D43" s="1">
        <v>80</v>
      </c>
      <c r="E43" s="1">
        <v>90</v>
      </c>
      <c r="F43" s="1">
        <v>95</v>
      </c>
      <c r="G43" s="1">
        <v>105</v>
      </c>
      <c r="H43" s="1">
        <v>110</v>
      </c>
      <c r="I43" s="1">
        <v>115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x14ac:dyDescent="0.3">
      <c r="A44" s="7">
        <v>14</v>
      </c>
      <c r="B44" s="1">
        <v>55</v>
      </c>
      <c r="C44" s="1">
        <v>65</v>
      </c>
      <c r="D44" s="1">
        <v>80</v>
      </c>
      <c r="E44" s="1">
        <v>90</v>
      </c>
      <c r="F44" s="1">
        <v>95</v>
      </c>
      <c r="G44" s="1">
        <v>105</v>
      </c>
      <c r="H44" s="1">
        <v>110</v>
      </c>
      <c r="I44" s="1">
        <v>115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x14ac:dyDescent="0.3">
      <c r="A45" s="7">
        <v>15</v>
      </c>
      <c r="B45" s="1">
        <v>55</v>
      </c>
      <c r="C45" s="1">
        <v>65</v>
      </c>
      <c r="D45" s="1">
        <v>80</v>
      </c>
      <c r="E45" s="1">
        <v>90</v>
      </c>
      <c r="F45" s="1">
        <v>95</v>
      </c>
      <c r="G45" s="1">
        <v>105</v>
      </c>
      <c r="H45" s="1">
        <v>110</v>
      </c>
      <c r="I45" s="1">
        <v>115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x14ac:dyDescent="0.3">
      <c r="A46" s="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s="17" customFormat="1" x14ac:dyDescent="0.3">
      <c r="A47" s="16" t="s">
        <v>131</v>
      </c>
      <c r="B47" s="14">
        <v>150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x14ac:dyDescent="0.3">
      <c r="A48" s="7">
        <v>0</v>
      </c>
      <c r="B48" s="1">
        <v>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x14ac:dyDescent="0.3">
      <c r="A49" s="7">
        <v>1</v>
      </c>
      <c r="B49" s="1">
        <v>19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x14ac:dyDescent="0.3">
      <c r="A50" s="7">
        <v>2</v>
      </c>
      <c r="B50" s="1">
        <v>39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x14ac:dyDescent="0.3">
      <c r="A51" s="7">
        <v>3</v>
      </c>
      <c r="B51" s="1">
        <v>61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x14ac:dyDescent="0.3">
      <c r="A52" s="7">
        <v>4</v>
      </c>
      <c r="B52" s="1">
        <v>86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x14ac:dyDescent="0.3">
      <c r="A53" s="7">
        <v>5</v>
      </c>
      <c r="B53" s="1">
        <v>115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x14ac:dyDescent="0.3">
      <c r="A54" s="7">
        <v>6</v>
      </c>
      <c r="B54" s="1">
        <v>115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x14ac:dyDescent="0.3">
      <c r="A55" s="7">
        <v>7</v>
      </c>
      <c r="B55" s="1">
        <v>115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x14ac:dyDescent="0.3">
      <c r="A56" s="7">
        <v>8</v>
      </c>
      <c r="B56" s="1">
        <v>115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x14ac:dyDescent="0.3">
      <c r="A57" s="7">
        <v>9</v>
      </c>
      <c r="B57" s="1">
        <v>115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x14ac:dyDescent="0.3">
      <c r="A58" s="7">
        <v>10</v>
      </c>
      <c r="B58" s="1">
        <v>115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x14ac:dyDescent="0.3">
      <c r="A59" s="7">
        <v>11</v>
      </c>
      <c r="B59" s="1">
        <v>115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x14ac:dyDescent="0.3">
      <c r="A60" s="7">
        <v>12</v>
      </c>
      <c r="B60" s="1">
        <v>115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x14ac:dyDescent="0.3">
      <c r="A61" s="7">
        <v>13</v>
      </c>
      <c r="B61" s="1">
        <v>115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x14ac:dyDescent="0.3">
      <c r="A62" s="7">
        <v>14</v>
      </c>
      <c r="B62" s="1">
        <v>115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x14ac:dyDescent="0.3">
      <c r="A63" s="7">
        <v>15</v>
      </c>
      <c r="B63" s="1">
        <v>115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x14ac:dyDescent="0.3">
      <c r="A64" s="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x14ac:dyDescent="0.3">
      <c r="A65" s="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x14ac:dyDescent="0.3">
      <c r="A66" s="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x14ac:dyDescent="0.3">
      <c r="A67" s="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x14ac:dyDescent="0.3">
      <c r="A68" s="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x14ac:dyDescent="0.3">
      <c r="A69" s="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x14ac:dyDescent="0.3">
      <c r="A70" s="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x14ac:dyDescent="0.3">
      <c r="A71" s="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x14ac:dyDescent="0.3">
      <c r="A72" s="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x14ac:dyDescent="0.3">
      <c r="A73" s="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x14ac:dyDescent="0.3">
      <c r="A74" s="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x14ac:dyDescent="0.3">
      <c r="A75" s="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x14ac:dyDescent="0.3">
      <c r="A76" s="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x14ac:dyDescent="0.3">
      <c r="A77" s="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x14ac:dyDescent="0.3">
      <c r="A78" s="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x14ac:dyDescent="0.3">
      <c r="A79" s="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x14ac:dyDescent="0.3">
      <c r="A80" s="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x14ac:dyDescent="0.3">
      <c r="A82" s="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x14ac:dyDescent="0.3">
      <c r="A83" s="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x14ac:dyDescent="0.3">
      <c r="A84" s="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x14ac:dyDescent="0.3">
      <c r="A85" s="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x14ac:dyDescent="0.3">
      <c r="A86" s="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x14ac:dyDescent="0.3">
      <c r="A87" s="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x14ac:dyDescent="0.3">
      <c r="A88" s="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x14ac:dyDescent="0.3">
      <c r="A89" s="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x14ac:dyDescent="0.3">
      <c r="A90" s="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x14ac:dyDescent="0.3">
      <c r="A91" s="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x14ac:dyDescent="0.3">
      <c r="A92" s="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x14ac:dyDescent="0.3">
      <c r="A93" s="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x14ac:dyDescent="0.3">
      <c r="A94" s="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x14ac:dyDescent="0.3">
      <c r="A95" s="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x14ac:dyDescent="0.3">
      <c r="A96" s="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x14ac:dyDescent="0.3">
      <c r="A97" s="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x14ac:dyDescent="0.3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x14ac:dyDescent="0.3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x14ac:dyDescent="0.3">
      <c r="A100" s="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x14ac:dyDescent="0.3">
      <c r="A101" s="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x14ac:dyDescent="0.3">
      <c r="A102" s="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x14ac:dyDescent="0.3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x14ac:dyDescent="0.3">
      <c r="A104" s="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x14ac:dyDescent="0.3">
      <c r="A105" s="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x14ac:dyDescent="0.3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x14ac:dyDescent="0.3">
      <c r="A107" s="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x14ac:dyDescent="0.3">
      <c r="A108" s="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x14ac:dyDescent="0.3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x14ac:dyDescent="0.3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x14ac:dyDescent="0.3">
      <c r="A111" s="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x14ac:dyDescent="0.3">
      <c r="A112" s="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x14ac:dyDescent="0.3">
      <c r="A113" s="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x14ac:dyDescent="0.3">
      <c r="A114" s="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x14ac:dyDescent="0.3">
      <c r="A115" s="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x14ac:dyDescent="0.3">
      <c r="A116" s="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x14ac:dyDescent="0.3">
      <c r="A117" s="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x14ac:dyDescent="0.3">
      <c r="A118" s="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x14ac:dyDescent="0.3">
      <c r="A119" s="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x14ac:dyDescent="0.3">
      <c r="A120" s="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x14ac:dyDescent="0.3">
      <c r="A121" s="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x14ac:dyDescent="0.3">
      <c r="A122" s="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x14ac:dyDescent="0.3">
      <c r="A123" s="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x14ac:dyDescent="0.3">
      <c r="A124" s="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x14ac:dyDescent="0.3">
      <c r="A125" s="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x14ac:dyDescent="0.3">
      <c r="A126" s="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x14ac:dyDescent="0.3">
      <c r="A127" s="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x14ac:dyDescent="0.3">
      <c r="A128" s="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x14ac:dyDescent="0.3">
      <c r="A129" s="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x14ac:dyDescent="0.3">
      <c r="A130" s="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x14ac:dyDescent="0.3">
      <c r="A131" s="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x14ac:dyDescent="0.3">
      <c r="A132" s="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x14ac:dyDescent="0.3">
      <c r="A133" s="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x14ac:dyDescent="0.3">
      <c r="A134" s="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x14ac:dyDescent="0.3">
      <c r="A135" s="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x14ac:dyDescent="0.3">
      <c r="A136" s="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x14ac:dyDescent="0.3">
      <c r="A137" s="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x14ac:dyDescent="0.3">
      <c r="A138" s="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x14ac:dyDescent="0.3">
      <c r="A139" s="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x14ac:dyDescent="0.3">
      <c r="A140" s="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x14ac:dyDescent="0.3">
      <c r="A141" s="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x14ac:dyDescent="0.3">
      <c r="A142" s="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x14ac:dyDescent="0.3">
      <c r="A143" s="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x14ac:dyDescent="0.3">
      <c r="A144" s="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x14ac:dyDescent="0.3">
      <c r="A145" s="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x14ac:dyDescent="0.3">
      <c r="A146" s="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x14ac:dyDescent="0.3">
      <c r="A147" s="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x14ac:dyDescent="0.3">
      <c r="A148" s="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x14ac:dyDescent="0.3">
      <c r="A149" s="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x14ac:dyDescent="0.3">
      <c r="A150" s="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x14ac:dyDescent="0.3">
      <c r="A151" s="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x14ac:dyDescent="0.3">
      <c r="A152" s="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x14ac:dyDescent="0.3">
      <c r="A153" s="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x14ac:dyDescent="0.3">
      <c r="A154" s="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x14ac:dyDescent="0.3">
      <c r="A155" s="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x14ac:dyDescent="0.3">
      <c r="A156" s="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x14ac:dyDescent="0.3">
      <c r="A157" s="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x14ac:dyDescent="0.3">
      <c r="A158" s="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x14ac:dyDescent="0.3">
      <c r="A159" s="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x14ac:dyDescent="0.3">
      <c r="A160" s="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x14ac:dyDescent="0.3">
      <c r="A161" s="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x14ac:dyDescent="0.3">
      <c r="A162" s="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x14ac:dyDescent="0.3">
      <c r="A163" s="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x14ac:dyDescent="0.3">
      <c r="A164" s="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x14ac:dyDescent="0.3">
      <c r="A165" s="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x14ac:dyDescent="0.3">
      <c r="A166" s="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x14ac:dyDescent="0.3">
      <c r="A167" s="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x14ac:dyDescent="0.3">
      <c r="A168" s="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x14ac:dyDescent="0.3">
      <c r="A169" s="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x14ac:dyDescent="0.3">
      <c r="A170" s="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x14ac:dyDescent="0.3">
      <c r="A171" s="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x14ac:dyDescent="0.3">
      <c r="A172" s="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x14ac:dyDescent="0.3">
      <c r="A173" s="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x14ac:dyDescent="0.3">
      <c r="A174" s="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x14ac:dyDescent="0.3">
      <c r="A175" s="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x14ac:dyDescent="0.3">
      <c r="A176" s="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x14ac:dyDescent="0.3">
      <c r="A177" s="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x14ac:dyDescent="0.3">
      <c r="A178" s="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x14ac:dyDescent="0.3">
      <c r="A179" s="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x14ac:dyDescent="0.3">
      <c r="A180" s="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x14ac:dyDescent="0.3">
      <c r="A181" s="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x14ac:dyDescent="0.3">
      <c r="A182" s="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x14ac:dyDescent="0.3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x14ac:dyDescent="0.3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x14ac:dyDescent="0.3">
      <c r="A185" s="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x14ac:dyDescent="0.3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x14ac:dyDescent="0.3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x14ac:dyDescent="0.3">
      <c r="A188" s="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x14ac:dyDescent="0.3">
      <c r="A189" s="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x14ac:dyDescent="0.3">
      <c r="A190" s="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x14ac:dyDescent="0.3">
      <c r="A191" s="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x14ac:dyDescent="0.3">
      <c r="A192" s="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x14ac:dyDescent="0.3">
      <c r="A193" s="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x14ac:dyDescent="0.3">
      <c r="A194" s="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x14ac:dyDescent="0.3">
      <c r="A195" s="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x14ac:dyDescent="0.3">
      <c r="A196" s="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x14ac:dyDescent="0.3">
      <c r="A197" s="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x14ac:dyDescent="0.3">
      <c r="A198" s="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x14ac:dyDescent="0.3">
      <c r="A199" s="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x14ac:dyDescent="0.3">
      <c r="A200" s="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x14ac:dyDescent="0.3">
      <c r="A201" s="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x14ac:dyDescent="0.3">
      <c r="A202" s="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x14ac:dyDescent="0.3">
      <c r="A203" s="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x14ac:dyDescent="0.3">
      <c r="A204" s="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x14ac:dyDescent="0.3">
      <c r="A205" s="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x14ac:dyDescent="0.3">
      <c r="A206" s="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x14ac:dyDescent="0.3">
      <c r="A207" s="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x14ac:dyDescent="0.3">
      <c r="A208" s="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x14ac:dyDescent="0.3">
      <c r="A209" s="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x14ac:dyDescent="0.3">
      <c r="A210" s="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x14ac:dyDescent="0.3">
      <c r="A211" s="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x14ac:dyDescent="0.3">
      <c r="A212" s="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x14ac:dyDescent="0.3">
      <c r="A213" s="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x14ac:dyDescent="0.3">
      <c r="A214" s="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x14ac:dyDescent="0.3">
      <c r="A215" s="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x14ac:dyDescent="0.3">
      <c r="A216" s="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x14ac:dyDescent="0.3">
      <c r="A217" s="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x14ac:dyDescent="0.3">
      <c r="A218" s="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x14ac:dyDescent="0.3">
      <c r="A219" s="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x14ac:dyDescent="0.3">
      <c r="A220" s="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x14ac:dyDescent="0.3">
      <c r="A221" s="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x14ac:dyDescent="0.3">
      <c r="A222" s="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x14ac:dyDescent="0.3">
      <c r="A223" s="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x14ac:dyDescent="0.3">
      <c r="A224" s="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x14ac:dyDescent="0.3">
      <c r="A225" s="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x14ac:dyDescent="0.3">
      <c r="A226" s="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x14ac:dyDescent="0.3">
      <c r="A227" s="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x14ac:dyDescent="0.3">
      <c r="A228" s="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x14ac:dyDescent="0.3">
      <c r="A229" s="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x14ac:dyDescent="0.3">
      <c r="A230" s="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x14ac:dyDescent="0.3">
      <c r="A231" s="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x14ac:dyDescent="0.3">
      <c r="A232" s="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x14ac:dyDescent="0.3">
      <c r="A233" s="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x14ac:dyDescent="0.3">
      <c r="A234" s="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x14ac:dyDescent="0.3">
      <c r="A235" s="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x14ac:dyDescent="0.3">
      <c r="A236" s="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x14ac:dyDescent="0.3">
      <c r="A237" s="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x14ac:dyDescent="0.3">
      <c r="A238" s="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x14ac:dyDescent="0.3">
      <c r="A239" s="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x14ac:dyDescent="0.3">
      <c r="A240" s="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x14ac:dyDescent="0.3">
      <c r="A241" s="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x14ac:dyDescent="0.3">
      <c r="A242" s="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x14ac:dyDescent="0.3">
      <c r="A243" s="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x14ac:dyDescent="0.3">
      <c r="A244" s="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x14ac:dyDescent="0.3">
      <c r="A245" s="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x14ac:dyDescent="0.3">
      <c r="A246" s="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x14ac:dyDescent="0.3">
      <c r="A247" s="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x14ac:dyDescent="0.3">
      <c r="A248" s="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x14ac:dyDescent="0.3">
      <c r="A249" s="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x14ac:dyDescent="0.3">
      <c r="A250" s="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x14ac:dyDescent="0.3">
      <c r="A251" s="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x14ac:dyDescent="0.3">
      <c r="A252" s="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x14ac:dyDescent="0.3">
      <c r="A253" s="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x14ac:dyDescent="0.3">
      <c r="A254" s="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x14ac:dyDescent="0.3">
      <c r="A255" s="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x14ac:dyDescent="0.3">
      <c r="A256" s="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x14ac:dyDescent="0.3">
      <c r="A257" s="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x14ac:dyDescent="0.3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x14ac:dyDescent="0.3">
      <c r="A259" s="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x14ac:dyDescent="0.3">
      <c r="A260" s="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x14ac:dyDescent="0.3">
      <c r="A261" s="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x14ac:dyDescent="0.3">
      <c r="A262" s="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x14ac:dyDescent="0.3">
      <c r="A263" s="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x14ac:dyDescent="0.3">
      <c r="A264" s="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x14ac:dyDescent="0.3">
      <c r="A265" s="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x14ac:dyDescent="0.3">
      <c r="A266" s="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x14ac:dyDescent="0.3">
      <c r="A267" s="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x14ac:dyDescent="0.3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x14ac:dyDescent="0.3">
      <c r="A269" s="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x14ac:dyDescent="0.3">
      <c r="A270" s="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x14ac:dyDescent="0.3">
      <c r="A271" s="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x14ac:dyDescent="0.3">
      <c r="A272" s="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x14ac:dyDescent="0.3">
      <c r="A273" s="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x14ac:dyDescent="0.3">
      <c r="A274" s="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x14ac:dyDescent="0.3">
      <c r="A275" s="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x14ac:dyDescent="0.3">
      <c r="A276" s="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x14ac:dyDescent="0.3">
      <c r="A277" s="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x14ac:dyDescent="0.3">
      <c r="A278" s="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x14ac:dyDescent="0.3">
      <c r="A279" s="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x14ac:dyDescent="0.3">
      <c r="A280" s="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x14ac:dyDescent="0.3">
      <c r="A281" s="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x14ac:dyDescent="0.3">
      <c r="A282" s="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x14ac:dyDescent="0.3">
      <c r="A283" s="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x14ac:dyDescent="0.3">
      <c r="A284" s="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x14ac:dyDescent="0.3">
      <c r="A285" s="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x14ac:dyDescent="0.3">
      <c r="A286" s="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x14ac:dyDescent="0.3">
      <c r="A287" s="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x14ac:dyDescent="0.3">
      <c r="A288" s="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 x14ac:dyDescent="0.3">
      <c r="A289" s="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3" x14ac:dyDescent="0.3">
      <c r="A290" s="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:43" x14ac:dyDescent="0.3">
      <c r="A291" s="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3" x14ac:dyDescent="0.3">
      <c r="A292" s="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 x14ac:dyDescent="0.3">
      <c r="A293" s="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3" x14ac:dyDescent="0.3">
      <c r="A294" s="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3" x14ac:dyDescent="0.3">
      <c r="A295" s="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:43" x14ac:dyDescent="0.3">
      <c r="A296" s="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:43" x14ac:dyDescent="0.3">
      <c r="A297" s="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:43" x14ac:dyDescent="0.3">
      <c r="A298" s="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:43" x14ac:dyDescent="0.3">
      <c r="A299" s="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:43" x14ac:dyDescent="0.3">
      <c r="A300" s="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:43" x14ac:dyDescent="0.3">
      <c r="A301" s="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:43" x14ac:dyDescent="0.3">
      <c r="A302" s="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:43" x14ac:dyDescent="0.3">
      <c r="A303" s="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:43" x14ac:dyDescent="0.3">
      <c r="A304" s="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:43" x14ac:dyDescent="0.3">
      <c r="A305" s="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:43" x14ac:dyDescent="0.3">
      <c r="A306" s="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:43" x14ac:dyDescent="0.3">
      <c r="A307" s="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:43" x14ac:dyDescent="0.3">
      <c r="A308" s="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:43" x14ac:dyDescent="0.3">
      <c r="A309" s="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:43" x14ac:dyDescent="0.3">
      <c r="A310" s="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:43" x14ac:dyDescent="0.3">
      <c r="A311" s="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1:43" x14ac:dyDescent="0.3">
      <c r="A312" s="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1:43" x14ac:dyDescent="0.3">
      <c r="A313" s="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1:43" x14ac:dyDescent="0.3">
      <c r="A314" s="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1:43" x14ac:dyDescent="0.3">
      <c r="A315" s="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1:43" x14ac:dyDescent="0.3">
      <c r="A316" s="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1:43" x14ac:dyDescent="0.3">
      <c r="A317" s="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:43" x14ac:dyDescent="0.3">
      <c r="A318" s="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:43" x14ac:dyDescent="0.3">
      <c r="A319" s="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:43" x14ac:dyDescent="0.3">
      <c r="A320" s="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1:43" x14ac:dyDescent="0.3">
      <c r="A321" s="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1:43" x14ac:dyDescent="0.3">
      <c r="A322" s="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1:43" x14ac:dyDescent="0.3">
      <c r="A323" s="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1:43" x14ac:dyDescent="0.3">
      <c r="A324" s="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1:43" x14ac:dyDescent="0.3">
      <c r="A325" s="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1:43" x14ac:dyDescent="0.3">
      <c r="A326" s="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1:43" x14ac:dyDescent="0.3">
      <c r="A327" s="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1:43" x14ac:dyDescent="0.3">
      <c r="A328" s="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1:43" x14ac:dyDescent="0.3">
      <c r="A329" s="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1:43" x14ac:dyDescent="0.3">
      <c r="A330" s="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1:43" x14ac:dyDescent="0.3">
      <c r="A331" s="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1:43" x14ac:dyDescent="0.3">
      <c r="A332" s="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1:43" x14ac:dyDescent="0.3">
      <c r="A333" s="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1:43" x14ac:dyDescent="0.3">
      <c r="A334" s="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1:43" x14ac:dyDescent="0.3">
      <c r="A335" s="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1:43" x14ac:dyDescent="0.3">
      <c r="A336" s="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1:43" x14ac:dyDescent="0.3">
      <c r="A337" s="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1:43" x14ac:dyDescent="0.3">
      <c r="A338" s="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1:43" x14ac:dyDescent="0.3">
      <c r="A339" s="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1:43" x14ac:dyDescent="0.3">
      <c r="A340" s="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1:43" x14ac:dyDescent="0.3">
      <c r="A341" s="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1:43" x14ac:dyDescent="0.3">
      <c r="A342" s="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1:43" x14ac:dyDescent="0.3">
      <c r="A343" s="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1:43" x14ac:dyDescent="0.3">
      <c r="A344" s="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1:43" x14ac:dyDescent="0.3">
      <c r="A345" s="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1:43" x14ac:dyDescent="0.3">
      <c r="A346" s="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1:43" x14ac:dyDescent="0.3">
      <c r="A347" s="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1:43" x14ac:dyDescent="0.3">
      <c r="A348" s="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1:43" x14ac:dyDescent="0.3">
      <c r="A349" s="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</row>
    <row r="350" spans="1:43" x14ac:dyDescent="0.3">
      <c r="A350" s="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</row>
    <row r="351" spans="1:43" x14ac:dyDescent="0.3">
      <c r="A351" s="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</row>
    <row r="352" spans="1:43" x14ac:dyDescent="0.3">
      <c r="A352" s="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</row>
    <row r="353" spans="1:43" x14ac:dyDescent="0.3">
      <c r="A353" s="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</row>
    <row r="354" spans="1:43" x14ac:dyDescent="0.3">
      <c r="A354" s="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</row>
    <row r="355" spans="1:43" x14ac:dyDescent="0.3">
      <c r="A355" s="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</row>
    <row r="356" spans="1:43" x14ac:dyDescent="0.3">
      <c r="A356" s="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</row>
    <row r="357" spans="1:43" x14ac:dyDescent="0.3">
      <c r="A357" s="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</row>
    <row r="358" spans="1:43" x14ac:dyDescent="0.3">
      <c r="A358" s="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</row>
    <row r="359" spans="1:43" x14ac:dyDescent="0.3">
      <c r="A359" s="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</row>
    <row r="360" spans="1:43" x14ac:dyDescent="0.3">
      <c r="A360" s="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</row>
    <row r="361" spans="1:43" x14ac:dyDescent="0.3">
      <c r="A361" s="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</row>
    <row r="362" spans="1:43" x14ac:dyDescent="0.3">
      <c r="A362" s="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</row>
    <row r="363" spans="1:43" x14ac:dyDescent="0.3">
      <c r="A363" s="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</row>
    <row r="364" spans="1:43" x14ac:dyDescent="0.3">
      <c r="A364" s="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</row>
    <row r="365" spans="1:43" x14ac:dyDescent="0.3">
      <c r="A365" s="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</row>
    <row r="366" spans="1:43" x14ac:dyDescent="0.3">
      <c r="A366" s="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</row>
    <row r="367" spans="1:43" x14ac:dyDescent="0.3">
      <c r="A367" s="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</row>
    <row r="368" spans="1:43" x14ac:dyDescent="0.3">
      <c r="A368" s="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</row>
    <row r="369" spans="1:43" x14ac:dyDescent="0.3">
      <c r="A369" s="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</row>
    <row r="370" spans="1:43" x14ac:dyDescent="0.3">
      <c r="A370" s="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</row>
    <row r="371" spans="1:43" x14ac:dyDescent="0.3">
      <c r="A371" s="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</row>
    <row r="372" spans="1:43" x14ac:dyDescent="0.3">
      <c r="A372" s="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</row>
    <row r="373" spans="1:43" x14ac:dyDescent="0.3">
      <c r="A373" s="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</row>
    <row r="374" spans="1:43" x14ac:dyDescent="0.3">
      <c r="A374" s="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</row>
    <row r="375" spans="1:43" x14ac:dyDescent="0.3">
      <c r="A375" s="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</row>
    <row r="376" spans="1:43" x14ac:dyDescent="0.3">
      <c r="A376" s="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</row>
    <row r="377" spans="1:43" x14ac:dyDescent="0.3">
      <c r="A377" s="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</row>
    <row r="378" spans="1:43" x14ac:dyDescent="0.3">
      <c r="A378" s="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</row>
    <row r="379" spans="1:43" x14ac:dyDescent="0.3">
      <c r="A379" s="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</row>
    <row r="380" spans="1:43" x14ac:dyDescent="0.3">
      <c r="A380" s="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</row>
    <row r="381" spans="1:43" x14ac:dyDescent="0.3">
      <c r="A381" s="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</row>
    <row r="382" spans="1:43" x14ac:dyDescent="0.3">
      <c r="A382" s="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</row>
    <row r="383" spans="1:43" x14ac:dyDescent="0.3">
      <c r="A383" s="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</row>
    <row r="384" spans="1:43" x14ac:dyDescent="0.3">
      <c r="A384" s="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</row>
    <row r="385" spans="1:43" x14ac:dyDescent="0.3">
      <c r="A385" s="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</row>
    <row r="386" spans="1:43" x14ac:dyDescent="0.3">
      <c r="A386" s="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</row>
    <row r="387" spans="1:43" x14ac:dyDescent="0.3">
      <c r="A387" s="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</row>
    <row r="388" spans="1:43" x14ac:dyDescent="0.3">
      <c r="A388" s="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</row>
    <row r="389" spans="1:43" x14ac:dyDescent="0.3">
      <c r="A389" s="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</row>
    <row r="390" spans="1:43" x14ac:dyDescent="0.3">
      <c r="A390" s="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</row>
    <row r="391" spans="1:43" x14ac:dyDescent="0.3">
      <c r="A391" s="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</row>
    <row r="392" spans="1:43" x14ac:dyDescent="0.3">
      <c r="A392" s="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</row>
    <row r="393" spans="1:43" x14ac:dyDescent="0.3">
      <c r="A393" s="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</row>
    <row r="394" spans="1:43" x14ac:dyDescent="0.3">
      <c r="A394" s="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</row>
    <row r="395" spans="1:43" x14ac:dyDescent="0.3">
      <c r="A395" s="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</row>
    <row r="396" spans="1:43" x14ac:dyDescent="0.3">
      <c r="A396" s="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</row>
    <row r="397" spans="1:43" x14ac:dyDescent="0.3">
      <c r="A397" s="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</row>
    <row r="398" spans="1:43" x14ac:dyDescent="0.3">
      <c r="A398" s="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</row>
    <row r="399" spans="1:43" x14ac:dyDescent="0.3">
      <c r="A399" s="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</row>
    <row r="400" spans="1:43" x14ac:dyDescent="0.3">
      <c r="A400" s="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</row>
    <row r="401" spans="1:43" x14ac:dyDescent="0.3">
      <c r="A401" s="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</row>
    <row r="402" spans="1:43" x14ac:dyDescent="0.3">
      <c r="A402" s="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</row>
    <row r="403" spans="1:43" x14ac:dyDescent="0.3">
      <c r="A403" s="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</row>
    <row r="404" spans="1:43" x14ac:dyDescent="0.3">
      <c r="A404" s="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</row>
    <row r="405" spans="1:43" x14ac:dyDescent="0.3">
      <c r="A405" s="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</row>
    <row r="406" spans="1:43" x14ac:dyDescent="0.3">
      <c r="A406" s="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</row>
    <row r="407" spans="1:43" x14ac:dyDescent="0.3">
      <c r="A407" s="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</row>
    <row r="408" spans="1:43" x14ac:dyDescent="0.3">
      <c r="A408" s="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</row>
    <row r="409" spans="1:43" x14ac:dyDescent="0.3">
      <c r="A409" s="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</row>
    <row r="410" spans="1:43" x14ac:dyDescent="0.3">
      <c r="A410" s="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</row>
    <row r="411" spans="1:43" x14ac:dyDescent="0.3">
      <c r="A411" s="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</row>
    <row r="412" spans="1:43" x14ac:dyDescent="0.3">
      <c r="A412" s="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</row>
    <row r="413" spans="1:43" x14ac:dyDescent="0.3">
      <c r="A413" s="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</row>
    <row r="414" spans="1:43" x14ac:dyDescent="0.3">
      <c r="A414" s="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</row>
    <row r="415" spans="1:43" x14ac:dyDescent="0.3">
      <c r="A415" s="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</row>
    <row r="416" spans="1:43" x14ac:dyDescent="0.3">
      <c r="A416" s="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</row>
    <row r="417" spans="1:43" x14ac:dyDescent="0.3">
      <c r="A417" s="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</row>
    <row r="418" spans="1:43" x14ac:dyDescent="0.3">
      <c r="A418" s="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</row>
    <row r="419" spans="1:43" x14ac:dyDescent="0.3">
      <c r="A419" s="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</row>
    <row r="420" spans="1:43" x14ac:dyDescent="0.3">
      <c r="A420" s="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</row>
    <row r="421" spans="1:43" x14ac:dyDescent="0.3">
      <c r="A421" s="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</row>
    <row r="422" spans="1:43" x14ac:dyDescent="0.3">
      <c r="A422" s="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</row>
    <row r="423" spans="1:43" x14ac:dyDescent="0.3">
      <c r="A423" s="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</row>
    <row r="424" spans="1:43" x14ac:dyDescent="0.3">
      <c r="A424" s="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</row>
    <row r="425" spans="1:43" x14ac:dyDescent="0.3">
      <c r="A425" s="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</row>
    <row r="426" spans="1:43" x14ac:dyDescent="0.3">
      <c r="A426" s="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</row>
    <row r="427" spans="1:43" x14ac:dyDescent="0.3">
      <c r="A427" s="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</row>
    <row r="428" spans="1:43" x14ac:dyDescent="0.3">
      <c r="A428" s="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</row>
    <row r="429" spans="1:43" x14ac:dyDescent="0.3">
      <c r="A429" s="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</row>
    <row r="430" spans="1:43" x14ac:dyDescent="0.3">
      <c r="A430" s="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</row>
    <row r="431" spans="1:43" x14ac:dyDescent="0.3">
      <c r="A431" s="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</row>
    <row r="432" spans="1:43" x14ac:dyDescent="0.3">
      <c r="A432" s="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</row>
    <row r="433" spans="1:43" x14ac:dyDescent="0.3">
      <c r="A433" s="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</row>
    <row r="434" spans="1:43" x14ac:dyDescent="0.3">
      <c r="A434" s="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</row>
    <row r="435" spans="1:43" x14ac:dyDescent="0.3">
      <c r="A435" s="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</row>
    <row r="436" spans="1:43" x14ac:dyDescent="0.3">
      <c r="A436" s="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</row>
    <row r="437" spans="1:43" x14ac:dyDescent="0.3">
      <c r="A437" s="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</row>
    <row r="438" spans="1:43" x14ac:dyDescent="0.3">
      <c r="A438" s="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</row>
    <row r="439" spans="1:43" x14ac:dyDescent="0.3">
      <c r="A439" s="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</row>
    <row r="440" spans="1:43" x14ac:dyDescent="0.3">
      <c r="A440" s="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</row>
    <row r="441" spans="1:43" x14ac:dyDescent="0.3">
      <c r="A441" s="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</row>
    <row r="442" spans="1:43" x14ac:dyDescent="0.3">
      <c r="A442" s="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</row>
    <row r="443" spans="1:43" x14ac:dyDescent="0.3">
      <c r="A443" s="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</row>
    <row r="444" spans="1:43" x14ac:dyDescent="0.3">
      <c r="A444" s="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</row>
    <row r="445" spans="1:43" x14ac:dyDescent="0.3">
      <c r="A445" s="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</row>
    <row r="446" spans="1:43" x14ac:dyDescent="0.3">
      <c r="A446" s="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</row>
    <row r="447" spans="1:43" x14ac:dyDescent="0.3">
      <c r="A447" s="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</row>
    <row r="448" spans="1:43" x14ac:dyDescent="0.3">
      <c r="A448" s="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</row>
    <row r="449" spans="1:43" x14ac:dyDescent="0.3">
      <c r="A449" s="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</row>
    <row r="450" spans="1:43" x14ac:dyDescent="0.3">
      <c r="A450" s="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</row>
    <row r="451" spans="1:43" x14ac:dyDescent="0.3">
      <c r="A451" s="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</row>
    <row r="452" spans="1:43" x14ac:dyDescent="0.3">
      <c r="A452" s="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</row>
    <row r="453" spans="1:43" x14ac:dyDescent="0.3">
      <c r="A453" s="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</row>
    <row r="454" spans="1:43" x14ac:dyDescent="0.3">
      <c r="A454" s="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</row>
    <row r="455" spans="1:43" x14ac:dyDescent="0.3">
      <c r="A455" s="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</row>
    <row r="456" spans="1:43" x14ac:dyDescent="0.3">
      <c r="A456" s="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</row>
    <row r="457" spans="1:43" x14ac:dyDescent="0.3">
      <c r="A457" s="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</row>
    <row r="458" spans="1:43" x14ac:dyDescent="0.3">
      <c r="A458" s="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</row>
    <row r="459" spans="1:43" x14ac:dyDescent="0.3">
      <c r="A459" s="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</row>
    <row r="460" spans="1:43" x14ac:dyDescent="0.3">
      <c r="A460" s="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</row>
    <row r="461" spans="1:43" x14ac:dyDescent="0.3">
      <c r="A461" s="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</row>
    <row r="462" spans="1:43" x14ac:dyDescent="0.3">
      <c r="A462" s="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</row>
    <row r="463" spans="1:43" x14ac:dyDescent="0.3">
      <c r="A463" s="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</row>
    <row r="464" spans="1:43" x14ac:dyDescent="0.3">
      <c r="A464" s="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</row>
    <row r="465" spans="1:43" x14ac:dyDescent="0.3">
      <c r="A465" s="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</row>
    <row r="466" spans="1:43" x14ac:dyDescent="0.3">
      <c r="A466" s="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</row>
    <row r="467" spans="1:43" x14ac:dyDescent="0.3">
      <c r="A467" s="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7D650-111B-4C09-B2B1-306EF1D56043}">
  <dimension ref="A1:P39"/>
  <sheetViews>
    <sheetView workbookViewId="0">
      <selection activeCell="K11" sqref="K11"/>
    </sheetView>
  </sheetViews>
  <sheetFormatPr defaultRowHeight="16.5" x14ac:dyDescent="0.3"/>
  <sheetData>
    <row r="1" spans="1:16" x14ac:dyDescent="0.3">
      <c r="A1" s="29"/>
      <c r="B1" s="29">
        <v>7</v>
      </c>
      <c r="C1" s="29">
        <v>6</v>
      </c>
      <c r="D1" s="29">
        <v>5</v>
      </c>
      <c r="E1" s="29">
        <v>4</v>
      </c>
      <c r="F1" s="29">
        <v>3</v>
      </c>
      <c r="G1" s="29">
        <v>2</v>
      </c>
      <c r="H1" s="29">
        <v>1</v>
      </c>
      <c r="I1" s="29">
        <v>0</v>
      </c>
      <c r="J1" s="29"/>
      <c r="K1" s="29"/>
      <c r="L1" s="29"/>
      <c r="M1" s="29"/>
      <c r="N1" s="29"/>
      <c r="O1" s="29"/>
      <c r="P1" s="29"/>
    </row>
    <row r="2" spans="1:16" x14ac:dyDescent="0.3">
      <c r="A2" s="29">
        <v>100</v>
      </c>
      <c r="B2" s="29">
        <v>31</v>
      </c>
      <c r="C2" s="29">
        <v>25</v>
      </c>
      <c r="D2" s="29">
        <v>19</v>
      </c>
      <c r="E2" s="29">
        <v>15</v>
      </c>
      <c r="F2" s="29">
        <v>11</v>
      </c>
      <c r="G2" s="29">
        <v>7</v>
      </c>
      <c r="H2" s="29">
        <v>3</v>
      </c>
      <c r="I2" s="29">
        <v>0</v>
      </c>
      <c r="J2" s="29"/>
      <c r="K2" s="29"/>
      <c r="L2" s="29"/>
      <c r="M2" s="29"/>
      <c r="N2" s="29"/>
      <c r="O2" s="29"/>
      <c r="P2" s="29"/>
    </row>
    <row r="3" spans="1:16" x14ac:dyDescent="0.3">
      <c r="A3" s="29">
        <v>110</v>
      </c>
      <c r="B3" s="29">
        <v>31</v>
      </c>
      <c r="C3" s="29">
        <v>25</v>
      </c>
      <c r="D3" s="29">
        <v>19</v>
      </c>
      <c r="E3" s="29">
        <v>15</v>
      </c>
      <c r="F3" s="29">
        <v>11</v>
      </c>
      <c r="G3" s="29">
        <v>7</v>
      </c>
      <c r="H3" s="29">
        <v>3</v>
      </c>
      <c r="I3" s="29">
        <v>0</v>
      </c>
      <c r="J3" s="29"/>
      <c r="K3" s="29"/>
      <c r="L3" s="29"/>
      <c r="M3" s="29"/>
      <c r="N3" s="29"/>
      <c r="O3" s="29"/>
      <c r="P3" s="29"/>
    </row>
    <row r="4" spans="1:16" x14ac:dyDescent="0.3">
      <c r="A4" s="29">
        <v>120</v>
      </c>
      <c r="B4" s="29">
        <v>42</v>
      </c>
      <c r="C4" s="29">
        <v>35</v>
      </c>
      <c r="D4" s="29">
        <v>28</v>
      </c>
      <c r="E4" s="29">
        <v>22</v>
      </c>
      <c r="F4" s="29">
        <v>16</v>
      </c>
      <c r="G4" s="29">
        <v>10</v>
      </c>
      <c r="H4" s="29">
        <v>4</v>
      </c>
      <c r="I4" s="29">
        <v>0</v>
      </c>
      <c r="J4" s="29"/>
      <c r="K4" s="29"/>
      <c r="L4" s="29"/>
      <c r="M4" s="29"/>
      <c r="N4" s="29"/>
      <c r="O4" s="29"/>
      <c r="P4" s="29"/>
    </row>
    <row r="5" spans="1:16" x14ac:dyDescent="0.3">
      <c r="A5" s="29">
        <v>130</v>
      </c>
      <c r="B5" s="29">
        <v>42</v>
      </c>
      <c r="C5" s="29">
        <v>35</v>
      </c>
      <c r="D5" s="29">
        <v>28</v>
      </c>
      <c r="E5" s="29">
        <v>22</v>
      </c>
      <c r="F5" s="29">
        <v>16</v>
      </c>
      <c r="G5" s="29">
        <v>10</v>
      </c>
      <c r="H5" s="29">
        <v>4</v>
      </c>
      <c r="I5" s="29">
        <v>0</v>
      </c>
      <c r="J5" s="29"/>
      <c r="K5" s="29"/>
      <c r="L5" s="29"/>
      <c r="M5" s="29"/>
      <c r="N5" s="29"/>
      <c r="O5" s="29"/>
      <c r="P5" s="29"/>
    </row>
    <row r="6" spans="1:16" x14ac:dyDescent="0.3">
      <c r="A6" s="29">
        <v>135</v>
      </c>
      <c r="B6" s="29">
        <v>42</v>
      </c>
      <c r="C6" s="29">
        <v>35</v>
      </c>
      <c r="D6" s="29">
        <v>28</v>
      </c>
      <c r="E6" s="29">
        <v>22</v>
      </c>
      <c r="F6" s="29">
        <v>16</v>
      </c>
      <c r="G6" s="29">
        <v>10</v>
      </c>
      <c r="H6" s="29">
        <v>4</v>
      </c>
      <c r="I6" s="29">
        <v>0</v>
      </c>
      <c r="J6" s="29"/>
      <c r="K6" s="29"/>
      <c r="L6" s="29"/>
      <c r="M6" s="29"/>
      <c r="N6" s="29"/>
      <c r="O6" s="29"/>
      <c r="P6" s="29"/>
    </row>
    <row r="7" spans="1:16" x14ac:dyDescent="0.3">
      <c r="A7" s="29">
        <v>140</v>
      </c>
      <c r="B7" s="29">
        <v>48</v>
      </c>
      <c r="C7" s="29">
        <v>40</v>
      </c>
      <c r="D7" s="29">
        <v>32</v>
      </c>
      <c r="E7" s="29">
        <v>25</v>
      </c>
      <c r="F7" s="29">
        <v>18</v>
      </c>
      <c r="G7" s="29">
        <v>11</v>
      </c>
      <c r="H7" s="29">
        <v>4</v>
      </c>
      <c r="I7" s="29">
        <v>0</v>
      </c>
      <c r="J7" s="29"/>
      <c r="K7" s="29"/>
      <c r="L7" s="29"/>
      <c r="M7" s="29"/>
      <c r="N7" s="29"/>
      <c r="O7" s="29"/>
      <c r="P7" s="29"/>
    </row>
    <row r="8" spans="1:16" x14ac:dyDescent="0.3">
      <c r="A8" s="29">
        <v>145</v>
      </c>
      <c r="B8" s="29">
        <v>48</v>
      </c>
      <c r="C8" s="29">
        <v>40</v>
      </c>
      <c r="D8" s="29">
        <v>32</v>
      </c>
      <c r="E8" s="29">
        <v>25</v>
      </c>
      <c r="F8" s="29">
        <v>18</v>
      </c>
      <c r="G8" s="29">
        <v>11</v>
      </c>
      <c r="H8" s="29">
        <v>4</v>
      </c>
      <c r="I8" s="29">
        <v>0</v>
      </c>
      <c r="J8" s="29"/>
      <c r="K8" s="29"/>
      <c r="L8" s="29"/>
      <c r="M8" s="29"/>
      <c r="N8" s="29"/>
      <c r="O8" s="29"/>
      <c r="P8" s="29"/>
    </row>
    <row r="9" spans="1:16" x14ac:dyDescent="0.3">
      <c r="A9" s="29">
        <v>150</v>
      </c>
      <c r="B9" s="29">
        <v>48</v>
      </c>
      <c r="C9" s="29">
        <v>40</v>
      </c>
      <c r="D9" s="29">
        <v>32</v>
      </c>
      <c r="E9" s="29">
        <v>25</v>
      </c>
      <c r="F9" s="29">
        <v>18</v>
      </c>
      <c r="G9" s="29">
        <v>11</v>
      </c>
      <c r="H9" s="29">
        <v>4</v>
      </c>
      <c r="I9" s="29">
        <v>0</v>
      </c>
      <c r="J9" s="29"/>
      <c r="K9" s="29"/>
      <c r="L9" s="29"/>
      <c r="M9" s="29"/>
      <c r="N9" s="29"/>
      <c r="O9" s="29"/>
      <c r="P9" s="29"/>
    </row>
    <row r="10" spans="1:16" x14ac:dyDescent="0.3">
      <c r="A10" s="29">
        <v>160</v>
      </c>
      <c r="B10" s="29">
        <v>59</v>
      </c>
      <c r="C10" s="29">
        <v>50</v>
      </c>
      <c r="D10" s="29">
        <v>41</v>
      </c>
      <c r="E10" s="29">
        <v>32</v>
      </c>
      <c r="F10" s="29">
        <v>23</v>
      </c>
      <c r="G10" s="29">
        <v>14</v>
      </c>
      <c r="H10" s="29">
        <v>5</v>
      </c>
      <c r="I10" s="29">
        <v>0</v>
      </c>
      <c r="J10" s="29"/>
      <c r="K10" s="29"/>
      <c r="L10" s="29"/>
      <c r="M10" s="29"/>
      <c r="N10" s="29"/>
      <c r="O10" s="29"/>
      <c r="P10" s="29"/>
    </row>
    <row r="11" spans="1:16" x14ac:dyDescent="0.3">
      <c r="A11" s="29">
        <v>200</v>
      </c>
      <c r="B11" s="29">
        <v>76</v>
      </c>
      <c r="C11" s="29">
        <v>65</v>
      </c>
      <c r="D11" s="29">
        <v>54</v>
      </c>
      <c r="E11" s="29">
        <v>43</v>
      </c>
      <c r="F11" s="29">
        <v>32</v>
      </c>
      <c r="G11" s="29">
        <v>21</v>
      </c>
      <c r="H11" s="29">
        <v>10</v>
      </c>
      <c r="I11" s="29">
        <v>0</v>
      </c>
      <c r="J11" s="29"/>
      <c r="K11" s="29"/>
      <c r="L11" s="29"/>
      <c r="M11" s="29"/>
      <c r="N11" s="29"/>
      <c r="O11" s="29"/>
      <c r="P11" s="29"/>
    </row>
    <row r="12" spans="1:16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x14ac:dyDescent="0.3">
      <c r="A13" s="29"/>
      <c r="B13" s="29">
        <v>6</v>
      </c>
      <c r="C13" s="29">
        <v>5</v>
      </c>
      <c r="D13" s="29">
        <v>4</v>
      </c>
      <c r="E13" s="29">
        <v>3</v>
      </c>
      <c r="F13" s="29">
        <v>2</v>
      </c>
      <c r="G13" s="29">
        <v>1</v>
      </c>
      <c r="H13" s="29">
        <v>0</v>
      </c>
      <c r="I13" s="29">
        <v>0</v>
      </c>
      <c r="J13" s="29"/>
      <c r="K13" s="29"/>
      <c r="L13" s="29"/>
      <c r="M13" s="29"/>
      <c r="N13" s="29"/>
      <c r="O13" s="29"/>
      <c r="P13" s="29"/>
    </row>
    <row r="14" spans="1:16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x14ac:dyDescent="0.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BCC45-0715-438D-95A1-157A6AFE6CC4}">
  <dimension ref="A1:E34"/>
  <sheetViews>
    <sheetView workbookViewId="0">
      <selection activeCell="G9" sqref="G9:G10"/>
    </sheetView>
  </sheetViews>
  <sheetFormatPr defaultRowHeight="16.5" x14ac:dyDescent="0.3"/>
  <sheetData>
    <row r="1" spans="1:5" ht="17.25" thickBot="1" x14ac:dyDescent="0.35">
      <c r="A1" s="1"/>
      <c r="B1" s="1"/>
      <c r="C1" s="1"/>
      <c r="D1" s="1"/>
      <c r="E1" s="1"/>
    </row>
    <row r="2" spans="1:5" ht="17.25" thickBot="1" x14ac:dyDescent="0.35">
      <c r="A2" s="1"/>
      <c r="B2" s="23" t="s">
        <v>24</v>
      </c>
      <c r="C2" s="28" t="s">
        <v>136</v>
      </c>
      <c r="D2" s="24" t="s">
        <v>137</v>
      </c>
      <c r="E2" s="1"/>
    </row>
    <row r="3" spans="1:5" x14ac:dyDescent="0.3">
      <c r="A3" s="29"/>
      <c r="B3" s="73">
        <v>0</v>
      </c>
      <c r="C3" s="4">
        <v>0</v>
      </c>
      <c r="D3" s="73">
        <v>0</v>
      </c>
      <c r="E3" s="29"/>
    </row>
    <row r="4" spans="1:5" x14ac:dyDescent="0.3">
      <c r="A4" s="1"/>
      <c r="B4" s="25">
        <v>1</v>
      </c>
      <c r="C4" s="4">
        <v>1</v>
      </c>
      <c r="D4" s="7">
        <v>0</v>
      </c>
      <c r="E4" s="1"/>
    </row>
    <row r="5" spans="1:5" x14ac:dyDescent="0.3">
      <c r="A5" s="1"/>
      <c r="B5" s="25">
        <v>2</v>
      </c>
      <c r="C5" s="4">
        <v>2</v>
      </c>
      <c r="D5" s="7">
        <v>0</v>
      </c>
      <c r="E5" s="1"/>
    </row>
    <row r="6" spans="1:5" x14ac:dyDescent="0.3">
      <c r="A6" s="1"/>
      <c r="B6" s="25">
        <v>3</v>
      </c>
      <c r="C6" s="4">
        <v>3</v>
      </c>
      <c r="D6" s="7">
        <v>0</v>
      </c>
      <c r="E6" s="1"/>
    </row>
    <row r="7" spans="1:5" x14ac:dyDescent="0.3">
      <c r="A7" s="1"/>
      <c r="B7" s="25">
        <v>4</v>
      </c>
      <c r="C7" s="4">
        <v>4</v>
      </c>
      <c r="D7" s="7">
        <v>0</v>
      </c>
      <c r="E7" s="1"/>
    </row>
    <row r="8" spans="1:5" x14ac:dyDescent="0.3">
      <c r="A8" s="1"/>
      <c r="B8" s="25">
        <v>5</v>
      </c>
      <c r="C8" s="4">
        <v>4</v>
      </c>
      <c r="D8" s="7">
        <v>0</v>
      </c>
      <c r="E8" s="1"/>
    </row>
    <row r="9" spans="1:5" x14ac:dyDescent="0.3">
      <c r="A9" s="1"/>
      <c r="B9" s="25">
        <v>6</v>
      </c>
      <c r="C9" s="4">
        <v>5</v>
      </c>
      <c r="D9" s="7">
        <v>0</v>
      </c>
      <c r="E9" s="1"/>
    </row>
    <row r="10" spans="1:5" x14ac:dyDescent="0.3">
      <c r="A10" s="1"/>
      <c r="B10" s="25">
        <v>7</v>
      </c>
      <c r="C10" s="4">
        <v>6</v>
      </c>
      <c r="D10" s="7">
        <v>0</v>
      </c>
      <c r="E10" s="1"/>
    </row>
    <row r="11" spans="1:5" x14ac:dyDescent="0.3">
      <c r="A11" s="1"/>
      <c r="B11" s="25">
        <v>8</v>
      </c>
      <c r="C11" s="4">
        <v>7</v>
      </c>
      <c r="D11" s="7">
        <v>0</v>
      </c>
      <c r="E11" s="1"/>
    </row>
    <row r="12" spans="1:5" x14ac:dyDescent="0.3">
      <c r="A12" s="1"/>
      <c r="B12" s="25">
        <v>9</v>
      </c>
      <c r="C12" s="4">
        <v>8</v>
      </c>
      <c r="D12" s="7">
        <v>0</v>
      </c>
      <c r="E12" s="1"/>
    </row>
    <row r="13" spans="1:5" x14ac:dyDescent="0.3">
      <c r="A13" s="1"/>
      <c r="B13" s="25">
        <v>10</v>
      </c>
      <c r="C13" s="4">
        <v>8</v>
      </c>
      <c r="D13" s="7">
        <v>0</v>
      </c>
      <c r="E13" s="1"/>
    </row>
    <row r="14" spans="1:5" x14ac:dyDescent="0.3">
      <c r="A14" s="1"/>
      <c r="B14" s="25">
        <v>11</v>
      </c>
      <c r="C14" s="4">
        <v>8</v>
      </c>
      <c r="D14" s="7">
        <v>0</v>
      </c>
      <c r="E14" s="1"/>
    </row>
    <row r="15" spans="1:5" x14ac:dyDescent="0.3">
      <c r="A15" s="1"/>
      <c r="B15" s="25">
        <v>12</v>
      </c>
      <c r="C15" s="4">
        <v>9</v>
      </c>
      <c r="D15" s="7">
        <v>0</v>
      </c>
      <c r="E15" s="1"/>
    </row>
    <row r="16" spans="1:5" x14ac:dyDescent="0.3">
      <c r="A16" s="1"/>
      <c r="B16" s="25">
        <v>13</v>
      </c>
      <c r="C16" s="4">
        <v>9</v>
      </c>
      <c r="D16" s="7">
        <v>0</v>
      </c>
      <c r="E16" s="1"/>
    </row>
    <row r="17" spans="1:5" x14ac:dyDescent="0.3">
      <c r="A17" s="1"/>
      <c r="B17" s="25">
        <v>14</v>
      </c>
      <c r="C17" s="4">
        <v>10</v>
      </c>
      <c r="D17" s="7">
        <v>0</v>
      </c>
      <c r="E17" s="1"/>
    </row>
    <row r="18" spans="1:5" x14ac:dyDescent="0.3">
      <c r="A18" s="1"/>
      <c r="B18" s="25">
        <v>15</v>
      </c>
      <c r="C18" s="4">
        <v>12</v>
      </c>
      <c r="D18" s="7">
        <v>0</v>
      </c>
      <c r="E18" s="1"/>
    </row>
    <row r="19" spans="1:5" x14ac:dyDescent="0.3">
      <c r="A19" s="1"/>
      <c r="B19" s="25">
        <v>16</v>
      </c>
      <c r="C19" s="4">
        <v>12</v>
      </c>
      <c r="D19" s="7">
        <v>0</v>
      </c>
      <c r="E19" s="1"/>
    </row>
    <row r="20" spans="1:5" x14ac:dyDescent="0.3">
      <c r="A20" s="1"/>
      <c r="B20" s="25">
        <v>17</v>
      </c>
      <c r="C20" s="4">
        <v>8.5</v>
      </c>
      <c r="D20" s="7">
        <v>1</v>
      </c>
      <c r="E20" s="1"/>
    </row>
    <row r="21" spans="1:5" x14ac:dyDescent="0.3">
      <c r="A21" s="1"/>
      <c r="B21" s="25">
        <v>18</v>
      </c>
      <c r="C21" s="4">
        <v>8.5</v>
      </c>
      <c r="D21" s="7">
        <v>1</v>
      </c>
      <c r="E21" s="1"/>
    </row>
    <row r="22" spans="1:5" x14ac:dyDescent="0.3">
      <c r="A22" s="1"/>
      <c r="B22" s="25">
        <v>19</v>
      </c>
      <c r="C22" s="4">
        <v>14</v>
      </c>
      <c r="D22" s="7">
        <v>0</v>
      </c>
      <c r="E22" s="1"/>
    </row>
    <row r="23" spans="1:5" x14ac:dyDescent="0.3">
      <c r="A23" s="1"/>
      <c r="B23" s="25">
        <v>20</v>
      </c>
      <c r="C23" s="4">
        <v>7</v>
      </c>
      <c r="D23" s="7">
        <v>2</v>
      </c>
      <c r="E23" s="1"/>
    </row>
    <row r="24" spans="1:5" x14ac:dyDescent="0.3">
      <c r="A24" s="1"/>
      <c r="B24" s="25">
        <v>21</v>
      </c>
      <c r="C24" s="4">
        <v>15</v>
      </c>
      <c r="D24" s="7">
        <v>0</v>
      </c>
      <c r="E24" s="1"/>
    </row>
    <row r="25" spans="1:5" x14ac:dyDescent="0.3">
      <c r="A25" s="1"/>
      <c r="B25" s="25">
        <v>22</v>
      </c>
      <c r="C25" s="4">
        <v>15</v>
      </c>
      <c r="D25" s="7">
        <v>0</v>
      </c>
      <c r="E25" s="1"/>
    </row>
    <row r="26" spans="1:5" x14ac:dyDescent="0.3">
      <c r="A26" s="1"/>
      <c r="B26" s="25">
        <v>23</v>
      </c>
      <c r="C26" s="4">
        <v>15</v>
      </c>
      <c r="D26" s="7">
        <v>0</v>
      </c>
      <c r="E26" s="1"/>
    </row>
    <row r="27" spans="1:5" x14ac:dyDescent="0.3">
      <c r="A27" s="1"/>
      <c r="B27" s="25">
        <v>24</v>
      </c>
      <c r="C27" s="4">
        <v>13.5</v>
      </c>
      <c r="D27" s="7">
        <v>1</v>
      </c>
      <c r="E27" s="1"/>
    </row>
    <row r="28" spans="1:5" x14ac:dyDescent="0.3">
      <c r="A28" s="1"/>
      <c r="B28" s="25">
        <v>25</v>
      </c>
      <c r="C28" s="4">
        <v>13.5</v>
      </c>
      <c r="D28" s="7">
        <v>1</v>
      </c>
      <c r="E28" s="1"/>
    </row>
    <row r="29" spans="1:5" x14ac:dyDescent="0.3">
      <c r="A29" s="1"/>
      <c r="B29" s="25">
        <v>26</v>
      </c>
      <c r="C29" s="4">
        <v>13.5</v>
      </c>
      <c r="D29" s="7">
        <v>1</v>
      </c>
      <c r="E29" s="1"/>
    </row>
    <row r="30" spans="1:5" x14ac:dyDescent="0.3">
      <c r="A30" s="1"/>
      <c r="B30" s="25">
        <v>27</v>
      </c>
      <c r="C30" s="4">
        <v>12</v>
      </c>
      <c r="D30" s="7">
        <v>2</v>
      </c>
      <c r="E30" s="1"/>
    </row>
    <row r="31" spans="1:5" x14ac:dyDescent="0.3">
      <c r="A31" s="1"/>
      <c r="B31" s="25">
        <v>28</v>
      </c>
      <c r="C31" s="4">
        <v>12</v>
      </c>
      <c r="D31" s="7">
        <v>2</v>
      </c>
      <c r="E31" s="1"/>
    </row>
    <row r="32" spans="1:5" x14ac:dyDescent="0.3">
      <c r="A32" s="1"/>
      <c r="B32" s="25">
        <v>29</v>
      </c>
      <c r="C32" s="4">
        <v>12</v>
      </c>
      <c r="D32" s="7">
        <v>2</v>
      </c>
      <c r="E32" s="1"/>
    </row>
    <row r="33" spans="1:5" x14ac:dyDescent="0.3">
      <c r="A33" s="1"/>
      <c r="B33" s="26">
        <v>30</v>
      </c>
      <c r="C33" s="5">
        <v>10.5</v>
      </c>
      <c r="D33" s="8">
        <v>3</v>
      </c>
      <c r="E33" s="1"/>
    </row>
    <row r="34" spans="1:5" x14ac:dyDescent="0.3">
      <c r="A34" s="1"/>
      <c r="B34" s="1"/>
      <c r="C34" s="1"/>
      <c r="D34" s="1"/>
      <c r="E34" s="1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DF4C5-09C5-4A06-9756-80B5DA608F1C}">
  <dimension ref="A1:Q171"/>
  <sheetViews>
    <sheetView workbookViewId="0">
      <selection activeCell="I18" sqref="I18"/>
    </sheetView>
  </sheetViews>
  <sheetFormatPr defaultRowHeight="16.5" x14ac:dyDescent="0.3"/>
  <cols>
    <col min="1" max="1" width="11.625" style="9" customWidth="1"/>
  </cols>
  <sheetData>
    <row r="1" spans="1:17" s="19" customFormat="1" x14ac:dyDescent="0.3">
      <c r="A1" s="7" t="s">
        <v>133</v>
      </c>
      <c r="B1" s="18">
        <v>0</v>
      </c>
      <c r="C1" s="18">
        <v>1</v>
      </c>
      <c r="D1" s="18">
        <v>2</v>
      </c>
      <c r="E1" s="18">
        <v>3</v>
      </c>
      <c r="F1" s="18">
        <v>4</v>
      </c>
      <c r="G1" s="18">
        <v>5</v>
      </c>
      <c r="H1" s="18">
        <v>6</v>
      </c>
      <c r="I1" s="18">
        <v>7</v>
      </c>
      <c r="J1" s="18">
        <v>8</v>
      </c>
      <c r="K1" s="18">
        <v>9</v>
      </c>
      <c r="L1" s="18">
        <v>10</v>
      </c>
      <c r="M1" s="18">
        <v>11</v>
      </c>
      <c r="N1" s="18">
        <v>12</v>
      </c>
      <c r="O1" s="18">
        <v>13</v>
      </c>
      <c r="P1" s="18">
        <v>14</v>
      </c>
      <c r="Q1" s="18">
        <v>15</v>
      </c>
    </row>
    <row r="2" spans="1:17" x14ac:dyDescent="0.3">
      <c r="A2" s="7" t="s">
        <v>146</v>
      </c>
      <c r="B2" s="1">
        <v>0</v>
      </c>
      <c r="C2" s="1">
        <v>30</v>
      </c>
      <c r="D2" s="1">
        <v>60</v>
      </c>
      <c r="E2" s="1">
        <v>90</v>
      </c>
      <c r="F2" s="1">
        <v>120</v>
      </c>
      <c r="G2" s="1">
        <v>150</v>
      </c>
      <c r="H2" s="1">
        <v>180</v>
      </c>
      <c r="I2" s="1">
        <v>210</v>
      </c>
      <c r="J2" s="1">
        <v>240</v>
      </c>
      <c r="K2" s="1">
        <v>270</v>
      </c>
      <c r="L2" s="1">
        <v>300</v>
      </c>
      <c r="M2" s="1">
        <v>330</v>
      </c>
      <c r="N2" s="1">
        <v>360</v>
      </c>
      <c r="O2" s="1">
        <v>390</v>
      </c>
      <c r="P2" s="1">
        <v>420</v>
      </c>
      <c r="Q2" s="1">
        <v>450</v>
      </c>
    </row>
    <row r="3" spans="1:17" x14ac:dyDescent="0.3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2" customFormat="1" x14ac:dyDescent="0.3">
      <c r="A4" s="20" t="s">
        <v>132</v>
      </c>
      <c r="B4" s="21">
        <v>0</v>
      </c>
      <c r="C4" s="21">
        <v>3000</v>
      </c>
      <c r="D4" s="21">
        <v>6000</v>
      </c>
      <c r="E4" s="21">
        <v>7000</v>
      </c>
      <c r="F4" s="21">
        <v>8000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x14ac:dyDescent="0.3">
      <c r="A5" s="7" t="s">
        <v>146</v>
      </c>
      <c r="B5" s="1">
        <v>0</v>
      </c>
      <c r="C5" s="1">
        <v>180</v>
      </c>
      <c r="D5" s="1">
        <v>340</v>
      </c>
      <c r="E5" s="1">
        <v>510</v>
      </c>
      <c r="F5" s="1">
        <v>680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22" customFormat="1" x14ac:dyDescent="0.3">
      <c r="A7" s="20" t="s">
        <v>134</v>
      </c>
      <c r="B7" s="21">
        <v>0</v>
      </c>
      <c r="C7" s="21">
        <v>1</v>
      </c>
      <c r="D7" s="21"/>
      <c r="E7" s="21"/>
      <c r="F7" s="21"/>
      <c r="G7" s="21"/>
      <c r="H7" s="21" t="s">
        <v>198</v>
      </c>
      <c r="I7" s="21"/>
      <c r="J7" s="21"/>
      <c r="K7" s="21"/>
      <c r="L7" s="21"/>
      <c r="M7" s="21"/>
      <c r="N7" s="21"/>
      <c r="O7" s="21"/>
      <c r="P7" s="21"/>
      <c r="Q7" s="21"/>
    </row>
    <row r="8" spans="1:17" x14ac:dyDescent="0.3">
      <c r="A8" s="7" t="s">
        <v>112</v>
      </c>
      <c r="B8" s="1">
        <v>0</v>
      </c>
      <c r="C8" s="1">
        <v>77</v>
      </c>
      <c r="D8" s="1"/>
      <c r="E8" s="1"/>
      <c r="F8" s="1"/>
      <c r="G8" s="1"/>
      <c r="H8" s="1" t="s">
        <v>199</v>
      </c>
      <c r="I8" s="1"/>
      <c r="J8" s="1"/>
      <c r="K8" s="1"/>
      <c r="L8" s="1"/>
      <c r="M8" s="1"/>
      <c r="N8" s="1"/>
      <c r="O8" s="1"/>
      <c r="P8" s="1"/>
      <c r="Q8" s="1"/>
    </row>
    <row r="9" spans="1:17" x14ac:dyDescent="0.3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2" customFormat="1" x14ac:dyDescent="0.3">
      <c r="A10" s="20" t="s">
        <v>143</v>
      </c>
      <c r="B10" s="21">
        <v>0</v>
      </c>
      <c r="C10" s="21">
        <v>1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x14ac:dyDescent="0.3">
      <c r="A11" s="7" t="s">
        <v>112</v>
      </c>
      <c r="B11" s="1">
        <v>0</v>
      </c>
      <c r="C11" s="1">
        <v>75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3">
      <c r="A12" s="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3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3">
      <c r="A14" s="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3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3">
      <c r="A16" s="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">
      <c r="A17" s="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">
      <c r="A18" s="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3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3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3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3">
      <c r="A24" s="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3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3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3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3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3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3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3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3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3">
      <c r="A37" s="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3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3">
      <c r="A39" s="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3">
      <c r="A40" s="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3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3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3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3">
      <c r="A44" s="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3">
      <c r="A45" s="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3">
      <c r="A46" s="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3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3">
      <c r="A48" s="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3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3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3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3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3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3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3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3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3">
      <c r="A57" s="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3">
      <c r="A58" s="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3">
      <c r="A59" s="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3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3">
      <c r="A61" s="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3">
      <c r="A62" s="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3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3">
      <c r="A64" s="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3">
      <c r="A65" s="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3">
      <c r="A66" s="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3">
      <c r="A67" s="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3">
      <c r="A68" s="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3">
      <c r="A69" s="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3">
      <c r="A70" s="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3">
      <c r="A71" s="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3">
      <c r="A72" s="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3">
      <c r="A73" s="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3">
      <c r="A74" s="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3">
      <c r="A75" s="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3">
      <c r="A76" s="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3">
      <c r="A77" s="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3">
      <c r="A78" s="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3">
      <c r="A79" s="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3">
      <c r="A80" s="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3">
      <c r="A82" s="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3">
      <c r="A83" s="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3">
      <c r="A84" s="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3">
      <c r="A85" s="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3">
      <c r="A86" s="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3">
      <c r="A87" s="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3">
      <c r="A88" s="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3">
      <c r="A89" s="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3">
      <c r="A90" s="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3">
      <c r="A91" s="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3">
      <c r="A92" s="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3">
      <c r="A93" s="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3">
      <c r="A94" s="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3">
      <c r="A95" s="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3">
      <c r="A96" s="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3">
      <c r="A97" s="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3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3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3">
      <c r="A100" s="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3">
      <c r="A101" s="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3">
      <c r="A102" s="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3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3">
      <c r="A104" s="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3">
      <c r="A105" s="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3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3">
      <c r="A107" s="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3">
      <c r="A108" s="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3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3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3">
      <c r="A111" s="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3">
      <c r="A112" s="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3">
      <c r="A113" s="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3">
      <c r="A114" s="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3">
      <c r="A115" s="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3">
      <c r="A116" s="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3">
      <c r="A117" s="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3">
      <c r="A118" s="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3">
      <c r="A119" s="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3">
      <c r="A120" s="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3">
      <c r="A121" s="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3">
      <c r="A122" s="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3">
      <c r="A123" s="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3">
      <c r="A124" s="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3">
      <c r="A125" s="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3">
      <c r="A126" s="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3">
      <c r="A127" s="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3">
      <c r="A128" s="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3">
      <c r="A129" s="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3">
      <c r="A130" s="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3">
      <c r="A131" s="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3">
      <c r="A132" s="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3">
      <c r="A133" s="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3">
      <c r="A134" s="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3">
      <c r="A135" s="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3">
      <c r="A136" s="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3">
      <c r="A137" s="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3">
      <c r="A138" s="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3">
      <c r="A139" s="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3">
      <c r="A140" s="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3">
      <c r="A141" s="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3">
      <c r="A142" s="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3">
      <c r="A143" s="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3">
      <c r="A144" s="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3">
      <c r="A145" s="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3">
      <c r="A146" s="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3">
      <c r="A147" s="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3">
      <c r="A148" s="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3">
      <c r="A149" s="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3">
      <c r="A150" s="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3">
      <c r="A151" s="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3">
      <c r="A152" s="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3">
      <c r="A153" s="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3">
      <c r="A154" s="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3">
      <c r="A155" s="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3">
      <c r="A156" s="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3">
      <c r="A157" s="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3">
      <c r="A158" s="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3">
      <c r="A159" s="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3">
      <c r="A160" s="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3">
      <c r="A161" s="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3">
      <c r="A162" s="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3">
      <c r="A163" s="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3">
      <c r="A164" s="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3">
      <c r="A165" s="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3">
      <c r="A166" s="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3">
      <c r="A167" s="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3">
      <c r="A168" s="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3">
      <c r="A169" s="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3">
      <c r="A170" s="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3">
      <c r="A171" s="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 지정된 범위</vt:lpstr>
      </vt:variant>
      <vt:variant>
        <vt:i4>25</vt:i4>
      </vt:variant>
    </vt:vector>
  </HeadingPairs>
  <TitlesOfParts>
    <vt:vector size="35" baseType="lpstr">
      <vt:lpstr>입력</vt:lpstr>
      <vt:lpstr>결과</vt:lpstr>
      <vt:lpstr>계산</vt:lpstr>
      <vt:lpstr>아이템</vt:lpstr>
      <vt:lpstr>세트효과</vt:lpstr>
      <vt:lpstr>스타포스</vt:lpstr>
      <vt:lpstr>추가옵션</vt:lpstr>
      <vt:lpstr>에디셔널</vt:lpstr>
      <vt:lpstr>하이퍼,유니온,몬라,마라벨</vt:lpstr>
      <vt:lpstr>그외</vt:lpstr>
      <vt:lpstr>OX</vt:lpstr>
      <vt:lpstr>견장</vt:lpstr>
      <vt:lpstr>귀고리</vt:lpstr>
      <vt:lpstr>눈장식</vt:lpstr>
      <vt:lpstr>망토</vt:lpstr>
      <vt:lpstr>모자</vt:lpstr>
      <vt:lpstr>무기</vt:lpstr>
      <vt:lpstr>반지</vt:lpstr>
      <vt:lpstr>뱃지</vt:lpstr>
      <vt:lpstr>벨트</vt:lpstr>
      <vt:lpstr>보조무기</vt:lpstr>
      <vt:lpstr>상의</vt:lpstr>
      <vt:lpstr>스포종류1</vt:lpstr>
      <vt:lpstr>스포종류2</vt:lpstr>
      <vt:lpstr>스포종류3</vt:lpstr>
      <vt:lpstr>신발</vt:lpstr>
      <vt:lpstr>얼굴장식</vt:lpstr>
      <vt:lpstr>엠블렘</vt:lpstr>
      <vt:lpstr>장갑</vt:lpstr>
      <vt:lpstr>칭호</vt:lpstr>
      <vt:lpstr>펜던트</vt:lpstr>
      <vt:lpstr>포켓</vt:lpstr>
      <vt:lpstr>하의</vt:lpstr>
      <vt:lpstr>하트</vt:lpstr>
      <vt:lpstr>훈장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김로빈</dc:creator>
  <cp:lastModifiedBy>김로빈</cp:lastModifiedBy>
  <dcterms:created xsi:type="dcterms:W3CDTF">2021-11-03T02:14:11Z</dcterms:created>
  <dcterms:modified xsi:type="dcterms:W3CDTF">2021-11-11T06:03:27Z</dcterms:modified>
</cp:coreProperties>
</file>