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6440" tabRatio="756"/>
  </bookViews>
  <sheets>
    <sheet name="추피_입력" sheetId="4" r:id="rId1"/>
    <sheet name="추피_출력" sheetId="3" r:id="rId2"/>
    <sheet name="악추피 전용" sheetId="2" r:id="rId3"/>
  </sheets>
  <definedNames>
    <definedName name="_xlnm._FilterDatabase" localSheetId="2" hidden="1">'악추피 전용'!#REF!</definedName>
    <definedName name="_xlnm._FilterDatabase" localSheetId="0" hidden="1">추피_입력!$B$2:$G$289</definedName>
    <definedName name="_xlnm._FilterDatabase" localSheetId="1" hidden="1">추피_출력!$CH$3:$CM$203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4" i="2" l="1"/>
  <c r="BI4" i="2"/>
  <c r="BJ4" i="2"/>
  <c r="BK4" i="2"/>
  <c r="BH5" i="2"/>
  <c r="BI5" i="2"/>
  <c r="BJ5" i="2"/>
  <c r="BK5" i="2"/>
  <c r="BH6" i="2"/>
  <c r="BI6" i="2"/>
  <c r="BJ6" i="2"/>
  <c r="BK6" i="2"/>
  <c r="BH7" i="2"/>
  <c r="BI7" i="2"/>
  <c r="BJ7" i="2"/>
  <c r="BK7" i="2"/>
  <c r="BH8" i="2"/>
  <c r="BI8" i="2"/>
  <c r="BJ8" i="2"/>
  <c r="BK8" i="2"/>
  <c r="BH9" i="2"/>
  <c r="BI9" i="2"/>
  <c r="BJ9" i="2"/>
  <c r="BK9" i="2"/>
  <c r="BH10" i="2"/>
  <c r="BI10" i="2"/>
  <c r="BJ10" i="2"/>
  <c r="BK10" i="2"/>
  <c r="BJ11" i="2"/>
  <c r="BK11" i="2"/>
  <c r="BH12" i="2"/>
  <c r="BI12" i="2"/>
  <c r="BJ12" i="2"/>
  <c r="BK12" i="2"/>
  <c r="BH13" i="2"/>
  <c r="BI13" i="2"/>
  <c r="BJ13" i="2"/>
  <c r="BK13" i="2"/>
  <c r="BH14" i="2"/>
  <c r="BI14" i="2"/>
  <c r="BJ14" i="2"/>
  <c r="BK14" i="2"/>
  <c r="BH15" i="2"/>
  <c r="BI15" i="2"/>
  <c r="BJ15" i="2"/>
  <c r="BK15" i="2"/>
  <c r="BH16" i="2"/>
  <c r="BI16" i="2"/>
  <c r="BJ16" i="2"/>
  <c r="BK16" i="2"/>
  <c r="BH17" i="2"/>
  <c r="BI17" i="2"/>
  <c r="BJ17" i="2"/>
  <c r="BK17" i="2"/>
  <c r="BH18" i="2"/>
  <c r="BI18" i="2"/>
  <c r="BJ18" i="2"/>
  <c r="BK18" i="2"/>
  <c r="BH19" i="2"/>
  <c r="BI19" i="2"/>
  <c r="BJ19" i="2"/>
  <c r="BK19" i="2"/>
  <c r="BH20" i="2"/>
  <c r="BI20" i="2"/>
  <c r="BJ20" i="2"/>
  <c r="BK20" i="2"/>
  <c r="BH21" i="2"/>
  <c r="BI21" i="2"/>
  <c r="BJ21" i="2"/>
  <c r="BK21" i="2"/>
  <c r="BJ22" i="2"/>
  <c r="BK22" i="2"/>
  <c r="BH23" i="2"/>
  <c r="BI23" i="2"/>
  <c r="BJ23" i="2"/>
  <c r="BK23" i="2"/>
  <c r="BJ24" i="2"/>
  <c r="BK24" i="2"/>
  <c r="BH25" i="2"/>
  <c r="BI25" i="2"/>
  <c r="BJ25" i="2"/>
  <c r="BK25" i="2"/>
  <c r="BH26" i="2"/>
  <c r="BI26" i="2"/>
  <c r="BJ26" i="2"/>
  <c r="BK26" i="2"/>
  <c r="BH27" i="2"/>
  <c r="BI27" i="2"/>
  <c r="BJ27" i="2"/>
  <c r="BK27" i="2"/>
  <c r="BJ28" i="2"/>
  <c r="BK28" i="2"/>
  <c r="BH29" i="2"/>
  <c r="BI29" i="2"/>
  <c r="BJ29" i="2"/>
  <c r="BK29" i="2"/>
  <c r="BH30" i="2"/>
  <c r="BI30" i="2"/>
  <c r="BJ30" i="2"/>
  <c r="BK30" i="2"/>
  <c r="BH31" i="2"/>
  <c r="BI31" i="2"/>
  <c r="BJ31" i="2"/>
  <c r="BK31" i="2"/>
  <c r="BH32" i="2"/>
  <c r="BI32" i="2"/>
  <c r="BJ32" i="2"/>
  <c r="BK32" i="2"/>
  <c r="BM4" i="2"/>
  <c r="BN4" i="2"/>
  <c r="BO4" i="2"/>
  <c r="BP4" i="2"/>
  <c r="BO5" i="2"/>
  <c r="BP5" i="2"/>
  <c r="BM6" i="2"/>
  <c r="BN6" i="2"/>
  <c r="BO6" i="2"/>
  <c r="BP6" i="2"/>
  <c r="BM7" i="2"/>
  <c r="BN7" i="2"/>
  <c r="BO7" i="2"/>
  <c r="BP7" i="2"/>
  <c r="BM8" i="2"/>
  <c r="BN8" i="2"/>
  <c r="BO8" i="2"/>
  <c r="BP8" i="2"/>
  <c r="BM9" i="2"/>
  <c r="BN9" i="2"/>
  <c r="BO9" i="2"/>
  <c r="BP9" i="2"/>
  <c r="BM10" i="2"/>
  <c r="BN10" i="2"/>
  <c r="BO10" i="2"/>
  <c r="BP10" i="2"/>
  <c r="BO11" i="2"/>
  <c r="BP11" i="2"/>
  <c r="BM12" i="2"/>
  <c r="BN12" i="2"/>
  <c r="BO12" i="2"/>
  <c r="BP12" i="2"/>
  <c r="BM13" i="2"/>
  <c r="BN13" i="2"/>
  <c r="BO13" i="2"/>
  <c r="BP13" i="2"/>
  <c r="BM14" i="2"/>
  <c r="BN14" i="2"/>
  <c r="BO14" i="2"/>
  <c r="BP14" i="2"/>
  <c r="BO15" i="2"/>
  <c r="BP15" i="2"/>
  <c r="BM16" i="2"/>
  <c r="BN16" i="2"/>
  <c r="BO16" i="2"/>
  <c r="BP16" i="2"/>
  <c r="BM17" i="2"/>
  <c r="BN17" i="2"/>
  <c r="BO17" i="2"/>
  <c r="BP17" i="2"/>
  <c r="BM18" i="2"/>
  <c r="BN18" i="2"/>
  <c r="BO18" i="2"/>
  <c r="BP18" i="2"/>
  <c r="BM19" i="2"/>
  <c r="BN19" i="2"/>
  <c r="BO19" i="2"/>
  <c r="BP19" i="2"/>
  <c r="BM20" i="2"/>
  <c r="BN20" i="2"/>
  <c r="BO20" i="2"/>
  <c r="BP20" i="2"/>
  <c r="BM21" i="2"/>
  <c r="BN21" i="2"/>
  <c r="BO21" i="2"/>
  <c r="BP21" i="2"/>
  <c r="BO22" i="2"/>
  <c r="BP22" i="2"/>
  <c r="BM23" i="2"/>
  <c r="BN23" i="2"/>
  <c r="BO23" i="2"/>
  <c r="BP23" i="2"/>
  <c r="BO24" i="2"/>
  <c r="BP24" i="2"/>
  <c r="BM25" i="2"/>
  <c r="BN25" i="2"/>
  <c r="BO25" i="2"/>
  <c r="BP25" i="2"/>
  <c r="BM26" i="2"/>
  <c r="BN26" i="2"/>
  <c r="BO26" i="2"/>
  <c r="BP26" i="2"/>
  <c r="BM27" i="2"/>
  <c r="BN27" i="2"/>
  <c r="BO27" i="2"/>
  <c r="BP27" i="2"/>
  <c r="BO28" i="2"/>
  <c r="BP28" i="2"/>
  <c r="BM29" i="2"/>
  <c r="BN29" i="2"/>
  <c r="BO29" i="2"/>
  <c r="BP29" i="2"/>
  <c r="BM30" i="2"/>
  <c r="BN30" i="2"/>
  <c r="BO30" i="2"/>
  <c r="BP30" i="2"/>
  <c r="BM31" i="2"/>
  <c r="BN31" i="2"/>
  <c r="BO31" i="2"/>
  <c r="BP31" i="2"/>
  <c r="BM32" i="2"/>
  <c r="BN32" i="2"/>
  <c r="BO32" i="2"/>
  <c r="BP32" i="2"/>
  <c r="BY32" i="2"/>
  <c r="BY31" i="2"/>
  <c r="BY30" i="2"/>
  <c r="BY29" i="2"/>
  <c r="BY28" i="2"/>
  <c r="BY27" i="2"/>
  <c r="BY26" i="2"/>
  <c r="BY25" i="2"/>
  <c r="BY24" i="2"/>
  <c r="BY23" i="2"/>
  <c r="BY22" i="2"/>
  <c r="BY21" i="2"/>
  <c r="BY20" i="2"/>
  <c r="BY19" i="2"/>
  <c r="BY18" i="2"/>
  <c r="BY17" i="2"/>
  <c r="BY16" i="2"/>
  <c r="BY15" i="2"/>
  <c r="BY14" i="2"/>
  <c r="BY13" i="2"/>
  <c r="BY12" i="2"/>
  <c r="BY11" i="2"/>
  <c r="BY10" i="2"/>
  <c r="BY9" i="2"/>
  <c r="BY8" i="2"/>
  <c r="BY7" i="2"/>
  <c r="BY6" i="2"/>
  <c r="BY5" i="2"/>
  <c r="BY4" i="2"/>
  <c r="BT32" i="2"/>
  <c r="BT31" i="2"/>
  <c r="BT30" i="2"/>
  <c r="BT29" i="2"/>
  <c r="BT28" i="2"/>
  <c r="BT27" i="2"/>
  <c r="BT26" i="2"/>
  <c r="BT25" i="2"/>
  <c r="BT24" i="2"/>
  <c r="BT23" i="2"/>
  <c r="BT22" i="2"/>
  <c r="BT21" i="2"/>
  <c r="BT20" i="2"/>
  <c r="BT19" i="2"/>
  <c r="BT18" i="2"/>
  <c r="BT17" i="2"/>
  <c r="BT16" i="2"/>
  <c r="BT15" i="2"/>
  <c r="BT14" i="2"/>
  <c r="BT13" i="2"/>
  <c r="BT12" i="2"/>
  <c r="BT11" i="2"/>
  <c r="BT10" i="2"/>
  <c r="BT9" i="2"/>
  <c r="BT8" i="2"/>
  <c r="BT7" i="2"/>
  <c r="BT6" i="2"/>
  <c r="BT5" i="2"/>
  <c r="BT4" i="2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4" i="2"/>
  <c r="BZ32" i="2"/>
  <c r="BZ31" i="2"/>
  <c r="BZ29" i="2"/>
  <c r="BZ28" i="2"/>
  <c r="BZ26" i="2"/>
  <c r="BZ25" i="2"/>
  <c r="BZ24" i="2"/>
  <c r="BZ22" i="2"/>
  <c r="BZ20" i="2"/>
  <c r="BZ17" i="2"/>
  <c r="BZ16" i="2"/>
  <c r="BZ15" i="2"/>
  <c r="BZ12" i="2"/>
  <c r="BZ11" i="2"/>
  <c r="BZ9" i="2"/>
  <c r="BZ8" i="2"/>
  <c r="BZ7" i="2"/>
  <c r="BZ5" i="2"/>
  <c r="BU31" i="2"/>
  <c r="BU29" i="2"/>
  <c r="BU28" i="2"/>
  <c r="BU26" i="2"/>
  <c r="BU25" i="2"/>
  <c r="BU24" i="2"/>
  <c r="BU22" i="2"/>
  <c r="BU17" i="2"/>
  <c r="BU15" i="2"/>
  <c r="BU11" i="2"/>
  <c r="BU9" i="2"/>
  <c r="BU8" i="2"/>
  <c r="BU7" i="2"/>
  <c r="BU5" i="2"/>
  <c r="BW4" i="2"/>
  <c r="BX4" i="2"/>
  <c r="BW6" i="2"/>
  <c r="BX6" i="2"/>
  <c r="BW7" i="2"/>
  <c r="BX7" i="2"/>
  <c r="BW8" i="2"/>
  <c r="BX8" i="2"/>
  <c r="BW9" i="2"/>
  <c r="BX9" i="2"/>
  <c r="BW10" i="2"/>
  <c r="BX10" i="2"/>
  <c r="BW12" i="2"/>
  <c r="BX12" i="2"/>
  <c r="BW13" i="2"/>
  <c r="BX13" i="2"/>
  <c r="BW14" i="2"/>
  <c r="BX14" i="2"/>
  <c r="BW16" i="2"/>
  <c r="BX16" i="2"/>
  <c r="BW17" i="2"/>
  <c r="BX17" i="2"/>
  <c r="BW18" i="2"/>
  <c r="BX18" i="2"/>
  <c r="BW19" i="2"/>
  <c r="BX19" i="2"/>
  <c r="BW20" i="2"/>
  <c r="BX20" i="2"/>
  <c r="BW21" i="2"/>
  <c r="BX21" i="2"/>
  <c r="BW23" i="2"/>
  <c r="BX23" i="2"/>
  <c r="BW25" i="2"/>
  <c r="BX25" i="2"/>
  <c r="BW26" i="2"/>
  <c r="BX26" i="2"/>
  <c r="BW27" i="2"/>
  <c r="BX27" i="2"/>
  <c r="BW29" i="2"/>
  <c r="BX29" i="2"/>
  <c r="BW30" i="2"/>
  <c r="BX30" i="2"/>
  <c r="BW31" i="2"/>
  <c r="BX31" i="2"/>
  <c r="BW32" i="2"/>
  <c r="BX3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3" i="2"/>
  <c r="BD31" i="2"/>
  <c r="AR6" i="3"/>
  <c r="X6" i="3" s="1"/>
  <c r="AS6" i="3"/>
  <c r="AI6" i="3" s="1"/>
  <c r="AT6" i="3"/>
  <c r="AJ6" i="3" s="1"/>
  <c r="AU6" i="3"/>
  <c r="AA6" i="3" s="1"/>
  <c r="AV6" i="3"/>
  <c r="AB6" i="3" s="1"/>
  <c r="AW6" i="3"/>
  <c r="AM6" i="3" s="1"/>
  <c r="AX6" i="3"/>
  <c r="AN6" i="3" s="1"/>
  <c r="AY6" i="3"/>
  <c r="AE6" i="3" s="1"/>
  <c r="AZ6" i="3"/>
  <c r="AF6" i="3" s="1"/>
  <c r="L6" i="3" s="1"/>
  <c r="BA6" i="3"/>
  <c r="AQ6" i="3" s="1"/>
  <c r="BK6" i="3"/>
  <c r="BL6" i="3"/>
  <c r="BM6" i="3"/>
  <c r="BN6" i="3"/>
  <c r="BO6" i="3"/>
  <c r="BP6" i="3"/>
  <c r="BQ6" i="3"/>
  <c r="BR6" i="3"/>
  <c r="BS6" i="3"/>
  <c r="BT6" i="3"/>
  <c r="CE6" i="3"/>
  <c r="CF6" i="3"/>
  <c r="CG6" i="3"/>
  <c r="AR7" i="3"/>
  <c r="X7" i="3" s="1"/>
  <c r="AS7" i="3"/>
  <c r="AI7" i="3" s="1"/>
  <c r="AT7" i="3"/>
  <c r="AU7" i="3"/>
  <c r="AA7" i="3" s="1"/>
  <c r="G7" i="3" s="1"/>
  <c r="AV7" i="3"/>
  <c r="AB7" i="3" s="1"/>
  <c r="H7" i="3" s="1"/>
  <c r="AW7" i="3"/>
  <c r="AM7" i="3" s="1"/>
  <c r="AX7" i="3"/>
  <c r="AY7" i="3"/>
  <c r="AE7" i="3" s="1"/>
  <c r="K7" i="3" s="1"/>
  <c r="AZ7" i="3"/>
  <c r="AF7" i="3" s="1"/>
  <c r="L7" i="3" s="1"/>
  <c r="BA7" i="3"/>
  <c r="AQ7" i="3" s="1"/>
  <c r="BK7" i="3"/>
  <c r="BL7" i="3"/>
  <c r="BM7" i="3"/>
  <c r="BN7" i="3"/>
  <c r="BO7" i="3"/>
  <c r="BP7" i="3"/>
  <c r="BQ7" i="3"/>
  <c r="BR7" i="3"/>
  <c r="BS7" i="3"/>
  <c r="BT7" i="3"/>
  <c r="CE7" i="3"/>
  <c r="CF7" i="3"/>
  <c r="CG7" i="3"/>
  <c r="AR8" i="3"/>
  <c r="X8" i="3" s="1"/>
  <c r="AS8" i="3"/>
  <c r="AI8" i="3" s="1"/>
  <c r="AT8" i="3"/>
  <c r="AJ8" i="3" s="1"/>
  <c r="AU8" i="3"/>
  <c r="AA8" i="3" s="1"/>
  <c r="AV8" i="3"/>
  <c r="AB8" i="3" s="1"/>
  <c r="AW8" i="3"/>
  <c r="AM8" i="3" s="1"/>
  <c r="AX8" i="3"/>
  <c r="AN8" i="3" s="1"/>
  <c r="AY8" i="3"/>
  <c r="AE8" i="3" s="1"/>
  <c r="K8" i="3" s="1"/>
  <c r="AZ8" i="3"/>
  <c r="AF8" i="3" s="1"/>
  <c r="L8" i="3" s="1"/>
  <c r="BA8" i="3"/>
  <c r="AQ8" i="3" s="1"/>
  <c r="BK8" i="3"/>
  <c r="BL8" i="3"/>
  <c r="BM8" i="3"/>
  <c r="BN8" i="3"/>
  <c r="BO8" i="3"/>
  <c r="BP8" i="3"/>
  <c r="BQ8" i="3"/>
  <c r="BR8" i="3"/>
  <c r="BS8" i="3"/>
  <c r="BT8" i="3"/>
  <c r="CE8" i="3"/>
  <c r="CF8" i="3"/>
  <c r="CG8" i="3"/>
  <c r="AR9" i="3"/>
  <c r="AS9" i="3"/>
  <c r="AI9" i="3" s="1"/>
  <c r="AT9" i="3"/>
  <c r="AJ9" i="3" s="1"/>
  <c r="AU9" i="3"/>
  <c r="AA9" i="3" s="1"/>
  <c r="AV9" i="3"/>
  <c r="AL9" i="3" s="1"/>
  <c r="AW9" i="3"/>
  <c r="AM9" i="3" s="1"/>
  <c r="AX9" i="3"/>
  <c r="AD9" i="3" s="1"/>
  <c r="AY9" i="3"/>
  <c r="AE9" i="3" s="1"/>
  <c r="K9" i="3" s="1"/>
  <c r="AZ9" i="3"/>
  <c r="BA9" i="3"/>
  <c r="AQ9" i="3" s="1"/>
  <c r="BK9" i="3"/>
  <c r="BL9" i="3"/>
  <c r="BM9" i="3"/>
  <c r="BN9" i="3"/>
  <c r="BO9" i="3"/>
  <c r="BP9" i="3"/>
  <c r="BQ9" i="3"/>
  <c r="BR9" i="3"/>
  <c r="BS9" i="3"/>
  <c r="BT9" i="3"/>
  <c r="CE9" i="3"/>
  <c r="CF9" i="3"/>
  <c r="CG9" i="3"/>
  <c r="AR10" i="3"/>
  <c r="AH10" i="3" s="1"/>
  <c r="AS10" i="3"/>
  <c r="AT10" i="3"/>
  <c r="Z10" i="3" s="1"/>
  <c r="AU10" i="3"/>
  <c r="AA10" i="3" s="1"/>
  <c r="AV10" i="3"/>
  <c r="AB10" i="3" s="1"/>
  <c r="AW10" i="3"/>
  <c r="AX10" i="3"/>
  <c r="AD10" i="3" s="1"/>
  <c r="AY10" i="3"/>
  <c r="AE10" i="3" s="1"/>
  <c r="K10" i="3" s="1"/>
  <c r="AZ10" i="3"/>
  <c r="AF10" i="3" s="1"/>
  <c r="L10" i="3" s="1"/>
  <c r="BA10" i="3"/>
  <c r="BK10" i="3"/>
  <c r="BU10" i="3" s="1"/>
  <c r="CH10" i="3" s="1"/>
  <c r="BL10" i="3"/>
  <c r="BM10" i="3"/>
  <c r="BN10" i="3"/>
  <c r="BO10" i="3"/>
  <c r="BP10" i="3"/>
  <c r="BQ10" i="3"/>
  <c r="BR10" i="3"/>
  <c r="BS10" i="3"/>
  <c r="BT10" i="3"/>
  <c r="CE10" i="3"/>
  <c r="CF10" i="3"/>
  <c r="CG10" i="3"/>
  <c r="AR11" i="3"/>
  <c r="X11" i="3" s="1"/>
  <c r="AS11" i="3"/>
  <c r="AI11" i="3" s="1"/>
  <c r="AT11" i="3"/>
  <c r="Z11" i="3" s="1"/>
  <c r="AU11" i="3"/>
  <c r="AA11" i="3" s="1"/>
  <c r="AV11" i="3"/>
  <c r="AB11" i="3" s="1"/>
  <c r="AW11" i="3"/>
  <c r="AM11" i="3" s="1"/>
  <c r="AX11" i="3"/>
  <c r="AN11" i="3" s="1"/>
  <c r="AY11" i="3"/>
  <c r="AE11" i="3" s="1"/>
  <c r="K11" i="3" s="1"/>
  <c r="AZ11" i="3"/>
  <c r="AF11" i="3" s="1"/>
  <c r="L11" i="3" s="1"/>
  <c r="BA11" i="3"/>
  <c r="AQ11" i="3" s="1"/>
  <c r="BK11" i="3"/>
  <c r="BL11" i="3"/>
  <c r="BM11" i="3"/>
  <c r="BN11" i="3"/>
  <c r="BO11" i="3"/>
  <c r="BP11" i="3"/>
  <c r="BQ11" i="3"/>
  <c r="BR11" i="3"/>
  <c r="BS11" i="3"/>
  <c r="BT11" i="3"/>
  <c r="CE11" i="3"/>
  <c r="CF11" i="3"/>
  <c r="CG11" i="3"/>
  <c r="AR12" i="3"/>
  <c r="AS12" i="3"/>
  <c r="AI12" i="3" s="1"/>
  <c r="AT12" i="3"/>
  <c r="AJ12" i="3" s="1"/>
  <c r="AU12" i="3"/>
  <c r="AA12" i="3" s="1"/>
  <c r="AV12" i="3"/>
  <c r="AL12" i="3" s="1"/>
  <c r="AW12" i="3"/>
  <c r="AM12" i="3" s="1"/>
  <c r="AX12" i="3"/>
  <c r="AN12" i="3" s="1"/>
  <c r="AY12" i="3"/>
  <c r="AE12" i="3" s="1"/>
  <c r="K12" i="3" s="1"/>
  <c r="AZ12" i="3"/>
  <c r="AP12" i="3" s="1"/>
  <c r="BA12" i="3"/>
  <c r="AQ12" i="3" s="1"/>
  <c r="BK12" i="3"/>
  <c r="BL12" i="3"/>
  <c r="BM12" i="3"/>
  <c r="BN12" i="3"/>
  <c r="BO12" i="3"/>
  <c r="BP12" i="3"/>
  <c r="BQ12" i="3"/>
  <c r="BR12" i="3"/>
  <c r="BS12" i="3"/>
  <c r="BT12" i="3"/>
  <c r="CE12" i="3"/>
  <c r="CF12" i="3"/>
  <c r="CG12" i="3"/>
  <c r="AR13" i="3"/>
  <c r="AH13" i="3" s="1"/>
  <c r="AS13" i="3"/>
  <c r="AT13" i="3"/>
  <c r="AJ13" i="3" s="1"/>
  <c r="AU13" i="3"/>
  <c r="AA13" i="3" s="1"/>
  <c r="AV13" i="3"/>
  <c r="AB13" i="3" s="1"/>
  <c r="AW13" i="3"/>
  <c r="AM13" i="3" s="1"/>
  <c r="AX13" i="3"/>
  <c r="AD13" i="3" s="1"/>
  <c r="AY13" i="3"/>
  <c r="AE13" i="3" s="1"/>
  <c r="K13" i="3" s="1"/>
  <c r="AZ13" i="3"/>
  <c r="BA13" i="3"/>
  <c r="AQ13" i="3" s="1"/>
  <c r="BK13" i="3"/>
  <c r="BL13" i="3"/>
  <c r="BM13" i="3"/>
  <c r="BN13" i="3"/>
  <c r="BO13" i="3"/>
  <c r="BP13" i="3"/>
  <c r="BQ13" i="3"/>
  <c r="BR13" i="3"/>
  <c r="BS13" i="3"/>
  <c r="BT13" i="3"/>
  <c r="CE13" i="3"/>
  <c r="CF13" i="3"/>
  <c r="CG13" i="3"/>
  <c r="AR14" i="3"/>
  <c r="AH14" i="3" s="1"/>
  <c r="AS14" i="3"/>
  <c r="AT14" i="3"/>
  <c r="AU14" i="3"/>
  <c r="AA14" i="3" s="1"/>
  <c r="G14" i="3" s="1"/>
  <c r="AV14" i="3"/>
  <c r="AB14" i="3" s="1"/>
  <c r="H14" i="3" s="1"/>
  <c r="AW14" i="3"/>
  <c r="AM14" i="3" s="1"/>
  <c r="AX14" i="3"/>
  <c r="AN14" i="3" s="1"/>
  <c r="AY14" i="3"/>
  <c r="AE14" i="3" s="1"/>
  <c r="K14" i="3" s="1"/>
  <c r="AZ14" i="3"/>
  <c r="AF14" i="3" s="1"/>
  <c r="L14" i="3" s="1"/>
  <c r="BA14" i="3"/>
  <c r="BK14" i="3"/>
  <c r="BU14" i="3" s="1"/>
  <c r="CH14" i="3" s="1"/>
  <c r="BL14" i="3"/>
  <c r="BM14" i="3"/>
  <c r="BN14" i="3"/>
  <c r="BO14" i="3"/>
  <c r="BP14" i="3"/>
  <c r="BQ14" i="3"/>
  <c r="BR14" i="3"/>
  <c r="BS14" i="3"/>
  <c r="BT14" i="3"/>
  <c r="CE14" i="3"/>
  <c r="CF14" i="3"/>
  <c r="CG14" i="3"/>
  <c r="AR15" i="3"/>
  <c r="X15" i="3" s="1"/>
  <c r="AS15" i="3"/>
  <c r="AT15" i="3"/>
  <c r="AU15" i="3"/>
  <c r="AA15" i="3" s="1"/>
  <c r="G15" i="3" s="1"/>
  <c r="AV15" i="3"/>
  <c r="AB15" i="3" s="1"/>
  <c r="H15" i="3" s="1"/>
  <c r="AW15" i="3"/>
  <c r="AX15" i="3"/>
  <c r="AN15" i="3" s="1"/>
  <c r="AY15" i="3"/>
  <c r="AE15" i="3" s="1"/>
  <c r="K15" i="3" s="1"/>
  <c r="AZ15" i="3"/>
  <c r="AF15" i="3" s="1"/>
  <c r="L15" i="3" s="1"/>
  <c r="BA15" i="3"/>
  <c r="BK15" i="3"/>
  <c r="BL15" i="3"/>
  <c r="BM15" i="3"/>
  <c r="BN15" i="3"/>
  <c r="BO15" i="3"/>
  <c r="BP15" i="3"/>
  <c r="BQ15" i="3"/>
  <c r="BR15" i="3"/>
  <c r="BS15" i="3"/>
  <c r="BT15" i="3"/>
  <c r="CE15" i="3"/>
  <c r="CF15" i="3"/>
  <c r="CG15" i="3"/>
  <c r="AR16" i="3"/>
  <c r="X16" i="3" s="1"/>
  <c r="AS16" i="3"/>
  <c r="Y16" i="3" s="1"/>
  <c r="AT16" i="3"/>
  <c r="AJ16" i="3" s="1"/>
  <c r="AU16" i="3"/>
  <c r="AK16" i="3" s="1"/>
  <c r="AV16" i="3"/>
  <c r="AB16" i="3" s="1"/>
  <c r="H16" i="3" s="1"/>
  <c r="AW16" i="3"/>
  <c r="AM16" i="3" s="1"/>
  <c r="AX16" i="3"/>
  <c r="AN16" i="3" s="1"/>
  <c r="AY16" i="3"/>
  <c r="AZ16" i="3"/>
  <c r="AF16" i="3" s="1"/>
  <c r="L16" i="3" s="1"/>
  <c r="BA16" i="3"/>
  <c r="AQ16" i="3" s="1"/>
  <c r="BK16" i="3"/>
  <c r="BL16" i="3"/>
  <c r="BM16" i="3"/>
  <c r="BN16" i="3"/>
  <c r="BO16" i="3"/>
  <c r="BP16" i="3"/>
  <c r="BQ16" i="3"/>
  <c r="BR16" i="3"/>
  <c r="BS16" i="3"/>
  <c r="BT16" i="3"/>
  <c r="CE16" i="3"/>
  <c r="CF16" i="3"/>
  <c r="CG16" i="3"/>
  <c r="AR17" i="3"/>
  <c r="X17" i="3" s="1"/>
  <c r="AS17" i="3"/>
  <c r="Y17" i="3" s="1"/>
  <c r="AT17" i="3"/>
  <c r="AJ17" i="3" s="1"/>
  <c r="AU17" i="3"/>
  <c r="AA17" i="3" s="1"/>
  <c r="G17" i="3" s="1"/>
  <c r="AV17" i="3"/>
  <c r="AB17" i="3" s="1"/>
  <c r="H17" i="3" s="1"/>
  <c r="AW17" i="3"/>
  <c r="AX17" i="3"/>
  <c r="AN17" i="3" s="1"/>
  <c r="AY17" i="3"/>
  <c r="AO17" i="3" s="1"/>
  <c r="AZ17" i="3"/>
  <c r="AF17" i="3" s="1"/>
  <c r="L17" i="3" s="1"/>
  <c r="BA17" i="3"/>
  <c r="BK17" i="3"/>
  <c r="BL17" i="3"/>
  <c r="BM17" i="3"/>
  <c r="BN17" i="3"/>
  <c r="BO17" i="3"/>
  <c r="BP17" i="3"/>
  <c r="BQ17" i="3"/>
  <c r="BR17" i="3"/>
  <c r="BS17" i="3"/>
  <c r="BT17" i="3"/>
  <c r="CE17" i="3"/>
  <c r="CF17" i="3"/>
  <c r="CG17" i="3"/>
  <c r="AR18" i="3"/>
  <c r="AS18" i="3"/>
  <c r="Y18" i="3" s="1"/>
  <c r="AT18" i="3"/>
  <c r="Z18" i="3" s="1"/>
  <c r="AU18" i="3"/>
  <c r="AK18" i="3" s="1"/>
  <c r="AV18" i="3"/>
  <c r="AL18" i="3" s="1"/>
  <c r="AW18" i="3"/>
  <c r="AC18" i="3" s="1"/>
  <c r="I18" i="3" s="1"/>
  <c r="AX18" i="3"/>
  <c r="AD18" i="3" s="1"/>
  <c r="J18" i="3" s="1"/>
  <c r="AY18" i="3"/>
  <c r="AO18" i="3" s="1"/>
  <c r="AZ18" i="3"/>
  <c r="AP18" i="3" s="1"/>
  <c r="BA18" i="3"/>
  <c r="AG18" i="3" s="1"/>
  <c r="M18" i="3" s="1"/>
  <c r="BK18" i="3"/>
  <c r="BL18" i="3"/>
  <c r="BM18" i="3"/>
  <c r="BN18" i="3"/>
  <c r="BO18" i="3"/>
  <c r="BP18" i="3"/>
  <c r="BQ18" i="3"/>
  <c r="BR18" i="3"/>
  <c r="BS18" i="3"/>
  <c r="BT18" i="3"/>
  <c r="CE18" i="3"/>
  <c r="CF18" i="3"/>
  <c r="CG18" i="3"/>
  <c r="AR19" i="3"/>
  <c r="AH19" i="3" s="1"/>
  <c r="AS19" i="3"/>
  <c r="Y19" i="3" s="1"/>
  <c r="AT19" i="3"/>
  <c r="Z19" i="3" s="1"/>
  <c r="F19" i="3" s="1"/>
  <c r="AU19" i="3"/>
  <c r="AK19" i="3" s="1"/>
  <c r="AV19" i="3"/>
  <c r="AL19" i="3" s="1"/>
  <c r="AW19" i="3"/>
  <c r="AC19" i="3" s="1"/>
  <c r="I19" i="3" s="1"/>
  <c r="AX19" i="3"/>
  <c r="AD19" i="3" s="1"/>
  <c r="J19" i="3" s="1"/>
  <c r="AY19" i="3"/>
  <c r="AZ19" i="3"/>
  <c r="AP19" i="3" s="1"/>
  <c r="BA19" i="3"/>
  <c r="AG19" i="3" s="1"/>
  <c r="M19" i="3" s="1"/>
  <c r="BK19" i="3"/>
  <c r="BL19" i="3"/>
  <c r="BM19" i="3"/>
  <c r="BN19" i="3"/>
  <c r="BO19" i="3"/>
  <c r="BP19" i="3"/>
  <c r="BQ19" i="3"/>
  <c r="BR19" i="3"/>
  <c r="BS19" i="3"/>
  <c r="BT19" i="3"/>
  <c r="CE19" i="3"/>
  <c r="CF19" i="3"/>
  <c r="CG19" i="3"/>
  <c r="AR20" i="3"/>
  <c r="AH20" i="3" s="1"/>
  <c r="AS20" i="3"/>
  <c r="Y20" i="3" s="1"/>
  <c r="AT20" i="3"/>
  <c r="Z20" i="3" s="1"/>
  <c r="AU20" i="3"/>
  <c r="AK20" i="3" s="1"/>
  <c r="AV20" i="3"/>
  <c r="AL20" i="3" s="1"/>
  <c r="AW20" i="3"/>
  <c r="AC20" i="3" s="1"/>
  <c r="I20" i="3" s="1"/>
  <c r="AX20" i="3"/>
  <c r="AD20" i="3" s="1"/>
  <c r="J20" i="3" s="1"/>
  <c r="AY20" i="3"/>
  <c r="AO20" i="3" s="1"/>
  <c r="AZ20" i="3"/>
  <c r="AP20" i="3" s="1"/>
  <c r="BA20" i="3"/>
  <c r="AG20" i="3" s="1"/>
  <c r="M20" i="3" s="1"/>
  <c r="BK20" i="3"/>
  <c r="BU20" i="3" s="1"/>
  <c r="CH20" i="3" s="1"/>
  <c r="BL20" i="3"/>
  <c r="BM20" i="3"/>
  <c r="BN20" i="3"/>
  <c r="BO20" i="3"/>
  <c r="BP20" i="3"/>
  <c r="BQ20" i="3"/>
  <c r="BR20" i="3"/>
  <c r="BS20" i="3"/>
  <c r="BT20" i="3"/>
  <c r="CE20" i="3"/>
  <c r="CF20" i="3"/>
  <c r="CG20" i="3"/>
  <c r="AR21" i="3"/>
  <c r="AH21" i="3" s="1"/>
  <c r="AS21" i="3"/>
  <c r="Y21" i="3" s="1"/>
  <c r="AT21" i="3"/>
  <c r="Z21" i="3" s="1"/>
  <c r="AU21" i="3"/>
  <c r="AK21" i="3" s="1"/>
  <c r="AV21" i="3"/>
  <c r="AL21" i="3" s="1"/>
  <c r="AW21" i="3"/>
  <c r="AC21" i="3" s="1"/>
  <c r="I21" i="3" s="1"/>
  <c r="AX21" i="3"/>
  <c r="AD21" i="3" s="1"/>
  <c r="J21" i="3" s="1"/>
  <c r="AY21" i="3"/>
  <c r="AZ21" i="3"/>
  <c r="AP21" i="3" s="1"/>
  <c r="BA21" i="3"/>
  <c r="AG21" i="3" s="1"/>
  <c r="M21" i="3" s="1"/>
  <c r="BK21" i="3"/>
  <c r="BU21" i="3" s="1"/>
  <c r="CH21" i="3" s="1"/>
  <c r="BL21" i="3"/>
  <c r="BM21" i="3"/>
  <c r="BN21" i="3"/>
  <c r="BO21" i="3"/>
  <c r="BP21" i="3"/>
  <c r="BQ21" i="3"/>
  <c r="BR21" i="3"/>
  <c r="BS21" i="3"/>
  <c r="BT21" i="3"/>
  <c r="CE21" i="3"/>
  <c r="CF21" i="3"/>
  <c r="CG21" i="3"/>
  <c r="AR22" i="3"/>
  <c r="AH22" i="3" s="1"/>
  <c r="AS22" i="3"/>
  <c r="Y22" i="3" s="1"/>
  <c r="AT22" i="3"/>
  <c r="Z22" i="3" s="1"/>
  <c r="F22" i="3" s="1"/>
  <c r="AU22" i="3"/>
  <c r="AK22" i="3" s="1"/>
  <c r="AV22" i="3"/>
  <c r="AL22" i="3" s="1"/>
  <c r="AW22" i="3"/>
  <c r="AC22" i="3" s="1"/>
  <c r="I22" i="3" s="1"/>
  <c r="AX22" i="3"/>
  <c r="AD22" i="3" s="1"/>
  <c r="J22" i="3" s="1"/>
  <c r="AY22" i="3"/>
  <c r="AO22" i="3" s="1"/>
  <c r="AZ22" i="3"/>
  <c r="AP22" i="3" s="1"/>
  <c r="BA22" i="3"/>
  <c r="AG22" i="3" s="1"/>
  <c r="M22" i="3" s="1"/>
  <c r="BK22" i="3"/>
  <c r="BL22" i="3"/>
  <c r="BU22" i="3" s="1"/>
  <c r="CH22" i="3" s="1"/>
  <c r="BM22" i="3"/>
  <c r="BN22" i="3"/>
  <c r="BO22" i="3"/>
  <c r="BP22" i="3"/>
  <c r="BQ22" i="3"/>
  <c r="BR22" i="3"/>
  <c r="BS22" i="3"/>
  <c r="BT22" i="3"/>
  <c r="CE22" i="3"/>
  <c r="CF22" i="3"/>
  <c r="CG22" i="3"/>
  <c r="AR23" i="3"/>
  <c r="AH23" i="3" s="1"/>
  <c r="AS23" i="3"/>
  <c r="Y23" i="3" s="1"/>
  <c r="AT23" i="3"/>
  <c r="Z23" i="3" s="1"/>
  <c r="AU23" i="3"/>
  <c r="AK23" i="3" s="1"/>
  <c r="AV23" i="3"/>
  <c r="AL23" i="3" s="1"/>
  <c r="AW23" i="3"/>
  <c r="AC23" i="3" s="1"/>
  <c r="AX23" i="3"/>
  <c r="AD23" i="3" s="1"/>
  <c r="J23" i="3" s="1"/>
  <c r="AY23" i="3"/>
  <c r="AZ23" i="3"/>
  <c r="AP23" i="3" s="1"/>
  <c r="BA23" i="3"/>
  <c r="AG23" i="3" s="1"/>
  <c r="M23" i="3" s="1"/>
  <c r="BK23" i="3"/>
  <c r="BL23" i="3"/>
  <c r="BM23" i="3"/>
  <c r="BN23" i="3"/>
  <c r="BO23" i="3"/>
  <c r="BP23" i="3"/>
  <c r="BQ23" i="3"/>
  <c r="BR23" i="3"/>
  <c r="BS23" i="3"/>
  <c r="BT23" i="3"/>
  <c r="CE23" i="3"/>
  <c r="CF23" i="3"/>
  <c r="CG23" i="3"/>
  <c r="AR24" i="3"/>
  <c r="AH24" i="3" s="1"/>
  <c r="AS24" i="3"/>
  <c r="Y24" i="3" s="1"/>
  <c r="AT24" i="3"/>
  <c r="Z24" i="3" s="1"/>
  <c r="AU24" i="3"/>
  <c r="AK24" i="3" s="1"/>
  <c r="AV24" i="3"/>
  <c r="AL24" i="3" s="1"/>
  <c r="AW24" i="3"/>
  <c r="AC24" i="3" s="1"/>
  <c r="I24" i="3" s="1"/>
  <c r="AX24" i="3"/>
  <c r="AD24" i="3" s="1"/>
  <c r="J24" i="3" s="1"/>
  <c r="AY24" i="3"/>
  <c r="AO24" i="3" s="1"/>
  <c r="AZ24" i="3"/>
  <c r="AP24" i="3" s="1"/>
  <c r="BA24" i="3"/>
  <c r="AG24" i="3" s="1"/>
  <c r="M24" i="3" s="1"/>
  <c r="BK24" i="3"/>
  <c r="BL24" i="3"/>
  <c r="BM24" i="3"/>
  <c r="BN24" i="3"/>
  <c r="BO24" i="3"/>
  <c r="BP24" i="3"/>
  <c r="BQ24" i="3"/>
  <c r="BR24" i="3"/>
  <c r="BS24" i="3"/>
  <c r="BT24" i="3"/>
  <c r="CE24" i="3"/>
  <c r="CF24" i="3"/>
  <c r="CG24" i="3"/>
  <c r="AR25" i="3"/>
  <c r="AH25" i="3" s="1"/>
  <c r="AS25" i="3"/>
  <c r="Y25" i="3" s="1"/>
  <c r="AT25" i="3"/>
  <c r="Z25" i="3" s="1"/>
  <c r="AU25" i="3"/>
  <c r="AK25" i="3" s="1"/>
  <c r="AV25" i="3"/>
  <c r="AL25" i="3" s="1"/>
  <c r="AW25" i="3"/>
  <c r="AC25" i="3" s="1"/>
  <c r="I25" i="3" s="1"/>
  <c r="AX25" i="3"/>
  <c r="AD25" i="3" s="1"/>
  <c r="J25" i="3" s="1"/>
  <c r="AY25" i="3"/>
  <c r="AZ25" i="3"/>
  <c r="AP25" i="3" s="1"/>
  <c r="BA25" i="3"/>
  <c r="AG25" i="3" s="1"/>
  <c r="M25" i="3" s="1"/>
  <c r="BK25" i="3"/>
  <c r="BL25" i="3"/>
  <c r="BM25" i="3"/>
  <c r="BN25" i="3"/>
  <c r="BO25" i="3"/>
  <c r="BP25" i="3"/>
  <c r="BQ25" i="3"/>
  <c r="BR25" i="3"/>
  <c r="BS25" i="3"/>
  <c r="BT25" i="3"/>
  <c r="CE25" i="3"/>
  <c r="CF25" i="3"/>
  <c r="CG25" i="3"/>
  <c r="AR26" i="3"/>
  <c r="AH26" i="3" s="1"/>
  <c r="AS26" i="3"/>
  <c r="Y26" i="3" s="1"/>
  <c r="AT26" i="3"/>
  <c r="Z26" i="3" s="1"/>
  <c r="AU26" i="3"/>
  <c r="AK26" i="3" s="1"/>
  <c r="AV26" i="3"/>
  <c r="AL26" i="3" s="1"/>
  <c r="AW26" i="3"/>
  <c r="AC26" i="3" s="1"/>
  <c r="I26" i="3" s="1"/>
  <c r="AX26" i="3"/>
  <c r="AD26" i="3" s="1"/>
  <c r="J26" i="3" s="1"/>
  <c r="AY26" i="3"/>
  <c r="AO26" i="3" s="1"/>
  <c r="AZ26" i="3"/>
  <c r="AP26" i="3" s="1"/>
  <c r="BA26" i="3"/>
  <c r="AG26" i="3" s="1"/>
  <c r="M26" i="3" s="1"/>
  <c r="BK26" i="3"/>
  <c r="BL26" i="3"/>
  <c r="BM26" i="3"/>
  <c r="BN26" i="3"/>
  <c r="BO26" i="3"/>
  <c r="BP26" i="3"/>
  <c r="BQ26" i="3"/>
  <c r="BR26" i="3"/>
  <c r="BS26" i="3"/>
  <c r="BT26" i="3"/>
  <c r="CE26" i="3"/>
  <c r="CF26" i="3"/>
  <c r="CG26" i="3"/>
  <c r="AR27" i="3"/>
  <c r="AH27" i="3" s="1"/>
  <c r="AS27" i="3"/>
  <c r="Y27" i="3" s="1"/>
  <c r="AT27" i="3"/>
  <c r="Z27" i="3" s="1"/>
  <c r="AU27" i="3"/>
  <c r="AV27" i="3"/>
  <c r="AL27" i="3" s="1"/>
  <c r="AW27" i="3"/>
  <c r="AC27" i="3" s="1"/>
  <c r="I27" i="3" s="1"/>
  <c r="AX27" i="3"/>
  <c r="AD27" i="3" s="1"/>
  <c r="J27" i="3" s="1"/>
  <c r="AY27" i="3"/>
  <c r="AZ27" i="3"/>
  <c r="AP27" i="3" s="1"/>
  <c r="BA27" i="3"/>
  <c r="AG27" i="3" s="1"/>
  <c r="M27" i="3" s="1"/>
  <c r="BK27" i="3"/>
  <c r="BL27" i="3"/>
  <c r="BM27" i="3"/>
  <c r="BN27" i="3"/>
  <c r="BO27" i="3"/>
  <c r="BP27" i="3"/>
  <c r="BQ27" i="3"/>
  <c r="BR27" i="3"/>
  <c r="BS27" i="3"/>
  <c r="BT27" i="3"/>
  <c r="CE27" i="3"/>
  <c r="CF27" i="3"/>
  <c r="CG27" i="3"/>
  <c r="AR28" i="3"/>
  <c r="AH28" i="3" s="1"/>
  <c r="AS28" i="3"/>
  <c r="Y28" i="3" s="1"/>
  <c r="AT28" i="3"/>
  <c r="Z28" i="3" s="1"/>
  <c r="AU28" i="3"/>
  <c r="AK28" i="3" s="1"/>
  <c r="AV28" i="3"/>
  <c r="AL28" i="3" s="1"/>
  <c r="AW28" i="3"/>
  <c r="AC28" i="3" s="1"/>
  <c r="AX28" i="3"/>
  <c r="AD28" i="3" s="1"/>
  <c r="AY28" i="3"/>
  <c r="AO28" i="3" s="1"/>
  <c r="AZ28" i="3"/>
  <c r="BA28" i="3"/>
  <c r="AG28" i="3" s="1"/>
  <c r="M28" i="3" s="1"/>
  <c r="BK28" i="3"/>
  <c r="BL28" i="3"/>
  <c r="BM28" i="3"/>
  <c r="BN28" i="3"/>
  <c r="BO28" i="3"/>
  <c r="BP28" i="3"/>
  <c r="BQ28" i="3"/>
  <c r="BR28" i="3"/>
  <c r="BS28" i="3"/>
  <c r="BT28" i="3"/>
  <c r="CE28" i="3"/>
  <c r="CF28" i="3"/>
  <c r="CG28" i="3"/>
  <c r="AR29" i="3"/>
  <c r="AH29" i="3" s="1"/>
  <c r="AS29" i="3"/>
  <c r="Y29" i="3" s="1"/>
  <c r="AT29" i="3"/>
  <c r="Z29" i="3" s="1"/>
  <c r="F29" i="3" s="1"/>
  <c r="AU29" i="3"/>
  <c r="AV29" i="3"/>
  <c r="AL29" i="3" s="1"/>
  <c r="AW29" i="3"/>
  <c r="AC29" i="3" s="1"/>
  <c r="I29" i="3" s="1"/>
  <c r="AX29" i="3"/>
  <c r="AD29" i="3" s="1"/>
  <c r="J29" i="3" s="1"/>
  <c r="AY29" i="3"/>
  <c r="AZ29" i="3"/>
  <c r="AP29" i="3" s="1"/>
  <c r="BA29" i="3"/>
  <c r="AG29" i="3" s="1"/>
  <c r="M29" i="3" s="1"/>
  <c r="BK29" i="3"/>
  <c r="BL29" i="3"/>
  <c r="BM29" i="3"/>
  <c r="BN29" i="3"/>
  <c r="BO29" i="3"/>
  <c r="BP29" i="3"/>
  <c r="BQ29" i="3"/>
  <c r="BR29" i="3"/>
  <c r="BS29" i="3"/>
  <c r="BT29" i="3"/>
  <c r="CE29" i="3"/>
  <c r="CF29" i="3"/>
  <c r="CG29" i="3"/>
  <c r="AR30" i="3"/>
  <c r="AS30" i="3"/>
  <c r="Y30" i="3" s="1"/>
  <c r="AT30" i="3"/>
  <c r="Z30" i="3" s="1"/>
  <c r="AU30" i="3"/>
  <c r="AK30" i="3" s="1"/>
  <c r="AV30" i="3"/>
  <c r="AL30" i="3" s="1"/>
  <c r="AW30" i="3"/>
  <c r="AC30" i="3" s="1"/>
  <c r="AX30" i="3"/>
  <c r="AD30" i="3" s="1"/>
  <c r="AY30" i="3"/>
  <c r="AO30" i="3" s="1"/>
  <c r="AZ30" i="3"/>
  <c r="BA30" i="3"/>
  <c r="BK30" i="3"/>
  <c r="BL30" i="3"/>
  <c r="BM30" i="3"/>
  <c r="BN30" i="3"/>
  <c r="BO30" i="3"/>
  <c r="BP30" i="3"/>
  <c r="BQ30" i="3"/>
  <c r="BR30" i="3"/>
  <c r="BS30" i="3"/>
  <c r="BT30" i="3"/>
  <c r="CE30" i="3"/>
  <c r="CF30" i="3"/>
  <c r="CG30" i="3"/>
  <c r="AR31" i="3"/>
  <c r="AH31" i="3" s="1"/>
  <c r="AS31" i="3"/>
  <c r="AI31" i="3" s="1"/>
  <c r="AT31" i="3"/>
  <c r="Z31" i="3" s="1"/>
  <c r="AU31" i="3"/>
  <c r="AA31" i="3" s="1"/>
  <c r="AV31" i="3"/>
  <c r="AL31" i="3" s="1"/>
  <c r="AW31" i="3"/>
  <c r="AC31" i="3" s="1"/>
  <c r="I31" i="3" s="1"/>
  <c r="AX31" i="3"/>
  <c r="AD31" i="3" s="1"/>
  <c r="J31" i="3" s="1"/>
  <c r="AY31" i="3"/>
  <c r="AZ31" i="3"/>
  <c r="BA31" i="3"/>
  <c r="AQ31" i="3" s="1"/>
  <c r="BK31" i="3"/>
  <c r="BU31" i="3" s="1"/>
  <c r="CH31" i="3" s="1"/>
  <c r="BL31" i="3"/>
  <c r="BM31" i="3"/>
  <c r="BN31" i="3"/>
  <c r="BO31" i="3"/>
  <c r="BP31" i="3"/>
  <c r="BQ31" i="3"/>
  <c r="BR31" i="3"/>
  <c r="BS31" i="3"/>
  <c r="BT31" i="3"/>
  <c r="CE31" i="3"/>
  <c r="CF31" i="3"/>
  <c r="CG31" i="3"/>
  <c r="AR32" i="3"/>
  <c r="AH32" i="3" s="1"/>
  <c r="AS32" i="3"/>
  <c r="AI32" i="3" s="1"/>
  <c r="AT32" i="3"/>
  <c r="Z32" i="3" s="1"/>
  <c r="AU32" i="3"/>
  <c r="AK32" i="3" s="1"/>
  <c r="AV32" i="3"/>
  <c r="AL32" i="3" s="1"/>
  <c r="AW32" i="3"/>
  <c r="AX32" i="3"/>
  <c r="AY32" i="3"/>
  <c r="AE32" i="3" s="1"/>
  <c r="AZ32" i="3"/>
  <c r="AP32" i="3" s="1"/>
  <c r="BA32" i="3"/>
  <c r="BK32" i="3"/>
  <c r="BU32" i="3" s="1"/>
  <c r="CH32" i="3" s="1"/>
  <c r="BL32" i="3"/>
  <c r="BM32" i="3"/>
  <c r="BN32" i="3"/>
  <c r="BO32" i="3"/>
  <c r="BP32" i="3"/>
  <c r="BQ32" i="3"/>
  <c r="BR32" i="3"/>
  <c r="BS32" i="3"/>
  <c r="BT32" i="3"/>
  <c r="CE32" i="3"/>
  <c r="CF32" i="3"/>
  <c r="CG32" i="3"/>
  <c r="AR33" i="3"/>
  <c r="AS33" i="3"/>
  <c r="Y33" i="3" s="1"/>
  <c r="AT33" i="3"/>
  <c r="AJ33" i="3" s="1"/>
  <c r="AU33" i="3"/>
  <c r="AA33" i="3" s="1"/>
  <c r="AV33" i="3"/>
  <c r="AW33" i="3"/>
  <c r="AC33" i="3" s="1"/>
  <c r="AX33" i="3"/>
  <c r="AN33" i="3" s="1"/>
  <c r="AY33" i="3"/>
  <c r="AE33" i="3" s="1"/>
  <c r="AZ33" i="3"/>
  <c r="BA33" i="3"/>
  <c r="AG33" i="3" s="1"/>
  <c r="BK33" i="3"/>
  <c r="BL33" i="3"/>
  <c r="BM33" i="3"/>
  <c r="BN33" i="3"/>
  <c r="BO33" i="3"/>
  <c r="BP33" i="3"/>
  <c r="BQ33" i="3"/>
  <c r="BR33" i="3"/>
  <c r="BS33" i="3"/>
  <c r="BT33" i="3"/>
  <c r="CE33" i="3"/>
  <c r="CF33" i="3"/>
  <c r="CG33" i="3"/>
  <c r="AR34" i="3"/>
  <c r="X34" i="3" s="1"/>
  <c r="AS34" i="3"/>
  <c r="Y34" i="3" s="1"/>
  <c r="AT34" i="3"/>
  <c r="AJ34" i="3" s="1"/>
  <c r="AU34" i="3"/>
  <c r="AV34" i="3"/>
  <c r="AB34" i="3" s="1"/>
  <c r="AW34" i="3"/>
  <c r="AC34" i="3" s="1"/>
  <c r="AX34" i="3"/>
  <c r="AN34" i="3" s="1"/>
  <c r="AY34" i="3"/>
  <c r="AZ34" i="3"/>
  <c r="AF34" i="3" s="1"/>
  <c r="L34" i="3" s="1"/>
  <c r="BA34" i="3"/>
  <c r="AG34" i="3" s="1"/>
  <c r="M34" i="3" s="1"/>
  <c r="BK34" i="3"/>
  <c r="BL34" i="3"/>
  <c r="BM34" i="3"/>
  <c r="BN34" i="3"/>
  <c r="BO34" i="3"/>
  <c r="BP34" i="3"/>
  <c r="BQ34" i="3"/>
  <c r="BR34" i="3"/>
  <c r="BS34" i="3"/>
  <c r="BT34" i="3"/>
  <c r="CE34" i="3"/>
  <c r="CF34" i="3"/>
  <c r="CG34" i="3"/>
  <c r="AR35" i="3"/>
  <c r="X35" i="3" s="1"/>
  <c r="AS35" i="3"/>
  <c r="Y35" i="3" s="1"/>
  <c r="AT35" i="3"/>
  <c r="AJ35" i="3" s="1"/>
  <c r="AU35" i="3"/>
  <c r="AA35" i="3" s="1"/>
  <c r="AV35" i="3"/>
  <c r="AB35" i="3" s="1"/>
  <c r="AW35" i="3"/>
  <c r="AC35" i="3" s="1"/>
  <c r="I35" i="3" s="1"/>
  <c r="AX35" i="3"/>
  <c r="AN35" i="3" s="1"/>
  <c r="AY35" i="3"/>
  <c r="AE35" i="3" s="1"/>
  <c r="K35" i="3" s="1"/>
  <c r="AZ35" i="3"/>
  <c r="AF35" i="3" s="1"/>
  <c r="L35" i="3" s="1"/>
  <c r="BA35" i="3"/>
  <c r="AG35" i="3" s="1"/>
  <c r="M35" i="3" s="1"/>
  <c r="BK35" i="3"/>
  <c r="BL35" i="3"/>
  <c r="BM35" i="3"/>
  <c r="BN35" i="3"/>
  <c r="BO35" i="3"/>
  <c r="BP35" i="3"/>
  <c r="BQ35" i="3"/>
  <c r="BR35" i="3"/>
  <c r="BS35" i="3"/>
  <c r="BT35" i="3"/>
  <c r="CE35" i="3"/>
  <c r="CF35" i="3"/>
  <c r="CG35" i="3"/>
  <c r="AR36" i="3"/>
  <c r="AS36" i="3"/>
  <c r="Y36" i="3" s="1"/>
  <c r="AT36" i="3"/>
  <c r="AJ36" i="3" s="1"/>
  <c r="AU36" i="3"/>
  <c r="AA36" i="3" s="1"/>
  <c r="AV36" i="3"/>
  <c r="AW36" i="3"/>
  <c r="AC36" i="3" s="1"/>
  <c r="AX36" i="3"/>
  <c r="AN36" i="3" s="1"/>
  <c r="AY36" i="3"/>
  <c r="AE36" i="3" s="1"/>
  <c r="K36" i="3" s="1"/>
  <c r="AZ36" i="3"/>
  <c r="BA36" i="3"/>
  <c r="AG36" i="3" s="1"/>
  <c r="M36" i="3" s="1"/>
  <c r="BK36" i="3"/>
  <c r="BU36" i="3" s="1"/>
  <c r="CH36" i="3" s="1"/>
  <c r="BL36" i="3"/>
  <c r="BM36" i="3"/>
  <c r="BN36" i="3"/>
  <c r="BO36" i="3"/>
  <c r="BP36" i="3"/>
  <c r="BQ36" i="3"/>
  <c r="BR36" i="3"/>
  <c r="BS36" i="3"/>
  <c r="BT36" i="3"/>
  <c r="CE36" i="3"/>
  <c r="CF36" i="3"/>
  <c r="CG36" i="3"/>
  <c r="AR37" i="3"/>
  <c r="X37" i="3" s="1"/>
  <c r="AS37" i="3"/>
  <c r="AT37" i="3"/>
  <c r="AJ37" i="3" s="1"/>
  <c r="AU37" i="3"/>
  <c r="AV37" i="3"/>
  <c r="AB37" i="3" s="1"/>
  <c r="H37" i="3" s="1"/>
  <c r="AW37" i="3"/>
  <c r="AX37" i="3"/>
  <c r="AN37" i="3" s="1"/>
  <c r="AY37" i="3"/>
  <c r="AE37" i="3" s="1"/>
  <c r="K37" i="3" s="1"/>
  <c r="AZ37" i="3"/>
  <c r="AF37" i="3" s="1"/>
  <c r="L37" i="3" s="1"/>
  <c r="BA37" i="3"/>
  <c r="BK37" i="3"/>
  <c r="BL37" i="3"/>
  <c r="BM37" i="3"/>
  <c r="BN37" i="3"/>
  <c r="BO37" i="3"/>
  <c r="BP37" i="3"/>
  <c r="BQ37" i="3"/>
  <c r="BR37" i="3"/>
  <c r="BS37" i="3"/>
  <c r="BT37" i="3"/>
  <c r="CE37" i="3"/>
  <c r="CF37" i="3"/>
  <c r="CG37" i="3"/>
  <c r="AR38" i="3"/>
  <c r="X38" i="3" s="1"/>
  <c r="AS38" i="3"/>
  <c r="AI38" i="3" s="1"/>
  <c r="AT38" i="3"/>
  <c r="AJ38" i="3" s="1"/>
  <c r="AU38" i="3"/>
  <c r="AA38" i="3" s="1"/>
  <c r="G38" i="3" s="1"/>
  <c r="AV38" i="3"/>
  <c r="AB38" i="3" s="1"/>
  <c r="H38" i="3" s="1"/>
  <c r="AW38" i="3"/>
  <c r="AM38" i="3" s="1"/>
  <c r="AX38" i="3"/>
  <c r="AN38" i="3" s="1"/>
  <c r="AY38" i="3"/>
  <c r="AE38" i="3" s="1"/>
  <c r="K38" i="3" s="1"/>
  <c r="AZ38" i="3"/>
  <c r="BA38" i="3"/>
  <c r="AQ38" i="3" s="1"/>
  <c r="BK38" i="3"/>
  <c r="BU38" i="3" s="1"/>
  <c r="CH38" i="3" s="1"/>
  <c r="BL38" i="3"/>
  <c r="BM38" i="3"/>
  <c r="BN38" i="3"/>
  <c r="BO38" i="3"/>
  <c r="BP38" i="3"/>
  <c r="BQ38" i="3"/>
  <c r="BR38" i="3"/>
  <c r="BS38" i="3"/>
  <c r="BT38" i="3"/>
  <c r="CE38" i="3"/>
  <c r="CF38" i="3"/>
  <c r="CG38" i="3"/>
  <c r="AR39" i="3"/>
  <c r="X39" i="3" s="1"/>
  <c r="AS39" i="3"/>
  <c r="AI39" i="3" s="1"/>
  <c r="AT39" i="3"/>
  <c r="AJ39" i="3" s="1"/>
  <c r="AU39" i="3"/>
  <c r="AA39" i="3" s="1"/>
  <c r="AV39" i="3"/>
  <c r="AB39" i="3" s="1"/>
  <c r="AW39" i="3"/>
  <c r="AM39" i="3" s="1"/>
  <c r="AX39" i="3"/>
  <c r="AN39" i="3" s="1"/>
  <c r="AY39" i="3"/>
  <c r="AE39" i="3" s="1"/>
  <c r="K39" i="3" s="1"/>
  <c r="AZ39" i="3"/>
  <c r="AF39" i="3" s="1"/>
  <c r="L39" i="3" s="1"/>
  <c r="BA39" i="3"/>
  <c r="AQ39" i="3" s="1"/>
  <c r="BK39" i="3"/>
  <c r="BL39" i="3"/>
  <c r="BM39" i="3"/>
  <c r="BN39" i="3"/>
  <c r="BO39" i="3"/>
  <c r="BP39" i="3"/>
  <c r="BQ39" i="3"/>
  <c r="BR39" i="3"/>
  <c r="BS39" i="3"/>
  <c r="BT39" i="3"/>
  <c r="CE39" i="3"/>
  <c r="CF39" i="3"/>
  <c r="CG39" i="3"/>
  <c r="AR40" i="3"/>
  <c r="X40" i="3" s="1"/>
  <c r="AS40" i="3"/>
  <c r="AI40" i="3" s="1"/>
  <c r="AT40" i="3"/>
  <c r="AJ40" i="3" s="1"/>
  <c r="AU40" i="3"/>
  <c r="AV40" i="3"/>
  <c r="AB40" i="3" s="1"/>
  <c r="AW40" i="3"/>
  <c r="AM40" i="3" s="1"/>
  <c r="AX40" i="3"/>
  <c r="AD40" i="3" s="1"/>
  <c r="AY40" i="3"/>
  <c r="AE40" i="3" s="1"/>
  <c r="K40" i="3" s="1"/>
  <c r="AZ40" i="3"/>
  <c r="AF40" i="3" s="1"/>
  <c r="L40" i="3" s="1"/>
  <c r="BA40" i="3"/>
  <c r="AQ40" i="3" s="1"/>
  <c r="BK40" i="3"/>
  <c r="BL40" i="3"/>
  <c r="BM40" i="3"/>
  <c r="BN40" i="3"/>
  <c r="BO40" i="3"/>
  <c r="BP40" i="3"/>
  <c r="BQ40" i="3"/>
  <c r="BR40" i="3"/>
  <c r="BS40" i="3"/>
  <c r="BT40" i="3"/>
  <c r="CE40" i="3"/>
  <c r="CF40" i="3"/>
  <c r="CG40" i="3"/>
  <c r="AR41" i="3"/>
  <c r="AH41" i="3" s="1"/>
  <c r="AS41" i="3"/>
  <c r="AI41" i="3" s="1"/>
  <c r="AT41" i="3"/>
  <c r="AJ41" i="3" s="1"/>
  <c r="AU41" i="3"/>
  <c r="AA41" i="3" s="1"/>
  <c r="AV41" i="3"/>
  <c r="AB41" i="3" s="1"/>
  <c r="AW41" i="3"/>
  <c r="AM41" i="3" s="1"/>
  <c r="AX41" i="3"/>
  <c r="AN41" i="3" s="1"/>
  <c r="AY41" i="3"/>
  <c r="AE41" i="3" s="1"/>
  <c r="K41" i="3" s="1"/>
  <c r="AZ41" i="3"/>
  <c r="AF41" i="3" s="1"/>
  <c r="L41" i="3" s="1"/>
  <c r="BA41" i="3"/>
  <c r="AQ41" i="3" s="1"/>
  <c r="BK41" i="3"/>
  <c r="BL41" i="3"/>
  <c r="BM41" i="3"/>
  <c r="BN41" i="3"/>
  <c r="BO41" i="3"/>
  <c r="BP41" i="3"/>
  <c r="BQ41" i="3"/>
  <c r="BR41" i="3"/>
  <c r="BS41" i="3"/>
  <c r="BT41" i="3"/>
  <c r="CE41" i="3"/>
  <c r="CF41" i="3"/>
  <c r="CG41" i="3"/>
  <c r="AR42" i="3"/>
  <c r="X42" i="3" s="1"/>
  <c r="AS42" i="3"/>
  <c r="AI42" i="3" s="1"/>
  <c r="AT42" i="3"/>
  <c r="AJ42" i="3" s="1"/>
  <c r="AU42" i="3"/>
  <c r="AA42" i="3" s="1"/>
  <c r="AV42" i="3"/>
  <c r="AB42" i="3" s="1"/>
  <c r="H42" i="3" s="1"/>
  <c r="AW42" i="3"/>
  <c r="AM42" i="3" s="1"/>
  <c r="AX42" i="3"/>
  <c r="AD42" i="3" s="1"/>
  <c r="J42" i="3" s="1"/>
  <c r="AY42" i="3"/>
  <c r="AE42" i="3" s="1"/>
  <c r="K42" i="3" s="1"/>
  <c r="AZ42" i="3"/>
  <c r="AF42" i="3" s="1"/>
  <c r="L42" i="3" s="1"/>
  <c r="BA42" i="3"/>
  <c r="AQ42" i="3" s="1"/>
  <c r="BK42" i="3"/>
  <c r="BL42" i="3"/>
  <c r="BM42" i="3"/>
  <c r="BN42" i="3"/>
  <c r="BO42" i="3"/>
  <c r="BP42" i="3"/>
  <c r="BQ42" i="3"/>
  <c r="BR42" i="3"/>
  <c r="BS42" i="3"/>
  <c r="BT42" i="3"/>
  <c r="CE42" i="3"/>
  <c r="CF42" i="3"/>
  <c r="CG42" i="3"/>
  <c r="AR43" i="3"/>
  <c r="X43" i="3" s="1"/>
  <c r="AS43" i="3"/>
  <c r="AI43" i="3" s="1"/>
  <c r="AT43" i="3"/>
  <c r="AJ43" i="3" s="1"/>
  <c r="AU43" i="3"/>
  <c r="AA43" i="3" s="1"/>
  <c r="AV43" i="3"/>
  <c r="AB43" i="3" s="1"/>
  <c r="H43" i="3" s="1"/>
  <c r="AW43" i="3"/>
  <c r="AM43" i="3" s="1"/>
  <c r="AX43" i="3"/>
  <c r="AD43" i="3" s="1"/>
  <c r="J43" i="3" s="1"/>
  <c r="AY43" i="3"/>
  <c r="AE43" i="3" s="1"/>
  <c r="K43" i="3" s="1"/>
  <c r="AZ43" i="3"/>
  <c r="AF43" i="3" s="1"/>
  <c r="L43" i="3" s="1"/>
  <c r="BA43" i="3"/>
  <c r="AQ43" i="3" s="1"/>
  <c r="BK43" i="3"/>
  <c r="BL43" i="3"/>
  <c r="BM43" i="3"/>
  <c r="BN43" i="3"/>
  <c r="BO43" i="3"/>
  <c r="BP43" i="3"/>
  <c r="BQ43" i="3"/>
  <c r="BR43" i="3"/>
  <c r="BS43" i="3"/>
  <c r="BT43" i="3"/>
  <c r="CE43" i="3"/>
  <c r="CF43" i="3"/>
  <c r="CG43" i="3"/>
  <c r="AR44" i="3"/>
  <c r="X44" i="3" s="1"/>
  <c r="AS44" i="3"/>
  <c r="AI44" i="3" s="1"/>
  <c r="AT44" i="3"/>
  <c r="AJ44" i="3" s="1"/>
  <c r="AU44" i="3"/>
  <c r="AA44" i="3" s="1"/>
  <c r="AV44" i="3"/>
  <c r="AB44" i="3" s="1"/>
  <c r="AW44" i="3"/>
  <c r="AM44" i="3" s="1"/>
  <c r="AX44" i="3"/>
  <c r="AD44" i="3" s="1"/>
  <c r="J44" i="3" s="1"/>
  <c r="AY44" i="3"/>
  <c r="AE44" i="3" s="1"/>
  <c r="K44" i="3" s="1"/>
  <c r="AZ44" i="3"/>
  <c r="AF44" i="3" s="1"/>
  <c r="L44" i="3" s="1"/>
  <c r="BA44" i="3"/>
  <c r="AQ44" i="3" s="1"/>
  <c r="BK44" i="3"/>
  <c r="BL44" i="3"/>
  <c r="BM44" i="3"/>
  <c r="BN44" i="3"/>
  <c r="BO44" i="3"/>
  <c r="BP44" i="3"/>
  <c r="BQ44" i="3"/>
  <c r="BR44" i="3"/>
  <c r="BS44" i="3"/>
  <c r="BT44" i="3"/>
  <c r="CE44" i="3"/>
  <c r="CF44" i="3"/>
  <c r="CG44" i="3"/>
  <c r="X45" i="3"/>
  <c r="AR45" i="3"/>
  <c r="AH45" i="3" s="1"/>
  <c r="AS45" i="3"/>
  <c r="AI45" i="3" s="1"/>
  <c r="AT45" i="3"/>
  <c r="AJ45" i="3" s="1"/>
  <c r="AU45" i="3"/>
  <c r="AA45" i="3" s="1"/>
  <c r="AV45" i="3"/>
  <c r="AB45" i="3" s="1"/>
  <c r="AW45" i="3"/>
  <c r="AM45" i="3" s="1"/>
  <c r="AX45" i="3"/>
  <c r="AN45" i="3" s="1"/>
  <c r="AY45" i="3"/>
  <c r="AE45" i="3" s="1"/>
  <c r="AZ45" i="3"/>
  <c r="AP45" i="3" s="1"/>
  <c r="BA45" i="3"/>
  <c r="AQ45" i="3" s="1"/>
  <c r="BK45" i="3"/>
  <c r="BL45" i="3"/>
  <c r="BM45" i="3"/>
  <c r="BN45" i="3"/>
  <c r="BO45" i="3"/>
  <c r="BP45" i="3"/>
  <c r="BQ45" i="3"/>
  <c r="BR45" i="3"/>
  <c r="BS45" i="3"/>
  <c r="BT45" i="3"/>
  <c r="CE45" i="3"/>
  <c r="CF45" i="3"/>
  <c r="CG45" i="3"/>
  <c r="AR46" i="3"/>
  <c r="X46" i="3" s="1"/>
  <c r="AS46" i="3"/>
  <c r="AI46" i="3" s="1"/>
  <c r="AT46" i="3"/>
  <c r="AJ46" i="3" s="1"/>
  <c r="AU46" i="3"/>
  <c r="AA46" i="3" s="1"/>
  <c r="AV46" i="3"/>
  <c r="AB46" i="3" s="1"/>
  <c r="AW46" i="3"/>
  <c r="AM46" i="3" s="1"/>
  <c r="AX46" i="3"/>
  <c r="AD46" i="3" s="1"/>
  <c r="AY46" i="3"/>
  <c r="AE46" i="3" s="1"/>
  <c r="AZ46" i="3"/>
  <c r="AF46" i="3" s="1"/>
  <c r="BA46" i="3"/>
  <c r="AQ46" i="3" s="1"/>
  <c r="BK46" i="3"/>
  <c r="BL46" i="3"/>
  <c r="BM46" i="3"/>
  <c r="BN46" i="3"/>
  <c r="BO46" i="3"/>
  <c r="BP46" i="3"/>
  <c r="BQ46" i="3"/>
  <c r="BR46" i="3"/>
  <c r="BS46" i="3"/>
  <c r="BT46" i="3"/>
  <c r="CE46" i="3"/>
  <c r="CF46" i="3"/>
  <c r="CG46" i="3"/>
  <c r="AR47" i="3"/>
  <c r="AS47" i="3"/>
  <c r="AI47" i="3" s="1"/>
  <c r="AT47" i="3"/>
  <c r="AJ47" i="3" s="1"/>
  <c r="AU47" i="3"/>
  <c r="AA47" i="3" s="1"/>
  <c r="G47" i="3" s="1"/>
  <c r="AV47" i="3"/>
  <c r="AB47" i="3" s="1"/>
  <c r="H47" i="3" s="1"/>
  <c r="AW47" i="3"/>
  <c r="AM47" i="3" s="1"/>
  <c r="AX47" i="3"/>
  <c r="AD47" i="3" s="1"/>
  <c r="J47" i="3" s="1"/>
  <c r="AY47" i="3"/>
  <c r="AE47" i="3" s="1"/>
  <c r="K47" i="3" s="1"/>
  <c r="AZ47" i="3"/>
  <c r="BA47" i="3"/>
  <c r="AQ47" i="3" s="1"/>
  <c r="BK47" i="3"/>
  <c r="BL47" i="3"/>
  <c r="BM47" i="3"/>
  <c r="BN47" i="3"/>
  <c r="BO47" i="3"/>
  <c r="BP47" i="3"/>
  <c r="BQ47" i="3"/>
  <c r="BR47" i="3"/>
  <c r="BS47" i="3"/>
  <c r="BT47" i="3"/>
  <c r="CE47" i="3"/>
  <c r="CF47" i="3"/>
  <c r="CG47" i="3"/>
  <c r="AR48" i="3"/>
  <c r="AH48" i="3" s="1"/>
  <c r="AS48" i="3"/>
  <c r="AT48" i="3"/>
  <c r="AJ48" i="3" s="1"/>
  <c r="AU48" i="3"/>
  <c r="AA48" i="3" s="1"/>
  <c r="AV48" i="3"/>
  <c r="AB48" i="3" s="1"/>
  <c r="AW48" i="3"/>
  <c r="AM48" i="3" s="1"/>
  <c r="AX48" i="3"/>
  <c r="AD48" i="3" s="1"/>
  <c r="AY48" i="3"/>
  <c r="AE48" i="3" s="1"/>
  <c r="AZ48" i="3"/>
  <c r="AF48" i="3" s="1"/>
  <c r="BA48" i="3"/>
  <c r="BK48" i="3"/>
  <c r="BL48" i="3"/>
  <c r="BM48" i="3"/>
  <c r="BN48" i="3"/>
  <c r="BO48" i="3"/>
  <c r="BP48" i="3"/>
  <c r="BQ48" i="3"/>
  <c r="BR48" i="3"/>
  <c r="BS48" i="3"/>
  <c r="BT48" i="3"/>
  <c r="CE48" i="3"/>
  <c r="CF48" i="3"/>
  <c r="CG48" i="3"/>
  <c r="AR49" i="3"/>
  <c r="X49" i="3" s="1"/>
  <c r="AS49" i="3"/>
  <c r="AI49" i="3" s="1"/>
  <c r="AT49" i="3"/>
  <c r="AJ49" i="3" s="1"/>
  <c r="AU49" i="3"/>
  <c r="AA49" i="3" s="1"/>
  <c r="AV49" i="3"/>
  <c r="AB49" i="3" s="1"/>
  <c r="AW49" i="3"/>
  <c r="AM49" i="3" s="1"/>
  <c r="AX49" i="3"/>
  <c r="AN49" i="3" s="1"/>
  <c r="AY49" i="3"/>
  <c r="AE49" i="3" s="1"/>
  <c r="AZ49" i="3"/>
  <c r="AF49" i="3" s="1"/>
  <c r="BA49" i="3"/>
  <c r="AQ49" i="3" s="1"/>
  <c r="BK49" i="3"/>
  <c r="BL49" i="3"/>
  <c r="BM49" i="3"/>
  <c r="BN49" i="3"/>
  <c r="BO49" i="3"/>
  <c r="BP49" i="3"/>
  <c r="BQ49" i="3"/>
  <c r="BR49" i="3"/>
  <c r="BS49" i="3"/>
  <c r="BT49" i="3"/>
  <c r="CE49" i="3"/>
  <c r="CF49" i="3"/>
  <c r="CG49" i="3"/>
  <c r="AR50" i="3"/>
  <c r="X50" i="3" s="1"/>
  <c r="AS50" i="3"/>
  <c r="AI50" i="3" s="1"/>
  <c r="AT50" i="3"/>
  <c r="AJ50" i="3" s="1"/>
  <c r="AU50" i="3"/>
  <c r="AA50" i="3" s="1"/>
  <c r="G50" i="3" s="1"/>
  <c r="AV50" i="3"/>
  <c r="AB50" i="3" s="1"/>
  <c r="H50" i="3" s="1"/>
  <c r="AW50" i="3"/>
  <c r="AM50" i="3" s="1"/>
  <c r="AX50" i="3"/>
  <c r="AN50" i="3" s="1"/>
  <c r="AY50" i="3"/>
  <c r="AE50" i="3" s="1"/>
  <c r="K50" i="3" s="1"/>
  <c r="AZ50" i="3"/>
  <c r="AF50" i="3" s="1"/>
  <c r="L50" i="3" s="1"/>
  <c r="BA50" i="3"/>
  <c r="AQ50" i="3" s="1"/>
  <c r="BK50" i="3"/>
  <c r="BL50" i="3"/>
  <c r="BM50" i="3"/>
  <c r="BN50" i="3"/>
  <c r="BO50" i="3"/>
  <c r="BP50" i="3"/>
  <c r="BQ50" i="3"/>
  <c r="BR50" i="3"/>
  <c r="BS50" i="3"/>
  <c r="BT50" i="3"/>
  <c r="CE50" i="3"/>
  <c r="CF50" i="3"/>
  <c r="CG50" i="3"/>
  <c r="AR51" i="3"/>
  <c r="X51" i="3" s="1"/>
  <c r="AS51" i="3"/>
  <c r="AI51" i="3" s="1"/>
  <c r="AT51" i="3"/>
  <c r="AJ51" i="3" s="1"/>
  <c r="AU51" i="3"/>
  <c r="AA51" i="3" s="1"/>
  <c r="AV51" i="3"/>
  <c r="AB51" i="3" s="1"/>
  <c r="AW51" i="3"/>
  <c r="AM51" i="3" s="1"/>
  <c r="AX51" i="3"/>
  <c r="AN51" i="3" s="1"/>
  <c r="AY51" i="3"/>
  <c r="AE51" i="3" s="1"/>
  <c r="K51" i="3" s="1"/>
  <c r="AZ51" i="3"/>
  <c r="AF51" i="3" s="1"/>
  <c r="L51" i="3" s="1"/>
  <c r="BA51" i="3"/>
  <c r="AQ51" i="3" s="1"/>
  <c r="BK51" i="3"/>
  <c r="BU51" i="3" s="1"/>
  <c r="CH51" i="3" s="1"/>
  <c r="BL51" i="3"/>
  <c r="BM51" i="3"/>
  <c r="BN51" i="3"/>
  <c r="BO51" i="3"/>
  <c r="BP51" i="3"/>
  <c r="BQ51" i="3"/>
  <c r="BR51" i="3"/>
  <c r="BS51" i="3"/>
  <c r="BT51" i="3"/>
  <c r="CE51" i="3"/>
  <c r="CF51" i="3"/>
  <c r="CG51" i="3"/>
  <c r="AR52" i="3"/>
  <c r="X52" i="3" s="1"/>
  <c r="AS52" i="3"/>
  <c r="AI52" i="3" s="1"/>
  <c r="AT52" i="3"/>
  <c r="AU52" i="3"/>
  <c r="AA52" i="3" s="1"/>
  <c r="AV52" i="3"/>
  <c r="AB52" i="3" s="1"/>
  <c r="AW52" i="3"/>
  <c r="AM52" i="3" s="1"/>
  <c r="AX52" i="3"/>
  <c r="AN52" i="3" s="1"/>
  <c r="AY52" i="3"/>
  <c r="AE52" i="3" s="1"/>
  <c r="K52" i="3" s="1"/>
  <c r="AZ52" i="3"/>
  <c r="BA52" i="3"/>
  <c r="AQ52" i="3" s="1"/>
  <c r="BK52" i="3"/>
  <c r="BL52" i="3"/>
  <c r="BM52" i="3"/>
  <c r="BN52" i="3"/>
  <c r="BO52" i="3"/>
  <c r="BP52" i="3"/>
  <c r="BQ52" i="3"/>
  <c r="BR52" i="3"/>
  <c r="BS52" i="3"/>
  <c r="BT52" i="3"/>
  <c r="CE52" i="3"/>
  <c r="CF52" i="3"/>
  <c r="CG52" i="3"/>
  <c r="AR53" i="3"/>
  <c r="X53" i="3" s="1"/>
  <c r="AS53" i="3"/>
  <c r="AI53" i="3" s="1"/>
  <c r="AT53" i="3"/>
  <c r="AJ53" i="3" s="1"/>
  <c r="AU53" i="3"/>
  <c r="AA53" i="3" s="1"/>
  <c r="AV53" i="3"/>
  <c r="AB53" i="3" s="1"/>
  <c r="AW53" i="3"/>
  <c r="AM53" i="3" s="1"/>
  <c r="AX53" i="3"/>
  <c r="AN53" i="3" s="1"/>
  <c r="AY53" i="3"/>
  <c r="AE53" i="3" s="1"/>
  <c r="K53" i="3" s="1"/>
  <c r="AZ53" i="3"/>
  <c r="AF53" i="3" s="1"/>
  <c r="L53" i="3" s="1"/>
  <c r="BA53" i="3"/>
  <c r="AQ53" i="3" s="1"/>
  <c r="BK53" i="3"/>
  <c r="BU53" i="3" s="1"/>
  <c r="CH53" i="3" s="1"/>
  <c r="BL53" i="3"/>
  <c r="BM53" i="3"/>
  <c r="BN53" i="3"/>
  <c r="BO53" i="3"/>
  <c r="BP53" i="3"/>
  <c r="BQ53" i="3"/>
  <c r="BR53" i="3"/>
  <c r="BS53" i="3"/>
  <c r="BT53" i="3"/>
  <c r="CE53" i="3"/>
  <c r="CF53" i="3"/>
  <c r="CG53" i="3"/>
  <c r="AR54" i="3"/>
  <c r="X54" i="3" s="1"/>
  <c r="AS54" i="3"/>
  <c r="AI54" i="3" s="1"/>
  <c r="AT54" i="3"/>
  <c r="AU54" i="3"/>
  <c r="AA54" i="3" s="1"/>
  <c r="AV54" i="3"/>
  <c r="AB54" i="3" s="1"/>
  <c r="H54" i="3" s="1"/>
  <c r="AW54" i="3"/>
  <c r="AM54" i="3" s="1"/>
  <c r="AX54" i="3"/>
  <c r="AN54" i="3" s="1"/>
  <c r="AY54" i="3"/>
  <c r="AE54" i="3" s="1"/>
  <c r="K54" i="3" s="1"/>
  <c r="AZ54" i="3"/>
  <c r="AF54" i="3" s="1"/>
  <c r="L54" i="3" s="1"/>
  <c r="BA54" i="3"/>
  <c r="AQ54" i="3" s="1"/>
  <c r="BK54" i="3"/>
  <c r="BL54" i="3"/>
  <c r="BM54" i="3"/>
  <c r="BN54" i="3"/>
  <c r="BO54" i="3"/>
  <c r="BP54" i="3"/>
  <c r="BQ54" i="3"/>
  <c r="BR54" i="3"/>
  <c r="BS54" i="3"/>
  <c r="BT54" i="3"/>
  <c r="CE54" i="3"/>
  <c r="CF54" i="3"/>
  <c r="CG54" i="3"/>
  <c r="AR55" i="3"/>
  <c r="AS55" i="3"/>
  <c r="AI55" i="3" s="1"/>
  <c r="AT55" i="3"/>
  <c r="AJ55" i="3" s="1"/>
  <c r="AU55" i="3"/>
  <c r="AA55" i="3" s="1"/>
  <c r="G55" i="3" s="1"/>
  <c r="AV55" i="3"/>
  <c r="AW55" i="3"/>
  <c r="AM55" i="3" s="1"/>
  <c r="AX55" i="3"/>
  <c r="AN55" i="3" s="1"/>
  <c r="AY55" i="3"/>
  <c r="AE55" i="3" s="1"/>
  <c r="K55" i="3" s="1"/>
  <c r="AZ55" i="3"/>
  <c r="BA55" i="3"/>
  <c r="AQ55" i="3" s="1"/>
  <c r="BK55" i="3"/>
  <c r="BL55" i="3"/>
  <c r="BM55" i="3"/>
  <c r="BN55" i="3"/>
  <c r="BO55" i="3"/>
  <c r="BP55" i="3"/>
  <c r="BQ55" i="3"/>
  <c r="BR55" i="3"/>
  <c r="BS55" i="3"/>
  <c r="BT55" i="3"/>
  <c r="CE55" i="3"/>
  <c r="CF55" i="3"/>
  <c r="CG55" i="3"/>
  <c r="AR56" i="3"/>
  <c r="X56" i="3" s="1"/>
  <c r="D56" i="3" s="1"/>
  <c r="AS56" i="3"/>
  <c r="AI56" i="3" s="1"/>
  <c r="AT56" i="3"/>
  <c r="AJ56" i="3" s="1"/>
  <c r="AU56" i="3"/>
  <c r="AA56" i="3" s="1"/>
  <c r="AV56" i="3"/>
  <c r="AB56" i="3" s="1"/>
  <c r="AW56" i="3"/>
  <c r="AM56" i="3" s="1"/>
  <c r="AX56" i="3"/>
  <c r="AN56" i="3" s="1"/>
  <c r="AY56" i="3"/>
  <c r="AE56" i="3" s="1"/>
  <c r="K56" i="3" s="1"/>
  <c r="AZ56" i="3"/>
  <c r="AF56" i="3" s="1"/>
  <c r="L56" i="3" s="1"/>
  <c r="BA56" i="3"/>
  <c r="AQ56" i="3" s="1"/>
  <c r="BK56" i="3"/>
  <c r="BL56" i="3"/>
  <c r="BM56" i="3"/>
  <c r="BN56" i="3"/>
  <c r="BO56" i="3"/>
  <c r="BP56" i="3"/>
  <c r="BQ56" i="3"/>
  <c r="BR56" i="3"/>
  <c r="BS56" i="3"/>
  <c r="BT56" i="3"/>
  <c r="CE56" i="3"/>
  <c r="CF56" i="3"/>
  <c r="CG56" i="3"/>
  <c r="AR57" i="3"/>
  <c r="X57" i="3" s="1"/>
  <c r="AS57" i="3"/>
  <c r="AI57" i="3" s="1"/>
  <c r="AT57" i="3"/>
  <c r="AJ57" i="3" s="1"/>
  <c r="AU57" i="3"/>
  <c r="AA57" i="3" s="1"/>
  <c r="AV57" i="3"/>
  <c r="AB57" i="3" s="1"/>
  <c r="H57" i="3" s="1"/>
  <c r="AW57" i="3"/>
  <c r="AM57" i="3" s="1"/>
  <c r="AX57" i="3"/>
  <c r="AN57" i="3" s="1"/>
  <c r="AY57" i="3"/>
  <c r="AE57" i="3" s="1"/>
  <c r="K57" i="3" s="1"/>
  <c r="AZ57" i="3"/>
  <c r="AF57" i="3" s="1"/>
  <c r="L57" i="3" s="1"/>
  <c r="BA57" i="3"/>
  <c r="AQ57" i="3" s="1"/>
  <c r="BK57" i="3"/>
  <c r="BL57" i="3"/>
  <c r="BM57" i="3"/>
  <c r="BN57" i="3"/>
  <c r="BO57" i="3"/>
  <c r="BP57" i="3"/>
  <c r="BQ57" i="3"/>
  <c r="BR57" i="3"/>
  <c r="BS57" i="3"/>
  <c r="BT57" i="3"/>
  <c r="CE57" i="3"/>
  <c r="CF57" i="3"/>
  <c r="CG57" i="3"/>
  <c r="AR58" i="3"/>
  <c r="X58" i="3" s="1"/>
  <c r="AS58" i="3"/>
  <c r="AI58" i="3" s="1"/>
  <c r="AT58" i="3"/>
  <c r="AJ58" i="3" s="1"/>
  <c r="AU58" i="3"/>
  <c r="AA58" i="3" s="1"/>
  <c r="AV58" i="3"/>
  <c r="AB58" i="3" s="1"/>
  <c r="AW58" i="3"/>
  <c r="AM58" i="3" s="1"/>
  <c r="AX58" i="3"/>
  <c r="AD58" i="3" s="1"/>
  <c r="J58" i="3" s="1"/>
  <c r="AY58" i="3"/>
  <c r="AE58" i="3" s="1"/>
  <c r="K58" i="3" s="1"/>
  <c r="AZ58" i="3"/>
  <c r="AF58" i="3" s="1"/>
  <c r="L58" i="3" s="1"/>
  <c r="BA58" i="3"/>
  <c r="AQ58" i="3" s="1"/>
  <c r="BK58" i="3"/>
  <c r="BL58" i="3"/>
  <c r="BM58" i="3"/>
  <c r="BN58" i="3"/>
  <c r="BO58" i="3"/>
  <c r="BP58" i="3"/>
  <c r="BQ58" i="3"/>
  <c r="BR58" i="3"/>
  <c r="BS58" i="3"/>
  <c r="BT58" i="3"/>
  <c r="CE58" i="3"/>
  <c r="CF58" i="3"/>
  <c r="CG58" i="3"/>
  <c r="AR59" i="3"/>
  <c r="AS59" i="3"/>
  <c r="AI59" i="3" s="1"/>
  <c r="AT59" i="3"/>
  <c r="AJ59" i="3" s="1"/>
  <c r="AU59" i="3"/>
  <c r="AA59" i="3" s="1"/>
  <c r="G59" i="3" s="1"/>
  <c r="AV59" i="3"/>
  <c r="AB59" i="3" s="1"/>
  <c r="H59" i="3" s="1"/>
  <c r="AW59" i="3"/>
  <c r="AM59" i="3" s="1"/>
  <c r="AX59" i="3"/>
  <c r="AN59" i="3" s="1"/>
  <c r="AY59" i="3"/>
  <c r="AE59" i="3" s="1"/>
  <c r="K59" i="3" s="1"/>
  <c r="AZ59" i="3"/>
  <c r="BA59" i="3"/>
  <c r="AQ59" i="3" s="1"/>
  <c r="BK59" i="3"/>
  <c r="BL59" i="3"/>
  <c r="BM59" i="3"/>
  <c r="BN59" i="3"/>
  <c r="BO59" i="3"/>
  <c r="BP59" i="3"/>
  <c r="BQ59" i="3"/>
  <c r="BR59" i="3"/>
  <c r="BS59" i="3"/>
  <c r="BT59" i="3"/>
  <c r="CE59" i="3"/>
  <c r="CF59" i="3"/>
  <c r="CG59" i="3"/>
  <c r="AR60" i="3"/>
  <c r="X60" i="3" s="1"/>
  <c r="AS60" i="3"/>
  <c r="AI60" i="3" s="1"/>
  <c r="AT60" i="3"/>
  <c r="AJ60" i="3" s="1"/>
  <c r="AU60" i="3"/>
  <c r="AA60" i="3" s="1"/>
  <c r="AV60" i="3"/>
  <c r="AB60" i="3" s="1"/>
  <c r="AW60" i="3"/>
  <c r="AM60" i="3" s="1"/>
  <c r="AX60" i="3"/>
  <c r="AD60" i="3" s="1"/>
  <c r="AY60" i="3"/>
  <c r="AE60" i="3" s="1"/>
  <c r="AZ60" i="3"/>
  <c r="AP60" i="3" s="1"/>
  <c r="BA60" i="3"/>
  <c r="AQ60" i="3" s="1"/>
  <c r="BK60" i="3"/>
  <c r="BL60" i="3"/>
  <c r="BM60" i="3"/>
  <c r="BN60" i="3"/>
  <c r="BO60" i="3"/>
  <c r="BP60" i="3"/>
  <c r="BQ60" i="3"/>
  <c r="BR60" i="3"/>
  <c r="BS60" i="3"/>
  <c r="BT60" i="3"/>
  <c r="CE60" i="3"/>
  <c r="CF60" i="3"/>
  <c r="CG60" i="3"/>
  <c r="AR61" i="3"/>
  <c r="X61" i="3" s="1"/>
  <c r="AS61" i="3"/>
  <c r="AI61" i="3" s="1"/>
  <c r="AT61" i="3"/>
  <c r="AJ61" i="3" s="1"/>
  <c r="AU61" i="3"/>
  <c r="AA61" i="3" s="1"/>
  <c r="AV61" i="3"/>
  <c r="AB61" i="3" s="1"/>
  <c r="AW61" i="3"/>
  <c r="AM61" i="3" s="1"/>
  <c r="AX61" i="3"/>
  <c r="AD61" i="3" s="1"/>
  <c r="J61" i="3" s="1"/>
  <c r="AY61" i="3"/>
  <c r="AE61" i="3" s="1"/>
  <c r="K61" i="3" s="1"/>
  <c r="AZ61" i="3"/>
  <c r="AF61" i="3" s="1"/>
  <c r="L61" i="3" s="1"/>
  <c r="BA61" i="3"/>
  <c r="AQ61" i="3" s="1"/>
  <c r="BK61" i="3"/>
  <c r="BL61" i="3"/>
  <c r="BM61" i="3"/>
  <c r="BN61" i="3"/>
  <c r="BO61" i="3"/>
  <c r="BP61" i="3"/>
  <c r="BQ61" i="3"/>
  <c r="BR61" i="3"/>
  <c r="BS61" i="3"/>
  <c r="BT61" i="3"/>
  <c r="CE61" i="3"/>
  <c r="CF61" i="3"/>
  <c r="CG61" i="3"/>
  <c r="AR62" i="3"/>
  <c r="AS62" i="3"/>
  <c r="AI62" i="3" s="1"/>
  <c r="AT62" i="3"/>
  <c r="AJ62" i="3" s="1"/>
  <c r="AU62" i="3"/>
  <c r="AA62" i="3" s="1"/>
  <c r="AV62" i="3"/>
  <c r="AB62" i="3" s="1"/>
  <c r="AW62" i="3"/>
  <c r="AM62" i="3" s="1"/>
  <c r="AX62" i="3"/>
  <c r="AD62" i="3" s="1"/>
  <c r="J62" i="3" s="1"/>
  <c r="AY62" i="3"/>
  <c r="AE62" i="3" s="1"/>
  <c r="K62" i="3" s="1"/>
  <c r="AZ62" i="3"/>
  <c r="AF62" i="3" s="1"/>
  <c r="L62" i="3" s="1"/>
  <c r="BA62" i="3"/>
  <c r="AQ62" i="3" s="1"/>
  <c r="BK62" i="3"/>
  <c r="BL62" i="3"/>
  <c r="BM62" i="3"/>
  <c r="BN62" i="3"/>
  <c r="BO62" i="3"/>
  <c r="BP62" i="3"/>
  <c r="BQ62" i="3"/>
  <c r="BR62" i="3"/>
  <c r="BS62" i="3"/>
  <c r="BT62" i="3"/>
  <c r="CE62" i="3"/>
  <c r="CF62" i="3"/>
  <c r="CG62" i="3"/>
  <c r="AR63" i="3"/>
  <c r="X63" i="3" s="1"/>
  <c r="AS63" i="3"/>
  <c r="AT63" i="3"/>
  <c r="Z63" i="3" s="1"/>
  <c r="AU63" i="3"/>
  <c r="AA63" i="3" s="1"/>
  <c r="AV63" i="3"/>
  <c r="AB63" i="3" s="1"/>
  <c r="AW63" i="3"/>
  <c r="AM63" i="3" s="1"/>
  <c r="AX63" i="3"/>
  <c r="AN63" i="3" s="1"/>
  <c r="AY63" i="3"/>
  <c r="AE63" i="3" s="1"/>
  <c r="K63" i="3" s="1"/>
  <c r="AZ63" i="3"/>
  <c r="AP63" i="3" s="1"/>
  <c r="BA63" i="3"/>
  <c r="AQ63" i="3" s="1"/>
  <c r="BK63" i="3"/>
  <c r="BL63" i="3"/>
  <c r="BM63" i="3"/>
  <c r="BN63" i="3"/>
  <c r="BO63" i="3"/>
  <c r="BP63" i="3"/>
  <c r="BQ63" i="3"/>
  <c r="BR63" i="3"/>
  <c r="BS63" i="3"/>
  <c r="BT63" i="3"/>
  <c r="CE63" i="3"/>
  <c r="CF63" i="3"/>
  <c r="CG63" i="3"/>
  <c r="AR64" i="3"/>
  <c r="X64" i="3" s="1"/>
  <c r="AS64" i="3"/>
  <c r="AI64" i="3" s="1"/>
  <c r="AT64" i="3"/>
  <c r="AJ64" i="3" s="1"/>
  <c r="AU64" i="3"/>
  <c r="AA64" i="3" s="1"/>
  <c r="AV64" i="3"/>
  <c r="AB64" i="3" s="1"/>
  <c r="AW64" i="3"/>
  <c r="AM64" i="3" s="1"/>
  <c r="AX64" i="3"/>
  <c r="AD64" i="3" s="1"/>
  <c r="AY64" i="3"/>
  <c r="AE64" i="3" s="1"/>
  <c r="AZ64" i="3"/>
  <c r="BA64" i="3"/>
  <c r="AQ64" i="3" s="1"/>
  <c r="BK64" i="3"/>
  <c r="BL64" i="3"/>
  <c r="BM64" i="3"/>
  <c r="BN64" i="3"/>
  <c r="BO64" i="3"/>
  <c r="BP64" i="3"/>
  <c r="BQ64" i="3"/>
  <c r="BR64" i="3"/>
  <c r="BS64" i="3"/>
  <c r="BT64" i="3"/>
  <c r="CE64" i="3"/>
  <c r="CF64" i="3"/>
  <c r="CG64" i="3"/>
  <c r="AB65" i="3"/>
  <c r="AR65" i="3"/>
  <c r="AS65" i="3"/>
  <c r="AI65" i="3" s="1"/>
  <c r="AT65" i="3"/>
  <c r="AJ65" i="3" s="1"/>
  <c r="AU65" i="3"/>
  <c r="AA65" i="3" s="1"/>
  <c r="AV65" i="3"/>
  <c r="AL65" i="3" s="1"/>
  <c r="AW65" i="3"/>
  <c r="AM65" i="3" s="1"/>
  <c r="AX65" i="3"/>
  <c r="AD65" i="3" s="1"/>
  <c r="J65" i="3" s="1"/>
  <c r="AY65" i="3"/>
  <c r="AE65" i="3" s="1"/>
  <c r="K65" i="3" s="1"/>
  <c r="AZ65" i="3"/>
  <c r="BA65" i="3"/>
  <c r="BK65" i="3"/>
  <c r="BL65" i="3"/>
  <c r="BM65" i="3"/>
  <c r="BN65" i="3"/>
  <c r="BO65" i="3"/>
  <c r="BP65" i="3"/>
  <c r="BQ65" i="3"/>
  <c r="BR65" i="3"/>
  <c r="BS65" i="3"/>
  <c r="BT65" i="3"/>
  <c r="CE65" i="3"/>
  <c r="CF65" i="3"/>
  <c r="CG65" i="3"/>
  <c r="AR66" i="3"/>
  <c r="X66" i="3" s="1"/>
  <c r="AS66" i="3"/>
  <c r="AT66" i="3"/>
  <c r="AJ66" i="3" s="1"/>
  <c r="AU66" i="3"/>
  <c r="AA66" i="3" s="1"/>
  <c r="AV66" i="3"/>
  <c r="AB66" i="3" s="1"/>
  <c r="AW66" i="3"/>
  <c r="AM66" i="3" s="1"/>
  <c r="AX66" i="3"/>
  <c r="AY66" i="3"/>
  <c r="AE66" i="3" s="1"/>
  <c r="AZ66" i="3"/>
  <c r="AF66" i="3" s="1"/>
  <c r="BA66" i="3"/>
  <c r="BK66" i="3"/>
  <c r="BU66" i="3" s="1"/>
  <c r="CH66" i="3" s="1"/>
  <c r="BL66" i="3"/>
  <c r="BM66" i="3"/>
  <c r="BN66" i="3"/>
  <c r="BO66" i="3"/>
  <c r="BP66" i="3"/>
  <c r="BQ66" i="3"/>
  <c r="BR66" i="3"/>
  <c r="BS66" i="3"/>
  <c r="BT66" i="3"/>
  <c r="CE66" i="3"/>
  <c r="CF66" i="3"/>
  <c r="CG66" i="3"/>
  <c r="AR67" i="3"/>
  <c r="X67" i="3" s="1"/>
  <c r="AS67" i="3"/>
  <c r="AI67" i="3" s="1"/>
  <c r="AT67" i="3"/>
  <c r="Z67" i="3" s="1"/>
  <c r="F67" i="3" s="1"/>
  <c r="AU67" i="3"/>
  <c r="AA67" i="3" s="1"/>
  <c r="G67" i="3" s="1"/>
  <c r="AV67" i="3"/>
  <c r="AB67" i="3" s="1"/>
  <c r="H67" i="3" s="1"/>
  <c r="AW67" i="3"/>
  <c r="AM67" i="3" s="1"/>
  <c r="AX67" i="3"/>
  <c r="AY67" i="3"/>
  <c r="AE67" i="3" s="1"/>
  <c r="K67" i="3" s="1"/>
  <c r="AZ67" i="3"/>
  <c r="BA67" i="3"/>
  <c r="AQ67" i="3" s="1"/>
  <c r="BK67" i="3"/>
  <c r="BU67" i="3" s="1"/>
  <c r="CH67" i="3" s="1"/>
  <c r="BL67" i="3"/>
  <c r="BM67" i="3"/>
  <c r="BN67" i="3"/>
  <c r="BO67" i="3"/>
  <c r="BP67" i="3"/>
  <c r="BQ67" i="3"/>
  <c r="BR67" i="3"/>
  <c r="BS67" i="3"/>
  <c r="BT67" i="3"/>
  <c r="CE67" i="3"/>
  <c r="CF67" i="3"/>
  <c r="CG67" i="3"/>
  <c r="AR68" i="3"/>
  <c r="X68" i="3" s="1"/>
  <c r="AS68" i="3"/>
  <c r="AT68" i="3"/>
  <c r="AJ68" i="3" s="1"/>
  <c r="AU68" i="3"/>
  <c r="AV68" i="3"/>
  <c r="AB68" i="3" s="1"/>
  <c r="H68" i="3" s="1"/>
  <c r="AW68" i="3"/>
  <c r="AM68" i="3" s="1"/>
  <c r="AX68" i="3"/>
  <c r="AD68" i="3" s="1"/>
  <c r="J68" i="3" s="1"/>
  <c r="AY68" i="3"/>
  <c r="AZ68" i="3"/>
  <c r="AF68" i="3" s="1"/>
  <c r="L68" i="3" s="1"/>
  <c r="BA68" i="3"/>
  <c r="BK68" i="3"/>
  <c r="BL68" i="3"/>
  <c r="BM68" i="3"/>
  <c r="BN68" i="3"/>
  <c r="BO68" i="3"/>
  <c r="BP68" i="3"/>
  <c r="BQ68" i="3"/>
  <c r="BR68" i="3"/>
  <c r="BS68" i="3"/>
  <c r="BT68" i="3"/>
  <c r="CE68" i="3"/>
  <c r="CF68" i="3"/>
  <c r="CG68" i="3"/>
  <c r="AR69" i="3"/>
  <c r="AS69" i="3"/>
  <c r="AI69" i="3" s="1"/>
  <c r="AT69" i="3"/>
  <c r="AJ69" i="3" s="1"/>
  <c r="AU69" i="3"/>
  <c r="AV69" i="3"/>
  <c r="AB69" i="3" s="1"/>
  <c r="H69" i="3" s="1"/>
  <c r="AW69" i="3"/>
  <c r="AM69" i="3" s="1"/>
  <c r="AX69" i="3"/>
  <c r="AD69" i="3" s="1"/>
  <c r="J69" i="3" s="1"/>
  <c r="AY69" i="3"/>
  <c r="AE69" i="3" s="1"/>
  <c r="K69" i="3" s="1"/>
  <c r="AZ69" i="3"/>
  <c r="BA69" i="3"/>
  <c r="AQ69" i="3" s="1"/>
  <c r="BK69" i="3"/>
  <c r="BL69" i="3"/>
  <c r="BM69" i="3"/>
  <c r="BN69" i="3"/>
  <c r="BO69" i="3"/>
  <c r="BP69" i="3"/>
  <c r="BQ69" i="3"/>
  <c r="BR69" i="3"/>
  <c r="BS69" i="3"/>
  <c r="BT69" i="3"/>
  <c r="CE69" i="3"/>
  <c r="CF69" i="3"/>
  <c r="CG69" i="3"/>
  <c r="AR70" i="3"/>
  <c r="AS70" i="3"/>
  <c r="Y70" i="3" s="1"/>
  <c r="AT70" i="3"/>
  <c r="AJ70" i="3" s="1"/>
  <c r="AU70" i="3"/>
  <c r="AK70" i="3" s="1"/>
  <c r="AV70" i="3"/>
  <c r="AB70" i="3" s="1"/>
  <c r="AW70" i="3"/>
  <c r="AC70" i="3" s="1"/>
  <c r="I70" i="3" s="1"/>
  <c r="AX70" i="3"/>
  <c r="AN70" i="3" s="1"/>
  <c r="AY70" i="3"/>
  <c r="AO70" i="3" s="1"/>
  <c r="AZ70" i="3"/>
  <c r="BA70" i="3"/>
  <c r="AG70" i="3" s="1"/>
  <c r="M70" i="3" s="1"/>
  <c r="BK70" i="3"/>
  <c r="BL70" i="3"/>
  <c r="BM70" i="3"/>
  <c r="BN70" i="3"/>
  <c r="BO70" i="3"/>
  <c r="BP70" i="3"/>
  <c r="BQ70" i="3"/>
  <c r="BR70" i="3"/>
  <c r="BS70" i="3"/>
  <c r="BT70" i="3"/>
  <c r="CE70" i="3"/>
  <c r="CF70" i="3"/>
  <c r="CG70" i="3"/>
  <c r="AR71" i="3"/>
  <c r="AS71" i="3"/>
  <c r="Y71" i="3" s="1"/>
  <c r="AT71" i="3"/>
  <c r="AJ71" i="3" s="1"/>
  <c r="AU71" i="3"/>
  <c r="AA71" i="3" s="1"/>
  <c r="AV71" i="3"/>
  <c r="AW71" i="3"/>
  <c r="AC71" i="3" s="1"/>
  <c r="I71" i="3" s="1"/>
  <c r="AX71" i="3"/>
  <c r="AN71" i="3" s="1"/>
  <c r="AY71" i="3"/>
  <c r="AE71" i="3" s="1"/>
  <c r="K71" i="3" s="1"/>
  <c r="AZ71" i="3"/>
  <c r="BA71" i="3"/>
  <c r="AG71" i="3" s="1"/>
  <c r="M71" i="3" s="1"/>
  <c r="BK71" i="3"/>
  <c r="BL71" i="3"/>
  <c r="BM71" i="3"/>
  <c r="BN71" i="3"/>
  <c r="BO71" i="3"/>
  <c r="BP71" i="3"/>
  <c r="BQ71" i="3"/>
  <c r="BR71" i="3"/>
  <c r="BS71" i="3"/>
  <c r="BT71" i="3"/>
  <c r="CE71" i="3"/>
  <c r="CF71" i="3"/>
  <c r="CG71" i="3"/>
  <c r="AR72" i="3"/>
  <c r="AS72" i="3"/>
  <c r="AT72" i="3"/>
  <c r="AJ72" i="3" s="1"/>
  <c r="AU72" i="3"/>
  <c r="AV72" i="3"/>
  <c r="AW72" i="3"/>
  <c r="AX72" i="3"/>
  <c r="AN72" i="3" s="1"/>
  <c r="AY72" i="3"/>
  <c r="AZ72" i="3"/>
  <c r="BA72" i="3"/>
  <c r="BK72" i="3"/>
  <c r="BL72" i="3"/>
  <c r="BM72" i="3"/>
  <c r="BN72" i="3"/>
  <c r="BO72" i="3"/>
  <c r="BP72" i="3"/>
  <c r="BQ72" i="3"/>
  <c r="BR72" i="3"/>
  <c r="BS72" i="3"/>
  <c r="BT72" i="3"/>
  <c r="CE72" i="3"/>
  <c r="CF72" i="3"/>
  <c r="CG72" i="3"/>
  <c r="AR73" i="3"/>
  <c r="AS73" i="3"/>
  <c r="AI73" i="3" s="1"/>
  <c r="AT73" i="3"/>
  <c r="AU73" i="3"/>
  <c r="AV73" i="3"/>
  <c r="AW73" i="3"/>
  <c r="AM73" i="3" s="1"/>
  <c r="AX73" i="3"/>
  <c r="AY73" i="3"/>
  <c r="AE73" i="3" s="1"/>
  <c r="K73" i="3" s="1"/>
  <c r="AZ73" i="3"/>
  <c r="BA73" i="3"/>
  <c r="AQ73" i="3" s="1"/>
  <c r="BK73" i="3"/>
  <c r="BL73" i="3"/>
  <c r="BM73" i="3"/>
  <c r="BN73" i="3"/>
  <c r="BO73" i="3"/>
  <c r="BP73" i="3"/>
  <c r="BQ73" i="3"/>
  <c r="BR73" i="3"/>
  <c r="BS73" i="3"/>
  <c r="BT73" i="3"/>
  <c r="CE73" i="3"/>
  <c r="CF73" i="3"/>
  <c r="CG73" i="3"/>
  <c r="AC74" i="3"/>
  <c r="I74" i="3" s="1"/>
  <c r="AR74" i="3"/>
  <c r="AS74" i="3"/>
  <c r="AT74" i="3"/>
  <c r="AJ74" i="3" s="1"/>
  <c r="AU74" i="3"/>
  <c r="AV74" i="3"/>
  <c r="AW74" i="3"/>
  <c r="AM74" i="3" s="1"/>
  <c r="AX74" i="3"/>
  <c r="AN74" i="3" s="1"/>
  <c r="AY74" i="3"/>
  <c r="AZ74" i="3"/>
  <c r="BA74" i="3"/>
  <c r="BK74" i="3"/>
  <c r="BL74" i="3"/>
  <c r="BM74" i="3"/>
  <c r="BN74" i="3"/>
  <c r="BO74" i="3"/>
  <c r="BP74" i="3"/>
  <c r="BQ74" i="3"/>
  <c r="BR74" i="3"/>
  <c r="BS74" i="3"/>
  <c r="BT74" i="3"/>
  <c r="CE74" i="3"/>
  <c r="CF74" i="3"/>
  <c r="CG74" i="3"/>
  <c r="AR75" i="3"/>
  <c r="AS75" i="3"/>
  <c r="AI75" i="3" s="1"/>
  <c r="AT75" i="3"/>
  <c r="AU75" i="3"/>
  <c r="AV75" i="3"/>
  <c r="AW75" i="3"/>
  <c r="AM75" i="3" s="1"/>
  <c r="AX75" i="3"/>
  <c r="AY75" i="3"/>
  <c r="AE75" i="3" s="1"/>
  <c r="K75" i="3" s="1"/>
  <c r="AZ75" i="3"/>
  <c r="BA75" i="3"/>
  <c r="AQ75" i="3" s="1"/>
  <c r="BK75" i="3"/>
  <c r="BL75" i="3"/>
  <c r="BM75" i="3"/>
  <c r="BN75" i="3"/>
  <c r="BO75" i="3"/>
  <c r="BP75" i="3"/>
  <c r="BQ75" i="3"/>
  <c r="BR75" i="3"/>
  <c r="BS75" i="3"/>
  <c r="BT75" i="3"/>
  <c r="CE75" i="3"/>
  <c r="CF75" i="3"/>
  <c r="CG75" i="3"/>
  <c r="AR76" i="3"/>
  <c r="AS76" i="3"/>
  <c r="AT76" i="3"/>
  <c r="AJ76" i="3" s="1"/>
  <c r="AU76" i="3"/>
  <c r="AV76" i="3"/>
  <c r="AW76" i="3"/>
  <c r="AM76" i="3" s="1"/>
  <c r="AX76" i="3"/>
  <c r="AN76" i="3" s="1"/>
  <c r="AY76" i="3"/>
  <c r="AZ76" i="3"/>
  <c r="BA76" i="3"/>
  <c r="BK76" i="3"/>
  <c r="BL76" i="3"/>
  <c r="BM76" i="3"/>
  <c r="BN76" i="3"/>
  <c r="BO76" i="3"/>
  <c r="BP76" i="3"/>
  <c r="BQ76" i="3"/>
  <c r="BR76" i="3"/>
  <c r="BS76" i="3"/>
  <c r="BT76" i="3"/>
  <c r="CE76" i="3"/>
  <c r="CF76" i="3"/>
  <c r="CG76" i="3"/>
  <c r="AR77" i="3"/>
  <c r="AS77" i="3"/>
  <c r="AI77" i="3" s="1"/>
  <c r="AT77" i="3"/>
  <c r="AU77" i="3"/>
  <c r="AA77" i="3" s="1"/>
  <c r="G77" i="3" s="1"/>
  <c r="AV77" i="3"/>
  <c r="AB77" i="3" s="1"/>
  <c r="H77" i="3" s="1"/>
  <c r="AW77" i="3"/>
  <c r="AM77" i="3" s="1"/>
  <c r="AX77" i="3"/>
  <c r="AY77" i="3"/>
  <c r="AE77" i="3" s="1"/>
  <c r="K77" i="3" s="1"/>
  <c r="AZ77" i="3"/>
  <c r="BA77" i="3"/>
  <c r="AQ77" i="3" s="1"/>
  <c r="BK77" i="3"/>
  <c r="BL77" i="3"/>
  <c r="BM77" i="3"/>
  <c r="BN77" i="3"/>
  <c r="BO77" i="3"/>
  <c r="BP77" i="3"/>
  <c r="BQ77" i="3"/>
  <c r="BR77" i="3"/>
  <c r="BS77" i="3"/>
  <c r="BT77" i="3"/>
  <c r="CE77" i="3"/>
  <c r="CF77" i="3"/>
  <c r="CG77" i="3"/>
  <c r="AR78" i="3"/>
  <c r="X78" i="3" s="1"/>
  <c r="AS78" i="3"/>
  <c r="AI78" i="3" s="1"/>
  <c r="AT78" i="3"/>
  <c r="AJ78" i="3" s="1"/>
  <c r="AU78" i="3"/>
  <c r="AA78" i="3" s="1"/>
  <c r="AV78" i="3"/>
  <c r="AW78" i="3"/>
  <c r="AM78" i="3" s="1"/>
  <c r="AX78" i="3"/>
  <c r="AN78" i="3" s="1"/>
  <c r="AY78" i="3"/>
  <c r="AE78" i="3" s="1"/>
  <c r="K78" i="3" s="1"/>
  <c r="AZ78" i="3"/>
  <c r="AF78" i="3" s="1"/>
  <c r="L78" i="3" s="1"/>
  <c r="BA78" i="3"/>
  <c r="AG78" i="3" s="1"/>
  <c r="M78" i="3" s="1"/>
  <c r="BK78" i="3"/>
  <c r="BL78" i="3"/>
  <c r="BM78" i="3"/>
  <c r="BN78" i="3"/>
  <c r="BO78" i="3"/>
  <c r="BP78" i="3"/>
  <c r="BQ78" i="3"/>
  <c r="BR78" i="3"/>
  <c r="BS78" i="3"/>
  <c r="BT78" i="3"/>
  <c r="CE78" i="3"/>
  <c r="CF78" i="3"/>
  <c r="CG78" i="3"/>
  <c r="AR79" i="3"/>
  <c r="AS79" i="3"/>
  <c r="Y79" i="3" s="1"/>
  <c r="AT79" i="3"/>
  <c r="AJ79" i="3" s="1"/>
  <c r="AU79" i="3"/>
  <c r="AA79" i="3" s="1"/>
  <c r="G79" i="3" s="1"/>
  <c r="AV79" i="3"/>
  <c r="AW79" i="3"/>
  <c r="AC79" i="3" s="1"/>
  <c r="I79" i="3" s="1"/>
  <c r="AX79" i="3"/>
  <c r="AY79" i="3"/>
  <c r="AE79" i="3" s="1"/>
  <c r="K79" i="3" s="1"/>
  <c r="AZ79" i="3"/>
  <c r="BA79" i="3"/>
  <c r="AG79" i="3" s="1"/>
  <c r="M79" i="3" s="1"/>
  <c r="BK79" i="3"/>
  <c r="BL79" i="3"/>
  <c r="BM79" i="3"/>
  <c r="BN79" i="3"/>
  <c r="BO79" i="3"/>
  <c r="BP79" i="3"/>
  <c r="BQ79" i="3"/>
  <c r="BR79" i="3"/>
  <c r="BS79" i="3"/>
  <c r="BT79" i="3"/>
  <c r="CE79" i="3"/>
  <c r="CF79" i="3"/>
  <c r="CG79" i="3"/>
  <c r="AR80" i="3"/>
  <c r="X80" i="3" s="1"/>
  <c r="AS80" i="3"/>
  <c r="Y80" i="3" s="1"/>
  <c r="AT80" i="3"/>
  <c r="AJ80" i="3" s="1"/>
  <c r="AU80" i="3"/>
  <c r="AK80" i="3" s="1"/>
  <c r="AV80" i="3"/>
  <c r="AB80" i="3" s="1"/>
  <c r="H80" i="3" s="1"/>
  <c r="AW80" i="3"/>
  <c r="AC80" i="3" s="1"/>
  <c r="I80" i="3" s="1"/>
  <c r="AX80" i="3"/>
  <c r="AN80" i="3" s="1"/>
  <c r="AY80" i="3"/>
  <c r="AO80" i="3" s="1"/>
  <c r="AZ80" i="3"/>
  <c r="AF80" i="3" s="1"/>
  <c r="L80" i="3" s="1"/>
  <c r="BA80" i="3"/>
  <c r="AQ80" i="3" s="1"/>
  <c r="BK80" i="3"/>
  <c r="BL80" i="3"/>
  <c r="BM80" i="3"/>
  <c r="BN80" i="3"/>
  <c r="BO80" i="3"/>
  <c r="BP80" i="3"/>
  <c r="BQ80" i="3"/>
  <c r="BR80" i="3"/>
  <c r="BS80" i="3"/>
  <c r="BT80" i="3"/>
  <c r="CE80" i="3"/>
  <c r="CF80" i="3"/>
  <c r="CG80" i="3"/>
  <c r="AR81" i="3"/>
  <c r="X81" i="3" s="1"/>
  <c r="AS81" i="3"/>
  <c r="Y81" i="3" s="1"/>
  <c r="AT81" i="3"/>
  <c r="AJ81" i="3" s="1"/>
  <c r="AU81" i="3"/>
  <c r="AA81" i="3" s="1"/>
  <c r="AV81" i="3"/>
  <c r="AB81" i="3" s="1"/>
  <c r="AW81" i="3"/>
  <c r="AC81" i="3" s="1"/>
  <c r="I81" i="3" s="1"/>
  <c r="AX81" i="3"/>
  <c r="AY81" i="3"/>
  <c r="AE81" i="3" s="1"/>
  <c r="K81" i="3" s="1"/>
  <c r="AZ81" i="3"/>
  <c r="AF81" i="3" s="1"/>
  <c r="L81" i="3" s="1"/>
  <c r="BA81" i="3"/>
  <c r="AG81" i="3" s="1"/>
  <c r="M81" i="3" s="1"/>
  <c r="BK81" i="3"/>
  <c r="BU81" i="3" s="1"/>
  <c r="CH81" i="3" s="1"/>
  <c r="BL81" i="3"/>
  <c r="BM81" i="3"/>
  <c r="BN81" i="3"/>
  <c r="BO81" i="3"/>
  <c r="BP81" i="3"/>
  <c r="BQ81" i="3"/>
  <c r="BR81" i="3"/>
  <c r="BS81" i="3"/>
  <c r="BT81" i="3"/>
  <c r="CE81" i="3"/>
  <c r="CF81" i="3"/>
  <c r="CG81" i="3"/>
  <c r="AR82" i="3"/>
  <c r="X82" i="3" s="1"/>
  <c r="AS82" i="3"/>
  <c r="AI82" i="3" s="1"/>
  <c r="AT82" i="3"/>
  <c r="Z82" i="3" s="1"/>
  <c r="F82" i="3" s="1"/>
  <c r="AU82" i="3"/>
  <c r="AA82" i="3" s="1"/>
  <c r="G82" i="3" s="1"/>
  <c r="AV82" i="3"/>
  <c r="AB82" i="3" s="1"/>
  <c r="H82" i="3" s="1"/>
  <c r="AW82" i="3"/>
  <c r="AM82" i="3" s="1"/>
  <c r="AX82" i="3"/>
  <c r="AD82" i="3" s="1"/>
  <c r="J82" i="3" s="1"/>
  <c r="AY82" i="3"/>
  <c r="AE82" i="3" s="1"/>
  <c r="K82" i="3" s="1"/>
  <c r="AZ82" i="3"/>
  <c r="AF82" i="3" s="1"/>
  <c r="L82" i="3" s="1"/>
  <c r="BA82" i="3"/>
  <c r="AQ82" i="3" s="1"/>
  <c r="BK82" i="3"/>
  <c r="BL82" i="3"/>
  <c r="BM82" i="3"/>
  <c r="BN82" i="3"/>
  <c r="BO82" i="3"/>
  <c r="BP82" i="3"/>
  <c r="BQ82" i="3"/>
  <c r="BR82" i="3"/>
  <c r="BS82" i="3"/>
  <c r="BT82" i="3"/>
  <c r="CE82" i="3"/>
  <c r="CF82" i="3"/>
  <c r="CG82" i="3"/>
  <c r="AR83" i="3"/>
  <c r="X83" i="3" s="1"/>
  <c r="AS83" i="3"/>
  <c r="AI83" i="3" s="1"/>
  <c r="AT83" i="3"/>
  <c r="AU83" i="3"/>
  <c r="AA83" i="3" s="1"/>
  <c r="AV83" i="3"/>
  <c r="AB83" i="3" s="1"/>
  <c r="H83" i="3" s="1"/>
  <c r="AW83" i="3"/>
  <c r="AM83" i="3" s="1"/>
  <c r="AX83" i="3"/>
  <c r="AY83" i="3"/>
  <c r="AE83" i="3" s="1"/>
  <c r="K83" i="3" s="1"/>
  <c r="AZ83" i="3"/>
  <c r="AF83" i="3" s="1"/>
  <c r="L83" i="3" s="1"/>
  <c r="BA83" i="3"/>
  <c r="AQ83" i="3" s="1"/>
  <c r="BK83" i="3"/>
  <c r="BL83" i="3"/>
  <c r="BM83" i="3"/>
  <c r="BN83" i="3"/>
  <c r="BO83" i="3"/>
  <c r="BP83" i="3"/>
  <c r="BQ83" i="3"/>
  <c r="BR83" i="3"/>
  <c r="BS83" i="3"/>
  <c r="BT83" i="3"/>
  <c r="CE83" i="3"/>
  <c r="CF83" i="3"/>
  <c r="CG83" i="3"/>
  <c r="AR84" i="3"/>
  <c r="X84" i="3" s="1"/>
  <c r="AS84" i="3"/>
  <c r="AI84" i="3" s="1"/>
  <c r="AT84" i="3"/>
  <c r="Z84" i="3" s="1"/>
  <c r="F84" i="3" s="1"/>
  <c r="AU84" i="3"/>
  <c r="AA84" i="3" s="1"/>
  <c r="G84" i="3" s="1"/>
  <c r="AV84" i="3"/>
  <c r="AB84" i="3" s="1"/>
  <c r="H84" i="3" s="1"/>
  <c r="AW84" i="3"/>
  <c r="AM84" i="3" s="1"/>
  <c r="AX84" i="3"/>
  <c r="AD84" i="3" s="1"/>
  <c r="J84" i="3" s="1"/>
  <c r="AY84" i="3"/>
  <c r="AE84" i="3" s="1"/>
  <c r="K84" i="3" s="1"/>
  <c r="AZ84" i="3"/>
  <c r="AF84" i="3" s="1"/>
  <c r="L84" i="3" s="1"/>
  <c r="BA84" i="3"/>
  <c r="BK84" i="3"/>
  <c r="BL84" i="3"/>
  <c r="BM84" i="3"/>
  <c r="BN84" i="3"/>
  <c r="BO84" i="3"/>
  <c r="BP84" i="3"/>
  <c r="BQ84" i="3"/>
  <c r="BR84" i="3"/>
  <c r="BS84" i="3"/>
  <c r="BT84" i="3"/>
  <c r="CE84" i="3"/>
  <c r="CF84" i="3"/>
  <c r="CG84" i="3"/>
  <c r="AR85" i="3"/>
  <c r="X85" i="3" s="1"/>
  <c r="D85" i="3" s="1"/>
  <c r="AS85" i="3"/>
  <c r="AI85" i="3" s="1"/>
  <c r="AT85" i="3"/>
  <c r="AU85" i="3"/>
  <c r="AV85" i="3"/>
  <c r="AB85" i="3" s="1"/>
  <c r="H85" i="3" s="1"/>
  <c r="AW85" i="3"/>
  <c r="AM85" i="3" s="1"/>
  <c r="AX85" i="3"/>
  <c r="AD85" i="3" s="1"/>
  <c r="J85" i="3" s="1"/>
  <c r="AY85" i="3"/>
  <c r="AE85" i="3" s="1"/>
  <c r="K85" i="3" s="1"/>
  <c r="AZ85" i="3"/>
  <c r="AF85" i="3" s="1"/>
  <c r="L85" i="3" s="1"/>
  <c r="BA85" i="3"/>
  <c r="AQ85" i="3" s="1"/>
  <c r="BK85" i="3"/>
  <c r="BL85" i="3"/>
  <c r="BM85" i="3"/>
  <c r="BN85" i="3"/>
  <c r="BO85" i="3"/>
  <c r="BP85" i="3"/>
  <c r="BQ85" i="3"/>
  <c r="BR85" i="3"/>
  <c r="BS85" i="3"/>
  <c r="BT85" i="3"/>
  <c r="CE85" i="3"/>
  <c r="CF85" i="3"/>
  <c r="CG85" i="3"/>
  <c r="AR86" i="3"/>
  <c r="X86" i="3" s="1"/>
  <c r="AS86" i="3"/>
  <c r="AI86" i="3" s="1"/>
  <c r="AT86" i="3"/>
  <c r="AU86" i="3"/>
  <c r="AV86" i="3"/>
  <c r="AB86" i="3" s="1"/>
  <c r="AW86" i="3"/>
  <c r="AM86" i="3" s="1"/>
  <c r="AX86" i="3"/>
  <c r="AD86" i="3" s="1"/>
  <c r="AY86" i="3"/>
  <c r="AE86" i="3" s="1"/>
  <c r="K86" i="3" s="1"/>
  <c r="AZ86" i="3"/>
  <c r="AF86" i="3" s="1"/>
  <c r="L86" i="3" s="1"/>
  <c r="BA86" i="3"/>
  <c r="AQ86" i="3" s="1"/>
  <c r="BK86" i="3"/>
  <c r="BL86" i="3"/>
  <c r="BM86" i="3"/>
  <c r="BN86" i="3"/>
  <c r="BO86" i="3"/>
  <c r="BP86" i="3"/>
  <c r="BQ86" i="3"/>
  <c r="BR86" i="3"/>
  <c r="BS86" i="3"/>
  <c r="BT86" i="3"/>
  <c r="CE86" i="3"/>
  <c r="CF86" i="3"/>
  <c r="CG86" i="3"/>
  <c r="AR87" i="3"/>
  <c r="X87" i="3" s="1"/>
  <c r="AS87" i="3"/>
  <c r="AI87" i="3" s="1"/>
  <c r="AT87" i="3"/>
  <c r="AU87" i="3"/>
  <c r="AV87" i="3"/>
  <c r="AB87" i="3" s="1"/>
  <c r="H87" i="3" s="1"/>
  <c r="AW87" i="3"/>
  <c r="AM87" i="3" s="1"/>
  <c r="AX87" i="3"/>
  <c r="AY87" i="3"/>
  <c r="AE87" i="3" s="1"/>
  <c r="K87" i="3" s="1"/>
  <c r="AZ87" i="3"/>
  <c r="AF87" i="3" s="1"/>
  <c r="L87" i="3" s="1"/>
  <c r="BA87" i="3"/>
  <c r="BK87" i="3"/>
  <c r="BL87" i="3"/>
  <c r="BM87" i="3"/>
  <c r="BN87" i="3"/>
  <c r="BO87" i="3"/>
  <c r="BP87" i="3"/>
  <c r="BQ87" i="3"/>
  <c r="BR87" i="3"/>
  <c r="BS87" i="3"/>
  <c r="BT87" i="3"/>
  <c r="CE87" i="3"/>
  <c r="CF87" i="3"/>
  <c r="CG87" i="3"/>
  <c r="AR88" i="3"/>
  <c r="AS88" i="3"/>
  <c r="AI88" i="3" s="1"/>
  <c r="AT88" i="3"/>
  <c r="Z88" i="3" s="1"/>
  <c r="AU88" i="3"/>
  <c r="AA88" i="3" s="1"/>
  <c r="AV88" i="3"/>
  <c r="AW88" i="3"/>
  <c r="AM88" i="3" s="1"/>
  <c r="AX88" i="3"/>
  <c r="AD88" i="3" s="1"/>
  <c r="AY88" i="3"/>
  <c r="AE88" i="3" s="1"/>
  <c r="AZ88" i="3"/>
  <c r="BA88" i="3"/>
  <c r="AQ88" i="3" s="1"/>
  <c r="BK88" i="3"/>
  <c r="BL88" i="3"/>
  <c r="BM88" i="3"/>
  <c r="BN88" i="3"/>
  <c r="BO88" i="3"/>
  <c r="BP88" i="3"/>
  <c r="BQ88" i="3"/>
  <c r="BR88" i="3"/>
  <c r="BS88" i="3"/>
  <c r="BT88" i="3"/>
  <c r="CE88" i="3"/>
  <c r="CF88" i="3"/>
  <c r="CG88" i="3"/>
  <c r="AR89" i="3"/>
  <c r="AH89" i="3" s="1"/>
  <c r="AS89" i="3"/>
  <c r="AI89" i="3" s="1"/>
  <c r="AT89" i="3"/>
  <c r="AU89" i="3"/>
  <c r="AV89" i="3"/>
  <c r="AL89" i="3" s="1"/>
  <c r="AW89" i="3"/>
  <c r="AM89" i="3" s="1"/>
  <c r="AX89" i="3"/>
  <c r="AD89" i="3" s="1"/>
  <c r="J89" i="3" s="1"/>
  <c r="AY89" i="3"/>
  <c r="AE89" i="3" s="1"/>
  <c r="K89" i="3" s="1"/>
  <c r="AZ89" i="3"/>
  <c r="AP89" i="3" s="1"/>
  <c r="BA89" i="3"/>
  <c r="AQ89" i="3" s="1"/>
  <c r="BK89" i="3"/>
  <c r="BU89" i="3" s="1"/>
  <c r="CH89" i="3" s="1"/>
  <c r="BL89" i="3"/>
  <c r="BM89" i="3"/>
  <c r="BN89" i="3"/>
  <c r="BO89" i="3"/>
  <c r="BP89" i="3"/>
  <c r="BQ89" i="3"/>
  <c r="BR89" i="3"/>
  <c r="BS89" i="3"/>
  <c r="BT89" i="3"/>
  <c r="CE89" i="3"/>
  <c r="CF89" i="3"/>
  <c r="CG89" i="3"/>
  <c r="AR90" i="3"/>
  <c r="AH90" i="3" s="1"/>
  <c r="AS90" i="3"/>
  <c r="AI90" i="3" s="1"/>
  <c r="AT90" i="3"/>
  <c r="AU90" i="3"/>
  <c r="AA90" i="3" s="1"/>
  <c r="AV90" i="3"/>
  <c r="AL90" i="3" s="1"/>
  <c r="AW90" i="3"/>
  <c r="AM90" i="3" s="1"/>
  <c r="AX90" i="3"/>
  <c r="AD90" i="3" s="1"/>
  <c r="J90" i="3" s="1"/>
  <c r="AY90" i="3"/>
  <c r="AE90" i="3" s="1"/>
  <c r="K90" i="3" s="1"/>
  <c r="AZ90" i="3"/>
  <c r="AP90" i="3" s="1"/>
  <c r="BA90" i="3"/>
  <c r="AQ90" i="3" s="1"/>
  <c r="BK90" i="3"/>
  <c r="BL90" i="3"/>
  <c r="BM90" i="3"/>
  <c r="BN90" i="3"/>
  <c r="BO90" i="3"/>
  <c r="BP90" i="3"/>
  <c r="BQ90" i="3"/>
  <c r="BR90" i="3"/>
  <c r="BS90" i="3"/>
  <c r="BT90" i="3"/>
  <c r="CE90" i="3"/>
  <c r="CF90" i="3"/>
  <c r="CG90" i="3"/>
  <c r="AR91" i="3"/>
  <c r="AH91" i="3" s="1"/>
  <c r="AS91" i="3"/>
  <c r="AI91" i="3" s="1"/>
  <c r="AT91" i="3"/>
  <c r="AU91" i="3"/>
  <c r="AV91" i="3"/>
  <c r="AL91" i="3" s="1"/>
  <c r="AW91" i="3"/>
  <c r="AM91" i="3" s="1"/>
  <c r="AX91" i="3"/>
  <c r="AD91" i="3" s="1"/>
  <c r="J91" i="3" s="1"/>
  <c r="AY91" i="3"/>
  <c r="AE91" i="3" s="1"/>
  <c r="K91" i="3" s="1"/>
  <c r="AZ91" i="3"/>
  <c r="AP91" i="3" s="1"/>
  <c r="BA91" i="3"/>
  <c r="BK91" i="3"/>
  <c r="BL91" i="3"/>
  <c r="BM91" i="3"/>
  <c r="BN91" i="3"/>
  <c r="BO91" i="3"/>
  <c r="BP91" i="3"/>
  <c r="BQ91" i="3"/>
  <c r="BR91" i="3"/>
  <c r="BS91" i="3"/>
  <c r="BT91" i="3"/>
  <c r="CE91" i="3"/>
  <c r="CF91" i="3"/>
  <c r="CG91" i="3"/>
  <c r="AR92" i="3"/>
  <c r="AH92" i="3" s="1"/>
  <c r="AS92" i="3"/>
  <c r="AI92" i="3" s="1"/>
  <c r="AT92" i="3"/>
  <c r="AU92" i="3"/>
  <c r="AA92" i="3" s="1"/>
  <c r="AV92" i="3"/>
  <c r="AL92" i="3" s="1"/>
  <c r="AW92" i="3"/>
  <c r="AM92" i="3" s="1"/>
  <c r="AX92" i="3"/>
  <c r="AD92" i="3" s="1"/>
  <c r="J92" i="3" s="1"/>
  <c r="AY92" i="3"/>
  <c r="AE92" i="3" s="1"/>
  <c r="K92" i="3" s="1"/>
  <c r="AZ92" i="3"/>
  <c r="AP92" i="3" s="1"/>
  <c r="BA92" i="3"/>
  <c r="AQ92" i="3" s="1"/>
  <c r="BK92" i="3"/>
  <c r="BU92" i="3" s="1"/>
  <c r="CH92" i="3" s="1"/>
  <c r="BL92" i="3"/>
  <c r="BM92" i="3"/>
  <c r="BN92" i="3"/>
  <c r="BO92" i="3"/>
  <c r="BP92" i="3"/>
  <c r="BQ92" i="3"/>
  <c r="BR92" i="3"/>
  <c r="BS92" i="3"/>
  <c r="BT92" i="3"/>
  <c r="CE92" i="3"/>
  <c r="CF92" i="3"/>
  <c r="CG92" i="3"/>
  <c r="AR93" i="3"/>
  <c r="AH93" i="3" s="1"/>
  <c r="AS93" i="3"/>
  <c r="AT93" i="3"/>
  <c r="Z93" i="3" s="1"/>
  <c r="AU93" i="3"/>
  <c r="AA93" i="3" s="1"/>
  <c r="G93" i="3" s="1"/>
  <c r="AV93" i="3"/>
  <c r="AL93" i="3" s="1"/>
  <c r="AW93" i="3"/>
  <c r="AM93" i="3" s="1"/>
  <c r="AX93" i="3"/>
  <c r="AD93" i="3" s="1"/>
  <c r="J93" i="3" s="1"/>
  <c r="AY93" i="3"/>
  <c r="AE93" i="3" s="1"/>
  <c r="K93" i="3" s="1"/>
  <c r="AZ93" i="3"/>
  <c r="AP93" i="3" s="1"/>
  <c r="BA93" i="3"/>
  <c r="BK93" i="3"/>
  <c r="BU93" i="3" s="1"/>
  <c r="CH93" i="3" s="1"/>
  <c r="BL93" i="3"/>
  <c r="BM93" i="3"/>
  <c r="BN93" i="3"/>
  <c r="BO93" i="3"/>
  <c r="BP93" i="3"/>
  <c r="BQ93" i="3"/>
  <c r="BR93" i="3"/>
  <c r="BS93" i="3"/>
  <c r="BT93" i="3"/>
  <c r="CE93" i="3"/>
  <c r="CF93" i="3"/>
  <c r="CG93" i="3"/>
  <c r="AR94" i="3"/>
  <c r="AH94" i="3" s="1"/>
  <c r="AS94" i="3"/>
  <c r="AI94" i="3" s="1"/>
  <c r="AT94" i="3"/>
  <c r="Z94" i="3" s="1"/>
  <c r="AU94" i="3"/>
  <c r="AV94" i="3"/>
  <c r="AL94" i="3" s="1"/>
  <c r="AW94" i="3"/>
  <c r="AM94" i="3" s="1"/>
  <c r="AX94" i="3"/>
  <c r="AD94" i="3" s="1"/>
  <c r="J94" i="3" s="1"/>
  <c r="AY94" i="3"/>
  <c r="AE94" i="3" s="1"/>
  <c r="K94" i="3" s="1"/>
  <c r="AZ94" i="3"/>
  <c r="AP94" i="3" s="1"/>
  <c r="BA94" i="3"/>
  <c r="AQ94" i="3" s="1"/>
  <c r="BK94" i="3"/>
  <c r="BL94" i="3"/>
  <c r="BM94" i="3"/>
  <c r="BN94" i="3"/>
  <c r="BO94" i="3"/>
  <c r="BP94" i="3"/>
  <c r="BQ94" i="3"/>
  <c r="BR94" i="3"/>
  <c r="BS94" i="3"/>
  <c r="BT94" i="3"/>
  <c r="CE94" i="3"/>
  <c r="CF94" i="3"/>
  <c r="CG94" i="3"/>
  <c r="AR95" i="3"/>
  <c r="AH95" i="3" s="1"/>
  <c r="AS95" i="3"/>
  <c r="AI95" i="3" s="1"/>
  <c r="AT95" i="3"/>
  <c r="AU95" i="3"/>
  <c r="AV95" i="3"/>
  <c r="AL95" i="3" s="1"/>
  <c r="AW95" i="3"/>
  <c r="AM95" i="3" s="1"/>
  <c r="AX95" i="3"/>
  <c r="AD95" i="3" s="1"/>
  <c r="J95" i="3" s="1"/>
  <c r="AY95" i="3"/>
  <c r="AE95" i="3" s="1"/>
  <c r="K95" i="3" s="1"/>
  <c r="AZ95" i="3"/>
  <c r="AP95" i="3" s="1"/>
  <c r="BA95" i="3"/>
  <c r="BK95" i="3"/>
  <c r="BL95" i="3"/>
  <c r="BM95" i="3"/>
  <c r="BN95" i="3"/>
  <c r="BO95" i="3"/>
  <c r="BP95" i="3"/>
  <c r="BQ95" i="3"/>
  <c r="BR95" i="3"/>
  <c r="BS95" i="3"/>
  <c r="BT95" i="3"/>
  <c r="CE95" i="3"/>
  <c r="CF95" i="3"/>
  <c r="CG95" i="3"/>
  <c r="AR96" i="3"/>
  <c r="AS96" i="3"/>
  <c r="AI96" i="3" s="1"/>
  <c r="AT96" i="3"/>
  <c r="AJ96" i="3" s="1"/>
  <c r="AU96" i="3"/>
  <c r="AA96" i="3" s="1"/>
  <c r="G96" i="3" s="1"/>
  <c r="AV96" i="3"/>
  <c r="AW96" i="3"/>
  <c r="AM96" i="3" s="1"/>
  <c r="AX96" i="3"/>
  <c r="AN96" i="3" s="1"/>
  <c r="AY96" i="3"/>
  <c r="AE96" i="3" s="1"/>
  <c r="K96" i="3" s="1"/>
  <c r="AZ96" i="3"/>
  <c r="BA96" i="3"/>
  <c r="AQ96" i="3" s="1"/>
  <c r="BK96" i="3"/>
  <c r="BL96" i="3"/>
  <c r="BM96" i="3"/>
  <c r="BN96" i="3"/>
  <c r="BO96" i="3"/>
  <c r="BP96" i="3"/>
  <c r="BQ96" i="3"/>
  <c r="BR96" i="3"/>
  <c r="BS96" i="3"/>
  <c r="BT96" i="3"/>
  <c r="CE96" i="3"/>
  <c r="CF96" i="3"/>
  <c r="CG96" i="3"/>
  <c r="AR97" i="3"/>
  <c r="X97" i="3" s="1"/>
  <c r="AS97" i="3"/>
  <c r="AI97" i="3" s="1"/>
  <c r="AT97" i="3"/>
  <c r="AJ97" i="3" s="1"/>
  <c r="AU97" i="3"/>
  <c r="AV97" i="3"/>
  <c r="AW97" i="3"/>
  <c r="AM97" i="3" s="1"/>
  <c r="AX97" i="3"/>
  <c r="AN97" i="3" s="1"/>
  <c r="AY97" i="3"/>
  <c r="AE97" i="3" s="1"/>
  <c r="K97" i="3" s="1"/>
  <c r="AZ97" i="3"/>
  <c r="AF97" i="3" s="1"/>
  <c r="L97" i="3" s="1"/>
  <c r="BA97" i="3"/>
  <c r="AQ97" i="3" s="1"/>
  <c r="BK97" i="3"/>
  <c r="BL97" i="3"/>
  <c r="BM97" i="3"/>
  <c r="BN97" i="3"/>
  <c r="BO97" i="3"/>
  <c r="BP97" i="3"/>
  <c r="BQ97" i="3"/>
  <c r="BR97" i="3"/>
  <c r="BS97" i="3"/>
  <c r="BT97" i="3"/>
  <c r="CE97" i="3"/>
  <c r="CF97" i="3"/>
  <c r="CG97" i="3"/>
  <c r="AP98" i="3"/>
  <c r="AR98" i="3"/>
  <c r="X98" i="3" s="1"/>
  <c r="AS98" i="3"/>
  <c r="AI98" i="3" s="1"/>
  <c r="AT98" i="3"/>
  <c r="AJ98" i="3" s="1"/>
  <c r="AU98" i="3"/>
  <c r="AA98" i="3" s="1"/>
  <c r="AV98" i="3"/>
  <c r="AW98" i="3"/>
  <c r="AM98" i="3" s="1"/>
  <c r="AX98" i="3"/>
  <c r="AN98" i="3" s="1"/>
  <c r="AY98" i="3"/>
  <c r="AE98" i="3" s="1"/>
  <c r="K98" i="3" s="1"/>
  <c r="AZ98" i="3"/>
  <c r="AF98" i="3" s="1"/>
  <c r="L98" i="3" s="1"/>
  <c r="BA98" i="3"/>
  <c r="AQ98" i="3" s="1"/>
  <c r="BK98" i="3"/>
  <c r="BL98" i="3"/>
  <c r="BM98" i="3"/>
  <c r="BN98" i="3"/>
  <c r="BO98" i="3"/>
  <c r="BP98" i="3"/>
  <c r="BQ98" i="3"/>
  <c r="BR98" i="3"/>
  <c r="BS98" i="3"/>
  <c r="BT98" i="3"/>
  <c r="CE98" i="3"/>
  <c r="CF98" i="3"/>
  <c r="CG98" i="3"/>
  <c r="AP99" i="3"/>
  <c r="AR99" i="3"/>
  <c r="X99" i="3" s="1"/>
  <c r="AS99" i="3"/>
  <c r="AI99" i="3" s="1"/>
  <c r="AT99" i="3"/>
  <c r="AJ99" i="3" s="1"/>
  <c r="AU99" i="3"/>
  <c r="AV99" i="3"/>
  <c r="AW99" i="3"/>
  <c r="AM99" i="3" s="1"/>
  <c r="AX99" i="3"/>
  <c r="AN99" i="3" s="1"/>
  <c r="AY99" i="3"/>
  <c r="AZ99" i="3"/>
  <c r="AF99" i="3" s="1"/>
  <c r="L99" i="3" s="1"/>
  <c r="BA99" i="3"/>
  <c r="AQ99" i="3" s="1"/>
  <c r="BK99" i="3"/>
  <c r="BL99" i="3"/>
  <c r="BM99" i="3"/>
  <c r="BN99" i="3"/>
  <c r="BO99" i="3"/>
  <c r="BP99" i="3"/>
  <c r="BQ99" i="3"/>
  <c r="BR99" i="3"/>
  <c r="BS99" i="3"/>
  <c r="BT99" i="3"/>
  <c r="CE99" i="3"/>
  <c r="CF99" i="3"/>
  <c r="CG99" i="3"/>
  <c r="AR100" i="3"/>
  <c r="AS100" i="3"/>
  <c r="AI100" i="3" s="1"/>
  <c r="AT100" i="3"/>
  <c r="AJ100" i="3" s="1"/>
  <c r="AU100" i="3"/>
  <c r="AV100" i="3"/>
  <c r="AW100" i="3"/>
  <c r="AM100" i="3" s="1"/>
  <c r="AX100" i="3"/>
  <c r="AN100" i="3" s="1"/>
  <c r="AY100" i="3"/>
  <c r="AE100" i="3" s="1"/>
  <c r="K100" i="3" s="1"/>
  <c r="AZ100" i="3"/>
  <c r="BA100" i="3"/>
  <c r="AQ100" i="3" s="1"/>
  <c r="BK100" i="3"/>
  <c r="BL100" i="3"/>
  <c r="BM100" i="3"/>
  <c r="BN100" i="3"/>
  <c r="BO100" i="3"/>
  <c r="BP100" i="3"/>
  <c r="BQ100" i="3"/>
  <c r="BR100" i="3"/>
  <c r="BS100" i="3"/>
  <c r="BT100" i="3"/>
  <c r="CE100" i="3"/>
  <c r="CF100" i="3"/>
  <c r="CG100" i="3"/>
  <c r="AR101" i="3"/>
  <c r="X101" i="3" s="1"/>
  <c r="AS101" i="3"/>
  <c r="AI101" i="3" s="1"/>
  <c r="AT101" i="3"/>
  <c r="AU101" i="3"/>
  <c r="AA101" i="3" s="1"/>
  <c r="AV101" i="3"/>
  <c r="AW101" i="3"/>
  <c r="AM101" i="3" s="1"/>
  <c r="AX101" i="3"/>
  <c r="AY101" i="3"/>
  <c r="AE101" i="3" s="1"/>
  <c r="K101" i="3" s="1"/>
  <c r="AZ101" i="3"/>
  <c r="AF101" i="3" s="1"/>
  <c r="L101" i="3" s="1"/>
  <c r="BA101" i="3"/>
  <c r="AQ101" i="3" s="1"/>
  <c r="BK101" i="3"/>
  <c r="BL101" i="3"/>
  <c r="BM101" i="3"/>
  <c r="BN101" i="3"/>
  <c r="BO101" i="3"/>
  <c r="BP101" i="3"/>
  <c r="BQ101" i="3"/>
  <c r="BR101" i="3"/>
  <c r="BS101" i="3"/>
  <c r="BT101" i="3"/>
  <c r="CE101" i="3"/>
  <c r="CF101" i="3"/>
  <c r="CG101" i="3"/>
  <c r="AR102" i="3"/>
  <c r="X102" i="3" s="1"/>
  <c r="AS102" i="3"/>
  <c r="AI102" i="3" s="1"/>
  <c r="AT102" i="3"/>
  <c r="AJ102" i="3" s="1"/>
  <c r="AU102" i="3"/>
  <c r="AV102" i="3"/>
  <c r="AB102" i="3" s="1"/>
  <c r="H102" i="3" s="1"/>
  <c r="AW102" i="3"/>
  <c r="AM102" i="3" s="1"/>
  <c r="AX102" i="3"/>
  <c r="AN102" i="3" s="1"/>
  <c r="AY102" i="3"/>
  <c r="AE102" i="3" s="1"/>
  <c r="K102" i="3" s="1"/>
  <c r="AZ102" i="3"/>
  <c r="AF102" i="3" s="1"/>
  <c r="L102" i="3" s="1"/>
  <c r="BA102" i="3"/>
  <c r="AQ102" i="3" s="1"/>
  <c r="BK102" i="3"/>
  <c r="BL102" i="3"/>
  <c r="BM102" i="3"/>
  <c r="BN102" i="3"/>
  <c r="BO102" i="3"/>
  <c r="BP102" i="3"/>
  <c r="BQ102" i="3"/>
  <c r="BR102" i="3"/>
  <c r="BS102" i="3"/>
  <c r="BT102" i="3"/>
  <c r="CE102" i="3"/>
  <c r="CF102" i="3"/>
  <c r="CG102" i="3"/>
  <c r="AR103" i="3"/>
  <c r="X103" i="3" s="1"/>
  <c r="AS103" i="3"/>
  <c r="AI103" i="3" s="1"/>
  <c r="AT103" i="3"/>
  <c r="AJ103" i="3" s="1"/>
  <c r="AU103" i="3"/>
  <c r="AV103" i="3"/>
  <c r="AB103" i="3" s="1"/>
  <c r="H103" i="3" s="1"/>
  <c r="AW103" i="3"/>
  <c r="AM103" i="3" s="1"/>
  <c r="AX103" i="3"/>
  <c r="AN103" i="3" s="1"/>
  <c r="AY103" i="3"/>
  <c r="AE103" i="3" s="1"/>
  <c r="K103" i="3" s="1"/>
  <c r="AZ103" i="3"/>
  <c r="AF103" i="3" s="1"/>
  <c r="L103" i="3" s="1"/>
  <c r="BA103" i="3"/>
  <c r="AQ103" i="3" s="1"/>
  <c r="BK103" i="3"/>
  <c r="BL103" i="3"/>
  <c r="BM103" i="3"/>
  <c r="BN103" i="3"/>
  <c r="BO103" i="3"/>
  <c r="BP103" i="3"/>
  <c r="BQ103" i="3"/>
  <c r="BR103" i="3"/>
  <c r="BS103" i="3"/>
  <c r="BT103" i="3"/>
  <c r="CE103" i="3"/>
  <c r="CF103" i="3"/>
  <c r="CG103" i="3"/>
  <c r="AR104" i="3"/>
  <c r="X104" i="3" s="1"/>
  <c r="AS104" i="3"/>
  <c r="AI104" i="3" s="1"/>
  <c r="AT104" i="3"/>
  <c r="AJ104" i="3" s="1"/>
  <c r="AU104" i="3"/>
  <c r="AV104" i="3"/>
  <c r="AW104" i="3"/>
  <c r="AM104" i="3" s="1"/>
  <c r="AX104" i="3"/>
  <c r="AN104" i="3" s="1"/>
  <c r="AY104" i="3"/>
  <c r="AZ104" i="3"/>
  <c r="BA104" i="3"/>
  <c r="AQ104" i="3" s="1"/>
  <c r="BK104" i="3"/>
  <c r="BL104" i="3"/>
  <c r="BM104" i="3"/>
  <c r="BN104" i="3"/>
  <c r="BO104" i="3"/>
  <c r="BP104" i="3"/>
  <c r="BQ104" i="3"/>
  <c r="BR104" i="3"/>
  <c r="BS104" i="3"/>
  <c r="BT104" i="3"/>
  <c r="CE104" i="3"/>
  <c r="CF104" i="3"/>
  <c r="CG104" i="3"/>
  <c r="AR105" i="3"/>
  <c r="X105" i="3" s="1"/>
  <c r="AS105" i="3"/>
  <c r="AI105" i="3" s="1"/>
  <c r="AT105" i="3"/>
  <c r="AJ105" i="3" s="1"/>
  <c r="AU105" i="3"/>
  <c r="AV105" i="3"/>
  <c r="AB105" i="3" s="1"/>
  <c r="H105" i="3" s="1"/>
  <c r="AW105" i="3"/>
  <c r="AM105" i="3" s="1"/>
  <c r="AX105" i="3"/>
  <c r="AN105" i="3" s="1"/>
  <c r="AY105" i="3"/>
  <c r="AZ105" i="3"/>
  <c r="BA105" i="3"/>
  <c r="AQ105" i="3" s="1"/>
  <c r="BK105" i="3"/>
  <c r="BL105" i="3"/>
  <c r="BM105" i="3"/>
  <c r="BN105" i="3"/>
  <c r="BO105" i="3"/>
  <c r="BP105" i="3"/>
  <c r="BQ105" i="3"/>
  <c r="BR105" i="3"/>
  <c r="BS105" i="3"/>
  <c r="BT105" i="3"/>
  <c r="CE105" i="3"/>
  <c r="CF105" i="3"/>
  <c r="CG105" i="3"/>
  <c r="AR106" i="3"/>
  <c r="AS106" i="3"/>
  <c r="AI106" i="3" s="1"/>
  <c r="AT106" i="3"/>
  <c r="AJ106" i="3" s="1"/>
  <c r="AU106" i="3"/>
  <c r="AA106" i="3" s="1"/>
  <c r="G106" i="3" s="1"/>
  <c r="AV106" i="3"/>
  <c r="AW106" i="3"/>
  <c r="AM106" i="3" s="1"/>
  <c r="AX106" i="3"/>
  <c r="AN106" i="3" s="1"/>
  <c r="AY106" i="3"/>
  <c r="AZ106" i="3"/>
  <c r="BA106" i="3"/>
  <c r="AQ106" i="3" s="1"/>
  <c r="BK106" i="3"/>
  <c r="BL106" i="3"/>
  <c r="BM106" i="3"/>
  <c r="BN106" i="3"/>
  <c r="BO106" i="3"/>
  <c r="BP106" i="3"/>
  <c r="BQ106" i="3"/>
  <c r="BR106" i="3"/>
  <c r="BS106" i="3"/>
  <c r="BT106" i="3"/>
  <c r="CE106" i="3"/>
  <c r="CF106" i="3"/>
  <c r="CG106" i="3"/>
  <c r="AR107" i="3"/>
  <c r="X107" i="3" s="1"/>
  <c r="AS107" i="3"/>
  <c r="AI107" i="3" s="1"/>
  <c r="AT107" i="3"/>
  <c r="AJ107" i="3" s="1"/>
  <c r="AU107" i="3"/>
  <c r="AV107" i="3"/>
  <c r="AW107" i="3"/>
  <c r="AM107" i="3" s="1"/>
  <c r="AX107" i="3"/>
  <c r="AN107" i="3" s="1"/>
  <c r="AY107" i="3"/>
  <c r="AZ107" i="3"/>
  <c r="BA107" i="3"/>
  <c r="AQ107" i="3" s="1"/>
  <c r="BK107" i="3"/>
  <c r="BU107" i="3" s="1"/>
  <c r="CH107" i="3" s="1"/>
  <c r="BL107" i="3"/>
  <c r="BM107" i="3"/>
  <c r="BN107" i="3"/>
  <c r="BO107" i="3"/>
  <c r="BP107" i="3"/>
  <c r="BQ107" i="3"/>
  <c r="BR107" i="3"/>
  <c r="BS107" i="3"/>
  <c r="BT107" i="3"/>
  <c r="CE107" i="3"/>
  <c r="CF107" i="3"/>
  <c r="CG107" i="3"/>
  <c r="AR108" i="3"/>
  <c r="X108" i="3" s="1"/>
  <c r="AS108" i="3"/>
  <c r="AI108" i="3" s="1"/>
  <c r="AT108" i="3"/>
  <c r="AJ108" i="3" s="1"/>
  <c r="AU108" i="3"/>
  <c r="AV108" i="3"/>
  <c r="AB108" i="3" s="1"/>
  <c r="AW108" i="3"/>
  <c r="AM108" i="3" s="1"/>
  <c r="AX108" i="3"/>
  <c r="AN108" i="3" s="1"/>
  <c r="AY108" i="3"/>
  <c r="AE108" i="3" s="1"/>
  <c r="AZ108" i="3"/>
  <c r="AF108" i="3" s="1"/>
  <c r="BA108" i="3"/>
  <c r="BK108" i="3"/>
  <c r="BL108" i="3"/>
  <c r="BM108" i="3"/>
  <c r="BN108" i="3"/>
  <c r="BO108" i="3"/>
  <c r="BP108" i="3"/>
  <c r="BQ108" i="3"/>
  <c r="BR108" i="3"/>
  <c r="BS108" i="3"/>
  <c r="BT108" i="3"/>
  <c r="CE108" i="3"/>
  <c r="CF108" i="3"/>
  <c r="CG108" i="3"/>
  <c r="AR109" i="3"/>
  <c r="X109" i="3" s="1"/>
  <c r="AS109" i="3"/>
  <c r="AI109" i="3" s="1"/>
  <c r="AT109" i="3"/>
  <c r="AJ109" i="3" s="1"/>
  <c r="AU109" i="3"/>
  <c r="AV109" i="3"/>
  <c r="AW109" i="3"/>
  <c r="AM109" i="3" s="1"/>
  <c r="AX109" i="3"/>
  <c r="AN109" i="3" s="1"/>
  <c r="AY109" i="3"/>
  <c r="AE109" i="3" s="1"/>
  <c r="AZ109" i="3"/>
  <c r="AF109" i="3" s="1"/>
  <c r="BA109" i="3"/>
  <c r="AQ109" i="3" s="1"/>
  <c r="BK109" i="3"/>
  <c r="BL109" i="3"/>
  <c r="BM109" i="3"/>
  <c r="BN109" i="3"/>
  <c r="BO109" i="3"/>
  <c r="BP109" i="3"/>
  <c r="BQ109" i="3"/>
  <c r="BR109" i="3"/>
  <c r="BS109" i="3"/>
  <c r="BT109" i="3"/>
  <c r="CE109" i="3"/>
  <c r="CF109" i="3"/>
  <c r="CG109" i="3"/>
  <c r="AR110" i="3"/>
  <c r="X110" i="3" s="1"/>
  <c r="AS110" i="3"/>
  <c r="AI110" i="3" s="1"/>
  <c r="AT110" i="3"/>
  <c r="Z110" i="3" s="1"/>
  <c r="AU110" i="3"/>
  <c r="AA110" i="3" s="1"/>
  <c r="G110" i="3" s="1"/>
  <c r="AV110" i="3"/>
  <c r="AB110" i="3" s="1"/>
  <c r="H110" i="3" s="1"/>
  <c r="AW110" i="3"/>
  <c r="AM110" i="3" s="1"/>
  <c r="AX110" i="3"/>
  <c r="AN110" i="3" s="1"/>
  <c r="AY110" i="3"/>
  <c r="AE110" i="3" s="1"/>
  <c r="K110" i="3" s="1"/>
  <c r="AZ110" i="3"/>
  <c r="AF110" i="3" s="1"/>
  <c r="L110" i="3" s="1"/>
  <c r="BA110" i="3"/>
  <c r="AQ110" i="3" s="1"/>
  <c r="BK110" i="3"/>
  <c r="BL110" i="3"/>
  <c r="BM110" i="3"/>
  <c r="BN110" i="3"/>
  <c r="BO110" i="3"/>
  <c r="BP110" i="3"/>
  <c r="BQ110" i="3"/>
  <c r="BR110" i="3"/>
  <c r="BS110" i="3"/>
  <c r="BT110" i="3"/>
  <c r="CE110" i="3"/>
  <c r="CF110" i="3"/>
  <c r="CG110" i="3"/>
  <c r="AR111" i="3"/>
  <c r="X111" i="3" s="1"/>
  <c r="AS111" i="3"/>
  <c r="AT111" i="3"/>
  <c r="AJ111" i="3" s="1"/>
  <c r="AU111" i="3"/>
  <c r="AA111" i="3" s="1"/>
  <c r="G111" i="3" s="1"/>
  <c r="AV111" i="3"/>
  <c r="AB111" i="3" s="1"/>
  <c r="H111" i="3" s="1"/>
  <c r="AW111" i="3"/>
  <c r="AM111" i="3" s="1"/>
  <c r="AX111" i="3"/>
  <c r="AN111" i="3" s="1"/>
  <c r="AY111" i="3"/>
  <c r="AE111" i="3" s="1"/>
  <c r="K111" i="3" s="1"/>
  <c r="AZ111" i="3"/>
  <c r="BA111" i="3"/>
  <c r="AQ111" i="3" s="1"/>
  <c r="BK111" i="3"/>
  <c r="BL111" i="3"/>
  <c r="BM111" i="3"/>
  <c r="BN111" i="3"/>
  <c r="BO111" i="3"/>
  <c r="BP111" i="3"/>
  <c r="BQ111" i="3"/>
  <c r="BR111" i="3"/>
  <c r="BS111" i="3"/>
  <c r="BT111" i="3"/>
  <c r="CE111" i="3"/>
  <c r="CF111" i="3"/>
  <c r="CG111" i="3"/>
  <c r="AR112" i="3"/>
  <c r="X112" i="3" s="1"/>
  <c r="AS112" i="3"/>
  <c r="AI112" i="3" s="1"/>
  <c r="AT112" i="3"/>
  <c r="AJ112" i="3" s="1"/>
  <c r="AU112" i="3"/>
  <c r="AV112" i="3"/>
  <c r="AB112" i="3" s="1"/>
  <c r="AW112" i="3"/>
  <c r="AM112" i="3" s="1"/>
  <c r="AX112" i="3"/>
  <c r="AN112" i="3" s="1"/>
  <c r="AY112" i="3"/>
  <c r="AZ112" i="3"/>
  <c r="BA112" i="3"/>
  <c r="AQ112" i="3" s="1"/>
  <c r="BK112" i="3"/>
  <c r="BL112" i="3"/>
  <c r="BM112" i="3"/>
  <c r="BN112" i="3"/>
  <c r="BO112" i="3"/>
  <c r="BP112" i="3"/>
  <c r="BQ112" i="3"/>
  <c r="BR112" i="3"/>
  <c r="BS112" i="3"/>
  <c r="BT112" i="3"/>
  <c r="CE112" i="3"/>
  <c r="CF112" i="3"/>
  <c r="CG112" i="3"/>
  <c r="AR113" i="3"/>
  <c r="X113" i="3" s="1"/>
  <c r="AS113" i="3"/>
  <c r="AI113" i="3" s="1"/>
  <c r="AT113" i="3"/>
  <c r="AJ113" i="3" s="1"/>
  <c r="AU113" i="3"/>
  <c r="AA113" i="3" s="1"/>
  <c r="AV113" i="3"/>
  <c r="AB113" i="3" s="1"/>
  <c r="AW113" i="3"/>
  <c r="AM113" i="3" s="1"/>
  <c r="AX113" i="3"/>
  <c r="AY113" i="3"/>
  <c r="AE113" i="3" s="1"/>
  <c r="K113" i="3" s="1"/>
  <c r="AZ113" i="3"/>
  <c r="AF113" i="3" s="1"/>
  <c r="L113" i="3" s="1"/>
  <c r="BA113" i="3"/>
  <c r="AQ113" i="3" s="1"/>
  <c r="BK113" i="3"/>
  <c r="BL113" i="3"/>
  <c r="BM113" i="3"/>
  <c r="BN113" i="3"/>
  <c r="BO113" i="3"/>
  <c r="BP113" i="3"/>
  <c r="BQ113" i="3"/>
  <c r="BR113" i="3"/>
  <c r="BS113" i="3"/>
  <c r="BT113" i="3"/>
  <c r="CE113" i="3"/>
  <c r="CF113" i="3"/>
  <c r="CG113" i="3"/>
  <c r="AR114" i="3"/>
  <c r="AH114" i="3" s="1"/>
  <c r="AS114" i="3"/>
  <c r="AI114" i="3" s="1"/>
  <c r="AT114" i="3"/>
  <c r="Z114" i="3" s="1"/>
  <c r="AU114" i="3"/>
  <c r="AA114" i="3" s="1"/>
  <c r="AV114" i="3"/>
  <c r="AB114" i="3" s="1"/>
  <c r="H114" i="3" s="1"/>
  <c r="AW114" i="3"/>
  <c r="AM114" i="3" s="1"/>
  <c r="AX114" i="3"/>
  <c r="AD114" i="3" s="1"/>
  <c r="J114" i="3" s="1"/>
  <c r="AY114" i="3"/>
  <c r="AE114" i="3" s="1"/>
  <c r="K114" i="3" s="1"/>
  <c r="AZ114" i="3"/>
  <c r="AP114" i="3" s="1"/>
  <c r="BA114" i="3"/>
  <c r="AQ114" i="3" s="1"/>
  <c r="BK114" i="3"/>
  <c r="BL114" i="3"/>
  <c r="BM114" i="3"/>
  <c r="BN114" i="3"/>
  <c r="BO114" i="3"/>
  <c r="BP114" i="3"/>
  <c r="BQ114" i="3"/>
  <c r="BR114" i="3"/>
  <c r="BS114" i="3"/>
  <c r="BT114" i="3"/>
  <c r="CE114" i="3"/>
  <c r="CF114" i="3"/>
  <c r="CG114" i="3"/>
  <c r="AR115" i="3"/>
  <c r="X115" i="3" s="1"/>
  <c r="AS115" i="3"/>
  <c r="AT115" i="3"/>
  <c r="AJ115" i="3" s="1"/>
  <c r="AU115" i="3"/>
  <c r="AA115" i="3" s="1"/>
  <c r="G115" i="3" s="1"/>
  <c r="AV115" i="3"/>
  <c r="AB115" i="3" s="1"/>
  <c r="H115" i="3" s="1"/>
  <c r="AW115" i="3"/>
  <c r="AM115" i="3" s="1"/>
  <c r="AX115" i="3"/>
  <c r="AN115" i="3" s="1"/>
  <c r="AY115" i="3"/>
  <c r="AE115" i="3" s="1"/>
  <c r="K115" i="3" s="1"/>
  <c r="AZ115" i="3"/>
  <c r="AF115" i="3" s="1"/>
  <c r="L115" i="3" s="1"/>
  <c r="BA115" i="3"/>
  <c r="BK115" i="3"/>
  <c r="BL115" i="3"/>
  <c r="BM115" i="3"/>
  <c r="BN115" i="3"/>
  <c r="BO115" i="3"/>
  <c r="BP115" i="3"/>
  <c r="BQ115" i="3"/>
  <c r="BR115" i="3"/>
  <c r="BS115" i="3"/>
  <c r="BT115" i="3"/>
  <c r="CE115" i="3"/>
  <c r="CF115" i="3"/>
  <c r="CG115" i="3"/>
  <c r="AR116" i="3"/>
  <c r="X116" i="3" s="1"/>
  <c r="AS116" i="3"/>
  <c r="AI116" i="3" s="1"/>
  <c r="AT116" i="3"/>
  <c r="AU116" i="3"/>
  <c r="AA116" i="3" s="1"/>
  <c r="AV116" i="3"/>
  <c r="AB116" i="3" s="1"/>
  <c r="AW116" i="3"/>
  <c r="AM116" i="3" s="1"/>
  <c r="AX116" i="3"/>
  <c r="AN116" i="3" s="1"/>
  <c r="AY116" i="3"/>
  <c r="AE116" i="3" s="1"/>
  <c r="AZ116" i="3"/>
  <c r="BA116" i="3"/>
  <c r="AQ116" i="3" s="1"/>
  <c r="BK116" i="3"/>
  <c r="BL116" i="3"/>
  <c r="BM116" i="3"/>
  <c r="BN116" i="3"/>
  <c r="BO116" i="3"/>
  <c r="BP116" i="3"/>
  <c r="BQ116" i="3"/>
  <c r="BR116" i="3"/>
  <c r="BS116" i="3"/>
  <c r="BT116" i="3"/>
  <c r="CE116" i="3"/>
  <c r="CF116" i="3"/>
  <c r="CG116" i="3"/>
  <c r="AR117" i="3"/>
  <c r="X117" i="3" s="1"/>
  <c r="AS117" i="3"/>
  <c r="AI117" i="3" s="1"/>
  <c r="AT117" i="3"/>
  <c r="AJ117" i="3" s="1"/>
  <c r="AU117" i="3"/>
  <c r="AV117" i="3"/>
  <c r="AB117" i="3" s="1"/>
  <c r="H117" i="3" s="1"/>
  <c r="AW117" i="3"/>
  <c r="AM117" i="3" s="1"/>
  <c r="AX117" i="3"/>
  <c r="AD117" i="3" s="1"/>
  <c r="J117" i="3" s="1"/>
  <c r="AY117" i="3"/>
  <c r="AE117" i="3" s="1"/>
  <c r="K117" i="3" s="1"/>
  <c r="AZ117" i="3"/>
  <c r="AF117" i="3" s="1"/>
  <c r="L117" i="3" s="1"/>
  <c r="BA117" i="3"/>
  <c r="BK117" i="3"/>
  <c r="BL117" i="3"/>
  <c r="BM117" i="3"/>
  <c r="BN117" i="3"/>
  <c r="BO117" i="3"/>
  <c r="BP117" i="3"/>
  <c r="BQ117" i="3"/>
  <c r="BR117" i="3"/>
  <c r="BS117" i="3"/>
  <c r="BT117" i="3"/>
  <c r="CE117" i="3"/>
  <c r="CF117" i="3"/>
  <c r="CG117" i="3"/>
  <c r="AR118" i="3"/>
  <c r="X118" i="3" s="1"/>
  <c r="D118" i="3" s="1"/>
  <c r="AS118" i="3"/>
  <c r="AI118" i="3" s="1"/>
  <c r="AT118" i="3"/>
  <c r="Z118" i="3" s="1"/>
  <c r="F118" i="3" s="1"/>
  <c r="AU118" i="3"/>
  <c r="AV118" i="3"/>
  <c r="AB118" i="3" s="1"/>
  <c r="H118" i="3" s="1"/>
  <c r="AW118" i="3"/>
  <c r="AM118" i="3" s="1"/>
  <c r="AX118" i="3"/>
  <c r="AY118" i="3"/>
  <c r="AE118" i="3" s="1"/>
  <c r="K118" i="3" s="1"/>
  <c r="AZ118" i="3"/>
  <c r="AF118" i="3" s="1"/>
  <c r="L118" i="3" s="1"/>
  <c r="BA118" i="3"/>
  <c r="AQ118" i="3" s="1"/>
  <c r="BK118" i="3"/>
  <c r="BL118" i="3"/>
  <c r="BM118" i="3"/>
  <c r="BN118" i="3"/>
  <c r="BO118" i="3"/>
  <c r="BP118" i="3"/>
  <c r="BQ118" i="3"/>
  <c r="BR118" i="3"/>
  <c r="BS118" i="3"/>
  <c r="BT118" i="3"/>
  <c r="CE118" i="3"/>
  <c r="CF118" i="3"/>
  <c r="CG118" i="3"/>
  <c r="AR119" i="3"/>
  <c r="X119" i="3" s="1"/>
  <c r="AS119" i="3"/>
  <c r="AT119" i="3"/>
  <c r="AJ119" i="3" s="1"/>
  <c r="AU119" i="3"/>
  <c r="AA119" i="3" s="1"/>
  <c r="AV119" i="3"/>
  <c r="AB119" i="3" s="1"/>
  <c r="AW119" i="3"/>
  <c r="AM119" i="3" s="1"/>
  <c r="AX119" i="3"/>
  <c r="AN119" i="3" s="1"/>
  <c r="AY119" i="3"/>
  <c r="AE119" i="3" s="1"/>
  <c r="K119" i="3" s="1"/>
  <c r="AZ119" i="3"/>
  <c r="AF119" i="3" s="1"/>
  <c r="L119" i="3" s="1"/>
  <c r="BA119" i="3"/>
  <c r="AQ119" i="3" s="1"/>
  <c r="BK119" i="3"/>
  <c r="BL119" i="3"/>
  <c r="BM119" i="3"/>
  <c r="BN119" i="3"/>
  <c r="BO119" i="3"/>
  <c r="BP119" i="3"/>
  <c r="BQ119" i="3"/>
  <c r="BR119" i="3"/>
  <c r="BS119" i="3"/>
  <c r="BT119" i="3"/>
  <c r="CE119" i="3"/>
  <c r="CF119" i="3"/>
  <c r="CG119" i="3"/>
  <c r="AR120" i="3"/>
  <c r="AH120" i="3" s="1"/>
  <c r="AS120" i="3"/>
  <c r="AI120" i="3" s="1"/>
  <c r="AT120" i="3"/>
  <c r="AJ120" i="3" s="1"/>
  <c r="AU120" i="3"/>
  <c r="AV120" i="3"/>
  <c r="AB120" i="3" s="1"/>
  <c r="AW120" i="3"/>
  <c r="AM120" i="3" s="1"/>
  <c r="AX120" i="3"/>
  <c r="AN120" i="3" s="1"/>
  <c r="AY120" i="3"/>
  <c r="AZ120" i="3"/>
  <c r="AP120" i="3" s="1"/>
  <c r="BA120" i="3"/>
  <c r="AQ120" i="3" s="1"/>
  <c r="BK120" i="3"/>
  <c r="BU120" i="3" s="1"/>
  <c r="CH120" i="3" s="1"/>
  <c r="BL120" i="3"/>
  <c r="BM120" i="3"/>
  <c r="BN120" i="3"/>
  <c r="BO120" i="3"/>
  <c r="BP120" i="3"/>
  <c r="BQ120" i="3"/>
  <c r="BR120" i="3"/>
  <c r="BS120" i="3"/>
  <c r="BT120" i="3"/>
  <c r="CE120" i="3"/>
  <c r="CF120" i="3"/>
  <c r="CG120" i="3"/>
  <c r="AR121" i="3"/>
  <c r="X121" i="3" s="1"/>
  <c r="AS121" i="3"/>
  <c r="AT121" i="3"/>
  <c r="AJ121" i="3" s="1"/>
  <c r="AU121" i="3"/>
  <c r="AA121" i="3" s="1"/>
  <c r="G121" i="3" s="1"/>
  <c r="AV121" i="3"/>
  <c r="AB121" i="3" s="1"/>
  <c r="H121" i="3" s="1"/>
  <c r="AW121" i="3"/>
  <c r="AM121" i="3" s="1"/>
  <c r="AX121" i="3"/>
  <c r="AD121" i="3" s="1"/>
  <c r="J121" i="3" s="1"/>
  <c r="AY121" i="3"/>
  <c r="AE121" i="3" s="1"/>
  <c r="K121" i="3" s="1"/>
  <c r="AZ121" i="3"/>
  <c r="AF121" i="3" s="1"/>
  <c r="L121" i="3" s="1"/>
  <c r="BA121" i="3"/>
  <c r="AQ121" i="3" s="1"/>
  <c r="BK121" i="3"/>
  <c r="BL121" i="3"/>
  <c r="BM121" i="3"/>
  <c r="BN121" i="3"/>
  <c r="BO121" i="3"/>
  <c r="BP121" i="3"/>
  <c r="BQ121" i="3"/>
  <c r="BR121" i="3"/>
  <c r="BS121" i="3"/>
  <c r="BT121" i="3"/>
  <c r="CE121" i="3"/>
  <c r="CF121" i="3"/>
  <c r="CG121" i="3"/>
  <c r="AR122" i="3"/>
  <c r="AS122" i="3"/>
  <c r="AI122" i="3" s="1"/>
  <c r="AT122" i="3"/>
  <c r="AJ122" i="3" s="1"/>
  <c r="AU122" i="3"/>
  <c r="AA122" i="3" s="1"/>
  <c r="G122" i="3" s="1"/>
  <c r="AV122" i="3"/>
  <c r="AB122" i="3" s="1"/>
  <c r="H122" i="3" s="1"/>
  <c r="AW122" i="3"/>
  <c r="AM122" i="3" s="1"/>
  <c r="AX122" i="3"/>
  <c r="AD122" i="3" s="1"/>
  <c r="J122" i="3" s="1"/>
  <c r="AY122" i="3"/>
  <c r="AE122" i="3" s="1"/>
  <c r="K122" i="3" s="1"/>
  <c r="AZ122" i="3"/>
  <c r="AP122" i="3" s="1"/>
  <c r="BA122" i="3"/>
  <c r="AQ122" i="3" s="1"/>
  <c r="BK122" i="3"/>
  <c r="BL122" i="3"/>
  <c r="BM122" i="3"/>
  <c r="BN122" i="3"/>
  <c r="BO122" i="3"/>
  <c r="BP122" i="3"/>
  <c r="BQ122" i="3"/>
  <c r="BR122" i="3"/>
  <c r="BS122" i="3"/>
  <c r="BT122" i="3"/>
  <c r="CE122" i="3"/>
  <c r="CF122" i="3"/>
  <c r="CG122" i="3"/>
  <c r="AR123" i="3"/>
  <c r="X123" i="3" s="1"/>
  <c r="AS123" i="3"/>
  <c r="AT123" i="3"/>
  <c r="AJ123" i="3" s="1"/>
  <c r="AU123" i="3"/>
  <c r="AA123" i="3" s="1"/>
  <c r="AV123" i="3"/>
  <c r="AB123" i="3" s="1"/>
  <c r="AW123" i="3"/>
  <c r="AM123" i="3" s="1"/>
  <c r="AX123" i="3"/>
  <c r="AN123" i="3" s="1"/>
  <c r="AY123" i="3"/>
  <c r="AE123" i="3" s="1"/>
  <c r="K123" i="3" s="1"/>
  <c r="AZ123" i="3"/>
  <c r="AF123" i="3" s="1"/>
  <c r="L123" i="3" s="1"/>
  <c r="BA123" i="3"/>
  <c r="AQ123" i="3" s="1"/>
  <c r="BK123" i="3"/>
  <c r="BL123" i="3"/>
  <c r="BM123" i="3"/>
  <c r="BN123" i="3"/>
  <c r="BO123" i="3"/>
  <c r="BP123" i="3"/>
  <c r="BQ123" i="3"/>
  <c r="BR123" i="3"/>
  <c r="BS123" i="3"/>
  <c r="BT123" i="3"/>
  <c r="CE123" i="3"/>
  <c r="CF123" i="3"/>
  <c r="CG123" i="3"/>
  <c r="AR124" i="3"/>
  <c r="AS124" i="3"/>
  <c r="AI124" i="3" s="1"/>
  <c r="AT124" i="3"/>
  <c r="AU124" i="3"/>
  <c r="AA124" i="3" s="1"/>
  <c r="G124" i="3" s="1"/>
  <c r="AV124" i="3"/>
  <c r="AB124" i="3" s="1"/>
  <c r="H124" i="3" s="1"/>
  <c r="AW124" i="3"/>
  <c r="AM124" i="3" s="1"/>
  <c r="AX124" i="3"/>
  <c r="AD124" i="3" s="1"/>
  <c r="J124" i="3" s="1"/>
  <c r="AY124" i="3"/>
  <c r="AE124" i="3" s="1"/>
  <c r="K124" i="3" s="1"/>
  <c r="AZ124" i="3"/>
  <c r="BA124" i="3"/>
  <c r="AQ124" i="3" s="1"/>
  <c r="BK124" i="3"/>
  <c r="BL124" i="3"/>
  <c r="BM124" i="3"/>
  <c r="BN124" i="3"/>
  <c r="BO124" i="3"/>
  <c r="BP124" i="3"/>
  <c r="BQ124" i="3"/>
  <c r="BR124" i="3"/>
  <c r="BS124" i="3"/>
  <c r="BT124" i="3"/>
  <c r="CE124" i="3"/>
  <c r="CF124" i="3"/>
  <c r="CG124" i="3"/>
  <c r="AR125" i="3"/>
  <c r="AS125" i="3"/>
  <c r="AT125" i="3"/>
  <c r="AJ125" i="3" s="1"/>
  <c r="AU125" i="3"/>
  <c r="AV125" i="3"/>
  <c r="AB125" i="3" s="1"/>
  <c r="H125" i="3" s="1"/>
  <c r="AW125" i="3"/>
  <c r="AM125" i="3" s="1"/>
  <c r="AX125" i="3"/>
  <c r="AD125" i="3" s="1"/>
  <c r="J125" i="3" s="1"/>
  <c r="AY125" i="3"/>
  <c r="AE125" i="3" s="1"/>
  <c r="K125" i="3" s="1"/>
  <c r="AZ125" i="3"/>
  <c r="AF125" i="3" s="1"/>
  <c r="L125" i="3" s="1"/>
  <c r="BA125" i="3"/>
  <c r="BK125" i="3"/>
  <c r="BL125" i="3"/>
  <c r="BM125" i="3"/>
  <c r="BN125" i="3"/>
  <c r="BO125" i="3"/>
  <c r="BP125" i="3"/>
  <c r="BQ125" i="3"/>
  <c r="BR125" i="3"/>
  <c r="BS125" i="3"/>
  <c r="BT125" i="3"/>
  <c r="CE125" i="3"/>
  <c r="CF125" i="3"/>
  <c r="CG125" i="3"/>
  <c r="AR126" i="3"/>
  <c r="AH126" i="3" s="1"/>
  <c r="AS126" i="3"/>
  <c r="AI126" i="3" s="1"/>
  <c r="AT126" i="3"/>
  <c r="Z126" i="3" s="1"/>
  <c r="AU126" i="3"/>
  <c r="AA126" i="3" s="1"/>
  <c r="AV126" i="3"/>
  <c r="AB126" i="3" s="1"/>
  <c r="AW126" i="3"/>
  <c r="AM126" i="3" s="1"/>
  <c r="AX126" i="3"/>
  <c r="AN126" i="3" s="1"/>
  <c r="AY126" i="3"/>
  <c r="AE126" i="3" s="1"/>
  <c r="K126" i="3" s="1"/>
  <c r="AZ126" i="3"/>
  <c r="BA126" i="3"/>
  <c r="AQ126" i="3" s="1"/>
  <c r="BK126" i="3"/>
  <c r="BL126" i="3"/>
  <c r="BM126" i="3"/>
  <c r="BN126" i="3"/>
  <c r="BO126" i="3"/>
  <c r="BP126" i="3"/>
  <c r="BQ126" i="3"/>
  <c r="BR126" i="3"/>
  <c r="BS126" i="3"/>
  <c r="BT126" i="3"/>
  <c r="CE126" i="3"/>
  <c r="CF126" i="3"/>
  <c r="CG126" i="3"/>
  <c r="AR127" i="3"/>
  <c r="X127" i="3" s="1"/>
  <c r="AS127" i="3"/>
  <c r="AI127" i="3" s="1"/>
  <c r="AT127" i="3"/>
  <c r="AJ127" i="3" s="1"/>
  <c r="AU127" i="3"/>
  <c r="AV127" i="3"/>
  <c r="AB127" i="3" s="1"/>
  <c r="H127" i="3" s="1"/>
  <c r="AW127" i="3"/>
  <c r="AM127" i="3" s="1"/>
  <c r="AX127" i="3"/>
  <c r="AN127" i="3" s="1"/>
  <c r="AY127" i="3"/>
  <c r="AE127" i="3" s="1"/>
  <c r="K127" i="3" s="1"/>
  <c r="AZ127" i="3"/>
  <c r="AF127" i="3" s="1"/>
  <c r="L127" i="3" s="1"/>
  <c r="BA127" i="3"/>
  <c r="AQ127" i="3" s="1"/>
  <c r="BK127" i="3"/>
  <c r="BL127" i="3"/>
  <c r="BM127" i="3"/>
  <c r="BN127" i="3"/>
  <c r="BO127" i="3"/>
  <c r="BP127" i="3"/>
  <c r="BQ127" i="3"/>
  <c r="BR127" i="3"/>
  <c r="BS127" i="3"/>
  <c r="BT127" i="3"/>
  <c r="CE127" i="3"/>
  <c r="CF127" i="3"/>
  <c r="CG127" i="3"/>
  <c r="AR128" i="3"/>
  <c r="AS128" i="3"/>
  <c r="AI128" i="3" s="1"/>
  <c r="AT128" i="3"/>
  <c r="AJ128" i="3" s="1"/>
  <c r="AU128" i="3"/>
  <c r="AV128" i="3"/>
  <c r="AB128" i="3" s="1"/>
  <c r="AW128" i="3"/>
  <c r="AM128" i="3" s="1"/>
  <c r="AX128" i="3"/>
  <c r="AY128" i="3"/>
  <c r="AE128" i="3" s="1"/>
  <c r="K128" i="3" s="1"/>
  <c r="AZ128" i="3"/>
  <c r="AF128" i="3" s="1"/>
  <c r="L128" i="3" s="1"/>
  <c r="BA128" i="3"/>
  <c r="AQ128" i="3" s="1"/>
  <c r="BK128" i="3"/>
  <c r="BL128" i="3"/>
  <c r="BM128" i="3"/>
  <c r="BN128" i="3"/>
  <c r="BO128" i="3"/>
  <c r="BP128" i="3"/>
  <c r="BQ128" i="3"/>
  <c r="BR128" i="3"/>
  <c r="BS128" i="3"/>
  <c r="BT128" i="3"/>
  <c r="CE128" i="3"/>
  <c r="CF128" i="3"/>
  <c r="CG128" i="3"/>
  <c r="AR129" i="3"/>
  <c r="X129" i="3" s="1"/>
  <c r="AS129" i="3"/>
  <c r="AT129" i="3"/>
  <c r="AJ129" i="3" s="1"/>
  <c r="AU129" i="3"/>
  <c r="AA129" i="3" s="1"/>
  <c r="AV129" i="3"/>
  <c r="AL129" i="3" s="1"/>
  <c r="AW129" i="3"/>
  <c r="AM129" i="3" s="1"/>
  <c r="AX129" i="3"/>
  <c r="AD129" i="3" s="1"/>
  <c r="J129" i="3" s="1"/>
  <c r="AY129" i="3"/>
  <c r="AE129" i="3" s="1"/>
  <c r="K129" i="3" s="1"/>
  <c r="AZ129" i="3"/>
  <c r="BA129" i="3"/>
  <c r="AQ129" i="3" s="1"/>
  <c r="BK129" i="3"/>
  <c r="BL129" i="3"/>
  <c r="BM129" i="3"/>
  <c r="BN129" i="3"/>
  <c r="BO129" i="3"/>
  <c r="BP129" i="3"/>
  <c r="BQ129" i="3"/>
  <c r="BR129" i="3"/>
  <c r="BS129" i="3"/>
  <c r="BT129" i="3"/>
  <c r="CE129" i="3"/>
  <c r="CF129" i="3"/>
  <c r="CG129" i="3"/>
  <c r="AR130" i="3"/>
  <c r="AH130" i="3" s="1"/>
  <c r="AS130" i="3"/>
  <c r="AI130" i="3" s="1"/>
  <c r="AT130" i="3"/>
  <c r="AU130" i="3"/>
  <c r="AA130" i="3" s="1"/>
  <c r="G130" i="3" s="1"/>
  <c r="AV130" i="3"/>
  <c r="AL130" i="3" s="1"/>
  <c r="AW130" i="3"/>
  <c r="AM130" i="3" s="1"/>
  <c r="AX130" i="3"/>
  <c r="AD130" i="3" s="1"/>
  <c r="J130" i="3" s="1"/>
  <c r="AY130" i="3"/>
  <c r="AE130" i="3" s="1"/>
  <c r="K130" i="3" s="1"/>
  <c r="AZ130" i="3"/>
  <c r="AP130" i="3" s="1"/>
  <c r="BA130" i="3"/>
  <c r="BK130" i="3"/>
  <c r="BL130" i="3"/>
  <c r="BM130" i="3"/>
  <c r="BN130" i="3"/>
  <c r="BO130" i="3"/>
  <c r="BP130" i="3"/>
  <c r="BQ130" i="3"/>
  <c r="BR130" i="3"/>
  <c r="BS130" i="3"/>
  <c r="BT130" i="3"/>
  <c r="CE130" i="3"/>
  <c r="CF130" i="3"/>
  <c r="CG130" i="3"/>
  <c r="AR131" i="3"/>
  <c r="AS131" i="3"/>
  <c r="AI131" i="3" s="1"/>
  <c r="AT131" i="3"/>
  <c r="Z131" i="3" s="1"/>
  <c r="AU131" i="3"/>
  <c r="AV131" i="3"/>
  <c r="AL131" i="3" s="1"/>
  <c r="AW131" i="3"/>
  <c r="AM131" i="3" s="1"/>
  <c r="AX131" i="3"/>
  <c r="AD131" i="3" s="1"/>
  <c r="J131" i="3" s="1"/>
  <c r="AY131" i="3"/>
  <c r="AE131" i="3" s="1"/>
  <c r="K131" i="3" s="1"/>
  <c r="AZ131" i="3"/>
  <c r="AP131" i="3" s="1"/>
  <c r="BA131" i="3"/>
  <c r="AQ131" i="3" s="1"/>
  <c r="BK131" i="3"/>
  <c r="BL131" i="3"/>
  <c r="BM131" i="3"/>
  <c r="BN131" i="3"/>
  <c r="BO131" i="3"/>
  <c r="BP131" i="3"/>
  <c r="BQ131" i="3"/>
  <c r="BR131" i="3"/>
  <c r="BS131" i="3"/>
  <c r="BT131" i="3"/>
  <c r="CE131" i="3"/>
  <c r="CF131" i="3"/>
  <c r="CG131" i="3"/>
  <c r="AR132" i="3"/>
  <c r="AH132" i="3" s="1"/>
  <c r="AS132" i="3"/>
  <c r="AI132" i="3" s="1"/>
  <c r="AT132" i="3"/>
  <c r="Z132" i="3" s="1"/>
  <c r="AU132" i="3"/>
  <c r="AV132" i="3"/>
  <c r="AL132" i="3" s="1"/>
  <c r="AW132" i="3"/>
  <c r="AM132" i="3" s="1"/>
  <c r="AX132" i="3"/>
  <c r="AD132" i="3" s="1"/>
  <c r="J132" i="3" s="1"/>
  <c r="AY132" i="3"/>
  <c r="AE132" i="3" s="1"/>
  <c r="K132" i="3" s="1"/>
  <c r="AZ132" i="3"/>
  <c r="AP132" i="3" s="1"/>
  <c r="BA132" i="3"/>
  <c r="AQ132" i="3" s="1"/>
  <c r="BK132" i="3"/>
  <c r="BL132" i="3"/>
  <c r="BM132" i="3"/>
  <c r="BN132" i="3"/>
  <c r="BO132" i="3"/>
  <c r="BP132" i="3"/>
  <c r="BQ132" i="3"/>
  <c r="BR132" i="3"/>
  <c r="BS132" i="3"/>
  <c r="BT132" i="3"/>
  <c r="CE132" i="3"/>
  <c r="CF132" i="3"/>
  <c r="CG132" i="3"/>
  <c r="AR133" i="3"/>
  <c r="AH133" i="3" s="1"/>
  <c r="AS133" i="3"/>
  <c r="AI133" i="3" s="1"/>
  <c r="AT133" i="3"/>
  <c r="Z133" i="3" s="1"/>
  <c r="AU133" i="3"/>
  <c r="AV133" i="3"/>
  <c r="AL133" i="3" s="1"/>
  <c r="AW133" i="3"/>
  <c r="AM133" i="3" s="1"/>
  <c r="AX133" i="3"/>
  <c r="AD133" i="3" s="1"/>
  <c r="J133" i="3" s="1"/>
  <c r="AY133" i="3"/>
  <c r="AE133" i="3" s="1"/>
  <c r="K133" i="3" s="1"/>
  <c r="AZ133" i="3"/>
  <c r="AP133" i="3" s="1"/>
  <c r="BA133" i="3"/>
  <c r="AQ133" i="3" s="1"/>
  <c r="BK133" i="3"/>
  <c r="BL133" i="3"/>
  <c r="BM133" i="3"/>
  <c r="BN133" i="3"/>
  <c r="BO133" i="3"/>
  <c r="BP133" i="3"/>
  <c r="BQ133" i="3"/>
  <c r="BR133" i="3"/>
  <c r="BS133" i="3"/>
  <c r="BT133" i="3"/>
  <c r="CE133" i="3"/>
  <c r="CF133" i="3"/>
  <c r="CG133" i="3"/>
  <c r="AR134" i="3"/>
  <c r="AS134" i="3"/>
  <c r="AT134" i="3"/>
  <c r="Z134" i="3" s="1"/>
  <c r="F134" i="3" s="1"/>
  <c r="AU134" i="3"/>
  <c r="AA134" i="3" s="1"/>
  <c r="G134" i="3" s="1"/>
  <c r="AV134" i="3"/>
  <c r="AL134" i="3" s="1"/>
  <c r="AW134" i="3"/>
  <c r="AM134" i="3" s="1"/>
  <c r="AX134" i="3"/>
  <c r="AD134" i="3" s="1"/>
  <c r="J134" i="3" s="1"/>
  <c r="AY134" i="3"/>
  <c r="AE134" i="3" s="1"/>
  <c r="K134" i="3" s="1"/>
  <c r="AZ134" i="3"/>
  <c r="BA134" i="3"/>
  <c r="AQ134" i="3" s="1"/>
  <c r="BK134" i="3"/>
  <c r="BL134" i="3"/>
  <c r="BM134" i="3"/>
  <c r="BN134" i="3"/>
  <c r="BO134" i="3"/>
  <c r="BP134" i="3"/>
  <c r="BQ134" i="3"/>
  <c r="BR134" i="3"/>
  <c r="BS134" i="3"/>
  <c r="BT134" i="3"/>
  <c r="CE134" i="3"/>
  <c r="CF134" i="3"/>
  <c r="CG134" i="3"/>
  <c r="AR135" i="3"/>
  <c r="AH135" i="3" s="1"/>
  <c r="AS135" i="3"/>
  <c r="AI135" i="3" s="1"/>
  <c r="AT135" i="3"/>
  <c r="Z135" i="3" s="1"/>
  <c r="AU135" i="3"/>
  <c r="AA135" i="3" s="1"/>
  <c r="AV135" i="3"/>
  <c r="AL135" i="3" s="1"/>
  <c r="AW135" i="3"/>
  <c r="AM135" i="3" s="1"/>
  <c r="AX135" i="3"/>
  <c r="AD135" i="3" s="1"/>
  <c r="J135" i="3" s="1"/>
  <c r="AY135" i="3"/>
  <c r="AE135" i="3" s="1"/>
  <c r="K135" i="3" s="1"/>
  <c r="AZ135" i="3"/>
  <c r="AP135" i="3" s="1"/>
  <c r="BA135" i="3"/>
  <c r="AQ135" i="3" s="1"/>
  <c r="BK135" i="3"/>
  <c r="BL135" i="3"/>
  <c r="BM135" i="3"/>
  <c r="BN135" i="3"/>
  <c r="BO135" i="3"/>
  <c r="BP135" i="3"/>
  <c r="BQ135" i="3"/>
  <c r="BR135" i="3"/>
  <c r="BS135" i="3"/>
  <c r="BT135" i="3"/>
  <c r="CE135" i="3"/>
  <c r="CF135" i="3"/>
  <c r="CG135" i="3"/>
  <c r="AR136" i="3"/>
  <c r="AS136" i="3"/>
  <c r="AI136" i="3" s="1"/>
  <c r="AT136" i="3"/>
  <c r="Z136" i="3" s="1"/>
  <c r="AU136" i="3"/>
  <c r="AV136" i="3"/>
  <c r="AL136" i="3" s="1"/>
  <c r="AW136" i="3"/>
  <c r="AM136" i="3" s="1"/>
  <c r="AX136" i="3"/>
  <c r="AD136" i="3" s="1"/>
  <c r="J136" i="3" s="1"/>
  <c r="AY136" i="3"/>
  <c r="AE136" i="3" s="1"/>
  <c r="K136" i="3" s="1"/>
  <c r="AZ136" i="3"/>
  <c r="AP136" i="3" s="1"/>
  <c r="BA136" i="3"/>
  <c r="AQ136" i="3" s="1"/>
  <c r="BK136" i="3"/>
  <c r="BL136" i="3"/>
  <c r="BM136" i="3"/>
  <c r="BN136" i="3"/>
  <c r="BO136" i="3"/>
  <c r="BP136" i="3"/>
  <c r="BQ136" i="3"/>
  <c r="BR136" i="3"/>
  <c r="BS136" i="3"/>
  <c r="BT136" i="3"/>
  <c r="CE136" i="3"/>
  <c r="CF136" i="3"/>
  <c r="CG136" i="3"/>
  <c r="AR137" i="3"/>
  <c r="AH137" i="3" s="1"/>
  <c r="AS137" i="3"/>
  <c r="AI137" i="3" s="1"/>
  <c r="AT137" i="3"/>
  <c r="Z137" i="3" s="1"/>
  <c r="F137" i="3" s="1"/>
  <c r="AU137" i="3"/>
  <c r="AV137" i="3"/>
  <c r="AL137" i="3" s="1"/>
  <c r="AW137" i="3"/>
  <c r="AM137" i="3" s="1"/>
  <c r="AX137" i="3"/>
  <c r="AD137" i="3" s="1"/>
  <c r="J137" i="3" s="1"/>
  <c r="AY137" i="3"/>
  <c r="AE137" i="3" s="1"/>
  <c r="K137" i="3" s="1"/>
  <c r="AZ137" i="3"/>
  <c r="AP137" i="3" s="1"/>
  <c r="BA137" i="3"/>
  <c r="AQ137" i="3" s="1"/>
  <c r="BK137" i="3"/>
  <c r="BL137" i="3"/>
  <c r="BM137" i="3"/>
  <c r="BN137" i="3"/>
  <c r="BO137" i="3"/>
  <c r="BP137" i="3"/>
  <c r="BQ137" i="3"/>
  <c r="BR137" i="3"/>
  <c r="BS137" i="3"/>
  <c r="BT137" i="3"/>
  <c r="CE137" i="3"/>
  <c r="CF137" i="3"/>
  <c r="CG137" i="3"/>
  <c r="AR138" i="3"/>
  <c r="AS138" i="3"/>
  <c r="AT138" i="3"/>
  <c r="Z138" i="3" s="1"/>
  <c r="AU138" i="3"/>
  <c r="AA138" i="3" s="1"/>
  <c r="AV138" i="3"/>
  <c r="AL138" i="3" s="1"/>
  <c r="AW138" i="3"/>
  <c r="AM138" i="3" s="1"/>
  <c r="AX138" i="3"/>
  <c r="AD138" i="3" s="1"/>
  <c r="J138" i="3" s="1"/>
  <c r="AY138" i="3"/>
  <c r="AE138" i="3" s="1"/>
  <c r="K138" i="3" s="1"/>
  <c r="AZ138" i="3"/>
  <c r="BA138" i="3"/>
  <c r="AQ138" i="3" s="1"/>
  <c r="BK138" i="3"/>
  <c r="BL138" i="3"/>
  <c r="BM138" i="3"/>
  <c r="BN138" i="3"/>
  <c r="BO138" i="3"/>
  <c r="BP138" i="3"/>
  <c r="BQ138" i="3"/>
  <c r="BR138" i="3"/>
  <c r="BS138" i="3"/>
  <c r="BT138" i="3"/>
  <c r="CE138" i="3"/>
  <c r="CF138" i="3"/>
  <c r="CG138" i="3"/>
  <c r="AR139" i="3"/>
  <c r="AH139" i="3" s="1"/>
  <c r="AS139" i="3"/>
  <c r="AT139" i="3"/>
  <c r="AU139" i="3"/>
  <c r="AA139" i="3" s="1"/>
  <c r="AV139" i="3"/>
  <c r="AL139" i="3" s="1"/>
  <c r="AW139" i="3"/>
  <c r="AX139" i="3"/>
  <c r="AD139" i="3" s="1"/>
  <c r="J139" i="3" s="1"/>
  <c r="AY139" i="3"/>
  <c r="AE139" i="3" s="1"/>
  <c r="K139" i="3" s="1"/>
  <c r="AZ139" i="3"/>
  <c r="AP139" i="3" s="1"/>
  <c r="BA139" i="3"/>
  <c r="BK139" i="3"/>
  <c r="BL139" i="3"/>
  <c r="BM139" i="3"/>
  <c r="BN139" i="3"/>
  <c r="BO139" i="3"/>
  <c r="BP139" i="3"/>
  <c r="BQ139" i="3"/>
  <c r="BR139" i="3"/>
  <c r="BS139" i="3"/>
  <c r="BT139" i="3"/>
  <c r="CE139" i="3"/>
  <c r="CF139" i="3"/>
  <c r="CG139" i="3"/>
  <c r="AR140" i="3"/>
  <c r="AH140" i="3" s="1"/>
  <c r="AS140" i="3"/>
  <c r="AI140" i="3" s="1"/>
  <c r="AT140" i="3"/>
  <c r="AU140" i="3"/>
  <c r="AV140" i="3"/>
  <c r="AL140" i="3" s="1"/>
  <c r="AW140" i="3"/>
  <c r="AM140" i="3" s="1"/>
  <c r="AX140" i="3"/>
  <c r="AD140" i="3" s="1"/>
  <c r="J140" i="3" s="1"/>
  <c r="AY140" i="3"/>
  <c r="AE140" i="3" s="1"/>
  <c r="K140" i="3" s="1"/>
  <c r="AZ140" i="3"/>
  <c r="AP140" i="3" s="1"/>
  <c r="BA140" i="3"/>
  <c r="AQ140" i="3" s="1"/>
  <c r="BK140" i="3"/>
  <c r="BL140" i="3"/>
  <c r="BM140" i="3"/>
  <c r="BN140" i="3"/>
  <c r="BO140" i="3"/>
  <c r="BP140" i="3"/>
  <c r="BQ140" i="3"/>
  <c r="BR140" i="3"/>
  <c r="BS140" i="3"/>
  <c r="BT140" i="3"/>
  <c r="CE140" i="3"/>
  <c r="CF140" i="3"/>
  <c r="CG140" i="3"/>
  <c r="AR141" i="3"/>
  <c r="AH141" i="3" s="1"/>
  <c r="AS141" i="3"/>
  <c r="AT141" i="3"/>
  <c r="Z141" i="3" s="1"/>
  <c r="AU141" i="3"/>
  <c r="AA141" i="3" s="1"/>
  <c r="G141" i="3" s="1"/>
  <c r="AV141" i="3"/>
  <c r="AL141" i="3" s="1"/>
  <c r="AW141" i="3"/>
  <c r="AM141" i="3" s="1"/>
  <c r="AX141" i="3"/>
  <c r="AD141" i="3" s="1"/>
  <c r="J141" i="3" s="1"/>
  <c r="AY141" i="3"/>
  <c r="AE141" i="3" s="1"/>
  <c r="K141" i="3" s="1"/>
  <c r="AZ141" i="3"/>
  <c r="AP141" i="3" s="1"/>
  <c r="BA141" i="3"/>
  <c r="BK141" i="3"/>
  <c r="BL141" i="3"/>
  <c r="BM141" i="3"/>
  <c r="BN141" i="3"/>
  <c r="BO141" i="3"/>
  <c r="BP141" i="3"/>
  <c r="BQ141" i="3"/>
  <c r="BR141" i="3"/>
  <c r="BS141" i="3"/>
  <c r="BT141" i="3"/>
  <c r="CE141" i="3"/>
  <c r="CF141" i="3"/>
  <c r="CG141" i="3"/>
  <c r="AR142" i="3"/>
  <c r="AH142" i="3" s="1"/>
  <c r="AS142" i="3"/>
  <c r="AI142" i="3" s="1"/>
  <c r="AT142" i="3"/>
  <c r="Z142" i="3" s="1"/>
  <c r="AU142" i="3"/>
  <c r="AA142" i="3" s="1"/>
  <c r="G142" i="3" s="1"/>
  <c r="AV142" i="3"/>
  <c r="AB142" i="3" s="1"/>
  <c r="H142" i="3" s="1"/>
  <c r="AW142" i="3"/>
  <c r="AM142" i="3" s="1"/>
  <c r="AX142" i="3"/>
  <c r="AN142" i="3" s="1"/>
  <c r="AY142" i="3"/>
  <c r="AE142" i="3" s="1"/>
  <c r="K142" i="3" s="1"/>
  <c r="AZ142" i="3"/>
  <c r="BA142" i="3"/>
  <c r="AQ142" i="3" s="1"/>
  <c r="BK142" i="3"/>
  <c r="BL142" i="3"/>
  <c r="BM142" i="3"/>
  <c r="BN142" i="3"/>
  <c r="BO142" i="3"/>
  <c r="BP142" i="3"/>
  <c r="BQ142" i="3"/>
  <c r="BR142" i="3"/>
  <c r="BS142" i="3"/>
  <c r="BT142" i="3"/>
  <c r="CE142" i="3"/>
  <c r="CF142" i="3"/>
  <c r="CG142" i="3"/>
  <c r="AR143" i="3"/>
  <c r="X143" i="3" s="1"/>
  <c r="AS143" i="3"/>
  <c r="AI143" i="3" s="1"/>
  <c r="AT143" i="3"/>
  <c r="AJ143" i="3" s="1"/>
  <c r="AU143" i="3"/>
  <c r="AV143" i="3"/>
  <c r="AB143" i="3" s="1"/>
  <c r="AW143" i="3"/>
  <c r="AM143" i="3" s="1"/>
  <c r="AX143" i="3"/>
  <c r="AN143" i="3" s="1"/>
  <c r="AY143" i="3"/>
  <c r="AE143" i="3" s="1"/>
  <c r="AZ143" i="3"/>
  <c r="AF143" i="3" s="1"/>
  <c r="L143" i="3" s="1"/>
  <c r="BA143" i="3"/>
  <c r="AQ143" i="3" s="1"/>
  <c r="BK143" i="3"/>
  <c r="BL143" i="3"/>
  <c r="BM143" i="3"/>
  <c r="BN143" i="3"/>
  <c r="BO143" i="3"/>
  <c r="BP143" i="3"/>
  <c r="BQ143" i="3"/>
  <c r="BR143" i="3"/>
  <c r="BS143" i="3"/>
  <c r="BT143" i="3"/>
  <c r="CE143" i="3"/>
  <c r="CF143" i="3"/>
  <c r="CG143" i="3"/>
  <c r="AR144" i="3"/>
  <c r="AS144" i="3"/>
  <c r="AI144" i="3" s="1"/>
  <c r="AT144" i="3"/>
  <c r="AJ144" i="3" s="1"/>
  <c r="AU144" i="3"/>
  <c r="AA144" i="3" s="1"/>
  <c r="G144" i="3" s="1"/>
  <c r="AV144" i="3"/>
  <c r="AW144" i="3"/>
  <c r="AM144" i="3" s="1"/>
  <c r="AX144" i="3"/>
  <c r="AD144" i="3" s="1"/>
  <c r="J144" i="3" s="1"/>
  <c r="AY144" i="3"/>
  <c r="AE144" i="3" s="1"/>
  <c r="K144" i="3" s="1"/>
  <c r="AZ144" i="3"/>
  <c r="BA144" i="3"/>
  <c r="AQ144" i="3" s="1"/>
  <c r="BK144" i="3"/>
  <c r="BL144" i="3"/>
  <c r="BM144" i="3"/>
  <c r="BN144" i="3"/>
  <c r="BO144" i="3"/>
  <c r="BP144" i="3"/>
  <c r="BQ144" i="3"/>
  <c r="BR144" i="3"/>
  <c r="BS144" i="3"/>
  <c r="BT144" i="3"/>
  <c r="CE144" i="3"/>
  <c r="CF144" i="3"/>
  <c r="CG144" i="3"/>
  <c r="AR145" i="3"/>
  <c r="X145" i="3" s="1"/>
  <c r="AS145" i="3"/>
  <c r="AT145" i="3"/>
  <c r="Z145" i="3" s="1"/>
  <c r="F145" i="3" s="1"/>
  <c r="AU145" i="3"/>
  <c r="AV145" i="3"/>
  <c r="AB145" i="3" s="1"/>
  <c r="H145" i="3" s="1"/>
  <c r="AW145" i="3"/>
  <c r="AM145" i="3" s="1"/>
  <c r="AX145" i="3"/>
  <c r="AD145" i="3" s="1"/>
  <c r="J145" i="3" s="1"/>
  <c r="AY145" i="3"/>
  <c r="AE145" i="3" s="1"/>
  <c r="K145" i="3" s="1"/>
  <c r="AZ145" i="3"/>
  <c r="AF145" i="3" s="1"/>
  <c r="L145" i="3" s="1"/>
  <c r="BA145" i="3"/>
  <c r="BK145" i="3"/>
  <c r="BL145" i="3"/>
  <c r="BM145" i="3"/>
  <c r="BN145" i="3"/>
  <c r="BO145" i="3"/>
  <c r="BP145" i="3"/>
  <c r="BQ145" i="3"/>
  <c r="BR145" i="3"/>
  <c r="BS145" i="3"/>
  <c r="BT145" i="3"/>
  <c r="CE145" i="3"/>
  <c r="CF145" i="3"/>
  <c r="CG145" i="3"/>
  <c r="AR146" i="3"/>
  <c r="X146" i="3" s="1"/>
  <c r="AS146" i="3"/>
  <c r="AI146" i="3" s="1"/>
  <c r="AT146" i="3"/>
  <c r="AU146" i="3"/>
  <c r="AV146" i="3"/>
  <c r="AB146" i="3" s="1"/>
  <c r="H146" i="3" s="1"/>
  <c r="AW146" i="3"/>
  <c r="AM146" i="3" s="1"/>
  <c r="AX146" i="3"/>
  <c r="AY146" i="3"/>
  <c r="AE146" i="3" s="1"/>
  <c r="K146" i="3" s="1"/>
  <c r="AZ146" i="3"/>
  <c r="AF146" i="3" s="1"/>
  <c r="L146" i="3" s="1"/>
  <c r="BA146" i="3"/>
  <c r="AQ146" i="3" s="1"/>
  <c r="BK146" i="3"/>
  <c r="BL146" i="3"/>
  <c r="BM146" i="3"/>
  <c r="BN146" i="3"/>
  <c r="BO146" i="3"/>
  <c r="BP146" i="3"/>
  <c r="BQ146" i="3"/>
  <c r="BR146" i="3"/>
  <c r="BS146" i="3"/>
  <c r="BT146" i="3"/>
  <c r="CE146" i="3"/>
  <c r="CF146" i="3"/>
  <c r="CG146" i="3"/>
  <c r="AR147" i="3"/>
  <c r="X147" i="3" s="1"/>
  <c r="AS147" i="3"/>
  <c r="AI147" i="3" s="1"/>
  <c r="AT147" i="3"/>
  <c r="AJ147" i="3" s="1"/>
  <c r="AU147" i="3"/>
  <c r="AV147" i="3"/>
  <c r="AB147" i="3" s="1"/>
  <c r="AW147" i="3"/>
  <c r="AM147" i="3" s="1"/>
  <c r="AX147" i="3"/>
  <c r="AN147" i="3" s="1"/>
  <c r="AY147" i="3"/>
  <c r="AZ147" i="3"/>
  <c r="AP147" i="3" s="1"/>
  <c r="BA147" i="3"/>
  <c r="AQ147" i="3" s="1"/>
  <c r="BK147" i="3"/>
  <c r="BL147" i="3"/>
  <c r="BM147" i="3"/>
  <c r="BN147" i="3"/>
  <c r="BO147" i="3"/>
  <c r="BP147" i="3"/>
  <c r="BQ147" i="3"/>
  <c r="BR147" i="3"/>
  <c r="BS147" i="3"/>
  <c r="BT147" i="3"/>
  <c r="CE147" i="3"/>
  <c r="CF147" i="3"/>
  <c r="CG147" i="3"/>
  <c r="AR148" i="3"/>
  <c r="AS148" i="3"/>
  <c r="AI148" i="3" s="1"/>
  <c r="AT148" i="3"/>
  <c r="AJ148" i="3" s="1"/>
  <c r="AU148" i="3"/>
  <c r="AA148" i="3" s="1"/>
  <c r="AV148" i="3"/>
  <c r="AW148" i="3"/>
  <c r="AM148" i="3" s="1"/>
  <c r="AX148" i="3"/>
  <c r="AD148" i="3" s="1"/>
  <c r="AY148" i="3"/>
  <c r="AE148" i="3" s="1"/>
  <c r="AZ148" i="3"/>
  <c r="BA148" i="3"/>
  <c r="BK148" i="3"/>
  <c r="BL148" i="3"/>
  <c r="BM148" i="3"/>
  <c r="BN148" i="3"/>
  <c r="BO148" i="3"/>
  <c r="BP148" i="3"/>
  <c r="BQ148" i="3"/>
  <c r="BR148" i="3"/>
  <c r="BS148" i="3"/>
  <c r="BT148" i="3"/>
  <c r="CE148" i="3"/>
  <c r="CF148" i="3"/>
  <c r="CG148" i="3"/>
  <c r="AR149" i="3"/>
  <c r="X149" i="3" s="1"/>
  <c r="AS149" i="3"/>
  <c r="AT149" i="3"/>
  <c r="Z149" i="3" s="1"/>
  <c r="AU149" i="3"/>
  <c r="AA149" i="3" s="1"/>
  <c r="AV149" i="3"/>
  <c r="AB149" i="3" s="1"/>
  <c r="AW149" i="3"/>
  <c r="AM149" i="3" s="1"/>
  <c r="AX149" i="3"/>
  <c r="AD149" i="3" s="1"/>
  <c r="J149" i="3" s="1"/>
  <c r="AY149" i="3"/>
  <c r="AE149" i="3" s="1"/>
  <c r="K149" i="3" s="1"/>
  <c r="AZ149" i="3"/>
  <c r="AF149" i="3" s="1"/>
  <c r="L149" i="3" s="1"/>
  <c r="BA149" i="3"/>
  <c r="BK149" i="3"/>
  <c r="BL149" i="3"/>
  <c r="BM149" i="3"/>
  <c r="BN149" i="3"/>
  <c r="BO149" i="3"/>
  <c r="BP149" i="3"/>
  <c r="BQ149" i="3"/>
  <c r="BR149" i="3"/>
  <c r="BS149" i="3"/>
  <c r="BT149" i="3"/>
  <c r="CE149" i="3"/>
  <c r="CF149" i="3"/>
  <c r="CG149" i="3"/>
  <c r="AR150" i="3"/>
  <c r="X150" i="3" s="1"/>
  <c r="AS150" i="3"/>
  <c r="AI150" i="3" s="1"/>
  <c r="AT150" i="3"/>
  <c r="Z150" i="3" s="1"/>
  <c r="AU150" i="3"/>
  <c r="AA150" i="3" s="1"/>
  <c r="AV150" i="3"/>
  <c r="AB150" i="3" s="1"/>
  <c r="AW150" i="3"/>
  <c r="AM150" i="3" s="1"/>
  <c r="AX150" i="3"/>
  <c r="AN150" i="3" s="1"/>
  <c r="AY150" i="3"/>
  <c r="AE150" i="3" s="1"/>
  <c r="K150" i="3" s="1"/>
  <c r="AZ150" i="3"/>
  <c r="AF150" i="3" s="1"/>
  <c r="L150" i="3" s="1"/>
  <c r="BA150" i="3"/>
  <c r="AQ150" i="3" s="1"/>
  <c r="BK150" i="3"/>
  <c r="BL150" i="3"/>
  <c r="BM150" i="3"/>
  <c r="BN150" i="3"/>
  <c r="BO150" i="3"/>
  <c r="BP150" i="3"/>
  <c r="BQ150" i="3"/>
  <c r="BR150" i="3"/>
  <c r="BS150" i="3"/>
  <c r="BT150" i="3"/>
  <c r="CE150" i="3"/>
  <c r="CF150" i="3"/>
  <c r="CG150" i="3"/>
  <c r="AR151" i="3"/>
  <c r="AS151" i="3"/>
  <c r="AT151" i="3"/>
  <c r="AJ151" i="3" s="1"/>
  <c r="AU151" i="3"/>
  <c r="AA151" i="3" s="1"/>
  <c r="AV151" i="3"/>
  <c r="AW151" i="3"/>
  <c r="AC151" i="3" s="1"/>
  <c r="AX151" i="3"/>
  <c r="AN151" i="3" s="1"/>
  <c r="AY151" i="3"/>
  <c r="AZ151" i="3"/>
  <c r="BA151" i="3"/>
  <c r="BK151" i="3"/>
  <c r="BL151" i="3"/>
  <c r="BM151" i="3"/>
  <c r="BN151" i="3"/>
  <c r="BO151" i="3"/>
  <c r="BP151" i="3"/>
  <c r="BQ151" i="3"/>
  <c r="BR151" i="3"/>
  <c r="BS151" i="3"/>
  <c r="BT151" i="3"/>
  <c r="CE151" i="3"/>
  <c r="CF151" i="3"/>
  <c r="CG151" i="3"/>
  <c r="AQ152" i="3"/>
  <c r="AR152" i="3"/>
  <c r="AH152" i="3" s="1"/>
  <c r="AS152" i="3"/>
  <c r="Y152" i="3" s="1"/>
  <c r="AT152" i="3"/>
  <c r="AU152" i="3"/>
  <c r="AK152" i="3" s="1"/>
  <c r="AV152" i="3"/>
  <c r="AL152" i="3" s="1"/>
  <c r="AW152" i="3"/>
  <c r="AC152" i="3" s="1"/>
  <c r="I152" i="3" s="1"/>
  <c r="AX152" i="3"/>
  <c r="AD152" i="3" s="1"/>
  <c r="J152" i="3" s="1"/>
  <c r="AY152" i="3"/>
  <c r="AO152" i="3" s="1"/>
  <c r="AZ152" i="3"/>
  <c r="AP152" i="3" s="1"/>
  <c r="BA152" i="3"/>
  <c r="AG152" i="3" s="1"/>
  <c r="M152" i="3" s="1"/>
  <c r="BK152" i="3"/>
  <c r="BL152" i="3"/>
  <c r="BM152" i="3"/>
  <c r="BN152" i="3"/>
  <c r="BO152" i="3"/>
  <c r="BP152" i="3"/>
  <c r="BQ152" i="3"/>
  <c r="BR152" i="3"/>
  <c r="BS152" i="3"/>
  <c r="BT152" i="3"/>
  <c r="CE152" i="3"/>
  <c r="CF152" i="3"/>
  <c r="CG152" i="3"/>
  <c r="AR153" i="3"/>
  <c r="AH153" i="3" s="1"/>
  <c r="AS153" i="3"/>
  <c r="AT153" i="3"/>
  <c r="AU153" i="3"/>
  <c r="AK153" i="3" s="1"/>
  <c r="AV153" i="3"/>
  <c r="AL153" i="3" s="1"/>
  <c r="AW153" i="3"/>
  <c r="AC153" i="3" s="1"/>
  <c r="I153" i="3" s="1"/>
  <c r="AX153" i="3"/>
  <c r="AD153" i="3" s="1"/>
  <c r="J153" i="3" s="1"/>
  <c r="AY153" i="3"/>
  <c r="AO153" i="3" s="1"/>
  <c r="AZ153" i="3"/>
  <c r="AP153" i="3" s="1"/>
  <c r="BA153" i="3"/>
  <c r="BK153" i="3"/>
  <c r="BL153" i="3"/>
  <c r="BM153" i="3"/>
  <c r="BN153" i="3"/>
  <c r="BO153" i="3"/>
  <c r="BP153" i="3"/>
  <c r="BQ153" i="3"/>
  <c r="BR153" i="3"/>
  <c r="BS153" i="3"/>
  <c r="BT153" i="3"/>
  <c r="CE153" i="3"/>
  <c r="CF153" i="3"/>
  <c r="CG153" i="3"/>
  <c r="AR154" i="3"/>
  <c r="AH154" i="3" s="1"/>
  <c r="AS154" i="3"/>
  <c r="Y154" i="3" s="1"/>
  <c r="AT154" i="3"/>
  <c r="AU154" i="3"/>
  <c r="AK154" i="3" s="1"/>
  <c r="AV154" i="3"/>
  <c r="AL154" i="3" s="1"/>
  <c r="AW154" i="3"/>
  <c r="AC154" i="3" s="1"/>
  <c r="AX154" i="3"/>
  <c r="AD154" i="3" s="1"/>
  <c r="J154" i="3" s="1"/>
  <c r="AY154" i="3"/>
  <c r="AO154" i="3" s="1"/>
  <c r="AZ154" i="3"/>
  <c r="AP154" i="3" s="1"/>
  <c r="BA154" i="3"/>
  <c r="AG154" i="3" s="1"/>
  <c r="M154" i="3" s="1"/>
  <c r="BK154" i="3"/>
  <c r="BL154" i="3"/>
  <c r="BM154" i="3"/>
  <c r="BN154" i="3"/>
  <c r="BO154" i="3"/>
  <c r="BP154" i="3"/>
  <c r="BQ154" i="3"/>
  <c r="BR154" i="3"/>
  <c r="BS154" i="3"/>
  <c r="BT154" i="3"/>
  <c r="CE154" i="3"/>
  <c r="CF154" i="3"/>
  <c r="CG154" i="3"/>
  <c r="AR155" i="3"/>
  <c r="AS155" i="3"/>
  <c r="AT155" i="3"/>
  <c r="AU155" i="3"/>
  <c r="AK155" i="3" s="1"/>
  <c r="AV155" i="3"/>
  <c r="AL155" i="3" s="1"/>
  <c r="AW155" i="3"/>
  <c r="AC155" i="3" s="1"/>
  <c r="AX155" i="3"/>
  <c r="AD155" i="3" s="1"/>
  <c r="AY155" i="3"/>
  <c r="AO155" i="3" s="1"/>
  <c r="AZ155" i="3"/>
  <c r="BA155" i="3"/>
  <c r="BK155" i="3"/>
  <c r="BU155" i="3" s="1"/>
  <c r="CH155" i="3" s="1"/>
  <c r="BL155" i="3"/>
  <c r="BM155" i="3"/>
  <c r="BN155" i="3"/>
  <c r="BO155" i="3"/>
  <c r="BP155" i="3"/>
  <c r="BQ155" i="3"/>
  <c r="BR155" i="3"/>
  <c r="BS155" i="3"/>
  <c r="BT155" i="3"/>
  <c r="CE155" i="3"/>
  <c r="CF155" i="3"/>
  <c r="CG155" i="3"/>
  <c r="AR156" i="3"/>
  <c r="AH156" i="3" s="1"/>
  <c r="AS156" i="3"/>
  <c r="AT156" i="3"/>
  <c r="Z156" i="3" s="1"/>
  <c r="AU156" i="3"/>
  <c r="AK156" i="3" s="1"/>
  <c r="AV156" i="3"/>
  <c r="AL156" i="3" s="1"/>
  <c r="AW156" i="3"/>
  <c r="AC156" i="3" s="1"/>
  <c r="I156" i="3" s="1"/>
  <c r="AX156" i="3"/>
  <c r="AD156" i="3" s="1"/>
  <c r="J156" i="3" s="1"/>
  <c r="AY156" i="3"/>
  <c r="AO156" i="3" s="1"/>
  <c r="AZ156" i="3"/>
  <c r="AP156" i="3" s="1"/>
  <c r="BA156" i="3"/>
  <c r="BK156" i="3"/>
  <c r="BL156" i="3"/>
  <c r="BM156" i="3"/>
  <c r="BN156" i="3"/>
  <c r="BO156" i="3"/>
  <c r="BP156" i="3"/>
  <c r="BQ156" i="3"/>
  <c r="BR156" i="3"/>
  <c r="BS156" i="3"/>
  <c r="BT156" i="3"/>
  <c r="CE156" i="3"/>
  <c r="CF156" i="3"/>
  <c r="CG156" i="3"/>
  <c r="I157" i="3"/>
  <c r="AR157" i="3"/>
  <c r="AS157" i="3"/>
  <c r="Y157" i="3" s="1"/>
  <c r="AT157" i="3"/>
  <c r="Z157" i="3" s="1"/>
  <c r="F157" i="3" s="1"/>
  <c r="AU157" i="3"/>
  <c r="AK157" i="3" s="1"/>
  <c r="AV157" i="3"/>
  <c r="AL157" i="3" s="1"/>
  <c r="AW157" i="3"/>
  <c r="AC157" i="3" s="1"/>
  <c r="AX157" i="3"/>
  <c r="AD157" i="3" s="1"/>
  <c r="J157" i="3" s="1"/>
  <c r="AY157" i="3"/>
  <c r="AO157" i="3" s="1"/>
  <c r="AZ157" i="3"/>
  <c r="BA157" i="3"/>
  <c r="AG157" i="3" s="1"/>
  <c r="M157" i="3" s="1"/>
  <c r="BK157" i="3"/>
  <c r="BL157" i="3"/>
  <c r="BM157" i="3"/>
  <c r="BN157" i="3"/>
  <c r="BO157" i="3"/>
  <c r="BP157" i="3"/>
  <c r="BQ157" i="3"/>
  <c r="BR157" i="3"/>
  <c r="BS157" i="3"/>
  <c r="BT157" i="3"/>
  <c r="CE157" i="3"/>
  <c r="CF157" i="3"/>
  <c r="CG157" i="3"/>
  <c r="AR158" i="3"/>
  <c r="AH158" i="3" s="1"/>
  <c r="AS158" i="3"/>
  <c r="AT158" i="3"/>
  <c r="Z158" i="3" s="1"/>
  <c r="AU158" i="3"/>
  <c r="AK158" i="3" s="1"/>
  <c r="AV158" i="3"/>
  <c r="AL158" i="3" s="1"/>
  <c r="AW158" i="3"/>
  <c r="AC158" i="3" s="1"/>
  <c r="I158" i="3" s="1"/>
  <c r="AX158" i="3"/>
  <c r="AD158" i="3" s="1"/>
  <c r="J158" i="3" s="1"/>
  <c r="AY158" i="3"/>
  <c r="AO158" i="3" s="1"/>
  <c r="AZ158" i="3"/>
  <c r="AP158" i="3" s="1"/>
  <c r="BA158" i="3"/>
  <c r="BK158" i="3"/>
  <c r="BL158" i="3"/>
  <c r="BM158" i="3"/>
  <c r="BN158" i="3"/>
  <c r="BO158" i="3"/>
  <c r="BP158" i="3"/>
  <c r="BQ158" i="3"/>
  <c r="BR158" i="3"/>
  <c r="BS158" i="3"/>
  <c r="BT158" i="3"/>
  <c r="CE158" i="3"/>
  <c r="CF158" i="3"/>
  <c r="CG158" i="3"/>
  <c r="AR159" i="3"/>
  <c r="AS159" i="3"/>
  <c r="Y159" i="3" s="1"/>
  <c r="AT159" i="3"/>
  <c r="Z159" i="3" s="1"/>
  <c r="AU159" i="3"/>
  <c r="AK159" i="3" s="1"/>
  <c r="AV159" i="3"/>
  <c r="AL159" i="3" s="1"/>
  <c r="AW159" i="3"/>
  <c r="AC159" i="3" s="1"/>
  <c r="I159" i="3" s="1"/>
  <c r="AX159" i="3"/>
  <c r="AD159" i="3" s="1"/>
  <c r="J159" i="3" s="1"/>
  <c r="AY159" i="3"/>
  <c r="AO159" i="3" s="1"/>
  <c r="AZ159" i="3"/>
  <c r="BA159" i="3"/>
  <c r="AG159" i="3" s="1"/>
  <c r="M159" i="3" s="1"/>
  <c r="BK159" i="3"/>
  <c r="BL159" i="3"/>
  <c r="BM159" i="3"/>
  <c r="BN159" i="3"/>
  <c r="BO159" i="3"/>
  <c r="BP159" i="3"/>
  <c r="BQ159" i="3"/>
  <c r="BR159" i="3"/>
  <c r="BS159" i="3"/>
  <c r="BT159" i="3"/>
  <c r="CE159" i="3"/>
  <c r="CF159" i="3"/>
  <c r="CG159" i="3"/>
  <c r="AR160" i="3"/>
  <c r="AH160" i="3" s="1"/>
  <c r="AS160" i="3"/>
  <c r="AT160" i="3"/>
  <c r="AU160" i="3"/>
  <c r="AK160" i="3" s="1"/>
  <c r="AV160" i="3"/>
  <c r="AL160" i="3" s="1"/>
  <c r="AW160" i="3"/>
  <c r="AC160" i="3" s="1"/>
  <c r="I160" i="3" s="1"/>
  <c r="AX160" i="3"/>
  <c r="AD160" i="3" s="1"/>
  <c r="J160" i="3" s="1"/>
  <c r="AY160" i="3"/>
  <c r="AZ160" i="3"/>
  <c r="AP160" i="3" s="1"/>
  <c r="BA160" i="3"/>
  <c r="BK160" i="3"/>
  <c r="BL160" i="3"/>
  <c r="BM160" i="3"/>
  <c r="BN160" i="3"/>
  <c r="BO160" i="3"/>
  <c r="BP160" i="3"/>
  <c r="BQ160" i="3"/>
  <c r="BR160" i="3"/>
  <c r="BS160" i="3"/>
  <c r="BT160" i="3"/>
  <c r="CE160" i="3"/>
  <c r="CF160" i="3"/>
  <c r="CG160" i="3"/>
  <c r="AR161" i="3"/>
  <c r="AH161" i="3" s="1"/>
  <c r="AS161" i="3"/>
  <c r="AT161" i="3"/>
  <c r="Z161" i="3" s="1"/>
  <c r="F161" i="3" s="1"/>
  <c r="AU161" i="3"/>
  <c r="AK161" i="3" s="1"/>
  <c r="AV161" i="3"/>
  <c r="AL161" i="3" s="1"/>
  <c r="AW161" i="3"/>
  <c r="AX161" i="3"/>
  <c r="AD161" i="3" s="1"/>
  <c r="J161" i="3" s="1"/>
  <c r="AY161" i="3"/>
  <c r="AO161" i="3" s="1"/>
  <c r="AZ161" i="3"/>
  <c r="BA161" i="3"/>
  <c r="BK161" i="3"/>
  <c r="BL161" i="3"/>
  <c r="BM161" i="3"/>
  <c r="BN161" i="3"/>
  <c r="BO161" i="3"/>
  <c r="BP161" i="3"/>
  <c r="BQ161" i="3"/>
  <c r="BR161" i="3"/>
  <c r="BS161" i="3"/>
  <c r="BT161" i="3"/>
  <c r="CE161" i="3"/>
  <c r="CF161" i="3"/>
  <c r="CG161" i="3"/>
  <c r="AR162" i="3"/>
  <c r="AH162" i="3" s="1"/>
  <c r="AS162" i="3"/>
  <c r="AT162" i="3"/>
  <c r="AU162" i="3"/>
  <c r="AK162" i="3" s="1"/>
  <c r="AV162" i="3"/>
  <c r="AL162" i="3" s="1"/>
  <c r="AW162" i="3"/>
  <c r="AC162" i="3" s="1"/>
  <c r="I162" i="3" s="1"/>
  <c r="AX162" i="3"/>
  <c r="AY162" i="3"/>
  <c r="AO162" i="3" s="1"/>
  <c r="AZ162" i="3"/>
  <c r="AP162" i="3" s="1"/>
  <c r="BA162" i="3"/>
  <c r="BK162" i="3"/>
  <c r="BL162" i="3"/>
  <c r="BM162" i="3"/>
  <c r="BN162" i="3"/>
  <c r="BO162" i="3"/>
  <c r="BP162" i="3"/>
  <c r="BQ162" i="3"/>
  <c r="BR162" i="3"/>
  <c r="BS162" i="3"/>
  <c r="BT162" i="3"/>
  <c r="CE162" i="3"/>
  <c r="CF162" i="3"/>
  <c r="CG162" i="3"/>
  <c r="AR163" i="3"/>
  <c r="AH163" i="3" s="1"/>
  <c r="AS163" i="3"/>
  <c r="AT163" i="3"/>
  <c r="Z163" i="3" s="1"/>
  <c r="AU163" i="3"/>
  <c r="AK163" i="3" s="1"/>
  <c r="AV163" i="3"/>
  <c r="AL163" i="3" s="1"/>
  <c r="AW163" i="3"/>
  <c r="AC163" i="3" s="1"/>
  <c r="I163" i="3" s="1"/>
  <c r="AX163" i="3"/>
  <c r="AD163" i="3" s="1"/>
  <c r="J163" i="3" s="1"/>
  <c r="AY163" i="3"/>
  <c r="AO163" i="3" s="1"/>
  <c r="AZ163" i="3"/>
  <c r="BA163" i="3"/>
  <c r="BK163" i="3"/>
  <c r="BL163" i="3"/>
  <c r="BM163" i="3"/>
  <c r="BN163" i="3"/>
  <c r="BO163" i="3"/>
  <c r="BP163" i="3"/>
  <c r="BQ163" i="3"/>
  <c r="BR163" i="3"/>
  <c r="BS163" i="3"/>
  <c r="BT163" i="3"/>
  <c r="CE163" i="3"/>
  <c r="CF163" i="3"/>
  <c r="CG163" i="3"/>
  <c r="AR164" i="3"/>
  <c r="AH164" i="3" s="1"/>
  <c r="AS164" i="3"/>
  <c r="Y164" i="3" s="1"/>
  <c r="AT164" i="3"/>
  <c r="AU164" i="3"/>
  <c r="AK164" i="3" s="1"/>
  <c r="AV164" i="3"/>
  <c r="AL164" i="3" s="1"/>
  <c r="AW164" i="3"/>
  <c r="AC164" i="3" s="1"/>
  <c r="I164" i="3" s="1"/>
  <c r="AX164" i="3"/>
  <c r="AD164" i="3" s="1"/>
  <c r="J164" i="3" s="1"/>
  <c r="AY164" i="3"/>
  <c r="AZ164" i="3"/>
  <c r="AP164" i="3" s="1"/>
  <c r="BA164" i="3"/>
  <c r="AG164" i="3" s="1"/>
  <c r="M164" i="3" s="1"/>
  <c r="BK164" i="3"/>
  <c r="BL164" i="3"/>
  <c r="BM164" i="3"/>
  <c r="BN164" i="3"/>
  <c r="BO164" i="3"/>
  <c r="BP164" i="3"/>
  <c r="BQ164" i="3"/>
  <c r="BR164" i="3"/>
  <c r="BS164" i="3"/>
  <c r="BT164" i="3"/>
  <c r="CE164" i="3"/>
  <c r="CF164" i="3"/>
  <c r="CG164" i="3"/>
  <c r="AR165" i="3"/>
  <c r="AH165" i="3" s="1"/>
  <c r="AS165" i="3"/>
  <c r="AT165" i="3"/>
  <c r="AU165" i="3"/>
  <c r="AK165" i="3" s="1"/>
  <c r="AV165" i="3"/>
  <c r="AL165" i="3" s="1"/>
  <c r="AW165" i="3"/>
  <c r="AX165" i="3"/>
  <c r="AD165" i="3" s="1"/>
  <c r="J165" i="3" s="1"/>
  <c r="AY165" i="3"/>
  <c r="AO165" i="3" s="1"/>
  <c r="AZ165" i="3"/>
  <c r="AP165" i="3" s="1"/>
  <c r="BA165" i="3"/>
  <c r="BK165" i="3"/>
  <c r="BL165" i="3"/>
  <c r="BM165" i="3"/>
  <c r="BN165" i="3"/>
  <c r="BO165" i="3"/>
  <c r="BP165" i="3"/>
  <c r="BQ165" i="3"/>
  <c r="BR165" i="3"/>
  <c r="BS165" i="3"/>
  <c r="BT165" i="3"/>
  <c r="CE165" i="3"/>
  <c r="CF165" i="3"/>
  <c r="CG165" i="3"/>
  <c r="AR166" i="3"/>
  <c r="AH166" i="3" s="1"/>
  <c r="AS166" i="3"/>
  <c r="Y166" i="3" s="1"/>
  <c r="AT166" i="3"/>
  <c r="Z166" i="3" s="1"/>
  <c r="AU166" i="3"/>
  <c r="AK166" i="3" s="1"/>
  <c r="AV166" i="3"/>
  <c r="AL166" i="3" s="1"/>
  <c r="AW166" i="3"/>
  <c r="AC166" i="3" s="1"/>
  <c r="AX166" i="3"/>
  <c r="AD166" i="3" s="1"/>
  <c r="J166" i="3" s="1"/>
  <c r="AY166" i="3"/>
  <c r="AZ166" i="3"/>
  <c r="AP166" i="3" s="1"/>
  <c r="BA166" i="3"/>
  <c r="AG166" i="3" s="1"/>
  <c r="M166" i="3" s="1"/>
  <c r="BK166" i="3"/>
  <c r="BL166" i="3"/>
  <c r="BM166" i="3"/>
  <c r="BN166" i="3"/>
  <c r="BO166" i="3"/>
  <c r="BP166" i="3"/>
  <c r="BQ166" i="3"/>
  <c r="BR166" i="3"/>
  <c r="BS166" i="3"/>
  <c r="BT166" i="3"/>
  <c r="CE166" i="3"/>
  <c r="CF166" i="3"/>
  <c r="CG166" i="3"/>
  <c r="AR167" i="3"/>
  <c r="AH167" i="3" s="1"/>
  <c r="AS167" i="3"/>
  <c r="Y167" i="3" s="1"/>
  <c r="AT167" i="3"/>
  <c r="AU167" i="3"/>
  <c r="AK167" i="3" s="1"/>
  <c r="AV167" i="3"/>
  <c r="AL167" i="3" s="1"/>
  <c r="AW167" i="3"/>
  <c r="AC167" i="3" s="1"/>
  <c r="I167" i="3" s="1"/>
  <c r="AX167" i="3"/>
  <c r="AD167" i="3" s="1"/>
  <c r="J167" i="3" s="1"/>
  <c r="AY167" i="3"/>
  <c r="AO167" i="3" s="1"/>
  <c r="AZ167" i="3"/>
  <c r="AP167" i="3" s="1"/>
  <c r="BA167" i="3"/>
  <c r="BK167" i="3"/>
  <c r="BL167" i="3"/>
  <c r="BM167" i="3"/>
  <c r="BN167" i="3"/>
  <c r="BO167" i="3"/>
  <c r="BP167" i="3"/>
  <c r="BQ167" i="3"/>
  <c r="BR167" i="3"/>
  <c r="BS167" i="3"/>
  <c r="BT167" i="3"/>
  <c r="CE167" i="3"/>
  <c r="CF167" i="3"/>
  <c r="CG167" i="3"/>
  <c r="AJ168" i="3"/>
  <c r="AR168" i="3"/>
  <c r="AH168" i="3" s="1"/>
  <c r="AS168" i="3"/>
  <c r="AT168" i="3"/>
  <c r="Z168" i="3" s="1"/>
  <c r="F168" i="3" s="1"/>
  <c r="AU168" i="3"/>
  <c r="AK168" i="3" s="1"/>
  <c r="AV168" i="3"/>
  <c r="AL168" i="3" s="1"/>
  <c r="AW168" i="3"/>
  <c r="AC168" i="3" s="1"/>
  <c r="I168" i="3" s="1"/>
  <c r="AX168" i="3"/>
  <c r="AD168" i="3" s="1"/>
  <c r="J168" i="3" s="1"/>
  <c r="AY168" i="3"/>
  <c r="AO168" i="3" s="1"/>
  <c r="AZ168" i="3"/>
  <c r="AP168" i="3" s="1"/>
  <c r="BA168" i="3"/>
  <c r="BK168" i="3"/>
  <c r="BL168" i="3"/>
  <c r="BM168" i="3"/>
  <c r="BN168" i="3"/>
  <c r="BO168" i="3"/>
  <c r="BP168" i="3"/>
  <c r="BQ168" i="3"/>
  <c r="BR168" i="3"/>
  <c r="BS168" i="3"/>
  <c r="BT168" i="3"/>
  <c r="CE168" i="3"/>
  <c r="CF168" i="3"/>
  <c r="CG168" i="3"/>
  <c r="AJ169" i="3"/>
  <c r="AR169" i="3"/>
  <c r="AS169" i="3"/>
  <c r="Y169" i="3" s="1"/>
  <c r="AT169" i="3"/>
  <c r="Z169" i="3" s="1"/>
  <c r="F169" i="3" s="1"/>
  <c r="AU169" i="3"/>
  <c r="AK169" i="3" s="1"/>
  <c r="AV169" i="3"/>
  <c r="AL169" i="3" s="1"/>
  <c r="AW169" i="3"/>
  <c r="AC169" i="3" s="1"/>
  <c r="I169" i="3" s="1"/>
  <c r="AX169" i="3"/>
  <c r="AD169" i="3" s="1"/>
  <c r="J169" i="3" s="1"/>
  <c r="AY169" i="3"/>
  <c r="AO169" i="3" s="1"/>
  <c r="AZ169" i="3"/>
  <c r="BA169" i="3"/>
  <c r="BK169" i="3"/>
  <c r="BL169" i="3"/>
  <c r="BM169" i="3"/>
  <c r="BN169" i="3"/>
  <c r="BO169" i="3"/>
  <c r="BP169" i="3"/>
  <c r="BQ169" i="3"/>
  <c r="BR169" i="3"/>
  <c r="BS169" i="3"/>
  <c r="BT169" i="3"/>
  <c r="CE169" i="3"/>
  <c r="CF169" i="3"/>
  <c r="CG169" i="3"/>
  <c r="AJ170" i="3"/>
  <c r="AR170" i="3"/>
  <c r="AH170" i="3" s="1"/>
  <c r="AS170" i="3"/>
  <c r="AT170" i="3"/>
  <c r="Z170" i="3" s="1"/>
  <c r="AU170" i="3"/>
  <c r="AK170" i="3" s="1"/>
  <c r="AV170" i="3"/>
  <c r="AL170" i="3" s="1"/>
  <c r="AW170" i="3"/>
  <c r="AC170" i="3" s="1"/>
  <c r="I170" i="3" s="1"/>
  <c r="AX170" i="3"/>
  <c r="AD170" i="3" s="1"/>
  <c r="J170" i="3" s="1"/>
  <c r="AY170" i="3"/>
  <c r="AO170" i="3" s="1"/>
  <c r="AZ170" i="3"/>
  <c r="AP170" i="3" s="1"/>
  <c r="BA170" i="3"/>
  <c r="BK170" i="3"/>
  <c r="BL170" i="3"/>
  <c r="BM170" i="3"/>
  <c r="BN170" i="3"/>
  <c r="BO170" i="3"/>
  <c r="BP170" i="3"/>
  <c r="BQ170" i="3"/>
  <c r="BR170" i="3"/>
  <c r="BS170" i="3"/>
  <c r="BT170" i="3"/>
  <c r="CE170" i="3"/>
  <c r="CF170" i="3"/>
  <c r="CG170" i="3"/>
  <c r="AR171" i="3"/>
  <c r="AS171" i="3"/>
  <c r="Y171" i="3" s="1"/>
  <c r="AT171" i="3"/>
  <c r="Z171" i="3" s="1"/>
  <c r="F171" i="3" s="1"/>
  <c r="AU171" i="3"/>
  <c r="AK171" i="3" s="1"/>
  <c r="AV171" i="3"/>
  <c r="AL171" i="3" s="1"/>
  <c r="AW171" i="3"/>
  <c r="AC171" i="3" s="1"/>
  <c r="I171" i="3" s="1"/>
  <c r="AX171" i="3"/>
  <c r="AD171" i="3" s="1"/>
  <c r="J171" i="3" s="1"/>
  <c r="AY171" i="3"/>
  <c r="AO171" i="3" s="1"/>
  <c r="AZ171" i="3"/>
  <c r="BA171" i="3"/>
  <c r="BK171" i="3"/>
  <c r="BL171" i="3"/>
  <c r="BM171" i="3"/>
  <c r="BN171" i="3"/>
  <c r="BO171" i="3"/>
  <c r="BP171" i="3"/>
  <c r="BQ171" i="3"/>
  <c r="BR171" i="3"/>
  <c r="BS171" i="3"/>
  <c r="BT171" i="3"/>
  <c r="CE171" i="3"/>
  <c r="CF171" i="3"/>
  <c r="CG171" i="3"/>
  <c r="AR172" i="3"/>
  <c r="AH172" i="3" s="1"/>
  <c r="AS172" i="3"/>
  <c r="AT172" i="3"/>
  <c r="Z172" i="3" s="1"/>
  <c r="F172" i="3" s="1"/>
  <c r="AU172" i="3"/>
  <c r="AK172" i="3" s="1"/>
  <c r="AV172" i="3"/>
  <c r="AL172" i="3" s="1"/>
  <c r="AW172" i="3"/>
  <c r="AC172" i="3" s="1"/>
  <c r="I172" i="3" s="1"/>
  <c r="AX172" i="3"/>
  <c r="AD172" i="3" s="1"/>
  <c r="J172" i="3" s="1"/>
  <c r="AY172" i="3"/>
  <c r="AO172" i="3" s="1"/>
  <c r="AZ172" i="3"/>
  <c r="AP172" i="3" s="1"/>
  <c r="BA172" i="3"/>
  <c r="BK172" i="3"/>
  <c r="BL172" i="3"/>
  <c r="BM172" i="3"/>
  <c r="BN172" i="3"/>
  <c r="BO172" i="3"/>
  <c r="BP172" i="3"/>
  <c r="BQ172" i="3"/>
  <c r="BR172" i="3"/>
  <c r="BS172" i="3"/>
  <c r="BT172" i="3"/>
  <c r="CE172" i="3"/>
  <c r="CF172" i="3"/>
  <c r="CG172" i="3"/>
  <c r="AR173" i="3"/>
  <c r="AS173" i="3"/>
  <c r="Y173" i="3" s="1"/>
  <c r="AT173" i="3"/>
  <c r="Z173" i="3" s="1"/>
  <c r="AU173" i="3"/>
  <c r="AK173" i="3" s="1"/>
  <c r="AV173" i="3"/>
  <c r="AL173" i="3" s="1"/>
  <c r="AW173" i="3"/>
  <c r="AC173" i="3" s="1"/>
  <c r="AX173" i="3"/>
  <c r="AD173" i="3" s="1"/>
  <c r="J173" i="3" s="1"/>
  <c r="AY173" i="3"/>
  <c r="AO173" i="3" s="1"/>
  <c r="AZ173" i="3"/>
  <c r="BA173" i="3"/>
  <c r="AG173" i="3" s="1"/>
  <c r="M173" i="3" s="1"/>
  <c r="BK173" i="3"/>
  <c r="BU173" i="3" s="1"/>
  <c r="CH173" i="3" s="1"/>
  <c r="BL173" i="3"/>
  <c r="BM173" i="3"/>
  <c r="BN173" i="3"/>
  <c r="BO173" i="3"/>
  <c r="BP173" i="3"/>
  <c r="BQ173" i="3"/>
  <c r="BR173" i="3"/>
  <c r="BS173" i="3"/>
  <c r="BT173" i="3"/>
  <c r="CE173" i="3"/>
  <c r="CF173" i="3"/>
  <c r="CG173" i="3"/>
  <c r="AI174" i="3"/>
  <c r="AR174" i="3"/>
  <c r="AH174" i="3" s="1"/>
  <c r="AS174" i="3"/>
  <c r="Y174" i="3" s="1"/>
  <c r="AT174" i="3"/>
  <c r="AU174" i="3"/>
  <c r="AK174" i="3" s="1"/>
  <c r="AV174" i="3"/>
  <c r="AL174" i="3" s="1"/>
  <c r="AW174" i="3"/>
  <c r="AC174" i="3" s="1"/>
  <c r="AX174" i="3"/>
  <c r="AD174" i="3" s="1"/>
  <c r="J174" i="3" s="1"/>
  <c r="AY174" i="3"/>
  <c r="AO174" i="3" s="1"/>
  <c r="AZ174" i="3"/>
  <c r="AP174" i="3" s="1"/>
  <c r="BA174" i="3"/>
  <c r="AG174" i="3" s="1"/>
  <c r="M174" i="3" s="1"/>
  <c r="BK174" i="3"/>
  <c r="BL174" i="3"/>
  <c r="BM174" i="3"/>
  <c r="BN174" i="3"/>
  <c r="BO174" i="3"/>
  <c r="BP174" i="3"/>
  <c r="BQ174" i="3"/>
  <c r="BR174" i="3"/>
  <c r="BS174" i="3"/>
  <c r="BT174" i="3"/>
  <c r="CE174" i="3"/>
  <c r="CF174" i="3"/>
  <c r="CG174" i="3"/>
  <c r="X175" i="3"/>
  <c r="AR175" i="3"/>
  <c r="AH175" i="3" s="1"/>
  <c r="AS175" i="3"/>
  <c r="AT175" i="3"/>
  <c r="AU175" i="3"/>
  <c r="AK175" i="3" s="1"/>
  <c r="AV175" i="3"/>
  <c r="AL175" i="3" s="1"/>
  <c r="AW175" i="3"/>
  <c r="AC175" i="3" s="1"/>
  <c r="I175" i="3" s="1"/>
  <c r="AX175" i="3"/>
  <c r="AY175" i="3"/>
  <c r="AO175" i="3" s="1"/>
  <c r="AZ175" i="3"/>
  <c r="AP175" i="3" s="1"/>
  <c r="BA175" i="3"/>
  <c r="BK175" i="3"/>
  <c r="BL175" i="3"/>
  <c r="BM175" i="3"/>
  <c r="BN175" i="3"/>
  <c r="BO175" i="3"/>
  <c r="BP175" i="3"/>
  <c r="BQ175" i="3"/>
  <c r="BR175" i="3"/>
  <c r="BS175" i="3"/>
  <c r="BT175" i="3"/>
  <c r="CE175" i="3"/>
  <c r="CF175" i="3"/>
  <c r="CG175" i="3"/>
  <c r="AR176" i="3"/>
  <c r="AH176" i="3" s="1"/>
  <c r="AS176" i="3"/>
  <c r="Y176" i="3" s="1"/>
  <c r="AT176" i="3"/>
  <c r="AU176" i="3"/>
  <c r="AK176" i="3" s="1"/>
  <c r="AV176" i="3"/>
  <c r="AL176" i="3" s="1"/>
  <c r="AW176" i="3"/>
  <c r="AC176" i="3" s="1"/>
  <c r="I176" i="3" s="1"/>
  <c r="AX176" i="3"/>
  <c r="AD176" i="3" s="1"/>
  <c r="J176" i="3" s="1"/>
  <c r="AY176" i="3"/>
  <c r="AO176" i="3" s="1"/>
  <c r="AZ176" i="3"/>
  <c r="AP176" i="3" s="1"/>
  <c r="BA176" i="3"/>
  <c r="BK176" i="3"/>
  <c r="BL176" i="3"/>
  <c r="BM176" i="3"/>
  <c r="BN176" i="3"/>
  <c r="BO176" i="3"/>
  <c r="BP176" i="3"/>
  <c r="BQ176" i="3"/>
  <c r="BR176" i="3"/>
  <c r="BS176" i="3"/>
  <c r="BT176" i="3"/>
  <c r="CE176" i="3"/>
  <c r="CF176" i="3"/>
  <c r="CG176" i="3"/>
  <c r="AR177" i="3"/>
  <c r="AH177" i="3" s="1"/>
  <c r="AS177" i="3"/>
  <c r="Y177" i="3" s="1"/>
  <c r="AT177" i="3"/>
  <c r="Z177" i="3" s="1"/>
  <c r="AU177" i="3"/>
  <c r="AA177" i="3" s="1"/>
  <c r="AV177" i="3"/>
  <c r="AL177" i="3" s="1"/>
  <c r="AW177" i="3"/>
  <c r="AX177" i="3"/>
  <c r="AD177" i="3" s="1"/>
  <c r="J177" i="3" s="1"/>
  <c r="AY177" i="3"/>
  <c r="AE177" i="3" s="1"/>
  <c r="K177" i="3" s="1"/>
  <c r="AZ177" i="3"/>
  <c r="AP177" i="3" s="1"/>
  <c r="BA177" i="3"/>
  <c r="AQ177" i="3" s="1"/>
  <c r="BK177" i="3"/>
  <c r="BL177" i="3"/>
  <c r="BM177" i="3"/>
  <c r="BN177" i="3"/>
  <c r="BO177" i="3"/>
  <c r="BP177" i="3"/>
  <c r="BQ177" i="3"/>
  <c r="BR177" i="3"/>
  <c r="BS177" i="3"/>
  <c r="BT177" i="3"/>
  <c r="CE177" i="3"/>
  <c r="CF177" i="3"/>
  <c r="CG177" i="3"/>
  <c r="AR178" i="3"/>
  <c r="AH178" i="3" s="1"/>
  <c r="AS178" i="3"/>
  <c r="AI178" i="3" s="1"/>
  <c r="AT178" i="3"/>
  <c r="Z178" i="3" s="1"/>
  <c r="F178" i="3" s="1"/>
  <c r="AU178" i="3"/>
  <c r="AA178" i="3" s="1"/>
  <c r="G178" i="3" s="1"/>
  <c r="AV178" i="3"/>
  <c r="AL178" i="3" s="1"/>
  <c r="AW178" i="3"/>
  <c r="AM178" i="3" s="1"/>
  <c r="AX178" i="3"/>
  <c r="AD178" i="3" s="1"/>
  <c r="J178" i="3" s="1"/>
  <c r="AY178" i="3"/>
  <c r="AE178" i="3" s="1"/>
  <c r="K178" i="3" s="1"/>
  <c r="AZ178" i="3"/>
  <c r="AP178" i="3" s="1"/>
  <c r="BA178" i="3"/>
  <c r="AQ178" i="3" s="1"/>
  <c r="BK178" i="3"/>
  <c r="BL178" i="3"/>
  <c r="BM178" i="3"/>
  <c r="BN178" i="3"/>
  <c r="BO178" i="3"/>
  <c r="BP178" i="3"/>
  <c r="BQ178" i="3"/>
  <c r="BR178" i="3"/>
  <c r="BS178" i="3"/>
  <c r="BT178" i="3"/>
  <c r="CE178" i="3"/>
  <c r="CF178" i="3"/>
  <c r="CG178" i="3"/>
  <c r="AR179" i="3"/>
  <c r="AH179" i="3" s="1"/>
  <c r="AS179" i="3"/>
  <c r="AI179" i="3" s="1"/>
  <c r="AT179" i="3"/>
  <c r="Z179" i="3" s="1"/>
  <c r="AU179" i="3"/>
  <c r="AA179" i="3" s="1"/>
  <c r="G179" i="3" s="1"/>
  <c r="AV179" i="3"/>
  <c r="AL179" i="3" s="1"/>
  <c r="AW179" i="3"/>
  <c r="AM179" i="3" s="1"/>
  <c r="AX179" i="3"/>
  <c r="AY179" i="3"/>
  <c r="AE179" i="3" s="1"/>
  <c r="K179" i="3" s="1"/>
  <c r="AZ179" i="3"/>
  <c r="AP179" i="3" s="1"/>
  <c r="BA179" i="3"/>
  <c r="BK179" i="3"/>
  <c r="BL179" i="3"/>
  <c r="BM179" i="3"/>
  <c r="BN179" i="3"/>
  <c r="BO179" i="3"/>
  <c r="BP179" i="3"/>
  <c r="BQ179" i="3"/>
  <c r="BR179" i="3"/>
  <c r="BS179" i="3"/>
  <c r="BT179" i="3"/>
  <c r="CE179" i="3"/>
  <c r="CF179" i="3"/>
  <c r="CG179" i="3"/>
  <c r="AR180" i="3"/>
  <c r="AH180" i="3" s="1"/>
  <c r="AS180" i="3"/>
  <c r="AI180" i="3" s="1"/>
  <c r="AT180" i="3"/>
  <c r="Z180" i="3" s="1"/>
  <c r="F180" i="3" s="1"/>
  <c r="AU180" i="3"/>
  <c r="AA180" i="3" s="1"/>
  <c r="G180" i="3" s="1"/>
  <c r="AV180" i="3"/>
  <c r="AL180" i="3" s="1"/>
  <c r="AW180" i="3"/>
  <c r="AC180" i="3" s="1"/>
  <c r="I180" i="3" s="1"/>
  <c r="AX180" i="3"/>
  <c r="AD180" i="3" s="1"/>
  <c r="J180" i="3" s="1"/>
  <c r="AY180" i="3"/>
  <c r="AE180" i="3" s="1"/>
  <c r="K180" i="3" s="1"/>
  <c r="AZ180" i="3"/>
  <c r="BA180" i="3"/>
  <c r="AQ180" i="3" s="1"/>
  <c r="BK180" i="3"/>
  <c r="BL180" i="3"/>
  <c r="BM180" i="3"/>
  <c r="BN180" i="3"/>
  <c r="BO180" i="3"/>
  <c r="BP180" i="3"/>
  <c r="BQ180" i="3"/>
  <c r="BR180" i="3"/>
  <c r="BS180" i="3"/>
  <c r="BT180" i="3"/>
  <c r="CE180" i="3"/>
  <c r="CF180" i="3"/>
  <c r="CG180" i="3"/>
  <c r="AR181" i="3"/>
  <c r="AH181" i="3" s="1"/>
  <c r="AS181" i="3"/>
  <c r="Y181" i="3" s="1"/>
  <c r="AT181" i="3"/>
  <c r="Z181" i="3" s="1"/>
  <c r="F181" i="3" s="1"/>
  <c r="AU181" i="3"/>
  <c r="AA181" i="3" s="1"/>
  <c r="G181" i="3" s="1"/>
  <c r="AV181" i="3"/>
  <c r="AL181" i="3" s="1"/>
  <c r="AW181" i="3"/>
  <c r="AX181" i="3"/>
  <c r="AD181" i="3" s="1"/>
  <c r="J181" i="3" s="1"/>
  <c r="AY181" i="3"/>
  <c r="AE181" i="3" s="1"/>
  <c r="K181" i="3" s="1"/>
  <c r="AZ181" i="3"/>
  <c r="AP181" i="3" s="1"/>
  <c r="BA181" i="3"/>
  <c r="AQ181" i="3" s="1"/>
  <c r="BK181" i="3"/>
  <c r="BL181" i="3"/>
  <c r="BM181" i="3"/>
  <c r="BN181" i="3"/>
  <c r="BO181" i="3"/>
  <c r="BP181" i="3"/>
  <c r="BQ181" i="3"/>
  <c r="BR181" i="3"/>
  <c r="BS181" i="3"/>
  <c r="BT181" i="3"/>
  <c r="CE181" i="3"/>
  <c r="CF181" i="3"/>
  <c r="CG181" i="3"/>
  <c r="AR182" i="3"/>
  <c r="AH182" i="3" s="1"/>
  <c r="AS182" i="3"/>
  <c r="AI182" i="3" s="1"/>
  <c r="AT182" i="3"/>
  <c r="AU182" i="3"/>
  <c r="AA182" i="3" s="1"/>
  <c r="G182" i="3" s="1"/>
  <c r="AV182" i="3"/>
  <c r="AL182" i="3" s="1"/>
  <c r="AW182" i="3"/>
  <c r="AC182" i="3" s="1"/>
  <c r="I182" i="3" s="1"/>
  <c r="AX182" i="3"/>
  <c r="AD182" i="3" s="1"/>
  <c r="J182" i="3" s="1"/>
  <c r="AY182" i="3"/>
  <c r="AO182" i="3" s="1"/>
  <c r="AZ182" i="3"/>
  <c r="AP182" i="3" s="1"/>
  <c r="BA182" i="3"/>
  <c r="AQ182" i="3" s="1"/>
  <c r="BK182" i="3"/>
  <c r="BL182" i="3"/>
  <c r="BM182" i="3"/>
  <c r="BN182" i="3"/>
  <c r="BO182" i="3"/>
  <c r="BP182" i="3"/>
  <c r="BQ182" i="3"/>
  <c r="BR182" i="3"/>
  <c r="BS182" i="3"/>
  <c r="BT182" i="3"/>
  <c r="CE182" i="3"/>
  <c r="CF182" i="3"/>
  <c r="CG182" i="3"/>
  <c r="AR183" i="3"/>
  <c r="AS183" i="3"/>
  <c r="AT183" i="3"/>
  <c r="AU183" i="3"/>
  <c r="AA183" i="3" s="1"/>
  <c r="G183" i="3" s="1"/>
  <c r="AV183" i="3"/>
  <c r="AL183" i="3" s="1"/>
  <c r="AW183" i="3"/>
  <c r="AM183" i="3" s="1"/>
  <c r="AX183" i="3"/>
  <c r="AD183" i="3" s="1"/>
  <c r="J183" i="3" s="1"/>
  <c r="AY183" i="3"/>
  <c r="AO183" i="3" s="1"/>
  <c r="AZ183" i="3"/>
  <c r="AP183" i="3" s="1"/>
  <c r="BA183" i="3"/>
  <c r="AG183" i="3" s="1"/>
  <c r="M183" i="3" s="1"/>
  <c r="BK183" i="3"/>
  <c r="BL183" i="3"/>
  <c r="BM183" i="3"/>
  <c r="BN183" i="3"/>
  <c r="BO183" i="3"/>
  <c r="BP183" i="3"/>
  <c r="BQ183" i="3"/>
  <c r="BR183" i="3"/>
  <c r="BS183" i="3"/>
  <c r="BT183" i="3"/>
  <c r="CE183" i="3"/>
  <c r="CF183" i="3"/>
  <c r="CG183" i="3"/>
  <c r="AR184" i="3"/>
  <c r="AH184" i="3" s="1"/>
  <c r="AS184" i="3"/>
  <c r="AI184" i="3" s="1"/>
  <c r="AT184" i="3"/>
  <c r="Z184" i="3" s="1"/>
  <c r="F184" i="3" s="1"/>
  <c r="AU184" i="3"/>
  <c r="AA184" i="3" s="1"/>
  <c r="G184" i="3" s="1"/>
  <c r="AV184" i="3"/>
  <c r="AL184" i="3" s="1"/>
  <c r="AW184" i="3"/>
  <c r="AX184" i="3"/>
  <c r="AD184" i="3" s="1"/>
  <c r="J184" i="3" s="1"/>
  <c r="AY184" i="3"/>
  <c r="AE184" i="3" s="1"/>
  <c r="K184" i="3" s="1"/>
  <c r="AZ184" i="3"/>
  <c r="BA184" i="3"/>
  <c r="BK184" i="3"/>
  <c r="BL184" i="3"/>
  <c r="BM184" i="3"/>
  <c r="BN184" i="3"/>
  <c r="BO184" i="3"/>
  <c r="BP184" i="3"/>
  <c r="BQ184" i="3"/>
  <c r="BR184" i="3"/>
  <c r="BS184" i="3"/>
  <c r="BT184" i="3"/>
  <c r="CE184" i="3"/>
  <c r="CF184" i="3"/>
  <c r="CG184" i="3"/>
  <c r="AR185" i="3"/>
  <c r="AH185" i="3" s="1"/>
  <c r="AS185" i="3"/>
  <c r="Y185" i="3" s="1"/>
  <c r="AT185" i="3"/>
  <c r="Z185" i="3" s="1"/>
  <c r="AU185" i="3"/>
  <c r="AA185" i="3" s="1"/>
  <c r="AV185" i="3"/>
  <c r="AL185" i="3" s="1"/>
  <c r="AW185" i="3"/>
  <c r="AC185" i="3" s="1"/>
  <c r="I185" i="3" s="1"/>
  <c r="AX185" i="3"/>
  <c r="AD185" i="3" s="1"/>
  <c r="J185" i="3" s="1"/>
  <c r="AY185" i="3"/>
  <c r="AE185" i="3" s="1"/>
  <c r="K185" i="3" s="1"/>
  <c r="AZ185" i="3"/>
  <c r="AP185" i="3" s="1"/>
  <c r="BA185" i="3"/>
  <c r="AG185" i="3" s="1"/>
  <c r="M185" i="3" s="1"/>
  <c r="BK185" i="3"/>
  <c r="BL185" i="3"/>
  <c r="BM185" i="3"/>
  <c r="BN185" i="3"/>
  <c r="BO185" i="3"/>
  <c r="BP185" i="3"/>
  <c r="BQ185" i="3"/>
  <c r="BR185" i="3"/>
  <c r="BS185" i="3"/>
  <c r="BT185" i="3"/>
  <c r="CE185" i="3"/>
  <c r="CF185" i="3"/>
  <c r="CG185" i="3"/>
  <c r="AR186" i="3"/>
  <c r="AH186" i="3" s="1"/>
  <c r="AS186" i="3"/>
  <c r="AI186" i="3" s="1"/>
  <c r="AT186" i="3"/>
  <c r="Z186" i="3" s="1"/>
  <c r="AU186" i="3"/>
  <c r="AA186" i="3" s="1"/>
  <c r="AV186" i="3"/>
  <c r="AL186" i="3" s="1"/>
  <c r="AW186" i="3"/>
  <c r="AM186" i="3" s="1"/>
  <c r="AX186" i="3"/>
  <c r="AD186" i="3" s="1"/>
  <c r="J186" i="3" s="1"/>
  <c r="AY186" i="3"/>
  <c r="AE186" i="3" s="1"/>
  <c r="K186" i="3" s="1"/>
  <c r="AZ186" i="3"/>
  <c r="AP186" i="3" s="1"/>
  <c r="BA186" i="3"/>
  <c r="AQ186" i="3" s="1"/>
  <c r="BK186" i="3"/>
  <c r="BL186" i="3"/>
  <c r="BM186" i="3"/>
  <c r="BN186" i="3"/>
  <c r="BO186" i="3"/>
  <c r="BP186" i="3"/>
  <c r="BQ186" i="3"/>
  <c r="BR186" i="3"/>
  <c r="BS186" i="3"/>
  <c r="BT186" i="3"/>
  <c r="CE186" i="3"/>
  <c r="CF186" i="3"/>
  <c r="CG186" i="3"/>
  <c r="AR187" i="3"/>
  <c r="AH187" i="3" s="1"/>
  <c r="AS187" i="3"/>
  <c r="AT187" i="3"/>
  <c r="AU187" i="3"/>
  <c r="AA187" i="3" s="1"/>
  <c r="AV187" i="3"/>
  <c r="AL187" i="3" s="1"/>
  <c r="AW187" i="3"/>
  <c r="AM187" i="3" s="1"/>
  <c r="AX187" i="3"/>
  <c r="AD187" i="3" s="1"/>
  <c r="J187" i="3" s="1"/>
  <c r="AY187" i="3"/>
  <c r="AO187" i="3" s="1"/>
  <c r="AZ187" i="3"/>
  <c r="AP187" i="3" s="1"/>
  <c r="BA187" i="3"/>
  <c r="AG187" i="3" s="1"/>
  <c r="M187" i="3" s="1"/>
  <c r="BK187" i="3"/>
  <c r="BL187" i="3"/>
  <c r="BM187" i="3"/>
  <c r="BN187" i="3"/>
  <c r="BO187" i="3"/>
  <c r="BP187" i="3"/>
  <c r="BQ187" i="3"/>
  <c r="BR187" i="3"/>
  <c r="BS187" i="3"/>
  <c r="BT187" i="3"/>
  <c r="CE187" i="3"/>
  <c r="CF187" i="3"/>
  <c r="CG187" i="3"/>
  <c r="AR188" i="3"/>
  <c r="AH188" i="3" s="1"/>
  <c r="AS188" i="3"/>
  <c r="AI188" i="3" s="1"/>
  <c r="AT188" i="3"/>
  <c r="Z188" i="3" s="1"/>
  <c r="AU188" i="3"/>
  <c r="AA188" i="3" s="1"/>
  <c r="G188" i="3" s="1"/>
  <c r="AV188" i="3"/>
  <c r="AL188" i="3" s="1"/>
  <c r="AW188" i="3"/>
  <c r="AX188" i="3"/>
  <c r="AD188" i="3" s="1"/>
  <c r="J188" i="3" s="1"/>
  <c r="AY188" i="3"/>
  <c r="AE188" i="3" s="1"/>
  <c r="K188" i="3" s="1"/>
  <c r="AZ188" i="3"/>
  <c r="AP188" i="3" s="1"/>
  <c r="BA188" i="3"/>
  <c r="BK188" i="3"/>
  <c r="BL188" i="3"/>
  <c r="BM188" i="3"/>
  <c r="BN188" i="3"/>
  <c r="BO188" i="3"/>
  <c r="BP188" i="3"/>
  <c r="BQ188" i="3"/>
  <c r="BR188" i="3"/>
  <c r="BS188" i="3"/>
  <c r="BT188" i="3"/>
  <c r="CE188" i="3"/>
  <c r="CF188" i="3"/>
  <c r="CG188" i="3"/>
  <c r="AR189" i="3"/>
  <c r="AH189" i="3" s="1"/>
  <c r="AS189" i="3"/>
  <c r="Y189" i="3" s="1"/>
  <c r="AT189" i="3"/>
  <c r="Z189" i="3" s="1"/>
  <c r="F189" i="3" s="1"/>
  <c r="AU189" i="3"/>
  <c r="AA189" i="3" s="1"/>
  <c r="G189" i="3" s="1"/>
  <c r="AV189" i="3"/>
  <c r="AL189" i="3" s="1"/>
  <c r="AW189" i="3"/>
  <c r="AX189" i="3"/>
  <c r="AD189" i="3" s="1"/>
  <c r="J189" i="3" s="1"/>
  <c r="AY189" i="3"/>
  <c r="AE189" i="3" s="1"/>
  <c r="K189" i="3" s="1"/>
  <c r="AZ189" i="3"/>
  <c r="AP189" i="3" s="1"/>
  <c r="BA189" i="3"/>
  <c r="AQ189" i="3" s="1"/>
  <c r="BK189" i="3"/>
  <c r="BL189" i="3"/>
  <c r="BM189" i="3"/>
  <c r="BN189" i="3"/>
  <c r="BO189" i="3"/>
  <c r="BP189" i="3"/>
  <c r="BQ189" i="3"/>
  <c r="BR189" i="3"/>
  <c r="BS189" i="3"/>
  <c r="BT189" i="3"/>
  <c r="CE189" i="3"/>
  <c r="CF189" i="3"/>
  <c r="CG189" i="3"/>
  <c r="AR190" i="3"/>
  <c r="AH190" i="3" s="1"/>
  <c r="AS190" i="3"/>
  <c r="AI190" i="3" s="1"/>
  <c r="AT190" i="3"/>
  <c r="Z190" i="3" s="1"/>
  <c r="AU190" i="3"/>
  <c r="AA190" i="3" s="1"/>
  <c r="G190" i="3" s="1"/>
  <c r="AV190" i="3"/>
  <c r="AL190" i="3" s="1"/>
  <c r="AW190" i="3"/>
  <c r="AC190" i="3" s="1"/>
  <c r="I190" i="3" s="1"/>
  <c r="AX190" i="3"/>
  <c r="AD190" i="3" s="1"/>
  <c r="J190" i="3" s="1"/>
  <c r="AY190" i="3"/>
  <c r="AO190" i="3" s="1"/>
  <c r="AZ190" i="3"/>
  <c r="AP190" i="3" s="1"/>
  <c r="BA190" i="3"/>
  <c r="AQ190" i="3" s="1"/>
  <c r="BK190" i="3"/>
  <c r="BL190" i="3"/>
  <c r="BM190" i="3"/>
  <c r="BN190" i="3"/>
  <c r="BO190" i="3"/>
  <c r="BP190" i="3"/>
  <c r="BQ190" i="3"/>
  <c r="BR190" i="3"/>
  <c r="BS190" i="3"/>
  <c r="BT190" i="3"/>
  <c r="CE190" i="3"/>
  <c r="CF190" i="3"/>
  <c r="CG190" i="3"/>
  <c r="AR191" i="3"/>
  <c r="AH191" i="3" s="1"/>
  <c r="AS191" i="3"/>
  <c r="AI191" i="3" s="1"/>
  <c r="AT191" i="3"/>
  <c r="Z191" i="3" s="1"/>
  <c r="F191" i="3" s="1"/>
  <c r="AU191" i="3"/>
  <c r="AA191" i="3" s="1"/>
  <c r="G191" i="3" s="1"/>
  <c r="AV191" i="3"/>
  <c r="AL191" i="3" s="1"/>
  <c r="AW191" i="3"/>
  <c r="AM191" i="3" s="1"/>
  <c r="AX191" i="3"/>
  <c r="AD191" i="3" s="1"/>
  <c r="J191" i="3" s="1"/>
  <c r="AY191" i="3"/>
  <c r="AE191" i="3" s="1"/>
  <c r="K191" i="3" s="1"/>
  <c r="AZ191" i="3"/>
  <c r="BA191" i="3"/>
  <c r="AG191" i="3" s="1"/>
  <c r="M191" i="3" s="1"/>
  <c r="BK191" i="3"/>
  <c r="BL191" i="3"/>
  <c r="BM191" i="3"/>
  <c r="BN191" i="3"/>
  <c r="BO191" i="3"/>
  <c r="BP191" i="3"/>
  <c r="BQ191" i="3"/>
  <c r="BR191" i="3"/>
  <c r="BS191" i="3"/>
  <c r="BT191" i="3"/>
  <c r="CE191" i="3"/>
  <c r="CF191" i="3"/>
  <c r="CG191" i="3"/>
  <c r="AR192" i="3"/>
  <c r="AH192" i="3" s="1"/>
  <c r="AS192" i="3"/>
  <c r="AI192" i="3" s="1"/>
  <c r="AT192" i="3"/>
  <c r="Z192" i="3" s="1"/>
  <c r="AU192" i="3"/>
  <c r="AA192" i="3" s="1"/>
  <c r="G192" i="3" s="1"/>
  <c r="AV192" i="3"/>
  <c r="AL192" i="3" s="1"/>
  <c r="AW192" i="3"/>
  <c r="AC192" i="3" s="1"/>
  <c r="I192" i="3" s="1"/>
  <c r="AX192" i="3"/>
  <c r="AD192" i="3" s="1"/>
  <c r="J192" i="3" s="1"/>
  <c r="AY192" i="3"/>
  <c r="AE192" i="3" s="1"/>
  <c r="K192" i="3" s="1"/>
  <c r="AZ192" i="3"/>
  <c r="AP192" i="3" s="1"/>
  <c r="BA192" i="3"/>
  <c r="AQ192" i="3" s="1"/>
  <c r="BK192" i="3"/>
  <c r="BU192" i="3" s="1"/>
  <c r="CH192" i="3" s="1"/>
  <c r="BL192" i="3"/>
  <c r="BM192" i="3"/>
  <c r="BN192" i="3"/>
  <c r="BO192" i="3"/>
  <c r="BP192" i="3"/>
  <c r="BQ192" i="3"/>
  <c r="BR192" i="3"/>
  <c r="BS192" i="3"/>
  <c r="BT192" i="3"/>
  <c r="CE192" i="3"/>
  <c r="CF192" i="3"/>
  <c r="CG192" i="3"/>
  <c r="AR193" i="3"/>
  <c r="AH193" i="3" s="1"/>
  <c r="AS193" i="3"/>
  <c r="Y193" i="3" s="1"/>
  <c r="AT193" i="3"/>
  <c r="Z193" i="3" s="1"/>
  <c r="F193" i="3" s="1"/>
  <c r="AU193" i="3"/>
  <c r="AA193" i="3" s="1"/>
  <c r="G193" i="3" s="1"/>
  <c r="AV193" i="3"/>
  <c r="AL193" i="3" s="1"/>
  <c r="AW193" i="3"/>
  <c r="AX193" i="3"/>
  <c r="AD193" i="3" s="1"/>
  <c r="J193" i="3" s="1"/>
  <c r="AY193" i="3"/>
  <c r="AE193" i="3" s="1"/>
  <c r="K193" i="3" s="1"/>
  <c r="AZ193" i="3"/>
  <c r="AP193" i="3" s="1"/>
  <c r="BA193" i="3"/>
  <c r="AQ193" i="3" s="1"/>
  <c r="BK193" i="3"/>
  <c r="BL193" i="3"/>
  <c r="BM193" i="3"/>
  <c r="BN193" i="3"/>
  <c r="BO193" i="3"/>
  <c r="BP193" i="3"/>
  <c r="BQ193" i="3"/>
  <c r="BR193" i="3"/>
  <c r="BS193" i="3"/>
  <c r="BT193" i="3"/>
  <c r="CE193" i="3"/>
  <c r="CF193" i="3"/>
  <c r="CG193" i="3"/>
  <c r="AR194" i="3"/>
  <c r="AH194" i="3" s="1"/>
  <c r="AS194" i="3"/>
  <c r="AI194" i="3" s="1"/>
  <c r="AT194" i="3"/>
  <c r="Z194" i="3" s="1"/>
  <c r="F194" i="3" s="1"/>
  <c r="AU194" i="3"/>
  <c r="AA194" i="3" s="1"/>
  <c r="G194" i="3" s="1"/>
  <c r="AV194" i="3"/>
  <c r="AL194" i="3" s="1"/>
  <c r="AW194" i="3"/>
  <c r="AC194" i="3" s="1"/>
  <c r="I194" i="3" s="1"/>
  <c r="AX194" i="3"/>
  <c r="AD194" i="3" s="1"/>
  <c r="J194" i="3" s="1"/>
  <c r="AY194" i="3"/>
  <c r="AZ194" i="3"/>
  <c r="AP194" i="3" s="1"/>
  <c r="BA194" i="3"/>
  <c r="AQ194" i="3" s="1"/>
  <c r="BK194" i="3"/>
  <c r="BL194" i="3"/>
  <c r="BM194" i="3"/>
  <c r="BN194" i="3"/>
  <c r="BO194" i="3"/>
  <c r="BP194" i="3"/>
  <c r="BQ194" i="3"/>
  <c r="BR194" i="3"/>
  <c r="BS194" i="3"/>
  <c r="BT194" i="3"/>
  <c r="CE194" i="3"/>
  <c r="CF194" i="3"/>
  <c r="CG194" i="3"/>
  <c r="AR195" i="3"/>
  <c r="AH195" i="3" s="1"/>
  <c r="AS195" i="3"/>
  <c r="AI195" i="3" s="1"/>
  <c r="AT195" i="3"/>
  <c r="Z195" i="3" s="1"/>
  <c r="F195" i="3" s="1"/>
  <c r="AU195" i="3"/>
  <c r="AA195" i="3" s="1"/>
  <c r="G195" i="3" s="1"/>
  <c r="AV195" i="3"/>
  <c r="AL195" i="3" s="1"/>
  <c r="AW195" i="3"/>
  <c r="AM195" i="3" s="1"/>
  <c r="AX195" i="3"/>
  <c r="AD195" i="3" s="1"/>
  <c r="J195" i="3" s="1"/>
  <c r="AY195" i="3"/>
  <c r="AE195" i="3" s="1"/>
  <c r="K195" i="3" s="1"/>
  <c r="AZ195" i="3"/>
  <c r="AP195" i="3" s="1"/>
  <c r="BA195" i="3"/>
  <c r="AG195" i="3" s="1"/>
  <c r="M195" i="3" s="1"/>
  <c r="BK195" i="3"/>
  <c r="BL195" i="3"/>
  <c r="BM195" i="3"/>
  <c r="BN195" i="3"/>
  <c r="BO195" i="3"/>
  <c r="BP195" i="3"/>
  <c r="BQ195" i="3"/>
  <c r="BR195" i="3"/>
  <c r="BS195" i="3"/>
  <c r="BT195" i="3"/>
  <c r="CE195" i="3"/>
  <c r="CF195" i="3"/>
  <c r="CG195" i="3"/>
  <c r="AR196" i="3"/>
  <c r="AH196" i="3" s="1"/>
  <c r="AS196" i="3"/>
  <c r="AI196" i="3" s="1"/>
  <c r="AT196" i="3"/>
  <c r="Z196" i="3" s="1"/>
  <c r="AU196" i="3"/>
  <c r="AA196" i="3" s="1"/>
  <c r="AV196" i="3"/>
  <c r="AL196" i="3" s="1"/>
  <c r="AW196" i="3"/>
  <c r="AC196" i="3" s="1"/>
  <c r="I196" i="3" s="1"/>
  <c r="AX196" i="3"/>
  <c r="AD196" i="3" s="1"/>
  <c r="J196" i="3" s="1"/>
  <c r="AY196" i="3"/>
  <c r="AE196" i="3" s="1"/>
  <c r="K196" i="3" s="1"/>
  <c r="AZ196" i="3"/>
  <c r="AP196" i="3" s="1"/>
  <c r="BA196" i="3"/>
  <c r="AQ196" i="3" s="1"/>
  <c r="BK196" i="3"/>
  <c r="BL196" i="3"/>
  <c r="BM196" i="3"/>
  <c r="BN196" i="3"/>
  <c r="BO196" i="3"/>
  <c r="BP196" i="3"/>
  <c r="BQ196" i="3"/>
  <c r="BR196" i="3"/>
  <c r="BS196" i="3"/>
  <c r="BT196" i="3"/>
  <c r="CE196" i="3"/>
  <c r="CF196" i="3"/>
  <c r="CG196" i="3"/>
  <c r="AR197" i="3"/>
  <c r="AH197" i="3" s="1"/>
  <c r="AS197" i="3"/>
  <c r="Y197" i="3" s="1"/>
  <c r="AT197" i="3"/>
  <c r="Z197" i="3" s="1"/>
  <c r="AU197" i="3"/>
  <c r="AA197" i="3" s="1"/>
  <c r="G197" i="3" s="1"/>
  <c r="AV197" i="3"/>
  <c r="AL197" i="3" s="1"/>
  <c r="AW197" i="3"/>
  <c r="AC197" i="3" s="1"/>
  <c r="I197" i="3" s="1"/>
  <c r="AX197" i="3"/>
  <c r="AD197" i="3" s="1"/>
  <c r="J197" i="3" s="1"/>
  <c r="AY197" i="3"/>
  <c r="AE197" i="3" s="1"/>
  <c r="K197" i="3" s="1"/>
  <c r="AZ197" i="3"/>
  <c r="AP197" i="3" s="1"/>
  <c r="BA197" i="3"/>
  <c r="AG197" i="3" s="1"/>
  <c r="M197" i="3" s="1"/>
  <c r="BK197" i="3"/>
  <c r="BL197" i="3"/>
  <c r="BM197" i="3"/>
  <c r="BN197" i="3"/>
  <c r="BO197" i="3"/>
  <c r="BP197" i="3"/>
  <c r="BQ197" i="3"/>
  <c r="BR197" i="3"/>
  <c r="BS197" i="3"/>
  <c r="BT197" i="3"/>
  <c r="CE197" i="3"/>
  <c r="CF197" i="3"/>
  <c r="CG197" i="3"/>
  <c r="AR198" i="3"/>
  <c r="AH198" i="3" s="1"/>
  <c r="AS198" i="3"/>
  <c r="Y198" i="3" s="1"/>
  <c r="AT198" i="3"/>
  <c r="AU198" i="3"/>
  <c r="AA198" i="3" s="1"/>
  <c r="AV198" i="3"/>
  <c r="AL198" i="3" s="1"/>
  <c r="AW198" i="3"/>
  <c r="AM198" i="3" s="1"/>
  <c r="AX198" i="3"/>
  <c r="AD198" i="3" s="1"/>
  <c r="J198" i="3" s="1"/>
  <c r="AY198" i="3"/>
  <c r="AO198" i="3" s="1"/>
  <c r="AZ198" i="3"/>
  <c r="AP198" i="3" s="1"/>
  <c r="BA198" i="3"/>
  <c r="AQ198" i="3" s="1"/>
  <c r="BK198" i="3"/>
  <c r="BL198" i="3"/>
  <c r="BM198" i="3"/>
  <c r="BN198" i="3"/>
  <c r="BO198" i="3"/>
  <c r="BP198" i="3"/>
  <c r="BQ198" i="3"/>
  <c r="BR198" i="3"/>
  <c r="BS198" i="3"/>
  <c r="BT198" i="3"/>
  <c r="CE198" i="3"/>
  <c r="CF198" i="3"/>
  <c r="CG198" i="3"/>
  <c r="AR199" i="3"/>
  <c r="AS199" i="3"/>
  <c r="AI199" i="3" s="1"/>
  <c r="AT199" i="3"/>
  <c r="Z199" i="3" s="1"/>
  <c r="F199" i="3" s="1"/>
  <c r="AU199" i="3"/>
  <c r="AA199" i="3" s="1"/>
  <c r="G199" i="3" s="1"/>
  <c r="AV199" i="3"/>
  <c r="AL199" i="3" s="1"/>
  <c r="AW199" i="3"/>
  <c r="AM199" i="3" s="1"/>
  <c r="AX199" i="3"/>
  <c r="AD199" i="3" s="1"/>
  <c r="J199" i="3" s="1"/>
  <c r="AY199" i="3"/>
  <c r="AE199" i="3" s="1"/>
  <c r="K199" i="3" s="1"/>
  <c r="AZ199" i="3"/>
  <c r="AP199" i="3" s="1"/>
  <c r="BA199" i="3"/>
  <c r="AG199" i="3" s="1"/>
  <c r="M199" i="3" s="1"/>
  <c r="BK199" i="3"/>
  <c r="BL199" i="3"/>
  <c r="BM199" i="3"/>
  <c r="BN199" i="3"/>
  <c r="BO199" i="3"/>
  <c r="BP199" i="3"/>
  <c r="BQ199" i="3"/>
  <c r="BR199" i="3"/>
  <c r="BS199" i="3"/>
  <c r="BT199" i="3"/>
  <c r="CE199" i="3"/>
  <c r="CF199" i="3"/>
  <c r="CG199" i="3"/>
  <c r="AR200" i="3"/>
  <c r="AH200" i="3" s="1"/>
  <c r="AS200" i="3"/>
  <c r="AI200" i="3" s="1"/>
  <c r="AT200" i="3"/>
  <c r="Z200" i="3" s="1"/>
  <c r="F200" i="3" s="1"/>
  <c r="AU200" i="3"/>
  <c r="AA200" i="3" s="1"/>
  <c r="G200" i="3" s="1"/>
  <c r="AV200" i="3"/>
  <c r="AL200" i="3" s="1"/>
  <c r="AW200" i="3"/>
  <c r="AC200" i="3" s="1"/>
  <c r="I200" i="3" s="1"/>
  <c r="AX200" i="3"/>
  <c r="AD200" i="3" s="1"/>
  <c r="J200" i="3" s="1"/>
  <c r="AY200" i="3"/>
  <c r="AE200" i="3" s="1"/>
  <c r="K200" i="3" s="1"/>
  <c r="AZ200" i="3"/>
  <c r="AP200" i="3" s="1"/>
  <c r="BA200" i="3"/>
  <c r="AQ200" i="3" s="1"/>
  <c r="BK200" i="3"/>
  <c r="BL200" i="3"/>
  <c r="BM200" i="3"/>
  <c r="BN200" i="3"/>
  <c r="BO200" i="3"/>
  <c r="BP200" i="3"/>
  <c r="BQ200" i="3"/>
  <c r="BR200" i="3"/>
  <c r="BS200" i="3"/>
  <c r="BT200" i="3"/>
  <c r="CE200" i="3"/>
  <c r="CF200" i="3"/>
  <c r="CG200" i="3"/>
  <c r="AR201" i="3"/>
  <c r="AH201" i="3" s="1"/>
  <c r="AS201" i="3"/>
  <c r="Y201" i="3" s="1"/>
  <c r="AT201" i="3"/>
  <c r="Z201" i="3" s="1"/>
  <c r="F201" i="3" s="1"/>
  <c r="AU201" i="3"/>
  <c r="AA201" i="3" s="1"/>
  <c r="G201" i="3" s="1"/>
  <c r="AV201" i="3"/>
  <c r="AL201" i="3" s="1"/>
  <c r="AW201" i="3"/>
  <c r="AC201" i="3" s="1"/>
  <c r="I201" i="3" s="1"/>
  <c r="AX201" i="3"/>
  <c r="AD201" i="3" s="1"/>
  <c r="J201" i="3" s="1"/>
  <c r="AY201" i="3"/>
  <c r="AE201" i="3" s="1"/>
  <c r="K201" i="3" s="1"/>
  <c r="AZ201" i="3"/>
  <c r="AP201" i="3" s="1"/>
  <c r="BA201" i="3"/>
  <c r="AQ201" i="3" s="1"/>
  <c r="BK201" i="3"/>
  <c r="BU201" i="3" s="1"/>
  <c r="CH201" i="3" s="1"/>
  <c r="BL201" i="3"/>
  <c r="BM201" i="3"/>
  <c r="BN201" i="3"/>
  <c r="BO201" i="3"/>
  <c r="BP201" i="3"/>
  <c r="BQ201" i="3"/>
  <c r="BR201" i="3"/>
  <c r="BS201" i="3"/>
  <c r="BT201" i="3"/>
  <c r="CE201" i="3"/>
  <c r="CF201" i="3"/>
  <c r="CG201" i="3"/>
  <c r="AR202" i="3"/>
  <c r="AS202" i="3"/>
  <c r="AI202" i="3" s="1"/>
  <c r="AT202" i="3"/>
  <c r="Z202" i="3" s="1"/>
  <c r="F202" i="3" s="1"/>
  <c r="AU202" i="3"/>
  <c r="AA202" i="3" s="1"/>
  <c r="G202" i="3" s="1"/>
  <c r="AV202" i="3"/>
  <c r="AL202" i="3" s="1"/>
  <c r="AW202" i="3"/>
  <c r="AM202" i="3" s="1"/>
  <c r="AX202" i="3"/>
  <c r="AD202" i="3" s="1"/>
  <c r="J202" i="3" s="1"/>
  <c r="AY202" i="3"/>
  <c r="AO202" i="3" s="1"/>
  <c r="AZ202" i="3"/>
  <c r="AP202" i="3" s="1"/>
  <c r="BA202" i="3"/>
  <c r="AQ202" i="3" s="1"/>
  <c r="BK202" i="3"/>
  <c r="BL202" i="3"/>
  <c r="BM202" i="3"/>
  <c r="BN202" i="3"/>
  <c r="BO202" i="3"/>
  <c r="BP202" i="3"/>
  <c r="BQ202" i="3"/>
  <c r="BR202" i="3"/>
  <c r="BS202" i="3"/>
  <c r="BT202" i="3"/>
  <c r="CE202" i="3"/>
  <c r="CF202" i="3"/>
  <c r="CG202" i="3"/>
  <c r="AR203" i="3"/>
  <c r="AH203" i="3" s="1"/>
  <c r="AS203" i="3"/>
  <c r="AI203" i="3" s="1"/>
  <c r="AT203" i="3"/>
  <c r="Z203" i="3" s="1"/>
  <c r="F203" i="3" s="1"/>
  <c r="AU203" i="3"/>
  <c r="AA203" i="3" s="1"/>
  <c r="G203" i="3" s="1"/>
  <c r="AV203" i="3"/>
  <c r="AL203" i="3" s="1"/>
  <c r="AW203" i="3"/>
  <c r="AM203" i="3" s="1"/>
  <c r="AX203" i="3"/>
  <c r="AD203" i="3" s="1"/>
  <c r="J203" i="3" s="1"/>
  <c r="AY203" i="3"/>
  <c r="AE203" i="3" s="1"/>
  <c r="K203" i="3" s="1"/>
  <c r="AZ203" i="3"/>
  <c r="AP203" i="3" s="1"/>
  <c r="BA203" i="3"/>
  <c r="AG203" i="3" s="1"/>
  <c r="M203" i="3" s="1"/>
  <c r="BK203" i="3"/>
  <c r="BL203" i="3"/>
  <c r="BM203" i="3"/>
  <c r="BN203" i="3"/>
  <c r="BO203" i="3"/>
  <c r="BP203" i="3"/>
  <c r="BQ203" i="3"/>
  <c r="BR203" i="3"/>
  <c r="BS203" i="3"/>
  <c r="BT203" i="3"/>
  <c r="CE203" i="3"/>
  <c r="CF203" i="3"/>
  <c r="CG203" i="3"/>
  <c r="S27" i="2"/>
  <c r="T27" i="2" s="1"/>
  <c r="CD13" i="2"/>
  <c r="CE13" i="2" s="1"/>
  <c r="CF13" i="2" s="1"/>
  <c r="CG13" i="2" s="1"/>
  <c r="CH13" i="2" s="1"/>
  <c r="CD14" i="2"/>
  <c r="CE14" i="2" s="1"/>
  <c r="CF14" i="2" s="1"/>
  <c r="CG14" i="2" s="1"/>
  <c r="CH14" i="2" s="1"/>
  <c r="CD15" i="2"/>
  <c r="CE15" i="2" s="1"/>
  <c r="CF15" i="2" s="1"/>
  <c r="CG15" i="2" s="1"/>
  <c r="CH15" i="2" s="1"/>
  <c r="CD16" i="2"/>
  <c r="CE16" i="2" s="1"/>
  <c r="CF16" i="2" s="1"/>
  <c r="CG16" i="2" s="1"/>
  <c r="CH16" i="2" s="1"/>
  <c r="CD12" i="2"/>
  <c r="CE12" i="2" s="1"/>
  <c r="CF12" i="2" s="1"/>
  <c r="CG12" i="2" s="1"/>
  <c r="CH12" i="2" s="1"/>
  <c r="F3" i="4"/>
  <c r="G3" i="4" s="1"/>
  <c r="M3" i="4"/>
  <c r="N3" i="4" s="1"/>
  <c r="T3" i="4"/>
  <c r="U3" i="4" s="1"/>
  <c r="AA3" i="4"/>
  <c r="AB3" i="4" s="1"/>
  <c r="AH3" i="4"/>
  <c r="AI3" i="4" s="1"/>
  <c r="AO3" i="4"/>
  <c r="AP3" i="4" s="1"/>
  <c r="F4" i="4"/>
  <c r="G4" i="4" s="1"/>
  <c r="M4" i="4"/>
  <c r="N4" i="4" s="1"/>
  <c r="T4" i="4"/>
  <c r="U4" i="4" s="1"/>
  <c r="AA4" i="4"/>
  <c r="AB4" i="4" s="1"/>
  <c r="AH4" i="4"/>
  <c r="AI4" i="4" s="1"/>
  <c r="AO4" i="4"/>
  <c r="AP4" i="4" s="1"/>
  <c r="F5" i="4"/>
  <c r="G5" i="4" s="1"/>
  <c r="M5" i="4"/>
  <c r="N5" i="4" s="1"/>
  <c r="T5" i="4"/>
  <c r="U5" i="4" s="1"/>
  <c r="AA5" i="4"/>
  <c r="AB5" i="4" s="1"/>
  <c r="AH5" i="4"/>
  <c r="AI5" i="4" s="1"/>
  <c r="AO5" i="4"/>
  <c r="AP5" i="4" s="1"/>
  <c r="F6" i="4"/>
  <c r="G6" i="4" s="1"/>
  <c r="M6" i="4"/>
  <c r="N6" i="4" s="1"/>
  <c r="T6" i="4"/>
  <c r="U6" i="4" s="1"/>
  <c r="AA6" i="4"/>
  <c r="AB6" i="4" s="1"/>
  <c r="AH6" i="4"/>
  <c r="AI6" i="4" s="1"/>
  <c r="AO6" i="4"/>
  <c r="AP6" i="4" s="1"/>
  <c r="F7" i="4"/>
  <c r="G7" i="4"/>
  <c r="M7" i="4"/>
  <c r="N7" i="4" s="1"/>
  <c r="T7" i="4"/>
  <c r="U7" i="4" s="1"/>
  <c r="AA7" i="4"/>
  <c r="AB7" i="4" s="1"/>
  <c r="AH7" i="4"/>
  <c r="AI7" i="4" s="1"/>
  <c r="AO7" i="4"/>
  <c r="AP7" i="4" s="1"/>
  <c r="F8" i="4"/>
  <c r="G8" i="4" s="1"/>
  <c r="M8" i="4"/>
  <c r="N8" i="4" s="1"/>
  <c r="T8" i="4"/>
  <c r="U8" i="4" s="1"/>
  <c r="AA8" i="4"/>
  <c r="AB8" i="4" s="1"/>
  <c r="AH8" i="4"/>
  <c r="AI8" i="4" s="1"/>
  <c r="AO8" i="4"/>
  <c r="AP8" i="4" s="1"/>
  <c r="F9" i="4"/>
  <c r="G9" i="4" s="1"/>
  <c r="M9" i="4"/>
  <c r="N9" i="4" s="1"/>
  <c r="T9" i="4"/>
  <c r="U9" i="4" s="1"/>
  <c r="AA9" i="4"/>
  <c r="AB9" i="4" s="1"/>
  <c r="AH9" i="4"/>
  <c r="AI9" i="4" s="1"/>
  <c r="AO9" i="4"/>
  <c r="AP9" i="4" s="1"/>
  <c r="F10" i="4"/>
  <c r="G10" i="4" s="1"/>
  <c r="M10" i="4"/>
  <c r="N10" i="4" s="1"/>
  <c r="T10" i="4"/>
  <c r="U10" i="4" s="1"/>
  <c r="AA10" i="4"/>
  <c r="AB10" i="4" s="1"/>
  <c r="AH10" i="4"/>
  <c r="AI10" i="4" s="1"/>
  <c r="AO10" i="4"/>
  <c r="AP10" i="4" s="1"/>
  <c r="F11" i="4"/>
  <c r="G11" i="4" s="1"/>
  <c r="M11" i="4"/>
  <c r="N11" i="4" s="1"/>
  <c r="T11" i="4"/>
  <c r="U11" i="4" s="1"/>
  <c r="AA11" i="4"/>
  <c r="AB11" i="4" s="1"/>
  <c r="AH11" i="4"/>
  <c r="AI11" i="4" s="1"/>
  <c r="AO11" i="4"/>
  <c r="AP11" i="4" s="1"/>
  <c r="F12" i="4"/>
  <c r="G12" i="4"/>
  <c r="M12" i="4"/>
  <c r="N12" i="4" s="1"/>
  <c r="T12" i="4"/>
  <c r="U12" i="4"/>
  <c r="AA12" i="4"/>
  <c r="AB12" i="4" s="1"/>
  <c r="AH12" i="4"/>
  <c r="AI12" i="4" s="1"/>
  <c r="AO12" i="4"/>
  <c r="AP12" i="4" s="1"/>
  <c r="F13" i="4"/>
  <c r="G13" i="4" s="1"/>
  <c r="M13" i="4"/>
  <c r="N13" i="4" s="1"/>
  <c r="T13" i="4"/>
  <c r="U13" i="4"/>
  <c r="AA13" i="4"/>
  <c r="AB13" i="4" s="1"/>
  <c r="AH13" i="4"/>
  <c r="AI13" i="4" s="1"/>
  <c r="AO13" i="4"/>
  <c r="AP13" i="4" s="1"/>
  <c r="F14" i="4"/>
  <c r="G14" i="4" s="1"/>
  <c r="M14" i="4"/>
  <c r="N14" i="4" s="1"/>
  <c r="T14" i="4"/>
  <c r="U14" i="4" s="1"/>
  <c r="AA14" i="4"/>
  <c r="AB14" i="4" s="1"/>
  <c r="AH14" i="4"/>
  <c r="AI14" i="4" s="1"/>
  <c r="AO14" i="4"/>
  <c r="AP14" i="4" s="1"/>
  <c r="F15" i="4"/>
  <c r="G15" i="4" s="1"/>
  <c r="M15" i="4"/>
  <c r="N15" i="4" s="1"/>
  <c r="T15" i="4"/>
  <c r="U15" i="4" s="1"/>
  <c r="AA15" i="4"/>
  <c r="AB15" i="4" s="1"/>
  <c r="AH15" i="4"/>
  <c r="AI15" i="4" s="1"/>
  <c r="AO15" i="4"/>
  <c r="AP15" i="4" s="1"/>
  <c r="F16" i="4"/>
  <c r="G16" i="4" s="1"/>
  <c r="M16" i="4"/>
  <c r="N16" i="4" s="1"/>
  <c r="T16" i="4"/>
  <c r="U16" i="4" s="1"/>
  <c r="AA16" i="4"/>
  <c r="AB16" i="4" s="1"/>
  <c r="AH16" i="4"/>
  <c r="AI16" i="4" s="1"/>
  <c r="AO16" i="4"/>
  <c r="AP16" i="4" s="1"/>
  <c r="F17" i="4"/>
  <c r="G17" i="4" s="1"/>
  <c r="M17" i="4"/>
  <c r="N17" i="4" s="1"/>
  <c r="T17" i="4"/>
  <c r="U17" i="4" s="1"/>
  <c r="AA17" i="4"/>
  <c r="AB17" i="4" s="1"/>
  <c r="AH17" i="4"/>
  <c r="AI17" i="4" s="1"/>
  <c r="AO17" i="4"/>
  <c r="AP17" i="4" s="1"/>
  <c r="F18" i="4"/>
  <c r="G18" i="4" s="1"/>
  <c r="M18" i="4"/>
  <c r="N18" i="4" s="1"/>
  <c r="T18" i="4"/>
  <c r="U18" i="4" s="1"/>
  <c r="AA18" i="4"/>
  <c r="AB18" i="4" s="1"/>
  <c r="AH18" i="4"/>
  <c r="AI18" i="4" s="1"/>
  <c r="AO18" i="4"/>
  <c r="AP18" i="4" s="1"/>
  <c r="F19" i="4"/>
  <c r="G19" i="4"/>
  <c r="M19" i="4"/>
  <c r="N19" i="4" s="1"/>
  <c r="T19" i="4"/>
  <c r="U19" i="4" s="1"/>
  <c r="AA19" i="4"/>
  <c r="AB19" i="4" s="1"/>
  <c r="AH19" i="4"/>
  <c r="AI19" i="4" s="1"/>
  <c r="AO19" i="4"/>
  <c r="AP19" i="4" s="1"/>
  <c r="F20" i="4"/>
  <c r="G20" i="4" s="1"/>
  <c r="M20" i="4"/>
  <c r="N20" i="4" s="1"/>
  <c r="T20" i="4"/>
  <c r="U20" i="4" s="1"/>
  <c r="AA20" i="4"/>
  <c r="AB20" i="4" s="1"/>
  <c r="AH20" i="4"/>
  <c r="AI20" i="4" s="1"/>
  <c r="AO20" i="4"/>
  <c r="AP20" i="4" s="1"/>
  <c r="F21" i="4"/>
  <c r="G21" i="4" s="1"/>
  <c r="M21" i="4"/>
  <c r="N21" i="4" s="1"/>
  <c r="T21" i="4"/>
  <c r="U21" i="4" s="1"/>
  <c r="AA21" i="4"/>
  <c r="AB21" i="4" s="1"/>
  <c r="AH21" i="4"/>
  <c r="AI21" i="4" s="1"/>
  <c r="AO21" i="4"/>
  <c r="AP21" i="4" s="1"/>
  <c r="F22" i="4"/>
  <c r="G22" i="4" s="1"/>
  <c r="M22" i="4"/>
  <c r="N22" i="4" s="1"/>
  <c r="T22" i="4"/>
  <c r="U22" i="4" s="1"/>
  <c r="AA22" i="4"/>
  <c r="AB22" i="4" s="1"/>
  <c r="AH22" i="4"/>
  <c r="AI22" i="4"/>
  <c r="AO22" i="4"/>
  <c r="AP22" i="4" s="1"/>
  <c r="F23" i="4"/>
  <c r="G23" i="4" s="1"/>
  <c r="M23" i="4"/>
  <c r="N23" i="4" s="1"/>
  <c r="T23" i="4"/>
  <c r="U23" i="4" s="1"/>
  <c r="AA23" i="4"/>
  <c r="AB23" i="4" s="1"/>
  <c r="AH23" i="4"/>
  <c r="AI23" i="4" s="1"/>
  <c r="AO23" i="4"/>
  <c r="AP23" i="4" s="1"/>
  <c r="F24" i="4"/>
  <c r="G24" i="4"/>
  <c r="M24" i="4"/>
  <c r="N24" i="4" s="1"/>
  <c r="T24" i="4"/>
  <c r="U24" i="4" s="1"/>
  <c r="AA24" i="4"/>
  <c r="AB24" i="4" s="1"/>
  <c r="AH24" i="4"/>
  <c r="AI24" i="4" s="1"/>
  <c r="AO24" i="4"/>
  <c r="AP24" i="4" s="1"/>
  <c r="F25" i="4"/>
  <c r="G25" i="4" s="1"/>
  <c r="M25" i="4"/>
  <c r="N25" i="4" s="1"/>
  <c r="T25" i="4"/>
  <c r="U25" i="4" s="1"/>
  <c r="AA25" i="4"/>
  <c r="AB25" i="4" s="1"/>
  <c r="AH25" i="4"/>
  <c r="AI25" i="4"/>
  <c r="AO25" i="4"/>
  <c r="AP25" i="4" s="1"/>
  <c r="F26" i="4"/>
  <c r="G26" i="4" s="1"/>
  <c r="M26" i="4"/>
  <c r="N26" i="4" s="1"/>
  <c r="T26" i="4"/>
  <c r="U26" i="4" s="1"/>
  <c r="AA26" i="4"/>
  <c r="AB26" i="4" s="1"/>
  <c r="AH26" i="4"/>
  <c r="AI26" i="4" s="1"/>
  <c r="AO26" i="4"/>
  <c r="AP26" i="4" s="1"/>
  <c r="F27" i="4"/>
  <c r="G27" i="4" s="1"/>
  <c r="M27" i="4"/>
  <c r="N27" i="4" s="1"/>
  <c r="T27" i="4"/>
  <c r="U27" i="4" s="1"/>
  <c r="AA27" i="4"/>
  <c r="AB27" i="4" s="1"/>
  <c r="AH27" i="4"/>
  <c r="AI27" i="4" s="1"/>
  <c r="AO27" i="4"/>
  <c r="AP27" i="4" s="1"/>
  <c r="F28" i="4"/>
  <c r="G28" i="4"/>
  <c r="M28" i="4"/>
  <c r="N28" i="4" s="1"/>
  <c r="T28" i="4"/>
  <c r="U28" i="4" s="1"/>
  <c r="AA28" i="4"/>
  <c r="AB28" i="4" s="1"/>
  <c r="AH28" i="4"/>
  <c r="AI28" i="4" s="1"/>
  <c r="AO28" i="4"/>
  <c r="AP28" i="4" s="1"/>
  <c r="F29" i="4"/>
  <c r="G29" i="4" s="1"/>
  <c r="M29" i="4"/>
  <c r="N29" i="4" s="1"/>
  <c r="T29" i="4"/>
  <c r="U29" i="4"/>
  <c r="AA29" i="4"/>
  <c r="AB29" i="4" s="1"/>
  <c r="AH29" i="4"/>
  <c r="AI29" i="4"/>
  <c r="AO29" i="4"/>
  <c r="AP29" i="4" s="1"/>
  <c r="F30" i="4"/>
  <c r="G30" i="4" s="1"/>
  <c r="M30" i="4"/>
  <c r="N30" i="4" s="1"/>
  <c r="T30" i="4"/>
  <c r="U30" i="4" s="1"/>
  <c r="AA30" i="4"/>
  <c r="AB30" i="4" s="1"/>
  <c r="AH30" i="4"/>
  <c r="AI30" i="4" s="1"/>
  <c r="AO30" i="4"/>
  <c r="AP30" i="4" s="1"/>
  <c r="F31" i="4"/>
  <c r="G31" i="4" s="1"/>
  <c r="M31" i="4"/>
  <c r="N31" i="4" s="1"/>
  <c r="T31" i="4"/>
  <c r="U31" i="4" s="1"/>
  <c r="AA31" i="4"/>
  <c r="AB31" i="4" s="1"/>
  <c r="AH31" i="4"/>
  <c r="AI31" i="4" s="1"/>
  <c r="AO31" i="4"/>
  <c r="AP31" i="4" s="1"/>
  <c r="F32" i="4"/>
  <c r="G32" i="4" s="1"/>
  <c r="M32" i="4"/>
  <c r="N32" i="4"/>
  <c r="T32" i="4"/>
  <c r="U32" i="4" s="1"/>
  <c r="AA32" i="4"/>
  <c r="AB32" i="4" s="1"/>
  <c r="AH32" i="4"/>
  <c r="AI32" i="4" s="1"/>
  <c r="AO32" i="4"/>
  <c r="AP32" i="4" s="1"/>
  <c r="F33" i="4"/>
  <c r="G33" i="4" s="1"/>
  <c r="M33" i="4"/>
  <c r="N33" i="4" s="1"/>
  <c r="T33" i="4"/>
  <c r="U33" i="4" s="1"/>
  <c r="AA33" i="4"/>
  <c r="AB33" i="4" s="1"/>
  <c r="AH33" i="4"/>
  <c r="AI33" i="4" s="1"/>
  <c r="AO33" i="4"/>
  <c r="AP33" i="4" s="1"/>
  <c r="F34" i="4"/>
  <c r="G34" i="4" s="1"/>
  <c r="M34" i="4"/>
  <c r="N34" i="4" s="1"/>
  <c r="T34" i="4"/>
  <c r="U34" i="4" s="1"/>
  <c r="AA34" i="4"/>
  <c r="AB34" i="4" s="1"/>
  <c r="AH34" i="4"/>
  <c r="AI34" i="4" s="1"/>
  <c r="AO34" i="4"/>
  <c r="AP34" i="4" s="1"/>
  <c r="F35" i="4"/>
  <c r="G35" i="4" s="1"/>
  <c r="M35" i="4"/>
  <c r="N35" i="4" s="1"/>
  <c r="T35" i="4"/>
  <c r="U35" i="4" s="1"/>
  <c r="AA35" i="4"/>
  <c r="AB35" i="4" s="1"/>
  <c r="AH35" i="4"/>
  <c r="AI35" i="4" s="1"/>
  <c r="AO35" i="4"/>
  <c r="AP35" i="4" s="1"/>
  <c r="F36" i="4"/>
  <c r="G36" i="4" s="1"/>
  <c r="M36" i="4"/>
  <c r="N36" i="4" s="1"/>
  <c r="T36" i="4"/>
  <c r="U36" i="4" s="1"/>
  <c r="AA36" i="4"/>
  <c r="AB36" i="4" s="1"/>
  <c r="AH36" i="4"/>
  <c r="AI36" i="4" s="1"/>
  <c r="AO36" i="4"/>
  <c r="AP36" i="4"/>
  <c r="F37" i="4"/>
  <c r="G37" i="4" s="1"/>
  <c r="M37" i="4"/>
  <c r="N37" i="4" s="1"/>
  <c r="T37" i="4"/>
  <c r="U37" i="4" s="1"/>
  <c r="AA37" i="4"/>
  <c r="AB37" i="4" s="1"/>
  <c r="AH37" i="4"/>
  <c r="AI37" i="4" s="1"/>
  <c r="AO37" i="4"/>
  <c r="AP37" i="4" s="1"/>
  <c r="F38" i="4"/>
  <c r="G38" i="4" s="1"/>
  <c r="M38" i="4"/>
  <c r="N38" i="4"/>
  <c r="T38" i="4"/>
  <c r="U38" i="4" s="1"/>
  <c r="AA38" i="4"/>
  <c r="AB38" i="4" s="1"/>
  <c r="AH38" i="4"/>
  <c r="AI38" i="4" s="1"/>
  <c r="AO38" i="4"/>
  <c r="AP38" i="4" s="1"/>
  <c r="F39" i="4"/>
  <c r="G39" i="4" s="1"/>
  <c r="M39" i="4"/>
  <c r="N39" i="4" s="1"/>
  <c r="T39" i="4"/>
  <c r="U39" i="4" s="1"/>
  <c r="AA39" i="4"/>
  <c r="AB39" i="4" s="1"/>
  <c r="AH39" i="4"/>
  <c r="AI39" i="4" s="1"/>
  <c r="AO39" i="4"/>
  <c r="AP39" i="4"/>
  <c r="F40" i="4"/>
  <c r="G40" i="4" s="1"/>
  <c r="M40" i="4"/>
  <c r="N40" i="4" s="1"/>
  <c r="T40" i="4"/>
  <c r="U40" i="4" s="1"/>
  <c r="AA40" i="4"/>
  <c r="AB40" i="4" s="1"/>
  <c r="AH40" i="4"/>
  <c r="AI40" i="4" s="1"/>
  <c r="AO40" i="4"/>
  <c r="AP40" i="4" s="1"/>
  <c r="F41" i="4"/>
  <c r="G41" i="4" s="1"/>
  <c r="M41" i="4"/>
  <c r="N41" i="4"/>
  <c r="T41" i="4"/>
  <c r="U41" i="4" s="1"/>
  <c r="AA41" i="4"/>
  <c r="AB41" i="4" s="1"/>
  <c r="AH41" i="4"/>
  <c r="AI41" i="4" s="1"/>
  <c r="AO41" i="4"/>
  <c r="AP41" i="4" s="1"/>
  <c r="F42" i="4"/>
  <c r="G42" i="4" s="1"/>
  <c r="M42" i="4"/>
  <c r="N42" i="4" s="1"/>
  <c r="T42" i="4"/>
  <c r="U42" i="4" s="1"/>
  <c r="AA42" i="4"/>
  <c r="AB42" i="4" s="1"/>
  <c r="AH42" i="4"/>
  <c r="AI42" i="4" s="1"/>
  <c r="AO42" i="4"/>
  <c r="AP42" i="4"/>
  <c r="F43" i="4"/>
  <c r="G43" i="4" s="1"/>
  <c r="M43" i="4"/>
  <c r="N43" i="4" s="1"/>
  <c r="T43" i="4"/>
  <c r="U43" i="4" s="1"/>
  <c r="AA43" i="4"/>
  <c r="AB43" i="4" s="1"/>
  <c r="AH43" i="4"/>
  <c r="AI43" i="4" s="1"/>
  <c r="AO43" i="4"/>
  <c r="AP43" i="4" s="1"/>
  <c r="AP115" i="3" l="1"/>
  <c r="X114" i="3"/>
  <c r="D114" i="3" s="1"/>
  <c r="AH34" i="3"/>
  <c r="AM30" i="3"/>
  <c r="AF21" i="3"/>
  <c r="L21" i="3" s="1"/>
  <c r="AF165" i="3"/>
  <c r="L165" i="3" s="1"/>
  <c r="AP108" i="3"/>
  <c r="AG89" i="3"/>
  <c r="M89" i="3" s="1"/>
  <c r="AD27" i="2"/>
  <c r="AM201" i="3"/>
  <c r="AJ200" i="3"/>
  <c r="X195" i="3"/>
  <c r="D195" i="3" s="1"/>
  <c r="AP143" i="3"/>
  <c r="AJ134" i="3"/>
  <c r="Y95" i="3"/>
  <c r="E95" i="3" s="1"/>
  <c r="AH81" i="3"/>
  <c r="D81" i="3" s="1"/>
  <c r="AC76" i="3"/>
  <c r="I76" i="3" s="1"/>
  <c r="AL70" i="3"/>
  <c r="AL69" i="3"/>
  <c r="AP68" i="3"/>
  <c r="AQ191" i="3"/>
  <c r="BU170" i="3"/>
  <c r="CH170" i="3" s="1"/>
  <c r="AC145" i="3"/>
  <c r="I145" i="3" s="1"/>
  <c r="AG112" i="3"/>
  <c r="M112" i="3" s="1"/>
  <c r="BU113" i="3"/>
  <c r="CH113" i="3" s="1"/>
  <c r="BU24" i="3"/>
  <c r="CH24" i="3" s="1"/>
  <c r="AJ24" i="3"/>
  <c r="AF167" i="3"/>
  <c r="L167" i="3" s="1"/>
  <c r="AQ164" i="3"/>
  <c r="BU136" i="3"/>
  <c r="CH136" i="3" s="1"/>
  <c r="AF196" i="3"/>
  <c r="L196" i="3" s="1"/>
  <c r="Y195" i="3"/>
  <c r="E195" i="3" s="1"/>
  <c r="BU182" i="3"/>
  <c r="CH182" i="3" s="1"/>
  <c r="AM175" i="3"/>
  <c r="AJ172" i="3"/>
  <c r="AO128" i="3"/>
  <c r="AP127" i="3"/>
  <c r="AL108" i="3"/>
  <c r="H108" i="3" s="1"/>
  <c r="AP103" i="3"/>
  <c r="AO102" i="3"/>
  <c r="AO101" i="3"/>
  <c r="AG80" i="3"/>
  <c r="M80" i="3" s="1"/>
  <c r="BU28" i="3"/>
  <c r="CH28" i="3" s="1"/>
  <c r="AL54" i="3"/>
  <c r="AG42" i="3"/>
  <c r="M42" i="3" s="1"/>
  <c r="AN201" i="3"/>
  <c r="AI152" i="3"/>
  <c r="Z151" i="3"/>
  <c r="F151" i="3" s="1"/>
  <c r="BU138" i="3"/>
  <c r="CH138" i="3" s="1"/>
  <c r="BU129" i="3"/>
  <c r="CH129" i="3" s="1"/>
  <c r="AF45" i="3"/>
  <c r="L45" i="3" s="1"/>
  <c r="BU43" i="3"/>
  <c r="CH43" i="3" s="1"/>
  <c r="Z9" i="3"/>
  <c r="AQ203" i="3"/>
  <c r="AQ166" i="3"/>
  <c r="AG147" i="3"/>
  <c r="M147" i="3" s="1"/>
  <c r="AO97" i="3"/>
  <c r="Y91" i="3"/>
  <c r="E91" i="3" s="1"/>
  <c r="BU26" i="3"/>
  <c r="CH26" i="3" s="1"/>
  <c r="AO15" i="3"/>
  <c r="AG192" i="3"/>
  <c r="M192" i="3" s="1"/>
  <c r="BU191" i="3"/>
  <c r="CH191" i="3" s="1"/>
  <c r="Y184" i="3"/>
  <c r="AN165" i="3"/>
  <c r="AF147" i="3"/>
  <c r="L147" i="3" s="1"/>
  <c r="AP146" i="3"/>
  <c r="AH145" i="3"/>
  <c r="AK139" i="3"/>
  <c r="AP128" i="3"/>
  <c r="Z122" i="3"/>
  <c r="F122" i="3" s="1"/>
  <c r="AG121" i="3"/>
  <c r="M121" i="3" s="1"/>
  <c r="AF120" i="3"/>
  <c r="L120" i="3" s="1"/>
  <c r="AK113" i="3"/>
  <c r="BU112" i="3"/>
  <c r="CH112" i="3" s="1"/>
  <c r="AO108" i="3"/>
  <c r="AL102" i="3"/>
  <c r="AP101" i="3"/>
  <c r="AN94" i="3"/>
  <c r="X90" i="3"/>
  <c r="D90" i="3" s="1"/>
  <c r="AK77" i="3"/>
  <c r="BU56" i="3"/>
  <c r="CH56" i="3" s="1"/>
  <c r="AH54" i="3"/>
  <c r="AH53" i="3"/>
  <c r="AK51" i="3"/>
  <c r="G51" i="3" s="1"/>
  <c r="BU42" i="3"/>
  <c r="CH42" i="3" s="1"/>
  <c r="AF32" i="3"/>
  <c r="L32" i="3" s="1"/>
  <c r="BU30" i="3"/>
  <c r="CH30" i="3" s="1"/>
  <c r="AB30" i="3"/>
  <c r="H30" i="3" s="1"/>
  <c r="AQ29" i="3"/>
  <c r="AA21" i="3"/>
  <c r="G21" i="3" s="1"/>
  <c r="Y199" i="3"/>
  <c r="AQ154" i="3"/>
  <c r="BU134" i="3"/>
  <c r="CH134" i="3" s="1"/>
  <c r="BU132" i="3"/>
  <c r="CH132" i="3" s="1"/>
  <c r="AG132" i="3"/>
  <c r="M132" i="3" s="1"/>
  <c r="BU130" i="3"/>
  <c r="CH130" i="3" s="1"/>
  <c r="AK116" i="3"/>
  <c r="AK114" i="3"/>
  <c r="Z112" i="3"/>
  <c r="AJ94" i="3"/>
  <c r="BU90" i="3"/>
  <c r="CH90" i="3" s="1"/>
  <c r="AK71" i="3"/>
  <c r="AG61" i="3"/>
  <c r="M61" i="3" s="1"/>
  <c r="AK60" i="3"/>
  <c r="G60" i="3" s="1"/>
  <c r="AQ25" i="3"/>
  <c r="AA19" i="3"/>
  <c r="G19" i="3" s="1"/>
  <c r="AE18" i="3"/>
  <c r="K18" i="3" s="1"/>
  <c r="AP17" i="3"/>
  <c r="AG16" i="3"/>
  <c r="M16" i="3" s="1"/>
  <c r="AP15" i="3"/>
  <c r="AE198" i="3"/>
  <c r="K198" i="3" s="1"/>
  <c r="AF187" i="3"/>
  <c r="L187" i="3" s="1"/>
  <c r="AQ185" i="3"/>
  <c r="AJ180" i="3"/>
  <c r="AO179" i="3"/>
  <c r="AN177" i="3"/>
  <c r="AQ174" i="3"/>
  <c r="AI164" i="3"/>
  <c r="X163" i="3"/>
  <c r="AM162" i="3"/>
  <c r="X161" i="3"/>
  <c r="AM160" i="3"/>
  <c r="AJ158" i="3"/>
  <c r="F158" i="3" s="1"/>
  <c r="AJ156" i="3"/>
  <c r="F156" i="3" s="1"/>
  <c r="AI154" i="3"/>
  <c r="AN153" i="3"/>
  <c r="AK148" i="3"/>
  <c r="G148" i="3" s="1"/>
  <c r="BU144" i="3"/>
  <c r="CH144" i="3" s="1"/>
  <c r="Z143" i="3"/>
  <c r="F143" i="3" s="1"/>
  <c r="AG127" i="3"/>
  <c r="M127" i="3" s="1"/>
  <c r="AK126" i="3"/>
  <c r="G126" i="3" s="1"/>
  <c r="AO103" i="3"/>
  <c r="AP102" i="3"/>
  <c r="AK101" i="3"/>
  <c r="AO98" i="3"/>
  <c r="AP97" i="3"/>
  <c r="AL81" i="3"/>
  <c r="AD80" i="3"/>
  <c r="J80" i="3" s="1"/>
  <c r="AF63" i="3"/>
  <c r="L63" i="3" s="1"/>
  <c r="AF60" i="3"/>
  <c r="L60" i="3" s="1"/>
  <c r="BU58" i="3"/>
  <c r="CH58" i="3" s="1"/>
  <c r="AG47" i="3"/>
  <c r="M47" i="3" s="1"/>
  <c r="AL39" i="3"/>
  <c r="AK38" i="3"/>
  <c r="AI25" i="3"/>
  <c r="AN189" i="3"/>
  <c r="X187" i="3"/>
  <c r="D187" i="3" s="1"/>
  <c r="AJ184" i="3"/>
  <c r="X179" i="3"/>
  <c r="D179" i="3" s="1"/>
  <c r="AQ173" i="3"/>
  <c r="AI171" i="3"/>
  <c r="E171" i="3" s="1"/>
  <c r="AI167" i="3"/>
  <c r="AK150" i="3"/>
  <c r="Z148" i="3"/>
  <c r="AK122" i="3"/>
  <c r="AO109" i="3"/>
  <c r="AK96" i="3"/>
  <c r="AK83" i="3"/>
  <c r="G83" i="3" s="1"/>
  <c r="AK56" i="3"/>
  <c r="G56" i="3" s="1"/>
  <c r="AK49" i="3"/>
  <c r="AD38" i="3"/>
  <c r="J38" i="3" s="1"/>
  <c r="AH15" i="3"/>
  <c r="D15" i="3" s="1"/>
  <c r="BU9" i="3"/>
  <c r="CH9" i="3" s="1"/>
  <c r="AO194" i="3"/>
  <c r="AE194" i="3"/>
  <c r="K194" i="3" s="1"/>
  <c r="AC189" i="3"/>
  <c r="I189" i="3" s="1"/>
  <c r="AM189" i="3"/>
  <c r="AC188" i="3"/>
  <c r="I188" i="3" s="1"/>
  <c r="AM188" i="3"/>
  <c r="BU181" i="3"/>
  <c r="CH181" i="3" s="1"/>
  <c r="AJ181" i="3"/>
  <c r="BU177" i="3"/>
  <c r="CH177" i="3" s="1"/>
  <c r="AC161" i="3"/>
  <c r="I161" i="3" s="1"/>
  <c r="AM161" i="3"/>
  <c r="AI183" i="3"/>
  <c r="Y183" i="3"/>
  <c r="Z198" i="3"/>
  <c r="AJ198" i="3"/>
  <c r="F198" i="3" s="1"/>
  <c r="BU197" i="3"/>
  <c r="CH197" i="3" s="1"/>
  <c r="AG201" i="3"/>
  <c r="M201" i="3" s="1"/>
  <c r="BU198" i="3"/>
  <c r="CH198" i="3" s="1"/>
  <c r="AC193" i="3"/>
  <c r="I193" i="3" s="1"/>
  <c r="AM193" i="3"/>
  <c r="AG184" i="3"/>
  <c r="M184" i="3" s="1"/>
  <c r="AQ184" i="3"/>
  <c r="AC184" i="3"/>
  <c r="I184" i="3" s="1"/>
  <c r="AM184" i="3"/>
  <c r="X178" i="3"/>
  <c r="D178" i="3" s="1"/>
  <c r="AD175" i="3"/>
  <c r="J175" i="3" s="1"/>
  <c r="AN175" i="3"/>
  <c r="BU172" i="3"/>
  <c r="CH172" i="3" s="1"/>
  <c r="AG171" i="3"/>
  <c r="M171" i="3" s="1"/>
  <c r="AQ171" i="3"/>
  <c r="AI169" i="3"/>
  <c r="E169" i="3" s="1"/>
  <c r="AC165" i="3"/>
  <c r="I165" i="3" s="1"/>
  <c r="AM165" i="3"/>
  <c r="X165" i="3"/>
  <c r="AO164" i="3"/>
  <c r="AE164" i="3"/>
  <c r="K164" i="3" s="1"/>
  <c r="AP155" i="3"/>
  <c r="AF155" i="3"/>
  <c r="L155" i="3" s="1"/>
  <c r="AH155" i="3"/>
  <c r="X155" i="3"/>
  <c r="AB148" i="3"/>
  <c r="AL148" i="3"/>
  <c r="AH202" i="3"/>
  <c r="X202" i="3"/>
  <c r="AG200" i="3"/>
  <c r="M200" i="3" s="1"/>
  <c r="AH199" i="3"/>
  <c r="X199" i="3"/>
  <c r="AG196" i="3"/>
  <c r="M196" i="3" s="1"/>
  <c r="AP191" i="3"/>
  <c r="AF191" i="3"/>
  <c r="L191" i="3" s="1"/>
  <c r="Z187" i="3"/>
  <c r="AJ187" i="3"/>
  <c r="X186" i="3"/>
  <c r="D186" i="3" s="1"/>
  <c r="AG179" i="3"/>
  <c r="M179" i="3" s="1"/>
  <c r="AQ179" i="3"/>
  <c r="AG169" i="3"/>
  <c r="M169" i="3" s="1"/>
  <c r="AQ169" i="3"/>
  <c r="AO160" i="3"/>
  <c r="AE160" i="3"/>
  <c r="K160" i="3" s="1"/>
  <c r="AN181" i="3"/>
  <c r="AG176" i="3"/>
  <c r="M176" i="3" s="1"/>
  <c r="AQ176" i="3"/>
  <c r="AJ173" i="3"/>
  <c r="F173" i="3" s="1"/>
  <c r="AJ171" i="3"/>
  <c r="BU168" i="3"/>
  <c r="CH168" i="3" s="1"/>
  <c r="AG167" i="3"/>
  <c r="M167" i="3" s="1"/>
  <c r="AQ167" i="3"/>
  <c r="BU166" i="3"/>
  <c r="CH166" i="3" s="1"/>
  <c r="AJ166" i="3"/>
  <c r="F166" i="3" s="1"/>
  <c r="AD162" i="3"/>
  <c r="J162" i="3" s="1"/>
  <c r="AN162" i="3"/>
  <c r="X126" i="3"/>
  <c r="D126" i="3" s="1"/>
  <c r="Z120" i="3"/>
  <c r="F120" i="3" s="1"/>
  <c r="AO111" i="3"/>
  <c r="AB109" i="3"/>
  <c r="AL109" i="3"/>
  <c r="AF107" i="3"/>
  <c r="L107" i="3" s="1"/>
  <c r="AP107" i="3"/>
  <c r="AB107" i="3"/>
  <c r="H107" i="3" s="1"/>
  <c r="AL107" i="3"/>
  <c r="AF104" i="3"/>
  <c r="L104" i="3" s="1"/>
  <c r="AP104" i="3"/>
  <c r="AB104" i="3"/>
  <c r="H104" i="3" s="1"/>
  <c r="AL104" i="3"/>
  <c r="AJ93" i="3"/>
  <c r="F93" i="3" s="1"/>
  <c r="AD83" i="3"/>
  <c r="J83" i="3" s="1"/>
  <c r="AN83" i="3"/>
  <c r="Z83" i="3"/>
  <c r="AJ83" i="3"/>
  <c r="AA75" i="3"/>
  <c r="AK75" i="3"/>
  <c r="AO75" i="3"/>
  <c r="AA73" i="3"/>
  <c r="AK73" i="3"/>
  <c r="AO73" i="3"/>
  <c r="AI63" i="3"/>
  <c r="Y63" i="3"/>
  <c r="AJ54" i="3"/>
  <c r="Z54" i="3"/>
  <c r="F54" i="3" s="1"/>
  <c r="AF52" i="3"/>
  <c r="L52" i="3" s="1"/>
  <c r="AP52" i="3"/>
  <c r="BU185" i="3"/>
  <c r="CH185" i="3" s="1"/>
  <c r="AE183" i="3"/>
  <c r="K183" i="3" s="1"/>
  <c r="AI173" i="3"/>
  <c r="E173" i="3" s="1"/>
  <c r="X167" i="3"/>
  <c r="AI166" i="3"/>
  <c r="BU164" i="3"/>
  <c r="CH164" i="3" s="1"/>
  <c r="AN155" i="3"/>
  <c r="J155" i="3" s="1"/>
  <c r="AM153" i="3"/>
  <c r="AE152" i="3"/>
  <c r="K152" i="3" s="1"/>
  <c r="Y150" i="3"/>
  <c r="AK149" i="3"/>
  <c r="G149" i="3" s="1"/>
  <c r="AH146" i="3"/>
  <c r="D146" i="3" s="1"/>
  <c r="BU141" i="3"/>
  <c r="CH141" i="3" s="1"/>
  <c r="AG140" i="3"/>
  <c r="M140" i="3" s="1"/>
  <c r="AJ138" i="3"/>
  <c r="F138" i="3" s="1"/>
  <c r="AG136" i="3"/>
  <c r="M136" i="3" s="1"/>
  <c r="BU135" i="3"/>
  <c r="CH135" i="3" s="1"/>
  <c r="AK135" i="3"/>
  <c r="AG134" i="3"/>
  <c r="M134" i="3" s="1"/>
  <c r="AN133" i="3"/>
  <c r="Y132" i="3"/>
  <c r="E132" i="3" s="1"/>
  <c r="AJ131" i="3"/>
  <c r="AN129" i="3"/>
  <c r="Z127" i="3"/>
  <c r="F127" i="3" s="1"/>
  <c r="AO126" i="3"/>
  <c r="AC125" i="3"/>
  <c r="I125" i="3" s="1"/>
  <c r="AK124" i="3"/>
  <c r="AG123" i="3"/>
  <c r="M123" i="3" s="1"/>
  <c r="AO122" i="3"/>
  <c r="X120" i="3"/>
  <c r="AK119" i="3"/>
  <c r="G119" i="3" s="1"/>
  <c r="AA118" i="3"/>
  <c r="G118" i="3" s="1"/>
  <c r="AK118" i="3"/>
  <c r="AO118" i="3"/>
  <c r="BU115" i="3"/>
  <c r="CH115" i="3" s="1"/>
  <c r="AO115" i="3"/>
  <c r="AK111" i="3"/>
  <c r="AK110" i="3"/>
  <c r="AP109" i="3"/>
  <c r="L109" i="3" s="1"/>
  <c r="AH107" i="3"/>
  <c r="D107" i="3" s="1"/>
  <c r="X106" i="3"/>
  <c r="AH106" i="3"/>
  <c r="AF105" i="3"/>
  <c r="L105" i="3" s="1"/>
  <c r="AP105" i="3"/>
  <c r="AH104" i="3"/>
  <c r="BU101" i="3"/>
  <c r="CH101" i="3" s="1"/>
  <c r="X100" i="3"/>
  <c r="D100" i="3" s="1"/>
  <c r="AH100" i="3"/>
  <c r="AA94" i="3"/>
  <c r="AK94" i="3"/>
  <c r="AQ91" i="3"/>
  <c r="AG91" i="3"/>
  <c r="M91" i="3" s="1"/>
  <c r="AQ87" i="3"/>
  <c r="AG87" i="3"/>
  <c r="M87" i="3" s="1"/>
  <c r="AN77" i="3"/>
  <c r="AD77" i="3"/>
  <c r="J77" i="3" s="1"/>
  <c r="AH62" i="3"/>
  <c r="X62" i="3"/>
  <c r="AF59" i="3"/>
  <c r="L59" i="3" s="1"/>
  <c r="AP59" i="3"/>
  <c r="AH59" i="3"/>
  <c r="X59" i="3"/>
  <c r="AE190" i="3"/>
  <c r="K190" i="3" s="1"/>
  <c r="AJ177" i="3"/>
  <c r="F177" i="3" s="1"/>
  <c r="AE162" i="3"/>
  <c r="K162" i="3" s="1"/>
  <c r="BU160" i="3"/>
  <c r="CH160" i="3" s="1"/>
  <c r="AQ159" i="3"/>
  <c r="AQ157" i="3"/>
  <c r="AJ203" i="3"/>
  <c r="BU196" i="3"/>
  <c r="CH196" i="3" s="1"/>
  <c r="BU193" i="3"/>
  <c r="CH193" i="3" s="1"/>
  <c r="BU189" i="3"/>
  <c r="CH189" i="3" s="1"/>
  <c r="AE182" i="3"/>
  <c r="K182" i="3" s="1"/>
  <c r="AJ163" i="3"/>
  <c r="AJ159" i="3"/>
  <c r="F159" i="3" s="1"/>
  <c r="BU158" i="3"/>
  <c r="CH158" i="3" s="1"/>
  <c r="AJ157" i="3"/>
  <c r="BU156" i="3"/>
  <c r="CH156" i="3" s="1"/>
  <c r="AF153" i="3"/>
  <c r="L153" i="3" s="1"/>
  <c r="AD151" i="3"/>
  <c r="AK144" i="3"/>
  <c r="AK142" i="3"/>
  <c r="AF140" i="3"/>
  <c r="L140" i="3" s="1"/>
  <c r="AN139" i="3"/>
  <c r="AG138" i="3"/>
  <c r="M138" i="3" s="1"/>
  <c r="AN137" i="3"/>
  <c r="AJ135" i="3"/>
  <c r="F135" i="3" s="1"/>
  <c r="AF131" i="3"/>
  <c r="L131" i="3" s="1"/>
  <c r="AK130" i="3"/>
  <c r="AB129" i="3"/>
  <c r="H129" i="3" s="1"/>
  <c r="BU126" i="3"/>
  <c r="CH126" i="3" s="1"/>
  <c r="BU116" i="3"/>
  <c r="CH116" i="3" s="1"/>
  <c r="AK115" i="3"/>
  <c r="AD113" i="3"/>
  <c r="J113" i="3" s="1"/>
  <c r="AN113" i="3"/>
  <c r="AP112" i="3"/>
  <c r="AF112" i="3"/>
  <c r="L112" i="3" s="1"/>
  <c r="AK106" i="3"/>
  <c r="AA100" i="3"/>
  <c r="G100" i="3" s="1"/>
  <c r="AK100" i="3"/>
  <c r="AO100" i="3"/>
  <c r="AQ95" i="3"/>
  <c r="AG95" i="3"/>
  <c r="M95" i="3" s="1"/>
  <c r="BU65" i="3"/>
  <c r="CH65" i="3" s="1"/>
  <c r="AK65" i="3"/>
  <c r="G65" i="3" s="1"/>
  <c r="AF64" i="3"/>
  <c r="AP64" i="3"/>
  <c r="AJ161" i="3"/>
  <c r="AI159" i="3"/>
  <c r="AI157" i="3"/>
  <c r="X153" i="3"/>
  <c r="D153" i="3" s="1"/>
  <c r="AO150" i="3"/>
  <c r="BU148" i="3"/>
  <c r="CH148" i="3" s="1"/>
  <c r="AG144" i="3"/>
  <c r="M144" i="3" s="1"/>
  <c r="AJ142" i="3"/>
  <c r="F142" i="3" s="1"/>
  <c r="AJ141" i="3"/>
  <c r="AQ117" i="3"/>
  <c r="AG117" i="3"/>
  <c r="M117" i="3" s="1"/>
  <c r="AH109" i="3"/>
  <c r="D109" i="3" s="1"/>
  <c r="BU98" i="3"/>
  <c r="CH98" i="3" s="1"/>
  <c r="AA97" i="3"/>
  <c r="G97" i="3" s="1"/>
  <c r="AK97" i="3"/>
  <c r="AK93" i="3"/>
  <c r="AN90" i="3"/>
  <c r="Z86" i="3"/>
  <c r="AJ86" i="3"/>
  <c r="F86" i="3" s="1"/>
  <c r="AF76" i="3"/>
  <c r="L76" i="3" s="1"/>
  <c r="AP76" i="3"/>
  <c r="AB76" i="3"/>
  <c r="H76" i="3" s="1"/>
  <c r="AL76" i="3"/>
  <c r="X76" i="3"/>
  <c r="D76" i="3" s="1"/>
  <c r="AH76" i="3"/>
  <c r="AF74" i="3"/>
  <c r="L74" i="3" s="1"/>
  <c r="AP74" i="3"/>
  <c r="AB74" i="3"/>
  <c r="AL74" i="3"/>
  <c r="X74" i="3"/>
  <c r="AH74" i="3"/>
  <c r="AF72" i="3"/>
  <c r="L72" i="3" s="1"/>
  <c r="AP72" i="3"/>
  <c r="AB72" i="3"/>
  <c r="AL72" i="3"/>
  <c r="H72" i="3" s="1"/>
  <c r="X72" i="3"/>
  <c r="AH72" i="3"/>
  <c r="AA68" i="3"/>
  <c r="G68" i="3" s="1"/>
  <c r="AK68" i="3"/>
  <c r="AF55" i="3"/>
  <c r="L55" i="3" s="1"/>
  <c r="AP55" i="3"/>
  <c r="AB55" i="3"/>
  <c r="H55" i="3" s="1"/>
  <c r="AL55" i="3"/>
  <c r="X55" i="3"/>
  <c r="AH55" i="3"/>
  <c r="AH103" i="3"/>
  <c r="AJ88" i="3"/>
  <c r="F88" i="3" s="1"/>
  <c r="BU85" i="3"/>
  <c r="CH85" i="3" s="1"/>
  <c r="AJ84" i="3"/>
  <c r="AC78" i="3"/>
  <c r="I78" i="3" s="1"/>
  <c r="AO77" i="3"/>
  <c r="AO71" i="3"/>
  <c r="AK67" i="3"/>
  <c r="AK66" i="3"/>
  <c r="G66" i="3" s="1"/>
  <c r="AK63" i="3"/>
  <c r="G63" i="3" s="1"/>
  <c r="BU60" i="3"/>
  <c r="CH60" i="3" s="1"/>
  <c r="BU57" i="3"/>
  <c r="CH57" i="3" s="1"/>
  <c r="AO56" i="3"/>
  <c r="AP54" i="3"/>
  <c r="AL53" i="3"/>
  <c r="AH52" i="3"/>
  <c r="AO51" i="3"/>
  <c r="AO49" i="3"/>
  <c r="BU46" i="3"/>
  <c r="CH46" i="3" s="1"/>
  <c r="AK46" i="3"/>
  <c r="Z43" i="3"/>
  <c r="Z39" i="3"/>
  <c r="F39" i="3" s="1"/>
  <c r="AO38" i="3"/>
  <c r="BU37" i="3"/>
  <c r="CH37" i="3" s="1"/>
  <c r="AL37" i="3"/>
  <c r="AK35" i="3"/>
  <c r="G35" i="3" s="1"/>
  <c r="AP34" i="3"/>
  <c r="AG31" i="3"/>
  <c r="M31" i="3" s="1"/>
  <c r="AI29" i="3"/>
  <c r="AJ27" i="3"/>
  <c r="F27" i="3" s="1"/>
  <c r="AJ26" i="3"/>
  <c r="AI23" i="3"/>
  <c r="AI20" i="3"/>
  <c r="E20" i="3" s="1"/>
  <c r="AJ19" i="3"/>
  <c r="AL17" i="3"/>
  <c r="AP16" i="3"/>
  <c r="AC14" i="3"/>
  <c r="I14" i="3" s="1"/>
  <c r="AF12" i="3"/>
  <c r="L12" i="3" s="1"/>
  <c r="AB9" i="3"/>
  <c r="H9" i="3" s="1"/>
  <c r="AO7" i="3"/>
  <c r="AH37" i="3"/>
  <c r="D37" i="3" s="1"/>
  <c r="AK33" i="3"/>
  <c r="AJ32" i="3"/>
  <c r="F32" i="3" s="1"/>
  <c r="Y31" i="3"/>
  <c r="E31" i="3" s="1"/>
  <c r="AI27" i="3"/>
  <c r="AF23" i="3"/>
  <c r="L23" i="3" s="1"/>
  <c r="AJ18" i="3"/>
  <c r="AH17" i="3"/>
  <c r="D17" i="3" s="1"/>
  <c r="AH16" i="3"/>
  <c r="X14" i="3"/>
  <c r="AB12" i="3"/>
  <c r="H12" i="3" s="1"/>
  <c r="AK82" i="3"/>
  <c r="AP80" i="3"/>
  <c r="AO79" i="3"/>
  <c r="AQ78" i="3"/>
  <c r="AK61" i="3"/>
  <c r="G61" i="3" s="1"/>
  <c r="AO50" i="3"/>
  <c r="Y49" i="3"/>
  <c r="E49" i="3" s="1"/>
  <c r="X48" i="3"/>
  <c r="D48" i="3" s="1"/>
  <c r="AK47" i="3"/>
  <c r="AK44" i="3"/>
  <c r="G44" i="3" s="1"/>
  <c r="AO41" i="3"/>
  <c r="AK36" i="3"/>
  <c r="AO35" i="3"/>
  <c r="AE17" i="3"/>
  <c r="K17" i="3" s="1"/>
  <c r="AK13" i="3"/>
  <c r="G13" i="3" s="1"/>
  <c r="AO12" i="3"/>
  <c r="AO11" i="3"/>
  <c r="BU8" i="3"/>
  <c r="CH8" i="3" s="1"/>
  <c r="AK123" i="3"/>
  <c r="G123" i="3" s="1"/>
  <c r="BU117" i="3"/>
  <c r="CH117" i="3" s="1"/>
  <c r="AO116" i="3"/>
  <c r="K116" i="3" s="1"/>
  <c r="AO114" i="3"/>
  <c r="G113" i="3"/>
  <c r="AH108" i="3"/>
  <c r="D108" i="3" s="1"/>
  <c r="AL103" i="3"/>
  <c r="AH102" i="3"/>
  <c r="D102" i="3" s="1"/>
  <c r="BU100" i="3"/>
  <c r="CH100" i="3" s="1"/>
  <c r="AO96" i="3"/>
  <c r="X93" i="3"/>
  <c r="D93" i="3" s="1"/>
  <c r="AN92" i="3"/>
  <c r="AN91" i="3"/>
  <c r="Y89" i="3"/>
  <c r="E89" i="3" s="1"/>
  <c r="AK88" i="3"/>
  <c r="G88" i="3" s="1"/>
  <c r="AK84" i="3"/>
  <c r="AJ82" i="3"/>
  <c r="AL80" i="3"/>
  <c r="AD78" i="3"/>
  <c r="J78" i="3" s="1"/>
  <c r="AO67" i="3"/>
  <c r="AO63" i="3"/>
  <c r="BU61" i="3"/>
  <c r="CH61" i="3" s="1"/>
  <c r="AH57" i="3"/>
  <c r="AP53" i="3"/>
  <c r="AL52" i="3"/>
  <c r="AK50" i="3"/>
  <c r="BU47" i="3"/>
  <c r="CH47" i="3" s="1"/>
  <c r="AK43" i="3"/>
  <c r="G43" i="3" s="1"/>
  <c r="AK41" i="3"/>
  <c r="AD39" i="3"/>
  <c r="J39" i="3" s="1"/>
  <c r="AP37" i="3"/>
  <c r="AL35" i="3"/>
  <c r="H35" i="3" s="1"/>
  <c r="AJ29" i="3"/>
  <c r="AJ28" i="3"/>
  <c r="BU27" i="3"/>
  <c r="CH27" i="3" s="1"/>
  <c r="AQ27" i="3"/>
  <c r="AF25" i="3"/>
  <c r="L25" i="3" s="1"/>
  <c r="AQ23" i="3"/>
  <c r="AJ22" i="3"/>
  <c r="AQ20" i="3"/>
  <c r="BU17" i="3"/>
  <c r="CH17" i="3" s="1"/>
  <c r="AC16" i="3"/>
  <c r="I16" i="3" s="1"/>
  <c r="AK14" i="3"/>
  <c r="BU12" i="3"/>
  <c r="CH12" i="3" s="1"/>
  <c r="BU11" i="3"/>
  <c r="CH11" i="3" s="1"/>
  <c r="Y11" i="3"/>
  <c r="E11" i="3" s="1"/>
  <c r="X10" i="3"/>
  <c r="AN192" i="3"/>
  <c r="AF192" i="3"/>
  <c r="L192" i="3" s="1"/>
  <c r="AN191" i="3"/>
  <c r="Y191" i="3"/>
  <c r="AJ189" i="3"/>
  <c r="AI187" i="3"/>
  <c r="Y187" i="3"/>
  <c r="BU186" i="3"/>
  <c r="CH186" i="3" s="1"/>
  <c r="AN203" i="3"/>
  <c r="Y203" i="3"/>
  <c r="E203" i="3" s="1"/>
  <c r="AE202" i="3"/>
  <c r="K202" i="3" s="1"/>
  <c r="AJ201" i="3"/>
  <c r="AM200" i="3"/>
  <c r="Y200" i="3"/>
  <c r="E200" i="3" s="1"/>
  <c r="AF199" i="3"/>
  <c r="L199" i="3" s="1"/>
  <c r="AN198" i="3"/>
  <c r="AQ197" i="3"/>
  <c r="AJ196" i="3"/>
  <c r="F196" i="3" s="1"/>
  <c r="BU195" i="3"/>
  <c r="CH195" i="3" s="1"/>
  <c r="AO195" i="3"/>
  <c r="BU194" i="3"/>
  <c r="CH194" i="3" s="1"/>
  <c r="AJ194" i="3"/>
  <c r="AN193" i="3"/>
  <c r="AM192" i="3"/>
  <c r="Y192" i="3"/>
  <c r="E192" i="3" s="1"/>
  <c r="AJ191" i="3"/>
  <c r="X191" i="3"/>
  <c r="D191" i="3" s="1"/>
  <c r="X190" i="3"/>
  <c r="D190" i="3" s="1"/>
  <c r="AG189" i="3"/>
  <c r="M189" i="3" s="1"/>
  <c r="AN188" i="3"/>
  <c r="Y188" i="3"/>
  <c r="E188" i="3" s="1"/>
  <c r="AE187" i="3"/>
  <c r="K187" i="3" s="1"/>
  <c r="AP184" i="3"/>
  <c r="AF184" i="3"/>
  <c r="L184" i="3" s="1"/>
  <c r="AF183" i="3"/>
  <c r="L183" i="3" s="1"/>
  <c r="AM180" i="3"/>
  <c r="BU179" i="3"/>
  <c r="CH179" i="3" s="1"/>
  <c r="AC177" i="3"/>
  <c r="AM177" i="3"/>
  <c r="AG177" i="3"/>
  <c r="M177" i="3" s="1"/>
  <c r="AI176" i="3"/>
  <c r="E176" i="3" s="1"/>
  <c r="AG175" i="3"/>
  <c r="M175" i="3" s="1"/>
  <c r="AQ175" i="3"/>
  <c r="Y175" i="3"/>
  <c r="AI175" i="3"/>
  <c r="AF175" i="3"/>
  <c r="L175" i="3" s="1"/>
  <c r="AE174" i="3"/>
  <c r="K174" i="3" s="1"/>
  <c r="AG162" i="3"/>
  <c r="M162" i="3" s="1"/>
  <c r="AQ162" i="3"/>
  <c r="Y162" i="3"/>
  <c r="AI162" i="3"/>
  <c r="AP161" i="3"/>
  <c r="AF161" i="3"/>
  <c r="L161" i="3" s="1"/>
  <c r="AN160" i="3"/>
  <c r="AM158" i="3"/>
  <c r="AM156" i="3"/>
  <c r="Z155" i="3"/>
  <c r="AJ155" i="3"/>
  <c r="AM155" i="3"/>
  <c r="I155" i="3" s="1"/>
  <c r="AD150" i="3"/>
  <c r="J150" i="3" s="1"/>
  <c r="H148" i="3"/>
  <c r="AE147" i="3"/>
  <c r="AO147" i="3"/>
  <c r="AA147" i="3"/>
  <c r="AK147" i="3"/>
  <c r="AN146" i="3"/>
  <c r="AD146" i="3"/>
  <c r="J146" i="3" s="1"/>
  <c r="Z146" i="3"/>
  <c r="F146" i="3" s="1"/>
  <c r="AJ146" i="3"/>
  <c r="AO146" i="3"/>
  <c r="AA145" i="3"/>
  <c r="G145" i="3" s="1"/>
  <c r="AK145" i="3"/>
  <c r="AO145" i="3"/>
  <c r="AO144" i="3"/>
  <c r="BU143" i="3"/>
  <c r="CH143" i="3" s="1"/>
  <c r="AO143" i="3"/>
  <c r="Y142" i="3"/>
  <c r="E142" i="3" s="1"/>
  <c r="BU140" i="3"/>
  <c r="CH140" i="3" s="1"/>
  <c r="Z140" i="3"/>
  <c r="AJ140" i="3"/>
  <c r="AN140" i="3"/>
  <c r="AI138" i="3"/>
  <c r="Y138" i="3"/>
  <c r="AJ137" i="3"/>
  <c r="AI134" i="3"/>
  <c r="Y134" i="3"/>
  <c r="AJ133" i="3"/>
  <c r="F133" i="3" s="1"/>
  <c r="AH131" i="3"/>
  <c r="X131" i="3"/>
  <c r="AN130" i="3"/>
  <c r="BU127" i="3"/>
  <c r="CH127" i="3" s="1"/>
  <c r="AO127" i="3"/>
  <c r="AN124" i="3"/>
  <c r="AI123" i="3"/>
  <c r="Y123" i="3"/>
  <c r="AI121" i="3"/>
  <c r="Y121" i="3"/>
  <c r="AI119" i="3"/>
  <c r="Y119" i="3"/>
  <c r="AF116" i="3"/>
  <c r="L116" i="3" s="1"/>
  <c r="AP116" i="3"/>
  <c r="AQ115" i="3"/>
  <c r="AG115" i="3"/>
  <c r="M115" i="3" s="1"/>
  <c r="AI115" i="3"/>
  <c r="Y115" i="3"/>
  <c r="AN67" i="3"/>
  <c r="AD67" i="3"/>
  <c r="J67" i="3" s="1"/>
  <c r="X203" i="3"/>
  <c r="D203" i="3" s="1"/>
  <c r="BU199" i="3"/>
  <c r="CH199" i="3" s="1"/>
  <c r="AN197" i="3"/>
  <c r="AJ192" i="3"/>
  <c r="F192" i="3" s="1"/>
  <c r="AN190" i="3"/>
  <c r="AH183" i="3"/>
  <c r="X183" i="3"/>
  <c r="Z182" i="3"/>
  <c r="F182" i="3" s="1"/>
  <c r="AJ182" i="3"/>
  <c r="AN182" i="3"/>
  <c r="AO178" i="3"/>
  <c r="AE176" i="3"/>
  <c r="K176" i="3" s="1"/>
  <c r="AP173" i="3"/>
  <c r="AF173" i="3"/>
  <c r="L173" i="3" s="1"/>
  <c r="AH173" i="3"/>
  <c r="X173" i="3"/>
  <c r="AG172" i="3"/>
  <c r="M172" i="3" s="1"/>
  <c r="AQ172" i="3"/>
  <c r="Y172" i="3"/>
  <c r="AI172" i="3"/>
  <c r="AP171" i="3"/>
  <c r="AF171" i="3"/>
  <c r="L171" i="3" s="1"/>
  <c r="AH171" i="3"/>
  <c r="X171" i="3"/>
  <c r="AG170" i="3"/>
  <c r="M170" i="3" s="1"/>
  <c r="AQ170" i="3"/>
  <c r="Y170" i="3"/>
  <c r="AI170" i="3"/>
  <c r="AP169" i="3"/>
  <c r="AF169" i="3"/>
  <c r="L169" i="3" s="1"/>
  <c r="AH169" i="3"/>
  <c r="X169" i="3"/>
  <c r="AG168" i="3"/>
  <c r="M168" i="3" s="1"/>
  <c r="AQ168" i="3"/>
  <c r="Y168" i="3"/>
  <c r="AI168" i="3"/>
  <c r="BU167" i="3"/>
  <c r="CH167" i="3" s="1"/>
  <c r="Z164" i="3"/>
  <c r="AJ164" i="3"/>
  <c r="AN164" i="3"/>
  <c r="AG163" i="3"/>
  <c r="M163" i="3" s="1"/>
  <c r="AQ163" i="3"/>
  <c r="Y163" i="3"/>
  <c r="AI163" i="3"/>
  <c r="Z160" i="3"/>
  <c r="AJ160" i="3"/>
  <c r="AG155" i="3"/>
  <c r="M155" i="3" s="1"/>
  <c r="AQ155" i="3"/>
  <c r="Y155" i="3"/>
  <c r="AI155" i="3"/>
  <c r="AE154" i="3"/>
  <c r="K154" i="3" s="1"/>
  <c r="BU152" i="3"/>
  <c r="CH152" i="3" s="1"/>
  <c r="Z152" i="3"/>
  <c r="AJ152" i="3"/>
  <c r="AN152" i="3"/>
  <c r="AG151" i="3"/>
  <c r="M151" i="3" s="1"/>
  <c r="AQ151" i="3"/>
  <c r="Y151" i="3"/>
  <c r="AI151" i="3"/>
  <c r="AN149" i="3"/>
  <c r="AF142" i="3"/>
  <c r="L142" i="3" s="1"/>
  <c r="AP142" i="3"/>
  <c r="X142" i="3"/>
  <c r="D142" i="3" s="1"/>
  <c r="AP138" i="3"/>
  <c r="AF138" i="3"/>
  <c r="L138" i="3" s="1"/>
  <c r="AH138" i="3"/>
  <c r="X138" i="3"/>
  <c r="AF136" i="3"/>
  <c r="L136" i="3" s="1"/>
  <c r="G135" i="3"/>
  <c r="AO135" i="3"/>
  <c r="AP134" i="3"/>
  <c r="AF134" i="3"/>
  <c r="L134" i="3" s="1"/>
  <c r="AH134" i="3"/>
  <c r="X134" i="3"/>
  <c r="AA131" i="3"/>
  <c r="G131" i="3" s="1"/>
  <c r="AK131" i="3"/>
  <c r="AO131" i="3"/>
  <c r="Z130" i="3"/>
  <c r="F130" i="3" s="1"/>
  <c r="AJ130" i="3"/>
  <c r="AA128" i="3"/>
  <c r="AK128" i="3"/>
  <c r="X125" i="3"/>
  <c r="AH125" i="3"/>
  <c r="BU124" i="3"/>
  <c r="CH124" i="3" s="1"/>
  <c r="AJ124" i="3"/>
  <c r="Z124" i="3"/>
  <c r="AF122" i="3"/>
  <c r="L122" i="3" s="1"/>
  <c r="AA117" i="3"/>
  <c r="G117" i="3" s="1"/>
  <c r="AK117" i="3"/>
  <c r="AO117" i="3"/>
  <c r="AP111" i="3"/>
  <c r="AF111" i="3"/>
  <c r="L111" i="3" s="1"/>
  <c r="AE107" i="3"/>
  <c r="K107" i="3" s="1"/>
  <c r="AO107" i="3"/>
  <c r="AA107" i="3"/>
  <c r="G107" i="3" s="1"/>
  <c r="AK107" i="3"/>
  <c r="AE105" i="3"/>
  <c r="K105" i="3" s="1"/>
  <c r="AO105" i="3"/>
  <c r="AA105" i="3"/>
  <c r="G105" i="3" s="1"/>
  <c r="AK105" i="3"/>
  <c r="AF96" i="3"/>
  <c r="L96" i="3" s="1"/>
  <c r="AP96" i="3"/>
  <c r="AB96" i="3"/>
  <c r="H96" i="3" s="1"/>
  <c r="AL96" i="3"/>
  <c r="X96" i="3"/>
  <c r="AH96" i="3"/>
  <c r="AA85" i="3"/>
  <c r="G85" i="3" s="1"/>
  <c r="AK85" i="3"/>
  <c r="AO85" i="3"/>
  <c r="AO199" i="3"/>
  <c r="AN195" i="3"/>
  <c r="AO186" i="3"/>
  <c r="BU203" i="3"/>
  <c r="CH203" i="3" s="1"/>
  <c r="AF203" i="3"/>
  <c r="L203" i="3" s="1"/>
  <c r="AN202" i="3"/>
  <c r="BU200" i="3"/>
  <c r="CH200" i="3" s="1"/>
  <c r="AN199" i="3"/>
  <c r="AM197" i="3"/>
  <c r="AN196" i="3"/>
  <c r="AJ195" i="3"/>
  <c r="AJ193" i="3"/>
  <c r="AO191" i="3"/>
  <c r="BU190" i="3"/>
  <c r="CH190" i="3" s="1"/>
  <c r="AJ188" i="3"/>
  <c r="F188" i="3" s="1"/>
  <c r="AN186" i="3"/>
  <c r="AC181" i="3"/>
  <c r="I181" i="3" s="1"/>
  <c r="AM181" i="3"/>
  <c r="AG180" i="3"/>
  <c r="M180" i="3" s="1"/>
  <c r="AJ179" i="3"/>
  <c r="F179" i="3" s="1"/>
  <c r="AN178" i="3"/>
  <c r="Z176" i="3"/>
  <c r="AJ176" i="3"/>
  <c r="BU174" i="3"/>
  <c r="CH174" i="3" s="1"/>
  <c r="Z174" i="3"/>
  <c r="AJ174" i="3"/>
  <c r="AN174" i="3"/>
  <c r="BU171" i="3"/>
  <c r="CH171" i="3" s="1"/>
  <c r="BU169" i="3"/>
  <c r="CH169" i="3" s="1"/>
  <c r="Z165" i="3"/>
  <c r="AJ165" i="3"/>
  <c r="AP163" i="3"/>
  <c r="AF163" i="3"/>
  <c r="L163" i="3" s="1"/>
  <c r="AH159" i="3"/>
  <c r="X159" i="3"/>
  <c r="AG158" i="3"/>
  <c r="M158" i="3" s="1"/>
  <c r="AQ158" i="3"/>
  <c r="AH157" i="3"/>
  <c r="X157" i="3"/>
  <c r="AG156" i="3"/>
  <c r="M156" i="3" s="1"/>
  <c r="AQ156" i="3"/>
  <c r="Z153" i="3"/>
  <c r="F153" i="3" s="1"/>
  <c r="AJ153" i="3"/>
  <c r="AH136" i="3"/>
  <c r="X136" i="3"/>
  <c r="BU128" i="3"/>
  <c r="CH128" i="3" s="1"/>
  <c r="AD128" i="3"/>
  <c r="J128" i="3" s="1"/>
  <c r="AN128" i="3"/>
  <c r="AA125" i="3"/>
  <c r="AK125" i="3"/>
  <c r="AO125" i="3"/>
  <c r="AH122" i="3"/>
  <c r="X122" i="3"/>
  <c r="AE104" i="3"/>
  <c r="K104" i="3" s="1"/>
  <c r="AO104" i="3"/>
  <c r="AA104" i="3"/>
  <c r="AK104" i="3"/>
  <c r="AQ93" i="3"/>
  <c r="AG93" i="3"/>
  <c r="M93" i="3" s="1"/>
  <c r="AI93" i="3"/>
  <c r="Y93" i="3"/>
  <c r="AA89" i="3"/>
  <c r="G89" i="3" s="1"/>
  <c r="AK89" i="3"/>
  <c r="AO89" i="3"/>
  <c r="AD87" i="3"/>
  <c r="J87" i="3" s="1"/>
  <c r="AN87" i="3"/>
  <c r="Z87" i="3"/>
  <c r="F87" i="3" s="1"/>
  <c r="AJ87" i="3"/>
  <c r="BU187" i="3"/>
  <c r="CH187" i="3" s="1"/>
  <c r="BU184" i="3"/>
  <c r="CH184" i="3" s="1"/>
  <c r="AD179" i="3"/>
  <c r="J179" i="3" s="1"/>
  <c r="AN179" i="3"/>
  <c r="X194" i="3"/>
  <c r="D194" i="3" s="1"/>
  <c r="AJ190" i="3"/>
  <c r="F190" i="3" s="1"/>
  <c r="AG188" i="3"/>
  <c r="M188" i="3" s="1"/>
  <c r="AQ188" i="3"/>
  <c r="AN185" i="3"/>
  <c r="BU183" i="3"/>
  <c r="CH183" i="3" s="1"/>
  <c r="AG181" i="3"/>
  <c r="M181" i="3" s="1"/>
  <c r="AP180" i="3"/>
  <c r="AF180" i="3"/>
  <c r="L180" i="3" s="1"/>
  <c r="BU176" i="3"/>
  <c r="CH176" i="3" s="1"/>
  <c r="AN176" i="3"/>
  <c r="Z167" i="3"/>
  <c r="AJ167" i="3"/>
  <c r="AN167" i="3"/>
  <c r="AG160" i="3"/>
  <c r="M160" i="3" s="1"/>
  <c r="AQ160" i="3"/>
  <c r="Y160" i="3"/>
  <c r="AI160" i="3"/>
  <c r="AP159" i="3"/>
  <c r="AF159" i="3"/>
  <c r="L159" i="3" s="1"/>
  <c r="Y158" i="3"/>
  <c r="AI158" i="3"/>
  <c r="AP157" i="3"/>
  <c r="AF157" i="3"/>
  <c r="L157" i="3" s="1"/>
  <c r="Y156" i="3"/>
  <c r="AI156" i="3"/>
  <c r="AP151" i="3"/>
  <c r="AF151" i="3"/>
  <c r="L151" i="3" s="1"/>
  <c r="AO203" i="3"/>
  <c r="BU202" i="3"/>
  <c r="CH202" i="3" s="1"/>
  <c r="AJ202" i="3"/>
  <c r="AN200" i="3"/>
  <c r="AF200" i="3"/>
  <c r="L200" i="3" s="1"/>
  <c r="AJ199" i="3"/>
  <c r="X198" i="3"/>
  <c r="D198" i="3" s="1"/>
  <c r="AJ197" i="3"/>
  <c r="F197" i="3" s="1"/>
  <c r="AM196" i="3"/>
  <c r="Y196" i="3"/>
  <c r="E196" i="3" s="1"/>
  <c r="AF195" i="3"/>
  <c r="L195" i="3" s="1"/>
  <c r="AN194" i="3"/>
  <c r="AG193" i="3"/>
  <c r="M193" i="3" s="1"/>
  <c r="AF188" i="3"/>
  <c r="L188" i="3" s="1"/>
  <c r="AJ186" i="3"/>
  <c r="F186" i="3" s="1"/>
  <c r="AJ185" i="3"/>
  <c r="F185" i="3" s="1"/>
  <c r="Z183" i="3"/>
  <c r="F183" i="3" s="1"/>
  <c r="AJ183" i="3"/>
  <c r="AN183" i="3"/>
  <c r="X182" i="3"/>
  <c r="D182" i="3" s="1"/>
  <c r="BU180" i="3"/>
  <c r="CH180" i="3" s="1"/>
  <c r="Y180" i="3"/>
  <c r="AF179" i="3"/>
  <c r="L179" i="3" s="1"/>
  <c r="BU178" i="3"/>
  <c r="CH178" i="3" s="1"/>
  <c r="AJ178" i="3"/>
  <c r="AM176" i="3"/>
  <c r="Z175" i="3"/>
  <c r="AJ175" i="3"/>
  <c r="AM172" i="3"/>
  <c r="AM170" i="3"/>
  <c r="AM168" i="3"/>
  <c r="AO166" i="3"/>
  <c r="AE166" i="3"/>
  <c r="K166" i="3" s="1"/>
  <c r="AG165" i="3"/>
  <c r="M165" i="3" s="1"/>
  <c r="AQ165" i="3"/>
  <c r="Y165" i="3"/>
  <c r="AI165" i="3"/>
  <c r="AM163" i="3"/>
  <c r="BU162" i="3"/>
  <c r="CH162" i="3" s="1"/>
  <c r="Z162" i="3"/>
  <c r="F162" i="3" s="1"/>
  <c r="AJ162" i="3"/>
  <c r="AG161" i="3"/>
  <c r="M161" i="3" s="1"/>
  <c r="AQ161" i="3"/>
  <c r="Y161" i="3"/>
  <c r="AI161" i="3"/>
  <c r="BU159" i="3"/>
  <c r="CH159" i="3" s="1"/>
  <c r="BU157" i="3"/>
  <c r="CH157" i="3" s="1"/>
  <c r="BU154" i="3"/>
  <c r="CH154" i="3" s="1"/>
  <c r="Z154" i="3"/>
  <c r="AJ154" i="3"/>
  <c r="AN154" i="3"/>
  <c r="AG153" i="3"/>
  <c r="M153" i="3" s="1"/>
  <c r="AQ153" i="3"/>
  <c r="Y153" i="3"/>
  <c r="AI153" i="3"/>
  <c r="AM151" i="3"/>
  <c r="I151" i="3" s="1"/>
  <c r="BU149" i="3"/>
  <c r="CH149" i="3" s="1"/>
  <c r="AQ148" i="3"/>
  <c r="AG148" i="3"/>
  <c r="M148" i="3" s="1"/>
  <c r="AA146" i="3"/>
  <c r="G146" i="3" s="1"/>
  <c r="AK146" i="3"/>
  <c r="AL144" i="3"/>
  <c r="AB144" i="3"/>
  <c r="H144" i="3" s="1"/>
  <c r="K143" i="3"/>
  <c r="AA143" i="3"/>
  <c r="AK143" i="3"/>
  <c r="AA140" i="3"/>
  <c r="AK140" i="3"/>
  <c r="AO140" i="3"/>
  <c r="Z139" i="3"/>
  <c r="AJ139" i="3"/>
  <c r="AA136" i="3"/>
  <c r="G136" i="3" s="1"/>
  <c r="AK136" i="3"/>
  <c r="AO136" i="3"/>
  <c r="AA132" i="3"/>
  <c r="G132" i="3" s="1"/>
  <c r="AK132" i="3"/>
  <c r="AO132" i="3"/>
  <c r="Z128" i="3"/>
  <c r="F128" i="3" s="1"/>
  <c r="AA127" i="3"/>
  <c r="G127" i="3" s="1"/>
  <c r="AK127" i="3"/>
  <c r="BU123" i="3"/>
  <c r="CH123" i="3" s="1"/>
  <c r="AE120" i="3"/>
  <c r="AO120" i="3"/>
  <c r="AA120" i="3"/>
  <c r="AK120" i="3"/>
  <c r="BU118" i="3"/>
  <c r="CH118" i="3" s="1"/>
  <c r="AD118" i="3"/>
  <c r="J118" i="3" s="1"/>
  <c r="AN118" i="3"/>
  <c r="Z92" i="3"/>
  <c r="AJ92" i="3"/>
  <c r="Z91" i="3"/>
  <c r="AJ91" i="3"/>
  <c r="AF71" i="3"/>
  <c r="L71" i="3" s="1"/>
  <c r="AP71" i="3"/>
  <c r="AB71" i="3"/>
  <c r="AL71" i="3"/>
  <c r="X71" i="3"/>
  <c r="AH71" i="3"/>
  <c r="E174" i="3"/>
  <c r="AM174" i="3"/>
  <c r="I174" i="3" s="1"/>
  <c r="AN173" i="3"/>
  <c r="AN171" i="3"/>
  <c r="AN169" i="3"/>
  <c r="E167" i="3"/>
  <c r="AM167" i="3"/>
  <c r="AN166" i="3"/>
  <c r="E164" i="3"/>
  <c r="AM164" i="3"/>
  <c r="BU163" i="3"/>
  <c r="CH163" i="3" s="1"/>
  <c r="BU161" i="3"/>
  <c r="CH161" i="3" s="1"/>
  <c r="AN159" i="3"/>
  <c r="AN157" i="3"/>
  <c r="E154" i="3"/>
  <c r="AM154" i="3"/>
  <c r="I154" i="3" s="1"/>
  <c r="E152" i="3"/>
  <c r="AM152" i="3"/>
  <c r="BU151" i="3"/>
  <c r="CH151" i="3" s="1"/>
  <c r="AH150" i="3"/>
  <c r="D150" i="3" s="1"/>
  <c r="AH149" i="3"/>
  <c r="D149" i="3" s="1"/>
  <c r="AO148" i="3"/>
  <c r="K148" i="3" s="1"/>
  <c r="BU147" i="3"/>
  <c r="CH147" i="3" s="1"/>
  <c r="Z147" i="3"/>
  <c r="F147" i="3" s="1"/>
  <c r="AN145" i="3"/>
  <c r="AN144" i="3"/>
  <c r="Y143" i="3"/>
  <c r="E143" i="3" s="1"/>
  <c r="AO141" i="3"/>
  <c r="Y140" i="3"/>
  <c r="E140" i="3" s="1"/>
  <c r="AO138" i="3"/>
  <c r="AN136" i="3"/>
  <c r="AO134" i="3"/>
  <c r="AN132" i="3"/>
  <c r="AQ130" i="3"/>
  <c r="AG130" i="3"/>
  <c r="M130" i="3" s="1"/>
  <c r="AG124" i="3"/>
  <c r="M124" i="3" s="1"/>
  <c r="BU122" i="3"/>
  <c r="CH122" i="3" s="1"/>
  <c r="AN122" i="3"/>
  <c r="AO121" i="3"/>
  <c r="D120" i="3"/>
  <c r="AH118" i="3"/>
  <c r="AN117" i="3"/>
  <c r="AE112" i="3"/>
  <c r="K112" i="3" s="1"/>
  <c r="AO112" i="3"/>
  <c r="AA112" i="3"/>
  <c r="AK112" i="3"/>
  <c r="AF106" i="3"/>
  <c r="L106" i="3" s="1"/>
  <c r="AP106" i="3"/>
  <c r="AB106" i="3"/>
  <c r="H106" i="3" s="1"/>
  <c r="AL106" i="3"/>
  <c r="D106" i="3"/>
  <c r="AE99" i="3"/>
  <c r="AO99" i="3"/>
  <c r="AA99" i="3"/>
  <c r="AK99" i="3"/>
  <c r="AQ84" i="3"/>
  <c r="AG84" i="3"/>
  <c r="M84" i="3" s="1"/>
  <c r="AF79" i="3"/>
  <c r="L79" i="3" s="1"/>
  <c r="AP79" i="3"/>
  <c r="AB79" i="3"/>
  <c r="H79" i="3" s="1"/>
  <c r="AL79" i="3"/>
  <c r="X79" i="3"/>
  <c r="AH79" i="3"/>
  <c r="AE74" i="3"/>
  <c r="K74" i="3" s="1"/>
  <c r="AO74" i="3"/>
  <c r="AA74" i="3"/>
  <c r="AK74" i="3"/>
  <c r="BU188" i="3"/>
  <c r="CH188" i="3" s="1"/>
  <c r="AN187" i="3"/>
  <c r="AM185" i="3"/>
  <c r="AN184" i="3"/>
  <c r="AN180" i="3"/>
  <c r="Y179" i="3"/>
  <c r="E179" i="3" s="1"/>
  <c r="BU175" i="3"/>
  <c r="CH175" i="3" s="1"/>
  <c r="AM173" i="3"/>
  <c r="I173" i="3" s="1"/>
  <c r="AN172" i="3"/>
  <c r="AE172" i="3"/>
  <c r="K172" i="3" s="1"/>
  <c r="AM171" i="3"/>
  <c r="F170" i="3"/>
  <c r="AN170" i="3"/>
  <c r="AE170" i="3"/>
  <c r="K170" i="3" s="1"/>
  <c r="AM169" i="3"/>
  <c r="AN168" i="3"/>
  <c r="AE168" i="3"/>
  <c r="K168" i="3" s="1"/>
  <c r="E166" i="3"/>
  <c r="AM166" i="3"/>
  <c r="I166" i="3" s="1"/>
  <c r="BU165" i="3"/>
  <c r="CH165" i="3" s="1"/>
  <c r="F163" i="3"/>
  <c r="AN163" i="3"/>
  <c r="AN161" i="3"/>
  <c r="E159" i="3"/>
  <c r="AM159" i="3"/>
  <c r="AN158" i="3"/>
  <c r="AE158" i="3"/>
  <c r="K158" i="3" s="1"/>
  <c r="E157" i="3"/>
  <c r="AM157" i="3"/>
  <c r="AN156" i="3"/>
  <c r="AE156" i="3"/>
  <c r="K156" i="3" s="1"/>
  <c r="BU153" i="3"/>
  <c r="CH153" i="3" s="1"/>
  <c r="G150" i="3"/>
  <c r="AP150" i="3"/>
  <c r="AO149" i="3"/>
  <c r="AN148" i="3"/>
  <c r="J148" i="3" s="1"/>
  <c r="Y147" i="3"/>
  <c r="E147" i="3" s="1"/>
  <c r="Y146" i="3"/>
  <c r="E146" i="3" s="1"/>
  <c r="BU145" i="3"/>
  <c r="CH145" i="3" s="1"/>
  <c r="Z144" i="3"/>
  <c r="F144" i="3" s="1"/>
  <c r="AG143" i="3"/>
  <c r="M143" i="3" s="1"/>
  <c r="AO142" i="3"/>
  <c r="F141" i="3"/>
  <c r="AK141" i="3"/>
  <c r="X140" i="3"/>
  <c r="D140" i="3" s="1"/>
  <c r="G139" i="3"/>
  <c r="AO139" i="3"/>
  <c r="AK138" i="3"/>
  <c r="G138" i="3" s="1"/>
  <c r="AA137" i="3"/>
  <c r="G137" i="3" s="1"/>
  <c r="AK137" i="3"/>
  <c r="AO137" i="3"/>
  <c r="AJ136" i="3"/>
  <c r="F136" i="3" s="1"/>
  <c r="AK134" i="3"/>
  <c r="AA133" i="3"/>
  <c r="AK133" i="3"/>
  <c r="AO133" i="3"/>
  <c r="AJ132" i="3"/>
  <c r="BU131" i="3"/>
  <c r="CH131" i="3" s="1"/>
  <c r="Y130" i="3"/>
  <c r="E130" i="3" s="1"/>
  <c r="AG128" i="3"/>
  <c r="M128" i="3" s="1"/>
  <c r="AF126" i="3"/>
  <c r="L126" i="3" s="1"/>
  <c r="AP126" i="3"/>
  <c r="Y126" i="3"/>
  <c r="E126" i="3" s="1"/>
  <c r="AO123" i="3"/>
  <c r="BU121" i="3"/>
  <c r="CH121" i="3" s="1"/>
  <c r="AK121" i="3"/>
  <c r="BU119" i="3"/>
  <c r="CH119" i="3" s="1"/>
  <c r="AP118" i="3"/>
  <c r="AJ116" i="3"/>
  <c r="Z116" i="3"/>
  <c r="BU114" i="3"/>
  <c r="CH114" i="3" s="1"/>
  <c r="AN114" i="3"/>
  <c r="BU110" i="3"/>
  <c r="CH110" i="3" s="1"/>
  <c r="BU109" i="3"/>
  <c r="CH109" i="3" s="1"/>
  <c r="AF100" i="3"/>
  <c r="L100" i="3" s="1"/>
  <c r="AP100" i="3"/>
  <c r="AB100" i="3"/>
  <c r="AL100" i="3"/>
  <c r="AA95" i="3"/>
  <c r="AK95" i="3"/>
  <c r="AO95" i="3"/>
  <c r="Z90" i="3"/>
  <c r="AJ90" i="3"/>
  <c r="AF75" i="3"/>
  <c r="L75" i="3" s="1"/>
  <c r="AP75" i="3"/>
  <c r="AB75" i="3"/>
  <c r="H75" i="3" s="1"/>
  <c r="AL75" i="3"/>
  <c r="X75" i="3"/>
  <c r="AH75" i="3"/>
  <c r="AN138" i="3"/>
  <c r="BU137" i="3"/>
  <c r="CH137" i="3" s="1"/>
  <c r="Y136" i="3"/>
  <c r="E136" i="3" s="1"/>
  <c r="AN135" i="3"/>
  <c r="AN134" i="3"/>
  <c r="BU133" i="3"/>
  <c r="CH133" i="3" s="1"/>
  <c r="F131" i="3"/>
  <c r="AN131" i="3"/>
  <c r="CL131" i="3" s="1"/>
  <c r="AO130" i="3"/>
  <c r="AO129" i="3"/>
  <c r="Y127" i="3"/>
  <c r="E127" i="3" s="1"/>
  <c r="AN125" i="3"/>
  <c r="AO124" i="3"/>
  <c r="AO119" i="3"/>
  <c r="G116" i="3"/>
  <c r="AG113" i="3"/>
  <c r="M113" i="3" s="1"/>
  <c r="AI111" i="3"/>
  <c r="Y111" i="3"/>
  <c r="K109" i="3"/>
  <c r="AA109" i="3"/>
  <c r="AK109" i="3"/>
  <c r="AA102" i="3"/>
  <c r="G102" i="3" s="1"/>
  <c r="AK102" i="3"/>
  <c r="CM102" i="3" s="1"/>
  <c r="G101" i="3"/>
  <c r="AB98" i="3"/>
  <c r="H98" i="3" s="1"/>
  <c r="AL98" i="3"/>
  <c r="AH98" i="3"/>
  <c r="BU96" i="3"/>
  <c r="CH96" i="3" s="1"/>
  <c r="BU94" i="3"/>
  <c r="CH94" i="3" s="1"/>
  <c r="AN93" i="3"/>
  <c r="AA86" i="3"/>
  <c r="AK86" i="3"/>
  <c r="AO86" i="3"/>
  <c r="AN84" i="3"/>
  <c r="BU82" i="3"/>
  <c r="CH82" i="3" s="1"/>
  <c r="AO82" i="3"/>
  <c r="AN79" i="3"/>
  <c r="AD79" i="3"/>
  <c r="J79" i="3" s="1"/>
  <c r="AH78" i="3"/>
  <c r="AN75" i="3"/>
  <c r="AD75" i="3"/>
  <c r="J75" i="3" s="1"/>
  <c r="AJ75" i="3"/>
  <c r="Z75" i="3"/>
  <c r="AF67" i="3"/>
  <c r="L67" i="3" s="1"/>
  <c r="AP67" i="3"/>
  <c r="D59" i="3"/>
  <c r="AH105" i="3"/>
  <c r="D105" i="3" s="1"/>
  <c r="AA103" i="3"/>
  <c r="AK103" i="3"/>
  <c r="AB99" i="3"/>
  <c r="AL99" i="3"/>
  <c r="AH99" i="3"/>
  <c r="D99" i="3" s="1"/>
  <c r="BU97" i="3"/>
  <c r="CH97" i="3" s="1"/>
  <c r="AO92" i="3"/>
  <c r="AA91" i="3"/>
  <c r="G91" i="3" s="1"/>
  <c r="AK91" i="3"/>
  <c r="AO91" i="3"/>
  <c r="AO90" i="3"/>
  <c r="BU88" i="3"/>
  <c r="CH88" i="3" s="1"/>
  <c r="AA87" i="3"/>
  <c r="G87" i="3" s="1"/>
  <c r="AK87" i="3"/>
  <c r="AO87" i="3"/>
  <c r="AN86" i="3"/>
  <c r="J86" i="3" s="1"/>
  <c r="AN81" i="3"/>
  <c r="AD81" i="3"/>
  <c r="J81" i="3" s="1"/>
  <c r="AB78" i="3"/>
  <c r="H78" i="3" s="1"/>
  <c r="AL78" i="3"/>
  <c r="AF77" i="3"/>
  <c r="L77" i="3" s="1"/>
  <c r="AP77" i="3"/>
  <c r="X77" i="3"/>
  <c r="AH77" i="3"/>
  <c r="AF73" i="3"/>
  <c r="L73" i="3" s="1"/>
  <c r="AP73" i="3"/>
  <c r="AB73" i="3"/>
  <c r="H73" i="3" s="1"/>
  <c r="AL73" i="3"/>
  <c r="X73" i="3"/>
  <c r="AH73" i="3"/>
  <c r="AE72" i="3"/>
  <c r="K72" i="3" s="1"/>
  <c r="AO72" i="3"/>
  <c r="AA72" i="3"/>
  <c r="AK72" i="3"/>
  <c r="BU69" i="3"/>
  <c r="CH69" i="3" s="1"/>
  <c r="AA69" i="3"/>
  <c r="G69" i="3" s="1"/>
  <c r="AK69" i="3"/>
  <c r="AO69" i="3"/>
  <c r="AQ68" i="3"/>
  <c r="AG68" i="3"/>
  <c r="M68" i="3" s="1"/>
  <c r="AI68" i="3"/>
  <c r="Y68" i="3"/>
  <c r="AD66" i="3"/>
  <c r="AN66" i="3"/>
  <c r="AF114" i="3"/>
  <c r="L114" i="3" s="1"/>
  <c r="BU111" i="3"/>
  <c r="CH111" i="3" s="1"/>
  <c r="K108" i="3"/>
  <c r="AA108" i="3"/>
  <c r="AK108" i="3"/>
  <c r="AE106" i="3"/>
  <c r="K106" i="3" s="1"/>
  <c r="AO106" i="3"/>
  <c r="AL105" i="3"/>
  <c r="BU104" i="3"/>
  <c r="CH104" i="3" s="1"/>
  <c r="AB101" i="3"/>
  <c r="H101" i="3" s="1"/>
  <c r="AL101" i="3"/>
  <c r="AH101" i="3"/>
  <c r="D101" i="3" s="1"/>
  <c r="BU99" i="3"/>
  <c r="CH99" i="3" s="1"/>
  <c r="AK98" i="3"/>
  <c r="G98" i="3" s="1"/>
  <c r="AB97" i="3"/>
  <c r="H97" i="3" s="1"/>
  <c r="AL97" i="3"/>
  <c r="AH97" i="3"/>
  <c r="BU95" i="3"/>
  <c r="CH95" i="3" s="1"/>
  <c r="Z95" i="3"/>
  <c r="AJ95" i="3"/>
  <c r="F94" i="3"/>
  <c r="AF93" i="3"/>
  <c r="L93" i="3" s="1"/>
  <c r="AK92" i="3"/>
  <c r="G92" i="3" s="1"/>
  <c r="AK90" i="3"/>
  <c r="G90" i="3" s="1"/>
  <c r="Z89" i="3"/>
  <c r="AJ89" i="3"/>
  <c r="AN89" i="3"/>
  <c r="AO88" i="3"/>
  <c r="K88" i="3" s="1"/>
  <c r="Z85" i="3"/>
  <c r="F85" i="3" s="1"/>
  <c r="AJ85" i="3"/>
  <c r="AN85" i="3"/>
  <c r="H81" i="3"/>
  <c r="AP78" i="3"/>
  <c r="AJ77" i="3"/>
  <c r="Z77" i="3"/>
  <c r="AL77" i="3"/>
  <c r="AE76" i="3"/>
  <c r="K76" i="3" s="1"/>
  <c r="AO76" i="3"/>
  <c r="AA76" i="3"/>
  <c r="AK76" i="3"/>
  <c r="BU73" i="3"/>
  <c r="CH73" i="3" s="1"/>
  <c r="AN73" i="3"/>
  <c r="AD73" i="3"/>
  <c r="J73" i="3" s="1"/>
  <c r="AJ73" i="3"/>
  <c r="Z73" i="3"/>
  <c r="AE68" i="3"/>
  <c r="K68" i="3" s="1"/>
  <c r="AO68" i="3"/>
  <c r="AH67" i="3"/>
  <c r="D67" i="3" s="1"/>
  <c r="G114" i="3"/>
  <c r="AO113" i="3"/>
  <c r="Y112" i="3"/>
  <c r="E112" i="3" s="1"/>
  <c r="AO110" i="3"/>
  <c r="L108" i="3"/>
  <c r="BU106" i="3"/>
  <c r="CH106" i="3" s="1"/>
  <c r="D104" i="3"/>
  <c r="G94" i="3"/>
  <c r="AO94" i="3"/>
  <c r="AO93" i="3"/>
  <c r="BU91" i="3"/>
  <c r="CH91" i="3" s="1"/>
  <c r="AN88" i="3"/>
  <c r="J88" i="3" s="1"/>
  <c r="BU87" i="3"/>
  <c r="CH87" i="3" s="1"/>
  <c r="BU84" i="3"/>
  <c r="CH84" i="3" s="1"/>
  <c r="AO84" i="3"/>
  <c r="BU83" i="3"/>
  <c r="CH83" i="3" s="1"/>
  <c r="AO83" i="3"/>
  <c r="AN82" i="3"/>
  <c r="AO81" i="3"/>
  <c r="AQ76" i="3"/>
  <c r="AG76" i="3"/>
  <c r="M76" i="3" s="1"/>
  <c r="AI76" i="3"/>
  <c r="Y76" i="3"/>
  <c r="AQ74" i="3"/>
  <c r="AG74" i="3"/>
  <c r="M74" i="3" s="1"/>
  <c r="AI74" i="3"/>
  <c r="Y74" i="3"/>
  <c r="AF70" i="3"/>
  <c r="L70" i="3" s="1"/>
  <c r="AP70" i="3"/>
  <c r="H70" i="3"/>
  <c r="X70" i="3"/>
  <c r="D70" i="3" s="1"/>
  <c r="AH70" i="3"/>
  <c r="AG69" i="3"/>
  <c r="M69" i="3" s="1"/>
  <c r="AQ65" i="3"/>
  <c r="AG65" i="3"/>
  <c r="M65" i="3" s="1"/>
  <c r="D45" i="3"/>
  <c r="AO62" i="3"/>
  <c r="D62" i="3"/>
  <c r="AN61" i="3"/>
  <c r="Y60" i="3"/>
  <c r="E60" i="3" s="1"/>
  <c r="AN58" i="3"/>
  <c r="Y55" i="3"/>
  <c r="E55" i="3" s="1"/>
  <c r="AO48" i="3"/>
  <c r="K48" i="3" s="1"/>
  <c r="AN47" i="3"/>
  <c r="Y46" i="3"/>
  <c r="E46" i="3" s="1"/>
  <c r="BU44" i="3"/>
  <c r="CH44" i="3" s="1"/>
  <c r="AN44" i="3"/>
  <c r="BU41" i="3"/>
  <c r="CH41" i="3" s="1"/>
  <c r="Y41" i="3"/>
  <c r="E41" i="3" s="1"/>
  <c r="AH40" i="3"/>
  <c r="D40" i="3" s="1"/>
  <c r="AK39" i="3"/>
  <c r="G39" i="3" s="1"/>
  <c r="AL38" i="3"/>
  <c r="AF36" i="3"/>
  <c r="L36" i="3" s="1"/>
  <c r="AP36" i="3"/>
  <c r="AB36" i="3"/>
  <c r="AL36" i="3"/>
  <c r="X36" i="3"/>
  <c r="AH36" i="3"/>
  <c r="AE34" i="3"/>
  <c r="K34" i="3" s="1"/>
  <c r="AO34" i="3"/>
  <c r="AA34" i="3"/>
  <c r="AK34" i="3"/>
  <c r="AF33" i="3"/>
  <c r="AP33" i="3"/>
  <c r="AB33" i="3"/>
  <c r="AL33" i="3"/>
  <c r="X33" i="3"/>
  <c r="AH33" i="3"/>
  <c r="AE31" i="3"/>
  <c r="K31" i="3" s="1"/>
  <c r="AO31" i="3"/>
  <c r="G75" i="3"/>
  <c r="H74" i="3"/>
  <c r="G71" i="3"/>
  <c r="BU68" i="3"/>
  <c r="CH68" i="3" s="1"/>
  <c r="Z68" i="3"/>
  <c r="F68" i="3" s="1"/>
  <c r="Y67" i="3"/>
  <c r="E67" i="3" s="1"/>
  <c r="BU64" i="3"/>
  <c r="CH64" i="3" s="1"/>
  <c r="AO64" i="3"/>
  <c r="K64" i="3" s="1"/>
  <c r="Z64" i="3"/>
  <c r="F64" i="3" s="1"/>
  <c r="AD63" i="3"/>
  <c r="J63" i="3" s="1"/>
  <c r="BU62" i="3"/>
  <c r="CH62" i="3" s="1"/>
  <c r="AN62" i="3"/>
  <c r="AG60" i="3"/>
  <c r="M60" i="3" s="1"/>
  <c r="BU59" i="3"/>
  <c r="CH59" i="3" s="1"/>
  <c r="AO59" i="3"/>
  <c r="Y59" i="3"/>
  <c r="E59" i="3" s="1"/>
  <c r="AK58" i="3"/>
  <c r="G58" i="3" s="1"/>
  <c r="D57" i="3"/>
  <c r="AD57" i="3"/>
  <c r="J57" i="3" s="1"/>
  <c r="AP56" i="3"/>
  <c r="AH56" i="3"/>
  <c r="D55" i="3"/>
  <c r="AK55" i="3"/>
  <c r="D54" i="3"/>
  <c r="AK54" i="3"/>
  <c r="H53" i="3"/>
  <c r="AK53" i="3"/>
  <c r="AO52" i="3"/>
  <c r="AD52" i="3"/>
  <c r="J52" i="3" s="1"/>
  <c r="AL51" i="3"/>
  <c r="H51" i="3" s="1"/>
  <c r="AP50" i="3"/>
  <c r="AH50" i="3"/>
  <c r="AL49" i="3"/>
  <c r="H49" i="3" s="1"/>
  <c r="BU48" i="3"/>
  <c r="CH48" i="3" s="1"/>
  <c r="AN48" i="3"/>
  <c r="J48" i="3" s="1"/>
  <c r="AG46" i="3"/>
  <c r="M46" i="3" s="1"/>
  <c r="BU45" i="3"/>
  <c r="CH45" i="3" s="1"/>
  <c r="AO45" i="3"/>
  <c r="K45" i="3" s="1"/>
  <c r="Y45" i="3"/>
  <c r="E45" i="3" s="1"/>
  <c r="AG43" i="3"/>
  <c r="M43" i="3" s="1"/>
  <c r="AP42" i="3"/>
  <c r="X41" i="3"/>
  <c r="D41" i="3" s="1"/>
  <c r="AA37" i="3"/>
  <c r="AK37" i="3"/>
  <c r="AH66" i="3"/>
  <c r="D66" i="3" s="1"/>
  <c r="AO65" i="3"/>
  <c r="AK64" i="3"/>
  <c r="G64" i="3" s="1"/>
  <c r="Y64" i="3"/>
  <c r="E64" i="3" s="1"/>
  <c r="AJ63" i="3"/>
  <c r="AK62" i="3"/>
  <c r="G62" i="3" s="1"/>
  <c r="AK59" i="3"/>
  <c r="AH58" i="3"/>
  <c r="D58" i="3" s="1"/>
  <c r="AO57" i="3"/>
  <c r="AC57" i="3"/>
  <c r="I57" i="3" s="1"/>
  <c r="AD56" i="3"/>
  <c r="J56" i="3" s="1"/>
  <c r="G54" i="3"/>
  <c r="G53" i="3"/>
  <c r="AK48" i="3"/>
  <c r="G48" i="3" s="1"/>
  <c r="G46" i="3"/>
  <c r="AP46" i="3"/>
  <c r="L46" i="3" s="1"/>
  <c r="AK45" i="3"/>
  <c r="G45" i="3" s="1"/>
  <c r="AH44" i="3"/>
  <c r="D44" i="3" s="1"/>
  <c r="AO43" i="3"/>
  <c r="AO42" i="3"/>
  <c r="Z42" i="3"/>
  <c r="AA40" i="3"/>
  <c r="AK40" i="3"/>
  <c r="AO40" i="3"/>
  <c r="AO39" i="3"/>
  <c r="AF38" i="3"/>
  <c r="L38" i="3" s="1"/>
  <c r="AP38" i="3"/>
  <c r="AO37" i="3"/>
  <c r="AD32" i="3"/>
  <c r="AN32" i="3"/>
  <c r="AH80" i="3"/>
  <c r="D80" i="3" s="1"/>
  <c r="BU74" i="3"/>
  <c r="CH74" i="3" s="1"/>
  <c r="G73" i="3"/>
  <c r="AN69" i="3"/>
  <c r="Z69" i="3"/>
  <c r="F69" i="3" s="1"/>
  <c r="AO66" i="3"/>
  <c r="K66" i="3" s="1"/>
  <c r="AN65" i="3"/>
  <c r="Z65" i="3"/>
  <c r="F65" i="3" s="1"/>
  <c r="AG64" i="3"/>
  <c r="M64" i="3" s="1"/>
  <c r="AH63" i="3"/>
  <c r="D63" i="3" s="1"/>
  <c r="AO61" i="3"/>
  <c r="Z61" i="3"/>
  <c r="F61" i="3" s="1"/>
  <c r="AO60" i="3"/>
  <c r="K60" i="3" s="1"/>
  <c r="Z60" i="3"/>
  <c r="F60" i="3" s="1"/>
  <c r="AO58" i="3"/>
  <c r="AK57" i="3"/>
  <c r="G57" i="3" s="1"/>
  <c r="Z57" i="3"/>
  <c r="F57" i="3" s="1"/>
  <c r="AL56" i="3"/>
  <c r="H56" i="3" s="1"/>
  <c r="AO55" i="3"/>
  <c r="AG55" i="3"/>
  <c r="M55" i="3" s="1"/>
  <c r="BU54" i="3"/>
  <c r="CH54" i="3" s="1"/>
  <c r="AO54" i="3"/>
  <c r="AC54" i="3"/>
  <c r="I54" i="3" s="1"/>
  <c r="AO53" i="3"/>
  <c r="AD53" i="3"/>
  <c r="J53" i="3" s="1"/>
  <c r="AK52" i="3"/>
  <c r="G52" i="3" s="1"/>
  <c r="AP51" i="3"/>
  <c r="AH51" i="3"/>
  <c r="D51" i="3" s="1"/>
  <c r="AL50" i="3"/>
  <c r="K49" i="3"/>
  <c r="G49" i="3"/>
  <c r="AP49" i="3"/>
  <c r="L49" i="3" s="1"/>
  <c r="AH49" i="3"/>
  <c r="D49" i="3" s="1"/>
  <c r="AO47" i="3"/>
  <c r="Z47" i="3"/>
  <c r="F47" i="3" s="1"/>
  <c r="AO46" i="3"/>
  <c r="K46" i="3" s="1"/>
  <c r="Z46" i="3"/>
  <c r="AO44" i="3"/>
  <c r="AN43" i="3"/>
  <c r="AK42" i="3"/>
  <c r="G42" i="3" s="1"/>
  <c r="Y42" i="3"/>
  <c r="E42" i="3" s="1"/>
  <c r="G41" i="3"/>
  <c r="AP41" i="3"/>
  <c r="BU40" i="3"/>
  <c r="CH40" i="3" s="1"/>
  <c r="AN40" i="3"/>
  <c r="J40" i="3" s="1"/>
  <c r="BU39" i="3"/>
  <c r="CH39" i="3" s="1"/>
  <c r="D34" i="3"/>
  <c r="AN30" i="3"/>
  <c r="J30" i="3" s="1"/>
  <c r="AM28" i="3"/>
  <c r="I28" i="3" s="1"/>
  <c r="AM26" i="3"/>
  <c r="AM24" i="3"/>
  <c r="CM24" i="3" s="1"/>
  <c r="BU23" i="3"/>
  <c r="CH23" i="3" s="1"/>
  <c r="AM22" i="3"/>
  <c r="AN21" i="3"/>
  <c r="AJ20" i="3"/>
  <c r="AN19" i="3"/>
  <c r="AF19" i="3"/>
  <c r="L19" i="3" s="1"/>
  <c r="AN18" i="3"/>
  <c r="AI17" i="3"/>
  <c r="E17" i="3" s="1"/>
  <c r="AL16" i="3"/>
  <c r="AK15" i="3"/>
  <c r="AN13" i="3"/>
  <c r="J13" i="3" s="1"/>
  <c r="Z13" i="3"/>
  <c r="AG12" i="3"/>
  <c r="M12" i="3" s="1"/>
  <c r="Y12" i="3"/>
  <c r="E12" i="3" s="1"/>
  <c r="AJ11" i="3"/>
  <c r="F11" i="3" s="1"/>
  <c r="AK10" i="3"/>
  <c r="G10" i="3" s="1"/>
  <c r="AO9" i="3"/>
  <c r="AG9" i="3"/>
  <c r="M9" i="3" s="1"/>
  <c r="AG8" i="3"/>
  <c r="M8" i="3" s="1"/>
  <c r="AP7" i="3"/>
  <c r="AH7" i="3"/>
  <c r="D7" i="3" s="1"/>
  <c r="AP6" i="3"/>
  <c r="AH6" i="3"/>
  <c r="D6" i="3" s="1"/>
  <c r="AN25" i="3"/>
  <c r="AN23" i="3"/>
  <c r="AM21" i="3"/>
  <c r="AM19" i="3"/>
  <c r="AM18" i="3"/>
  <c r="AO14" i="3"/>
  <c r="D14" i="3"/>
  <c r="BU13" i="3"/>
  <c r="CH13" i="3" s="1"/>
  <c r="AL13" i="3"/>
  <c r="H13" i="3" s="1"/>
  <c r="X13" i="3"/>
  <c r="D13" i="3" s="1"/>
  <c r="AP11" i="3"/>
  <c r="AN9" i="3"/>
  <c r="J9" i="3" s="1"/>
  <c r="AP8" i="3"/>
  <c r="AG7" i="3"/>
  <c r="M7" i="3" s="1"/>
  <c r="AO6" i="3"/>
  <c r="AC6" i="3"/>
  <c r="I6" i="3" s="1"/>
  <c r="G36" i="3"/>
  <c r="Z34" i="3"/>
  <c r="F34" i="3" s="1"/>
  <c r="G33" i="3"/>
  <c r="AN31" i="3"/>
  <c r="AJ30" i="3"/>
  <c r="F30" i="3" s="1"/>
  <c r="AN29" i="3"/>
  <c r="AF29" i="3"/>
  <c r="L29" i="3" s="1"/>
  <c r="AQ28" i="3"/>
  <c r="AI28" i="3"/>
  <c r="E28" i="3" s="1"/>
  <c r="AN27" i="3"/>
  <c r="AF27" i="3"/>
  <c r="L27" i="3" s="1"/>
  <c r="AQ26" i="3"/>
  <c r="AI26" i="3"/>
  <c r="E26" i="3" s="1"/>
  <c r="E25" i="3"/>
  <c r="AM25" i="3"/>
  <c r="AA25" i="3"/>
  <c r="G25" i="3" s="1"/>
  <c r="AQ24" i="3"/>
  <c r="AI24" i="3"/>
  <c r="E24" i="3" s="1"/>
  <c r="E23" i="3"/>
  <c r="AM23" i="3"/>
  <c r="I23" i="3" s="1"/>
  <c r="AA23" i="3"/>
  <c r="G23" i="3" s="1"/>
  <c r="AQ22" i="3"/>
  <c r="AI22" i="3"/>
  <c r="E22" i="3" s="1"/>
  <c r="AJ21" i="3"/>
  <c r="F21" i="3" s="1"/>
  <c r="X21" i="3"/>
  <c r="AN20" i="3"/>
  <c r="AE20" i="3"/>
  <c r="K20" i="3" s="1"/>
  <c r="X19" i="3"/>
  <c r="AO10" i="3"/>
  <c r="AO8" i="3"/>
  <c r="Z8" i="3"/>
  <c r="F8" i="3" s="1"/>
  <c r="AL7" i="3"/>
  <c r="Y7" i="3"/>
  <c r="AL6" i="3"/>
  <c r="H6" i="3" s="1"/>
  <c r="Z6" i="3"/>
  <c r="F6" i="3" s="1"/>
  <c r="H39" i="3"/>
  <c r="AH39" i="3"/>
  <c r="D39" i="3" s="1"/>
  <c r="AH38" i="3"/>
  <c r="AO36" i="3"/>
  <c r="Z36" i="3"/>
  <c r="F36" i="3" s="1"/>
  <c r="AP35" i="3"/>
  <c r="AH35" i="3"/>
  <c r="D35" i="3" s="1"/>
  <c r="AL34" i="3"/>
  <c r="H34" i="3" s="1"/>
  <c r="AO33" i="3"/>
  <c r="K33" i="3" s="1"/>
  <c r="X32" i="3"/>
  <c r="D32" i="3" s="1"/>
  <c r="AJ31" i="3"/>
  <c r="F31" i="3" s="1"/>
  <c r="AI30" i="3"/>
  <c r="E30" i="3" s="1"/>
  <c r="AM29" i="3"/>
  <c r="X29" i="3"/>
  <c r="F28" i="3"/>
  <c r="AN28" i="3"/>
  <c r="J28" i="3" s="1"/>
  <c r="AE28" i="3"/>
  <c r="K28" i="3" s="1"/>
  <c r="AM27" i="3"/>
  <c r="X27" i="3"/>
  <c r="F26" i="3"/>
  <c r="AN26" i="3"/>
  <c r="AE26" i="3"/>
  <c r="K26" i="3" s="1"/>
  <c r="AJ25" i="3"/>
  <c r="F25" i="3" s="1"/>
  <c r="X25" i="3"/>
  <c r="D25" i="3" s="1"/>
  <c r="F24" i="3"/>
  <c r="AN24" i="3"/>
  <c r="AE24" i="3"/>
  <c r="K24" i="3" s="1"/>
  <c r="AJ23" i="3"/>
  <c r="F23" i="3" s="1"/>
  <c r="X23" i="3"/>
  <c r="AN22" i="3"/>
  <c r="AE22" i="3"/>
  <c r="K22" i="3" s="1"/>
  <c r="AQ21" i="3"/>
  <c r="AI21" i="3"/>
  <c r="E21" i="3" s="1"/>
  <c r="AM20" i="3"/>
  <c r="BU19" i="3"/>
  <c r="CH19" i="3" s="1"/>
  <c r="AQ19" i="3"/>
  <c r="AI19" i="3"/>
  <c r="E19" i="3" s="1"/>
  <c r="BU18" i="3"/>
  <c r="CH18" i="3" s="1"/>
  <c r="AQ18" i="3"/>
  <c r="AI18" i="3"/>
  <c r="E18" i="3" s="1"/>
  <c r="AK17" i="3"/>
  <c r="Z17" i="3"/>
  <c r="F17" i="3" s="1"/>
  <c r="AD16" i="3"/>
  <c r="J16" i="3" s="1"/>
  <c r="AL15" i="3"/>
  <c r="AD15" i="3"/>
  <c r="J15" i="3" s="1"/>
  <c r="AO13" i="3"/>
  <c r="AK12" i="3"/>
  <c r="G12" i="3" s="1"/>
  <c r="Z12" i="3"/>
  <c r="F12" i="3" s="1"/>
  <c r="AK11" i="3"/>
  <c r="G11" i="3" s="1"/>
  <c r="AN10" i="3"/>
  <c r="J10" i="3" s="1"/>
  <c r="AK9" i="3"/>
  <c r="G9" i="3" s="1"/>
  <c r="AK8" i="3"/>
  <c r="G8" i="3" s="1"/>
  <c r="Y8" i="3"/>
  <c r="E8" i="3" s="1"/>
  <c r="AK7" i="3"/>
  <c r="AK6" i="3"/>
  <c r="G6" i="3" s="1"/>
  <c r="E180" i="3"/>
  <c r="E183" i="3"/>
  <c r="E184" i="3"/>
  <c r="AI198" i="3"/>
  <c r="AC198" i="3"/>
  <c r="I198" i="3" s="1"/>
  <c r="AB193" i="3"/>
  <c r="H193" i="3" s="1"/>
  <c r="AK192" i="3"/>
  <c r="AK203" i="3"/>
  <c r="Y202" i="3"/>
  <c r="AI201" i="3"/>
  <c r="E201" i="3" s="1"/>
  <c r="X201" i="3"/>
  <c r="AB200" i="3"/>
  <c r="H200" i="3" s="1"/>
  <c r="AQ199" i="3"/>
  <c r="AK199" i="3"/>
  <c r="AI197" i="3"/>
  <c r="E197" i="3" s="1"/>
  <c r="X197" i="3"/>
  <c r="AB196" i="3"/>
  <c r="H196" i="3" s="1"/>
  <c r="AQ195" i="3"/>
  <c r="AK195" i="3"/>
  <c r="Y194" i="3"/>
  <c r="E194" i="3" s="1"/>
  <c r="AI193" i="3"/>
  <c r="E193" i="3" s="1"/>
  <c r="X193" i="3"/>
  <c r="AB192" i="3"/>
  <c r="H192" i="3" s="1"/>
  <c r="AK191" i="3"/>
  <c r="Y190" i="3"/>
  <c r="AI189" i="3"/>
  <c r="X189" i="3"/>
  <c r="AB188" i="3"/>
  <c r="H188" i="3" s="1"/>
  <c r="AQ187" i="3"/>
  <c r="AK187" i="3"/>
  <c r="Y186" i="3"/>
  <c r="E186" i="3" s="1"/>
  <c r="AI185" i="3"/>
  <c r="E185" i="3" s="1"/>
  <c r="X185" i="3"/>
  <c r="AB184" i="3"/>
  <c r="H184" i="3" s="1"/>
  <c r="AQ183" i="3"/>
  <c r="AK183" i="3"/>
  <c r="Y182" i="3"/>
  <c r="AI181" i="3"/>
  <c r="E181" i="3" s="1"/>
  <c r="X181" i="3"/>
  <c r="AB180" i="3"/>
  <c r="H180" i="3" s="1"/>
  <c r="AK179" i="3"/>
  <c r="Y178" i="3"/>
  <c r="AI177" i="3"/>
  <c r="X177" i="3"/>
  <c r="AA175" i="3"/>
  <c r="G175" i="3" s="1"/>
  <c r="AA173" i="3"/>
  <c r="G173" i="3" s="1"/>
  <c r="AA171" i="3"/>
  <c r="G171" i="3" s="1"/>
  <c r="AA169" i="3"/>
  <c r="G169" i="3" s="1"/>
  <c r="AA167" i="3"/>
  <c r="G167" i="3" s="1"/>
  <c r="AA165" i="3"/>
  <c r="G165" i="3" s="1"/>
  <c r="AA163" i="3"/>
  <c r="G163" i="3" s="1"/>
  <c r="AA161" i="3"/>
  <c r="G161" i="3" s="1"/>
  <c r="AA159" i="3"/>
  <c r="G159" i="3" s="1"/>
  <c r="AA157" i="3"/>
  <c r="G157" i="3" s="1"/>
  <c r="AA155" i="3"/>
  <c r="G155" i="3" s="1"/>
  <c r="AA153" i="3"/>
  <c r="G153" i="3" s="1"/>
  <c r="AE151" i="3"/>
  <c r="K151" i="3" s="1"/>
  <c r="AO151" i="3"/>
  <c r="BU150" i="3"/>
  <c r="CH150" i="3" s="1"/>
  <c r="AQ149" i="3"/>
  <c r="AG149" i="3"/>
  <c r="M149" i="3" s="1"/>
  <c r="AI149" i="3"/>
  <c r="Y149" i="3"/>
  <c r="AC202" i="3"/>
  <c r="I202" i="3" s="1"/>
  <c r="AK200" i="3"/>
  <c r="AB197" i="3"/>
  <c r="H197" i="3" s="1"/>
  <c r="AK196" i="3"/>
  <c r="E191" i="3"/>
  <c r="AB189" i="3"/>
  <c r="H189" i="3" s="1"/>
  <c r="AC186" i="3"/>
  <c r="I186" i="3" s="1"/>
  <c r="AB181" i="3"/>
  <c r="H181" i="3" s="1"/>
  <c r="AK180" i="3"/>
  <c r="AC178" i="3"/>
  <c r="I178" i="3" s="1"/>
  <c r="AB177" i="3"/>
  <c r="H177" i="3" s="1"/>
  <c r="AB176" i="3"/>
  <c r="H176" i="3" s="1"/>
  <c r="D175" i="3"/>
  <c r="AB174" i="3"/>
  <c r="H174" i="3" s="1"/>
  <c r="AB172" i="3"/>
  <c r="H172" i="3" s="1"/>
  <c r="D171" i="3"/>
  <c r="AB170" i="3"/>
  <c r="H170" i="3" s="1"/>
  <c r="AB168" i="3"/>
  <c r="H168" i="3" s="1"/>
  <c r="D167" i="3"/>
  <c r="AB166" i="3"/>
  <c r="H166" i="3" s="1"/>
  <c r="D165" i="3"/>
  <c r="AB164" i="3"/>
  <c r="H164" i="3" s="1"/>
  <c r="D163" i="3"/>
  <c r="AB162" i="3"/>
  <c r="H162" i="3" s="1"/>
  <c r="D161" i="3"/>
  <c r="AB160" i="3"/>
  <c r="H160" i="3" s="1"/>
  <c r="AB158" i="3"/>
  <c r="H158" i="3" s="1"/>
  <c r="AB156" i="3"/>
  <c r="H156" i="3" s="1"/>
  <c r="D155" i="3"/>
  <c r="AB154" i="3"/>
  <c r="H154" i="3" s="1"/>
  <c r="AB152" i="3"/>
  <c r="H152" i="3" s="1"/>
  <c r="E199" i="3"/>
  <c r="AB185" i="3"/>
  <c r="H185" i="3" s="1"/>
  <c r="AK184" i="3"/>
  <c r="AC203" i="3"/>
  <c r="I203" i="3" s="1"/>
  <c r="AG198" i="3"/>
  <c r="M198" i="3" s="1"/>
  <c r="AB198" i="3"/>
  <c r="H198" i="3" s="1"/>
  <c r="AK197" i="3"/>
  <c r="AF197" i="3"/>
  <c r="L197" i="3" s="1"/>
  <c r="AO196" i="3"/>
  <c r="AC195" i="3"/>
  <c r="I195" i="3" s="1"/>
  <c r="AM194" i="3"/>
  <c r="AG194" i="3"/>
  <c r="M194" i="3" s="1"/>
  <c r="AB194" i="3"/>
  <c r="H194" i="3" s="1"/>
  <c r="AK193" i="3"/>
  <c r="AF193" i="3"/>
  <c r="L193" i="3" s="1"/>
  <c r="AO192" i="3"/>
  <c r="AC191" i="3"/>
  <c r="I191" i="3" s="1"/>
  <c r="AM190" i="3"/>
  <c r="AG190" i="3"/>
  <c r="M190" i="3" s="1"/>
  <c r="AB190" i="3"/>
  <c r="H190" i="3" s="1"/>
  <c r="AK189" i="3"/>
  <c r="AF189" i="3"/>
  <c r="L189" i="3" s="1"/>
  <c r="AO188" i="3"/>
  <c r="AC187" i="3"/>
  <c r="I187" i="3" s="1"/>
  <c r="AG186" i="3"/>
  <c r="M186" i="3" s="1"/>
  <c r="AB186" i="3"/>
  <c r="H186" i="3" s="1"/>
  <c r="AK185" i="3"/>
  <c r="AF185" i="3"/>
  <c r="L185" i="3" s="1"/>
  <c r="AO184" i="3"/>
  <c r="AC183" i="3"/>
  <c r="I183" i="3" s="1"/>
  <c r="AM182" i="3"/>
  <c r="AG182" i="3"/>
  <c r="M182" i="3" s="1"/>
  <c r="AB182" i="3"/>
  <c r="H182" i="3" s="1"/>
  <c r="AK181" i="3"/>
  <c r="AF181" i="3"/>
  <c r="L181" i="3" s="1"/>
  <c r="AO180" i="3"/>
  <c r="AC179" i="3"/>
  <c r="I179" i="3" s="1"/>
  <c r="AG178" i="3"/>
  <c r="M178" i="3" s="1"/>
  <c r="AB178" i="3"/>
  <c r="H178" i="3" s="1"/>
  <c r="AK177" i="3"/>
  <c r="G177" i="3" s="1"/>
  <c r="AF177" i="3"/>
  <c r="L177" i="3" s="1"/>
  <c r="AA176" i="3"/>
  <c r="G176" i="3" s="1"/>
  <c r="AE175" i="3"/>
  <c r="K175" i="3" s="1"/>
  <c r="AA174" i="3"/>
  <c r="G174" i="3" s="1"/>
  <c r="AE173" i="3"/>
  <c r="K173" i="3" s="1"/>
  <c r="AA172" i="3"/>
  <c r="G172" i="3" s="1"/>
  <c r="AE171" i="3"/>
  <c r="K171" i="3" s="1"/>
  <c r="AA170" i="3"/>
  <c r="G170" i="3" s="1"/>
  <c r="AE169" i="3"/>
  <c r="K169" i="3" s="1"/>
  <c r="AA168" i="3"/>
  <c r="G168" i="3" s="1"/>
  <c r="AE167" i="3"/>
  <c r="K167" i="3" s="1"/>
  <c r="AA166" i="3"/>
  <c r="G166" i="3" s="1"/>
  <c r="AE165" i="3"/>
  <c r="K165" i="3" s="1"/>
  <c r="AA164" i="3"/>
  <c r="G164" i="3" s="1"/>
  <c r="AE163" i="3"/>
  <c r="K163" i="3" s="1"/>
  <c r="AA162" i="3"/>
  <c r="G162" i="3" s="1"/>
  <c r="AE161" i="3"/>
  <c r="K161" i="3" s="1"/>
  <c r="AA160" i="3"/>
  <c r="G160" i="3" s="1"/>
  <c r="AE159" i="3"/>
  <c r="K159" i="3" s="1"/>
  <c r="AA158" i="3"/>
  <c r="G158" i="3" s="1"/>
  <c r="AE157" i="3"/>
  <c r="K157" i="3" s="1"/>
  <c r="AA156" i="3"/>
  <c r="G156" i="3" s="1"/>
  <c r="AE155" i="3"/>
  <c r="K155" i="3" s="1"/>
  <c r="AA154" i="3"/>
  <c r="G154" i="3" s="1"/>
  <c r="AE153" i="3"/>
  <c r="K153" i="3" s="1"/>
  <c r="AA152" i="3"/>
  <c r="G152" i="3" s="1"/>
  <c r="J151" i="3"/>
  <c r="AJ150" i="3"/>
  <c r="E150" i="3"/>
  <c r="AC149" i="3"/>
  <c r="I149" i="3" s="1"/>
  <c r="F148" i="3"/>
  <c r="D145" i="3"/>
  <c r="AF144" i="3"/>
  <c r="L144" i="3" s="1"/>
  <c r="AP144" i="3"/>
  <c r="X144" i="3"/>
  <c r="AH144" i="3"/>
  <c r="BU142" i="3"/>
  <c r="CH142" i="3" s="1"/>
  <c r="AQ141" i="3"/>
  <c r="AG141" i="3"/>
  <c r="M141" i="3" s="1"/>
  <c r="AI141" i="3"/>
  <c r="Y141" i="3"/>
  <c r="AB201" i="3"/>
  <c r="H201" i="3" s="1"/>
  <c r="AK188" i="3"/>
  <c r="AG202" i="3"/>
  <c r="M202" i="3" s="1"/>
  <c r="AB202" i="3"/>
  <c r="H202" i="3" s="1"/>
  <c r="AK201" i="3"/>
  <c r="AF201" i="3"/>
  <c r="L201" i="3" s="1"/>
  <c r="AO200" i="3"/>
  <c r="AC199" i="3"/>
  <c r="I199" i="3" s="1"/>
  <c r="CJ203" i="3"/>
  <c r="AB203" i="3"/>
  <c r="H203" i="3" s="1"/>
  <c r="AK202" i="3"/>
  <c r="AF202" i="3"/>
  <c r="L202" i="3" s="1"/>
  <c r="AO201" i="3"/>
  <c r="X200" i="3"/>
  <c r="AB199" i="3"/>
  <c r="H199" i="3" s="1"/>
  <c r="AK198" i="3"/>
  <c r="G198" i="3" s="1"/>
  <c r="AF198" i="3"/>
  <c r="L198" i="3" s="1"/>
  <c r="AO197" i="3"/>
  <c r="X196" i="3"/>
  <c r="AB195" i="3"/>
  <c r="H195" i="3" s="1"/>
  <c r="AK194" i="3"/>
  <c r="AF194" i="3"/>
  <c r="L194" i="3" s="1"/>
  <c r="AO193" i="3"/>
  <c r="X192" i="3"/>
  <c r="AB191" i="3"/>
  <c r="H191" i="3" s="1"/>
  <c r="AK190" i="3"/>
  <c r="AF190" i="3"/>
  <c r="L190" i="3" s="1"/>
  <c r="AO189" i="3"/>
  <c r="X188" i="3"/>
  <c r="AB187" i="3"/>
  <c r="H187" i="3" s="1"/>
  <c r="AK186" i="3"/>
  <c r="AF186" i="3"/>
  <c r="L186" i="3" s="1"/>
  <c r="AO185" i="3"/>
  <c r="X184" i="3"/>
  <c r="AB183" i="3"/>
  <c r="H183" i="3" s="1"/>
  <c r="AK182" i="3"/>
  <c r="AF182" i="3"/>
  <c r="L182" i="3" s="1"/>
  <c r="AO181" i="3"/>
  <c r="X180" i="3"/>
  <c r="AB179" i="3"/>
  <c r="H179" i="3" s="1"/>
  <c r="AK178" i="3"/>
  <c r="CM178" i="3" s="1"/>
  <c r="AF178" i="3"/>
  <c r="L178" i="3" s="1"/>
  <c r="AO177" i="3"/>
  <c r="AF176" i="3"/>
  <c r="L176" i="3" s="1"/>
  <c r="X176" i="3"/>
  <c r="AB175" i="3"/>
  <c r="H175" i="3" s="1"/>
  <c r="AF174" i="3"/>
  <c r="L174" i="3" s="1"/>
  <c r="X174" i="3"/>
  <c r="AB173" i="3"/>
  <c r="H173" i="3" s="1"/>
  <c r="AF172" i="3"/>
  <c r="L172" i="3" s="1"/>
  <c r="X172" i="3"/>
  <c r="AB171" i="3"/>
  <c r="H171" i="3" s="1"/>
  <c r="AF170" i="3"/>
  <c r="L170" i="3" s="1"/>
  <c r="X170" i="3"/>
  <c r="AB169" i="3"/>
  <c r="H169" i="3" s="1"/>
  <c r="AF168" i="3"/>
  <c r="L168" i="3" s="1"/>
  <c r="X168" i="3"/>
  <c r="AB167" i="3"/>
  <c r="H167" i="3" s="1"/>
  <c r="AF166" i="3"/>
  <c r="L166" i="3" s="1"/>
  <c r="X166" i="3"/>
  <c r="AB165" i="3"/>
  <c r="H165" i="3" s="1"/>
  <c r="AF164" i="3"/>
  <c r="L164" i="3" s="1"/>
  <c r="X164" i="3"/>
  <c r="AB163" i="3"/>
  <c r="H163" i="3" s="1"/>
  <c r="AF162" i="3"/>
  <c r="L162" i="3" s="1"/>
  <c r="X162" i="3"/>
  <c r="AB161" i="3"/>
  <c r="H161" i="3" s="1"/>
  <c r="AF160" i="3"/>
  <c r="L160" i="3" s="1"/>
  <c r="X160" i="3"/>
  <c r="AB159" i="3"/>
  <c r="H159" i="3" s="1"/>
  <c r="AF158" i="3"/>
  <c r="L158" i="3" s="1"/>
  <c r="X158" i="3"/>
  <c r="AB157" i="3"/>
  <c r="H157" i="3" s="1"/>
  <c r="AF156" i="3"/>
  <c r="L156" i="3" s="1"/>
  <c r="X156" i="3"/>
  <c r="AB155" i="3"/>
  <c r="H155" i="3" s="1"/>
  <c r="AF154" i="3"/>
  <c r="L154" i="3" s="1"/>
  <c r="X154" i="3"/>
  <c r="AB153" i="3"/>
  <c r="H153" i="3" s="1"/>
  <c r="AF152" i="3"/>
  <c r="L152" i="3" s="1"/>
  <c r="X152" i="3"/>
  <c r="AL151" i="3"/>
  <c r="AB151" i="3"/>
  <c r="X151" i="3"/>
  <c r="AH151" i="3"/>
  <c r="AF148" i="3"/>
  <c r="L148" i="3" s="1"/>
  <c r="AP148" i="3"/>
  <c r="X148" i="3"/>
  <c r="AH148" i="3"/>
  <c r="BU146" i="3"/>
  <c r="CH146" i="3" s="1"/>
  <c r="AQ145" i="3"/>
  <c r="AG145" i="3"/>
  <c r="M145" i="3" s="1"/>
  <c r="AI145" i="3"/>
  <c r="Y145" i="3"/>
  <c r="AD142" i="3"/>
  <c r="J142" i="3" s="1"/>
  <c r="AC141" i="3"/>
  <c r="I141" i="3" s="1"/>
  <c r="BU139" i="3"/>
  <c r="CH139" i="3" s="1"/>
  <c r="AQ139" i="3"/>
  <c r="AG139" i="3"/>
  <c r="M139" i="3" s="1"/>
  <c r="AM139" i="3"/>
  <c r="AC139" i="3"/>
  <c r="I139" i="3" s="1"/>
  <c r="AI139" i="3"/>
  <c r="Y139" i="3"/>
  <c r="AK151" i="3"/>
  <c r="G151" i="3" s="1"/>
  <c r="AJ149" i="3"/>
  <c r="F149" i="3" s="1"/>
  <c r="AC148" i="3"/>
  <c r="I148" i="3" s="1"/>
  <c r="AL147" i="3"/>
  <c r="H147" i="3" s="1"/>
  <c r="AJ145" i="3"/>
  <c r="AC144" i="3"/>
  <c r="I144" i="3" s="1"/>
  <c r="AL143" i="3"/>
  <c r="H143" i="3" s="1"/>
  <c r="AN141" i="3"/>
  <c r="AF141" i="3"/>
  <c r="L141" i="3" s="1"/>
  <c r="X141" i="3"/>
  <c r="AB140" i="3"/>
  <c r="H140" i="3" s="1"/>
  <c r="AF139" i="3"/>
  <c r="L139" i="3" s="1"/>
  <c r="X139" i="3"/>
  <c r="AB138" i="3"/>
  <c r="H138" i="3" s="1"/>
  <c r="AF137" i="3"/>
  <c r="L137" i="3" s="1"/>
  <c r="X137" i="3"/>
  <c r="AB136" i="3"/>
  <c r="H136" i="3" s="1"/>
  <c r="AF135" i="3"/>
  <c r="L135" i="3" s="1"/>
  <c r="X135" i="3"/>
  <c r="AB134" i="3"/>
  <c r="H134" i="3" s="1"/>
  <c r="AF133" i="3"/>
  <c r="L133" i="3" s="1"/>
  <c r="X133" i="3"/>
  <c r="AB132" i="3"/>
  <c r="H132" i="3" s="1"/>
  <c r="AB130" i="3"/>
  <c r="H130" i="3" s="1"/>
  <c r="AC129" i="3"/>
  <c r="I129" i="3" s="1"/>
  <c r="X128" i="3"/>
  <c r="AH128" i="3"/>
  <c r="AL128" i="3"/>
  <c r="H128" i="3" s="1"/>
  <c r="AJ126" i="3"/>
  <c r="AL124" i="3"/>
  <c r="D112" i="3"/>
  <c r="AC137" i="3"/>
  <c r="I137" i="3" s="1"/>
  <c r="AC135" i="3"/>
  <c r="I135" i="3" s="1"/>
  <c r="AC133" i="3"/>
  <c r="I133" i="3" s="1"/>
  <c r="AC131" i="3"/>
  <c r="I131" i="3" s="1"/>
  <c r="AI129" i="3"/>
  <c r="Y129" i="3"/>
  <c r="AF124" i="3"/>
  <c r="L124" i="3" s="1"/>
  <c r="AP124" i="3"/>
  <c r="X124" i="3"/>
  <c r="AH124" i="3"/>
  <c r="D116" i="3"/>
  <c r="E151" i="3"/>
  <c r="AL149" i="3"/>
  <c r="H149" i="3" s="1"/>
  <c r="AD147" i="3"/>
  <c r="J147" i="3" s="1"/>
  <c r="AC146" i="3"/>
  <c r="I146" i="3" s="1"/>
  <c r="AL145" i="3"/>
  <c r="AD143" i="3"/>
  <c r="J143" i="3" s="1"/>
  <c r="AC142" i="3"/>
  <c r="I142" i="3" s="1"/>
  <c r="AB141" i="3"/>
  <c r="H141" i="3" s="1"/>
  <c r="AB139" i="3"/>
  <c r="H139" i="3" s="1"/>
  <c r="AB137" i="3"/>
  <c r="H137" i="3" s="1"/>
  <c r="AB135" i="3"/>
  <c r="H135" i="3" s="1"/>
  <c r="AB133" i="3"/>
  <c r="H133" i="3" s="1"/>
  <c r="AF132" i="3"/>
  <c r="L132" i="3" s="1"/>
  <c r="X132" i="3"/>
  <c r="AB131" i="3"/>
  <c r="H131" i="3" s="1"/>
  <c r="AF130" i="3"/>
  <c r="L130" i="3" s="1"/>
  <c r="X130" i="3"/>
  <c r="AF129" i="3"/>
  <c r="L129" i="3" s="1"/>
  <c r="AP129" i="3"/>
  <c r="AH129" i="3"/>
  <c r="BU125" i="3"/>
  <c r="CH125" i="3" s="1"/>
  <c r="AQ125" i="3"/>
  <c r="AG125" i="3"/>
  <c r="M125" i="3" s="1"/>
  <c r="AI125" i="3"/>
  <c r="Y125" i="3"/>
  <c r="F112" i="3"/>
  <c r="AC150" i="3"/>
  <c r="I150" i="3" s="1"/>
  <c r="AL150" i="3"/>
  <c r="H150" i="3" s="1"/>
  <c r="AG150" i="3"/>
  <c r="M150" i="3" s="1"/>
  <c r="AP149" i="3"/>
  <c r="Y148" i="3"/>
  <c r="E148" i="3" s="1"/>
  <c r="AH147" i="3"/>
  <c r="D147" i="3" s="1"/>
  <c r="AC147" i="3"/>
  <c r="I147" i="3" s="1"/>
  <c r="AL146" i="3"/>
  <c r="AG146" i="3"/>
  <c r="M146" i="3" s="1"/>
  <c r="AP145" i="3"/>
  <c r="Y144" i="3"/>
  <c r="E144" i="3" s="1"/>
  <c r="AH143" i="3"/>
  <c r="AC143" i="3"/>
  <c r="I143" i="3" s="1"/>
  <c r="AL142" i="3"/>
  <c r="AG142" i="3"/>
  <c r="M142" i="3" s="1"/>
  <c r="AC140" i="3"/>
  <c r="I140" i="3" s="1"/>
  <c r="AC138" i="3"/>
  <c r="I138" i="3" s="1"/>
  <c r="AG137" i="3"/>
  <c r="M137" i="3" s="1"/>
  <c r="Y137" i="3"/>
  <c r="E137" i="3" s="1"/>
  <c r="AC136" i="3"/>
  <c r="I136" i="3" s="1"/>
  <c r="AG135" i="3"/>
  <c r="M135" i="3" s="1"/>
  <c r="Y135" i="3"/>
  <c r="E135" i="3" s="1"/>
  <c r="AC134" i="3"/>
  <c r="I134" i="3" s="1"/>
  <c r="AG133" i="3"/>
  <c r="M133" i="3" s="1"/>
  <c r="Y133" i="3"/>
  <c r="E133" i="3" s="1"/>
  <c r="AC132" i="3"/>
  <c r="I132" i="3" s="1"/>
  <c r="AG131" i="3"/>
  <c r="M131" i="3" s="1"/>
  <c r="Y131" i="3"/>
  <c r="AC130" i="3"/>
  <c r="I130" i="3" s="1"/>
  <c r="AG129" i="3"/>
  <c r="M129" i="3" s="1"/>
  <c r="D127" i="3"/>
  <c r="AD126" i="3"/>
  <c r="J126" i="3" s="1"/>
  <c r="AP123" i="3"/>
  <c r="Z123" i="3"/>
  <c r="F123" i="3" s="1"/>
  <c r="Y122" i="3"/>
  <c r="AN121" i="3"/>
  <c r="AH121" i="3"/>
  <c r="AC121" i="3"/>
  <c r="I121" i="3" s="1"/>
  <c r="AL120" i="3"/>
  <c r="AG120" i="3"/>
  <c r="M120" i="3" s="1"/>
  <c r="AP119" i="3"/>
  <c r="Z119" i="3"/>
  <c r="F119" i="3" s="1"/>
  <c r="AJ118" i="3"/>
  <c r="Y118" i="3"/>
  <c r="AH117" i="3"/>
  <c r="AC117" i="3"/>
  <c r="I117" i="3" s="1"/>
  <c r="AL116" i="3"/>
  <c r="H116" i="3" s="1"/>
  <c r="AG116" i="3"/>
  <c r="M116" i="3" s="1"/>
  <c r="Z115" i="3"/>
  <c r="F115" i="3" s="1"/>
  <c r="AJ114" i="3"/>
  <c r="F114" i="3" s="1"/>
  <c r="Y114" i="3"/>
  <c r="AH113" i="3"/>
  <c r="AC113" i="3"/>
  <c r="I113" i="3" s="1"/>
  <c r="AL112" i="3"/>
  <c r="H112" i="3" s="1"/>
  <c r="Z111" i="3"/>
  <c r="F111" i="3" s="1"/>
  <c r="AJ110" i="3"/>
  <c r="F110" i="3" s="1"/>
  <c r="AD110" i="3"/>
  <c r="J110" i="3" s="1"/>
  <c r="Y110" i="3"/>
  <c r="E110" i="3" s="1"/>
  <c r="AD109" i="3"/>
  <c r="J109" i="3" s="1"/>
  <c r="BU108" i="3"/>
  <c r="CH108" i="3" s="1"/>
  <c r="AD108" i="3"/>
  <c r="J108" i="3" s="1"/>
  <c r="AD106" i="3"/>
  <c r="J106" i="3" s="1"/>
  <c r="AD104" i="3"/>
  <c r="J104" i="3" s="1"/>
  <c r="BU102" i="3"/>
  <c r="CH102" i="3" s="1"/>
  <c r="AD102" i="3"/>
  <c r="J102" i="3" s="1"/>
  <c r="D97" i="3"/>
  <c r="D96" i="3"/>
  <c r="AD127" i="3"/>
  <c r="J127" i="3" s="1"/>
  <c r="AC126" i="3"/>
  <c r="I126" i="3" s="1"/>
  <c r="AL125" i="3"/>
  <c r="AD123" i="3"/>
  <c r="J123" i="3" s="1"/>
  <c r="AC122" i="3"/>
  <c r="I122" i="3" s="1"/>
  <c r="AL121" i="3"/>
  <c r="AD119" i="3"/>
  <c r="J119" i="3" s="1"/>
  <c r="AC118" i="3"/>
  <c r="I118" i="3" s="1"/>
  <c r="AL117" i="3"/>
  <c r="AD115" i="3"/>
  <c r="J115" i="3" s="1"/>
  <c r="AC114" i="3"/>
  <c r="I114" i="3" s="1"/>
  <c r="AL113" i="3"/>
  <c r="H113" i="3" s="1"/>
  <c r="AD111" i="3"/>
  <c r="J111" i="3" s="1"/>
  <c r="AH110" i="3"/>
  <c r="AC110" i="3"/>
  <c r="I110" i="3" s="1"/>
  <c r="AC109" i="3"/>
  <c r="I109" i="3" s="1"/>
  <c r="AQ108" i="3"/>
  <c r="AG108" i="3"/>
  <c r="Z108" i="3"/>
  <c r="F108" i="3" s="1"/>
  <c r="CL107" i="3"/>
  <c r="Z106" i="3"/>
  <c r="F106" i="3" s="1"/>
  <c r="Z104" i="3"/>
  <c r="F104" i="3" s="1"/>
  <c r="CL103" i="3"/>
  <c r="Z102" i="3"/>
  <c r="F102" i="3" s="1"/>
  <c r="AK129" i="3"/>
  <c r="G129" i="3" s="1"/>
  <c r="Z129" i="3"/>
  <c r="F129" i="3" s="1"/>
  <c r="Y128" i="3"/>
  <c r="E128" i="3" s="1"/>
  <c r="AH127" i="3"/>
  <c r="AC127" i="3"/>
  <c r="I127" i="3" s="1"/>
  <c r="AL126" i="3"/>
  <c r="AG126" i="3"/>
  <c r="M126" i="3" s="1"/>
  <c r="AP125" i="3"/>
  <c r="Z125" i="3"/>
  <c r="F125" i="3" s="1"/>
  <c r="Y124" i="3"/>
  <c r="E124" i="3" s="1"/>
  <c r="AH123" i="3"/>
  <c r="AC123" i="3"/>
  <c r="I123" i="3" s="1"/>
  <c r="AL122" i="3"/>
  <c r="CM122" i="3" s="1"/>
  <c r="AG122" i="3"/>
  <c r="M122" i="3" s="1"/>
  <c r="AP121" i="3"/>
  <c r="Z121" i="3"/>
  <c r="F121" i="3" s="1"/>
  <c r="AD120" i="3"/>
  <c r="J120" i="3" s="1"/>
  <c r="Y120" i="3"/>
  <c r="AH119" i="3"/>
  <c r="AC119" i="3"/>
  <c r="I119" i="3" s="1"/>
  <c r="AL118" i="3"/>
  <c r="AG118" i="3"/>
  <c r="M118" i="3" s="1"/>
  <c r="AP117" i="3"/>
  <c r="Z117" i="3"/>
  <c r="F117" i="3" s="1"/>
  <c r="AD116" i="3"/>
  <c r="J116" i="3" s="1"/>
  <c r="Y116" i="3"/>
  <c r="E116" i="3" s="1"/>
  <c r="AH115" i="3"/>
  <c r="AC115" i="3"/>
  <c r="I115" i="3" s="1"/>
  <c r="AL114" i="3"/>
  <c r="AG114" i="3"/>
  <c r="M114" i="3" s="1"/>
  <c r="AP113" i="3"/>
  <c r="Z113" i="3"/>
  <c r="F113" i="3" s="1"/>
  <c r="AD112" i="3"/>
  <c r="J112" i="3" s="1"/>
  <c r="AH111" i="3"/>
  <c r="D111" i="3" s="1"/>
  <c r="AC111" i="3"/>
  <c r="I111" i="3" s="1"/>
  <c r="AL110" i="3"/>
  <c r="AG110" i="3"/>
  <c r="M110" i="3" s="1"/>
  <c r="Z109" i="3"/>
  <c r="F109" i="3" s="1"/>
  <c r="AD107" i="3"/>
  <c r="J107" i="3" s="1"/>
  <c r="BU105" i="3"/>
  <c r="CH105" i="3" s="1"/>
  <c r="AD105" i="3"/>
  <c r="J105" i="3" s="1"/>
  <c r="BU103" i="3"/>
  <c r="CH103" i="3" s="1"/>
  <c r="AD103" i="3"/>
  <c r="J103" i="3" s="1"/>
  <c r="D103" i="3"/>
  <c r="AN101" i="3"/>
  <c r="AD101" i="3"/>
  <c r="J101" i="3" s="1"/>
  <c r="AJ101" i="3"/>
  <c r="Z101" i="3"/>
  <c r="AC128" i="3"/>
  <c r="I128" i="3" s="1"/>
  <c r="AL127" i="3"/>
  <c r="AC124" i="3"/>
  <c r="I124" i="3" s="1"/>
  <c r="AL123" i="3"/>
  <c r="H123" i="3" s="1"/>
  <c r="AC120" i="3"/>
  <c r="I120" i="3" s="1"/>
  <c r="AL119" i="3"/>
  <c r="H119" i="3" s="1"/>
  <c r="AG119" i="3"/>
  <c r="M119" i="3" s="1"/>
  <c r="Y117" i="3"/>
  <c r="E117" i="3" s="1"/>
  <c r="AH116" i="3"/>
  <c r="AC116" i="3"/>
  <c r="I116" i="3" s="1"/>
  <c r="AL115" i="3"/>
  <c r="Y113" i="3"/>
  <c r="E113" i="3" s="1"/>
  <c r="AH112" i="3"/>
  <c r="AC112" i="3"/>
  <c r="I112" i="3" s="1"/>
  <c r="AL111" i="3"/>
  <c r="AG111" i="3"/>
  <c r="M111" i="3" s="1"/>
  <c r="AP110" i="3"/>
  <c r="AG109" i="3"/>
  <c r="M109" i="3" s="1"/>
  <c r="Y109" i="3"/>
  <c r="Z107" i="3"/>
  <c r="F107" i="3" s="1"/>
  <c r="Z105" i="3"/>
  <c r="F105" i="3" s="1"/>
  <c r="CM104" i="3"/>
  <c r="Z103" i="3"/>
  <c r="F103" i="3" s="1"/>
  <c r="AD100" i="3"/>
  <c r="J100" i="3" s="1"/>
  <c r="Z100" i="3"/>
  <c r="F100" i="3" s="1"/>
  <c r="AD99" i="3"/>
  <c r="J99" i="3" s="1"/>
  <c r="Z99" i="3"/>
  <c r="F99" i="3" s="1"/>
  <c r="AD98" i="3"/>
  <c r="J98" i="3" s="1"/>
  <c r="Z98" i="3"/>
  <c r="F98" i="3" s="1"/>
  <c r="AD97" i="3"/>
  <c r="J97" i="3" s="1"/>
  <c r="Z97" i="3"/>
  <c r="F97" i="3" s="1"/>
  <c r="AD96" i="3"/>
  <c r="J96" i="3" s="1"/>
  <c r="Z96" i="3"/>
  <c r="F96" i="3" s="1"/>
  <c r="AC94" i="3"/>
  <c r="I94" i="3" s="1"/>
  <c r="AC92" i="3"/>
  <c r="I92" i="3" s="1"/>
  <c r="AC90" i="3"/>
  <c r="I90" i="3" s="1"/>
  <c r="Y88" i="3"/>
  <c r="E88" i="3" s="1"/>
  <c r="BU86" i="3"/>
  <c r="CH86" i="3" s="1"/>
  <c r="Y86" i="3"/>
  <c r="AG85" i="3"/>
  <c r="M85" i="3" s="1"/>
  <c r="Y84" i="3"/>
  <c r="AC108" i="3"/>
  <c r="I108" i="3" s="1"/>
  <c r="Y108" i="3"/>
  <c r="AG107" i="3"/>
  <c r="M107" i="3" s="1"/>
  <c r="AC107" i="3"/>
  <c r="I107" i="3" s="1"/>
  <c r="Y107" i="3"/>
  <c r="E107" i="3" s="1"/>
  <c r="AG106" i="3"/>
  <c r="M106" i="3" s="1"/>
  <c r="AC106" i="3"/>
  <c r="I106" i="3" s="1"/>
  <c r="Y106" i="3"/>
  <c r="E106" i="3" s="1"/>
  <c r="AG105" i="3"/>
  <c r="M105" i="3" s="1"/>
  <c r="AC105" i="3"/>
  <c r="I105" i="3" s="1"/>
  <c r="Y105" i="3"/>
  <c r="E105" i="3" s="1"/>
  <c r="AG104" i="3"/>
  <c r="M104" i="3" s="1"/>
  <c r="AC104" i="3"/>
  <c r="I104" i="3" s="1"/>
  <c r="Y104" i="3"/>
  <c r="E104" i="3" s="1"/>
  <c r="AG103" i="3"/>
  <c r="M103" i="3" s="1"/>
  <c r="AC103" i="3"/>
  <c r="I103" i="3" s="1"/>
  <c r="Y103" i="3"/>
  <c r="E103" i="3" s="1"/>
  <c r="AG102" i="3"/>
  <c r="M102" i="3" s="1"/>
  <c r="AC102" i="3"/>
  <c r="I102" i="3" s="1"/>
  <c r="Y102" i="3"/>
  <c r="E102" i="3" s="1"/>
  <c r="AG101" i="3"/>
  <c r="M101" i="3" s="1"/>
  <c r="AC101" i="3"/>
  <c r="I101" i="3" s="1"/>
  <c r="Y101" i="3"/>
  <c r="E101" i="3" s="1"/>
  <c r="AG100" i="3"/>
  <c r="M100" i="3" s="1"/>
  <c r="AC100" i="3"/>
  <c r="I100" i="3" s="1"/>
  <c r="Y100" i="3"/>
  <c r="E100" i="3" s="1"/>
  <c r="AG99" i="3"/>
  <c r="M99" i="3" s="1"/>
  <c r="AC99" i="3"/>
  <c r="I99" i="3" s="1"/>
  <c r="Y99" i="3"/>
  <c r="E99" i="3" s="1"/>
  <c r="AG98" i="3"/>
  <c r="M98" i="3" s="1"/>
  <c r="AC98" i="3"/>
  <c r="I98" i="3" s="1"/>
  <c r="Y98" i="3"/>
  <c r="E98" i="3" s="1"/>
  <c r="AG97" i="3"/>
  <c r="M97" i="3" s="1"/>
  <c r="AC97" i="3"/>
  <c r="I97" i="3" s="1"/>
  <c r="Y97" i="3"/>
  <c r="E97" i="3" s="1"/>
  <c r="AG96" i="3"/>
  <c r="M96" i="3" s="1"/>
  <c r="AC96" i="3"/>
  <c r="I96" i="3" s="1"/>
  <c r="Y96" i="3"/>
  <c r="E96" i="3" s="1"/>
  <c r="AN95" i="3"/>
  <c r="AF95" i="3"/>
  <c r="L95" i="3" s="1"/>
  <c r="X95" i="3"/>
  <c r="AB94" i="3"/>
  <c r="H94" i="3" s="1"/>
  <c r="AB92" i="3"/>
  <c r="H92" i="3" s="1"/>
  <c r="AF91" i="3"/>
  <c r="L91" i="3" s="1"/>
  <c r="X91" i="3"/>
  <c r="AB90" i="3"/>
  <c r="H90" i="3" s="1"/>
  <c r="AF89" i="3"/>
  <c r="L89" i="3" s="1"/>
  <c r="X89" i="3"/>
  <c r="AF88" i="3"/>
  <c r="AP88" i="3"/>
  <c r="AB88" i="3"/>
  <c r="AL88" i="3"/>
  <c r="X88" i="3"/>
  <c r="AH88" i="3"/>
  <c r="AC87" i="3"/>
  <c r="I87" i="3" s="1"/>
  <c r="AC85" i="3"/>
  <c r="I85" i="3" s="1"/>
  <c r="AC95" i="3"/>
  <c r="I95" i="3" s="1"/>
  <c r="AG94" i="3"/>
  <c r="M94" i="3" s="1"/>
  <c r="Y94" i="3"/>
  <c r="E94" i="3" s="1"/>
  <c r="AC93" i="3"/>
  <c r="I93" i="3" s="1"/>
  <c r="AG92" i="3"/>
  <c r="M92" i="3" s="1"/>
  <c r="Y92" i="3"/>
  <c r="E92" i="3" s="1"/>
  <c r="AC91" i="3"/>
  <c r="I91" i="3" s="1"/>
  <c r="AG90" i="3"/>
  <c r="M90" i="3" s="1"/>
  <c r="Y90" i="3"/>
  <c r="AC89" i="3"/>
  <c r="I89" i="3" s="1"/>
  <c r="AG88" i="3"/>
  <c r="M88" i="3" s="1"/>
  <c r="Y87" i="3"/>
  <c r="AG86" i="3"/>
  <c r="M86" i="3" s="1"/>
  <c r="Y85" i="3"/>
  <c r="AB95" i="3"/>
  <c r="H95" i="3" s="1"/>
  <c r="AF94" i="3"/>
  <c r="L94" i="3" s="1"/>
  <c r="X94" i="3"/>
  <c r="AB93" i="3"/>
  <c r="H93" i="3" s="1"/>
  <c r="AF92" i="3"/>
  <c r="L92" i="3" s="1"/>
  <c r="X92" i="3"/>
  <c r="AB91" i="3"/>
  <c r="H91" i="3" s="1"/>
  <c r="AF90" i="3"/>
  <c r="L90" i="3" s="1"/>
  <c r="AB89" i="3"/>
  <c r="H89" i="3" s="1"/>
  <c r="AC88" i="3"/>
  <c r="I88" i="3" s="1"/>
  <c r="AC86" i="3"/>
  <c r="I86" i="3" s="1"/>
  <c r="AC84" i="3"/>
  <c r="I84" i="3" s="1"/>
  <c r="AP87" i="3"/>
  <c r="AL87" i="3"/>
  <c r="AH87" i="3"/>
  <c r="AP86" i="3"/>
  <c r="AL86" i="3"/>
  <c r="H86" i="3" s="1"/>
  <c r="AH86" i="3"/>
  <c r="AP85" i="3"/>
  <c r="AL85" i="3"/>
  <c r="AH85" i="3"/>
  <c r="AP84" i="3"/>
  <c r="AL84" i="3"/>
  <c r="AH84" i="3"/>
  <c r="D84" i="3" s="1"/>
  <c r="AP83" i="3"/>
  <c r="AL83" i="3"/>
  <c r="AH83" i="3"/>
  <c r="AP82" i="3"/>
  <c r="AL82" i="3"/>
  <c r="AH82" i="3"/>
  <c r="AP81" i="3"/>
  <c r="AK81" i="3"/>
  <c r="G81" i="3" s="1"/>
  <c r="Z81" i="3"/>
  <c r="F81" i="3" s="1"/>
  <c r="AM80" i="3"/>
  <c r="BU79" i="3"/>
  <c r="CH79" i="3" s="1"/>
  <c r="AK79" i="3"/>
  <c r="Z79" i="3"/>
  <c r="F79" i="3" s="1"/>
  <c r="BU77" i="3"/>
  <c r="CH77" i="3" s="1"/>
  <c r="AG77" i="3"/>
  <c r="M77" i="3" s="1"/>
  <c r="Y77" i="3"/>
  <c r="Z76" i="3"/>
  <c r="F76" i="3" s="1"/>
  <c r="AC75" i="3"/>
  <c r="I75" i="3" s="1"/>
  <c r="AD74" i="3"/>
  <c r="J74" i="3" s="1"/>
  <c r="D74" i="3"/>
  <c r="AG73" i="3"/>
  <c r="M73" i="3" s="1"/>
  <c r="Y73" i="3"/>
  <c r="Z71" i="3"/>
  <c r="F71" i="3" s="1"/>
  <c r="Z70" i="3"/>
  <c r="F70" i="3" s="1"/>
  <c r="AF69" i="3"/>
  <c r="L69" i="3" s="1"/>
  <c r="AP69" i="3"/>
  <c r="X69" i="3"/>
  <c r="AH69" i="3"/>
  <c r="AQ66" i="3"/>
  <c r="AG66" i="3"/>
  <c r="M66" i="3" s="1"/>
  <c r="AI66" i="3"/>
  <c r="Y66" i="3"/>
  <c r="D60" i="3"/>
  <c r="AG83" i="3"/>
  <c r="M83" i="3" s="1"/>
  <c r="AC83" i="3"/>
  <c r="I83" i="3" s="1"/>
  <c r="Y83" i="3"/>
  <c r="E83" i="3" s="1"/>
  <c r="AG82" i="3"/>
  <c r="M82" i="3" s="1"/>
  <c r="AC82" i="3"/>
  <c r="I82" i="3" s="1"/>
  <c r="Y82" i="3"/>
  <c r="E82" i="3" s="1"/>
  <c r="AI81" i="3"/>
  <c r="AA80" i="3"/>
  <c r="G80" i="3" s="1"/>
  <c r="AI79" i="3"/>
  <c r="E79" i="3" s="1"/>
  <c r="AK78" i="3"/>
  <c r="G78" i="3" s="1"/>
  <c r="BU76" i="3"/>
  <c r="CH76" i="3" s="1"/>
  <c r="BU72" i="3"/>
  <c r="CH72" i="3" s="1"/>
  <c r="AD72" i="3"/>
  <c r="J72" i="3" s="1"/>
  <c r="BU70" i="3"/>
  <c r="CH70" i="3" s="1"/>
  <c r="H65" i="3"/>
  <c r="L64" i="3"/>
  <c r="AM81" i="3"/>
  <c r="BU80" i="3"/>
  <c r="CH80" i="3" s="1"/>
  <c r="AE80" i="3"/>
  <c r="K80" i="3" s="1"/>
  <c r="Z80" i="3"/>
  <c r="F80" i="3" s="1"/>
  <c r="AM79" i="3"/>
  <c r="BU78" i="3"/>
  <c r="CH78" i="3" s="1"/>
  <c r="Z78" i="3"/>
  <c r="F78" i="3" s="1"/>
  <c r="AC77" i="3"/>
  <c r="I77" i="3" s="1"/>
  <c r="AD76" i="3"/>
  <c r="J76" i="3" s="1"/>
  <c r="BU75" i="3"/>
  <c r="CH75" i="3" s="1"/>
  <c r="AG75" i="3"/>
  <c r="M75" i="3" s="1"/>
  <c r="Y75" i="3"/>
  <c r="Z74" i="3"/>
  <c r="F74" i="3" s="1"/>
  <c r="AC73" i="3"/>
  <c r="I73" i="3" s="1"/>
  <c r="AG72" i="3"/>
  <c r="M72" i="3" s="1"/>
  <c r="AQ72" i="3"/>
  <c r="AC72" i="3"/>
  <c r="I72" i="3" s="1"/>
  <c r="AM72" i="3"/>
  <c r="Y72" i="3"/>
  <c r="AI72" i="3"/>
  <c r="Z72" i="3"/>
  <c r="F72" i="3" s="1"/>
  <c r="AJ67" i="3"/>
  <c r="AC66" i="3"/>
  <c r="I66" i="3" s="1"/>
  <c r="AQ81" i="3"/>
  <c r="AI80" i="3"/>
  <c r="AQ79" i="3"/>
  <c r="AO78" i="3"/>
  <c r="Y78" i="3"/>
  <c r="D75" i="3"/>
  <c r="BU71" i="3"/>
  <c r="CH71" i="3" s="1"/>
  <c r="AD71" i="3"/>
  <c r="J71" i="3" s="1"/>
  <c r="AD70" i="3"/>
  <c r="J70" i="3" s="1"/>
  <c r="AF65" i="3"/>
  <c r="L65" i="3" s="1"/>
  <c r="AP65" i="3"/>
  <c r="X65" i="3"/>
  <c r="AH65" i="3"/>
  <c r="BU63" i="3"/>
  <c r="CH63" i="3" s="1"/>
  <c r="Y69" i="3"/>
  <c r="E69" i="3" s="1"/>
  <c r="AN68" i="3"/>
  <c r="AH68" i="3"/>
  <c r="AC68" i="3"/>
  <c r="I68" i="3" s="1"/>
  <c r="AL67" i="3"/>
  <c r="AG67" i="3"/>
  <c r="M67" i="3" s="1"/>
  <c r="AP66" i="3"/>
  <c r="L66" i="3" s="1"/>
  <c r="Z66" i="3"/>
  <c r="F66" i="3" s="1"/>
  <c r="Y65" i="3"/>
  <c r="E65" i="3" s="1"/>
  <c r="AN64" i="3"/>
  <c r="J64" i="3" s="1"/>
  <c r="AH64" i="3"/>
  <c r="AC64" i="3"/>
  <c r="I64" i="3" s="1"/>
  <c r="AL63" i="3"/>
  <c r="H63" i="3" s="1"/>
  <c r="AG63" i="3"/>
  <c r="M63" i="3" s="1"/>
  <c r="AP62" i="3"/>
  <c r="Z62" i="3"/>
  <c r="F62" i="3" s="1"/>
  <c r="Y61" i="3"/>
  <c r="E61" i="3" s="1"/>
  <c r="AN60" i="3"/>
  <c r="J60" i="3" s="1"/>
  <c r="AH60" i="3"/>
  <c r="AC60" i="3"/>
  <c r="I60" i="3" s="1"/>
  <c r="AL59" i="3"/>
  <c r="AG59" i="3"/>
  <c r="M59" i="3" s="1"/>
  <c r="AP58" i="3"/>
  <c r="Z58" i="3"/>
  <c r="F58" i="3" s="1"/>
  <c r="AG57" i="3"/>
  <c r="M57" i="3" s="1"/>
  <c r="Y57" i="3"/>
  <c r="E57" i="3" s="1"/>
  <c r="Z56" i="3"/>
  <c r="F56" i="3" s="1"/>
  <c r="AC55" i="3"/>
  <c r="I55" i="3" s="1"/>
  <c r="AD54" i="3"/>
  <c r="J54" i="3" s="1"/>
  <c r="AG53" i="3"/>
  <c r="M53" i="3" s="1"/>
  <c r="Y53" i="3"/>
  <c r="E53" i="3" s="1"/>
  <c r="Y52" i="3"/>
  <c r="BU50" i="3"/>
  <c r="CH50" i="3" s="1"/>
  <c r="AG50" i="3"/>
  <c r="M50" i="3" s="1"/>
  <c r="AC49" i="3"/>
  <c r="I49" i="3" s="1"/>
  <c r="AC48" i="3"/>
  <c r="I48" i="3" s="1"/>
  <c r="AL47" i="3"/>
  <c r="AQ71" i="3"/>
  <c r="AM71" i="3"/>
  <c r="AI71" i="3"/>
  <c r="AQ70" i="3"/>
  <c r="AM70" i="3"/>
  <c r="AI70" i="3"/>
  <c r="E70" i="3" s="1"/>
  <c r="AE70" i="3"/>
  <c r="K70" i="3" s="1"/>
  <c r="AA70" i="3"/>
  <c r="G70" i="3" s="1"/>
  <c r="AC69" i="3"/>
  <c r="I69" i="3" s="1"/>
  <c r="AL68" i="3"/>
  <c r="AC65" i="3"/>
  <c r="I65" i="3" s="1"/>
  <c r="AL64" i="3"/>
  <c r="H64" i="3" s="1"/>
  <c r="Y62" i="3"/>
  <c r="AH61" i="3"/>
  <c r="D61" i="3" s="1"/>
  <c r="AC61" i="3"/>
  <c r="I61" i="3" s="1"/>
  <c r="AL60" i="3"/>
  <c r="H60" i="3" s="1"/>
  <c r="Z59" i="3"/>
  <c r="F59" i="3" s="1"/>
  <c r="Y58" i="3"/>
  <c r="AL57" i="3"/>
  <c r="AG56" i="3"/>
  <c r="M56" i="3" s="1"/>
  <c r="Y56" i="3"/>
  <c r="E56" i="3" s="1"/>
  <c r="Z55" i="3"/>
  <c r="F55" i="3" s="1"/>
  <c r="D53" i="3"/>
  <c r="BU52" i="3"/>
  <c r="CH52" i="3" s="1"/>
  <c r="AJ52" i="3"/>
  <c r="Z52" i="3"/>
  <c r="AG52" i="3"/>
  <c r="M52" i="3" s="1"/>
  <c r="AG51" i="3"/>
  <c r="M51" i="3" s="1"/>
  <c r="AC50" i="3"/>
  <c r="I50" i="3" s="1"/>
  <c r="AF47" i="3"/>
  <c r="L47" i="3" s="1"/>
  <c r="AP47" i="3"/>
  <c r="X47" i="3"/>
  <c r="AH47" i="3"/>
  <c r="F43" i="3"/>
  <c r="F42" i="3"/>
  <c r="AC62" i="3"/>
  <c r="I62" i="3" s="1"/>
  <c r="AL61" i="3"/>
  <c r="H61" i="3" s="1"/>
  <c r="AD59" i="3"/>
  <c r="J59" i="3" s="1"/>
  <c r="AC58" i="3"/>
  <c r="I58" i="3" s="1"/>
  <c r="BU55" i="3"/>
  <c r="CH55" i="3" s="1"/>
  <c r="AC53" i="3"/>
  <c r="I53" i="3" s="1"/>
  <c r="AC51" i="3"/>
  <c r="I51" i="3" s="1"/>
  <c r="Y50" i="3"/>
  <c r="E50" i="3" s="1"/>
  <c r="AQ48" i="3"/>
  <c r="AG48" i="3"/>
  <c r="AI48" i="3"/>
  <c r="Y48" i="3"/>
  <c r="F46" i="3"/>
  <c r="AC67" i="3"/>
  <c r="I67" i="3" s="1"/>
  <c r="AL66" i="3"/>
  <c r="H66" i="3" s="1"/>
  <c r="AC63" i="3"/>
  <c r="I63" i="3" s="1"/>
  <c r="AL62" i="3"/>
  <c r="AG62" i="3"/>
  <c r="M62" i="3" s="1"/>
  <c r="AP61" i="3"/>
  <c r="AC59" i="3"/>
  <c r="I59" i="3" s="1"/>
  <c r="AL58" i="3"/>
  <c r="H58" i="3" s="1"/>
  <c r="AG58" i="3"/>
  <c r="M58" i="3" s="1"/>
  <c r="AP57" i="3"/>
  <c r="AC56" i="3"/>
  <c r="I56" i="3" s="1"/>
  <c r="AD55" i="3"/>
  <c r="J55" i="3" s="1"/>
  <c r="AG54" i="3"/>
  <c r="M54" i="3" s="1"/>
  <c r="Y54" i="3"/>
  <c r="Z53" i="3"/>
  <c r="F53" i="3" s="1"/>
  <c r="H52" i="3"/>
  <c r="D52" i="3"/>
  <c r="AC52" i="3"/>
  <c r="I52" i="3" s="1"/>
  <c r="Y51" i="3"/>
  <c r="BU49" i="3"/>
  <c r="CH49" i="3" s="1"/>
  <c r="AG49" i="3"/>
  <c r="M49" i="3" s="1"/>
  <c r="AP48" i="3"/>
  <c r="L48" i="3" s="1"/>
  <c r="Z48" i="3"/>
  <c r="F48" i="3" s="1"/>
  <c r="Y47" i="3"/>
  <c r="E47" i="3" s="1"/>
  <c r="AN46" i="3"/>
  <c r="J46" i="3" s="1"/>
  <c r="AH46" i="3"/>
  <c r="D46" i="3" s="1"/>
  <c r="AC46" i="3"/>
  <c r="I46" i="3" s="1"/>
  <c r="AL45" i="3"/>
  <c r="H45" i="3" s="1"/>
  <c r="AG45" i="3"/>
  <c r="M45" i="3" s="1"/>
  <c r="AP44" i="3"/>
  <c r="Z44" i="3"/>
  <c r="F44" i="3" s="1"/>
  <c r="Y43" i="3"/>
  <c r="E43" i="3" s="1"/>
  <c r="AN42" i="3"/>
  <c r="AH42" i="3"/>
  <c r="D42" i="3" s="1"/>
  <c r="AC42" i="3"/>
  <c r="I42" i="3" s="1"/>
  <c r="AL41" i="3"/>
  <c r="AG41" i="3"/>
  <c r="M41" i="3" s="1"/>
  <c r="AP40" i="3"/>
  <c r="Z40" i="3"/>
  <c r="F40" i="3" s="1"/>
  <c r="AG39" i="3"/>
  <c r="M39" i="3" s="1"/>
  <c r="Y39" i="3"/>
  <c r="E39" i="3" s="1"/>
  <c r="Z38" i="3"/>
  <c r="F38" i="3" s="1"/>
  <c r="AD36" i="3"/>
  <c r="J36" i="3" s="1"/>
  <c r="BU34" i="3"/>
  <c r="CH34" i="3" s="1"/>
  <c r="AD34" i="3"/>
  <c r="J34" i="3" s="1"/>
  <c r="AD51" i="3"/>
  <c r="J51" i="3" s="1"/>
  <c r="Z51" i="3"/>
  <c r="F51" i="3" s="1"/>
  <c r="AD50" i="3"/>
  <c r="J50" i="3" s="1"/>
  <c r="Z50" i="3"/>
  <c r="F50" i="3" s="1"/>
  <c r="AD49" i="3"/>
  <c r="J49" i="3" s="1"/>
  <c r="Z49" i="3"/>
  <c r="AC47" i="3"/>
  <c r="I47" i="3" s="1"/>
  <c r="AL46" i="3"/>
  <c r="H46" i="3" s="1"/>
  <c r="Z45" i="3"/>
  <c r="F45" i="3" s="1"/>
  <c r="Y44" i="3"/>
  <c r="AH43" i="3"/>
  <c r="AC43" i="3"/>
  <c r="I43" i="3" s="1"/>
  <c r="AL42" i="3"/>
  <c r="Z41" i="3"/>
  <c r="F41" i="3" s="1"/>
  <c r="Y40" i="3"/>
  <c r="AG38" i="3"/>
  <c r="M38" i="3" s="1"/>
  <c r="Y38" i="3"/>
  <c r="E38" i="3" s="1"/>
  <c r="AD45" i="3"/>
  <c r="J45" i="3" s="1"/>
  <c r="AC44" i="3"/>
  <c r="I44" i="3" s="1"/>
  <c r="AL43" i="3"/>
  <c r="AD41" i="3"/>
  <c r="J41" i="3" s="1"/>
  <c r="AC40" i="3"/>
  <c r="I40" i="3" s="1"/>
  <c r="AC39" i="3"/>
  <c r="I39" i="3" s="1"/>
  <c r="AD37" i="3"/>
  <c r="J37" i="3" s="1"/>
  <c r="BU35" i="3"/>
  <c r="CH35" i="3" s="1"/>
  <c r="AD35" i="3"/>
  <c r="J35" i="3" s="1"/>
  <c r="BU33" i="3"/>
  <c r="CH33" i="3" s="1"/>
  <c r="AD33" i="3"/>
  <c r="J33" i="3" s="1"/>
  <c r="AG32" i="3"/>
  <c r="AQ32" i="3"/>
  <c r="AM32" i="3"/>
  <c r="AC32" i="3"/>
  <c r="AL48" i="3"/>
  <c r="H48" i="3" s="1"/>
  <c r="AC45" i="3"/>
  <c r="I45" i="3" s="1"/>
  <c r="AL44" i="3"/>
  <c r="AG44" i="3"/>
  <c r="M44" i="3" s="1"/>
  <c r="AP43" i="3"/>
  <c r="AC41" i="3"/>
  <c r="I41" i="3" s="1"/>
  <c r="AL40" i="3"/>
  <c r="H40" i="3" s="1"/>
  <c r="AG40" i="3"/>
  <c r="M40" i="3" s="1"/>
  <c r="AP39" i="3"/>
  <c r="CM39" i="3" s="1"/>
  <c r="AC38" i="3"/>
  <c r="I38" i="3" s="1"/>
  <c r="AG37" i="3"/>
  <c r="M37" i="3" s="1"/>
  <c r="AQ37" i="3"/>
  <c r="AC37" i="3"/>
  <c r="I37" i="3" s="1"/>
  <c r="AM37" i="3"/>
  <c r="Y37" i="3"/>
  <c r="AI37" i="3"/>
  <c r="Z37" i="3"/>
  <c r="F37" i="3" s="1"/>
  <c r="Z35" i="3"/>
  <c r="F35" i="3" s="1"/>
  <c r="Z33" i="3"/>
  <c r="F33" i="3" s="1"/>
  <c r="Y32" i="3"/>
  <c r="BU29" i="3"/>
  <c r="CH29" i="3" s="1"/>
  <c r="AO29" i="3"/>
  <c r="AE29" i="3"/>
  <c r="K29" i="3" s="1"/>
  <c r="AK29" i="3"/>
  <c r="AA29" i="3"/>
  <c r="G29" i="3" s="1"/>
  <c r="AO27" i="3"/>
  <c r="AE27" i="3"/>
  <c r="K27" i="3" s="1"/>
  <c r="AK27" i="3"/>
  <c r="AA27" i="3"/>
  <c r="AQ36" i="3"/>
  <c r="AM36" i="3"/>
  <c r="AI36" i="3"/>
  <c r="AQ35" i="3"/>
  <c r="AM35" i="3"/>
  <c r="AI35" i="3"/>
  <c r="AQ34" i="3"/>
  <c r="AM34" i="3"/>
  <c r="I34" i="3" s="1"/>
  <c r="AI34" i="3"/>
  <c r="AQ33" i="3"/>
  <c r="AM33" i="3"/>
  <c r="I33" i="3" s="1"/>
  <c r="AI33" i="3"/>
  <c r="AO32" i="3"/>
  <c r="K32" i="3" s="1"/>
  <c r="AA32" i="3"/>
  <c r="G32" i="3" s="1"/>
  <c r="AB31" i="3"/>
  <c r="H31" i="3" s="1"/>
  <c r="AE30" i="3"/>
  <c r="K30" i="3" s="1"/>
  <c r="D29" i="3"/>
  <c r="AP28" i="3"/>
  <c r="AF28" i="3"/>
  <c r="L28" i="3" s="1"/>
  <c r="BU25" i="3"/>
  <c r="CH25" i="3" s="1"/>
  <c r="AO25" i="3"/>
  <c r="AE25" i="3"/>
  <c r="K25" i="3" s="1"/>
  <c r="AO21" i="3"/>
  <c r="AE21" i="3"/>
  <c r="K21" i="3" s="1"/>
  <c r="AM31" i="3"/>
  <c r="X31" i="3"/>
  <c r="AG30" i="3"/>
  <c r="M30" i="3" s="1"/>
  <c r="AQ30" i="3"/>
  <c r="I30" i="3"/>
  <c r="AO16" i="3"/>
  <c r="AE16" i="3"/>
  <c r="K16" i="3" s="1"/>
  <c r="AA16" i="3"/>
  <c r="G16" i="3" s="1"/>
  <c r="AG15" i="3"/>
  <c r="M15" i="3" s="1"/>
  <c r="AQ15" i="3"/>
  <c r="AC15" i="3"/>
  <c r="I15" i="3" s="1"/>
  <c r="AM15" i="3"/>
  <c r="Y15" i="3"/>
  <c r="AI15" i="3"/>
  <c r="E7" i="3"/>
  <c r="AP31" i="3"/>
  <c r="AF31" i="3"/>
  <c r="L31" i="3" s="1"/>
  <c r="AP30" i="3"/>
  <c r="AF30" i="3"/>
  <c r="L30" i="3" s="1"/>
  <c r="AH30" i="3"/>
  <c r="X30" i="3"/>
  <c r="E29" i="3"/>
  <c r="E27" i="3"/>
  <c r="AO23" i="3"/>
  <c r="AE23" i="3"/>
  <c r="K23" i="3" s="1"/>
  <c r="AO19" i="3"/>
  <c r="AE19" i="3"/>
  <c r="K19" i="3" s="1"/>
  <c r="AB32" i="3"/>
  <c r="H32" i="3" s="1"/>
  <c r="AK31" i="3"/>
  <c r="G31" i="3" s="1"/>
  <c r="AB29" i="3"/>
  <c r="H29" i="3" s="1"/>
  <c r="X28" i="3"/>
  <c r="AB27" i="3"/>
  <c r="H27" i="3" s="1"/>
  <c r="AF26" i="3"/>
  <c r="L26" i="3" s="1"/>
  <c r="X26" i="3"/>
  <c r="AB25" i="3"/>
  <c r="H25" i="3" s="1"/>
  <c r="AF24" i="3"/>
  <c r="L24" i="3" s="1"/>
  <c r="X24" i="3"/>
  <c r="AB23" i="3"/>
  <c r="H23" i="3" s="1"/>
  <c r="AF22" i="3"/>
  <c r="L22" i="3" s="1"/>
  <c r="X22" i="3"/>
  <c r="AB21" i="3"/>
  <c r="H21" i="3" s="1"/>
  <c r="AF20" i="3"/>
  <c r="L20" i="3" s="1"/>
  <c r="X20" i="3"/>
  <c r="AB19" i="3"/>
  <c r="H19" i="3" s="1"/>
  <c r="F18" i="3"/>
  <c r="AF18" i="3"/>
  <c r="L18" i="3" s="1"/>
  <c r="AD17" i="3"/>
  <c r="J17" i="3" s="1"/>
  <c r="D16" i="3"/>
  <c r="BU15" i="3"/>
  <c r="CH15" i="3" s="1"/>
  <c r="AJ15" i="3"/>
  <c r="Z15" i="3"/>
  <c r="AQ14" i="3"/>
  <c r="AG14" i="3"/>
  <c r="M14" i="3" s="1"/>
  <c r="AI14" i="3"/>
  <c r="Y14" i="3"/>
  <c r="AQ10" i="3"/>
  <c r="AG10" i="3"/>
  <c r="M10" i="3" s="1"/>
  <c r="AM10" i="3"/>
  <c r="AC10" i="3"/>
  <c r="AI10" i="3"/>
  <c r="Y10" i="3"/>
  <c r="F9" i="3"/>
  <c r="BU7" i="3"/>
  <c r="CH7" i="3" s="1"/>
  <c r="AN7" i="3"/>
  <c r="AD7" i="3"/>
  <c r="J7" i="3" s="1"/>
  <c r="AJ7" i="3"/>
  <c r="Z7" i="3"/>
  <c r="F7" i="3" s="1"/>
  <c r="AB28" i="3"/>
  <c r="H28" i="3" s="1"/>
  <c r="D27" i="3"/>
  <c r="AB26" i="3"/>
  <c r="H26" i="3" s="1"/>
  <c r="AB24" i="3"/>
  <c r="H24" i="3" s="1"/>
  <c r="D23" i="3"/>
  <c r="AB22" i="3"/>
  <c r="H22" i="3" s="1"/>
  <c r="D21" i="3"/>
  <c r="AB20" i="3"/>
  <c r="H20" i="3" s="1"/>
  <c r="D19" i="3"/>
  <c r="X18" i="3"/>
  <c r="AH18" i="3"/>
  <c r="AB18" i="3"/>
  <c r="H18" i="3" s="1"/>
  <c r="AD14" i="3"/>
  <c r="J14" i="3" s="1"/>
  <c r="AG13" i="3"/>
  <c r="M13" i="3" s="1"/>
  <c r="AA30" i="3"/>
  <c r="G30" i="3" s="1"/>
  <c r="AA28" i="3"/>
  <c r="G28" i="3" s="1"/>
  <c r="AA26" i="3"/>
  <c r="G26" i="3" s="1"/>
  <c r="AA24" i="3"/>
  <c r="G24" i="3" s="1"/>
  <c r="AA22" i="3"/>
  <c r="G22" i="3" s="1"/>
  <c r="AA20" i="3"/>
  <c r="G20" i="3" s="1"/>
  <c r="AA18" i="3"/>
  <c r="G18" i="3" s="1"/>
  <c r="AG17" i="3"/>
  <c r="M17" i="3" s="1"/>
  <c r="AQ17" i="3"/>
  <c r="AC17" i="3"/>
  <c r="I17" i="3" s="1"/>
  <c r="AM17" i="3"/>
  <c r="Z14" i="3"/>
  <c r="AJ14" i="3"/>
  <c r="AI13" i="3"/>
  <c r="Y13" i="3"/>
  <c r="AC13" i="3"/>
  <c r="I13" i="3" s="1"/>
  <c r="BU16" i="3"/>
  <c r="CH16" i="3" s="1"/>
  <c r="Z16" i="3"/>
  <c r="AF13" i="3"/>
  <c r="L13" i="3" s="1"/>
  <c r="AP13" i="3"/>
  <c r="X12" i="3"/>
  <c r="AH12" i="3"/>
  <c r="AD11" i="3"/>
  <c r="J11" i="3" s="1"/>
  <c r="AF9" i="3"/>
  <c r="L9" i="3" s="1"/>
  <c r="AP9" i="3"/>
  <c r="X9" i="3"/>
  <c r="AH9" i="3"/>
  <c r="AI16" i="3"/>
  <c r="F13" i="3"/>
  <c r="D10" i="3"/>
  <c r="AJ10" i="3"/>
  <c r="F10" i="3" s="1"/>
  <c r="AC9" i="3"/>
  <c r="I9" i="3" s="1"/>
  <c r="AL8" i="3"/>
  <c r="H8" i="3" s="1"/>
  <c r="AL14" i="3"/>
  <c r="AD12" i="3"/>
  <c r="J12" i="3" s="1"/>
  <c r="AH11" i="3"/>
  <c r="AC11" i="3"/>
  <c r="I11" i="3" s="1"/>
  <c r="AL10" i="3"/>
  <c r="H10" i="3" s="1"/>
  <c r="AD8" i="3"/>
  <c r="J8" i="3" s="1"/>
  <c r="BU6" i="3"/>
  <c r="CH6" i="3" s="1"/>
  <c r="AG6" i="3"/>
  <c r="M6" i="3" s="1"/>
  <c r="Y6" i="3"/>
  <c r="AP14" i="3"/>
  <c r="AC12" i="3"/>
  <c r="I12" i="3" s="1"/>
  <c r="AL11" i="3"/>
  <c r="H11" i="3" s="1"/>
  <c r="AG11" i="3"/>
  <c r="M11" i="3" s="1"/>
  <c r="AP10" i="3"/>
  <c r="Y9" i="3"/>
  <c r="E9" i="3" s="1"/>
  <c r="AH8" i="3"/>
  <c r="AC8" i="3"/>
  <c r="I8" i="3" s="1"/>
  <c r="AC7" i="3"/>
  <c r="I7" i="3" s="1"/>
  <c r="AD6" i="3"/>
  <c r="J6" i="3" s="1"/>
  <c r="D250" i="4"/>
  <c r="E250" i="4"/>
  <c r="D251" i="4"/>
  <c r="E251" i="4"/>
  <c r="D252" i="4"/>
  <c r="E252" i="4"/>
  <c r="D253" i="4"/>
  <c r="E253" i="4"/>
  <c r="D254" i="4"/>
  <c r="E254" i="4"/>
  <c r="D255" i="4"/>
  <c r="E255" i="4"/>
  <c r="D256" i="4"/>
  <c r="E256" i="4"/>
  <c r="D257" i="4"/>
  <c r="E257" i="4"/>
  <c r="D258" i="4"/>
  <c r="E258" i="4"/>
  <c r="D259" i="4"/>
  <c r="BC23" i="2" s="1"/>
  <c r="E259" i="4"/>
  <c r="D260" i="4"/>
  <c r="E260" i="4"/>
  <c r="D261" i="4"/>
  <c r="E261" i="4"/>
  <c r="D262" i="4"/>
  <c r="E262" i="4"/>
  <c r="D263" i="4"/>
  <c r="E263" i="4"/>
  <c r="D264" i="4"/>
  <c r="E264" i="4"/>
  <c r="D265" i="4"/>
  <c r="E265" i="4"/>
  <c r="D266" i="4"/>
  <c r="E266" i="4"/>
  <c r="D267" i="4"/>
  <c r="E267" i="4"/>
  <c r="D268" i="4"/>
  <c r="S37" i="2" s="1"/>
  <c r="AD37" i="2" s="1"/>
  <c r="E268" i="4"/>
  <c r="D269" i="4"/>
  <c r="E269" i="4"/>
  <c r="D270" i="4"/>
  <c r="E270" i="4"/>
  <c r="D271" i="4"/>
  <c r="E271" i="4"/>
  <c r="D272" i="4"/>
  <c r="E272" i="4"/>
  <c r="D273" i="4"/>
  <c r="E273" i="4"/>
  <c r="D274" i="4"/>
  <c r="E274" i="4"/>
  <c r="D275" i="4"/>
  <c r="E275" i="4"/>
  <c r="D276" i="4"/>
  <c r="E276" i="4"/>
  <c r="D277" i="4"/>
  <c r="E277" i="4"/>
  <c r="D278" i="4"/>
  <c r="E278" i="4"/>
  <c r="D279" i="4"/>
  <c r="E279" i="4"/>
  <c r="D280" i="4"/>
  <c r="E280" i="4"/>
  <c r="D281" i="4"/>
  <c r="E281" i="4"/>
  <c r="D282" i="4"/>
  <c r="E282" i="4"/>
  <c r="D283" i="4"/>
  <c r="E283" i="4"/>
  <c r="D284" i="4"/>
  <c r="E284" i="4"/>
  <c r="D285" i="4"/>
  <c r="BR14" i="2" s="1"/>
  <c r="E285" i="4"/>
  <c r="D286" i="4"/>
  <c r="BC15" i="2" s="1"/>
  <c r="E286" i="4"/>
  <c r="D287" i="4"/>
  <c r="E287" i="4"/>
  <c r="D288" i="4"/>
  <c r="E288" i="4"/>
  <c r="D289" i="4"/>
  <c r="E289" i="4"/>
  <c r="E249" i="4"/>
  <c r="D249" i="4"/>
  <c r="D209" i="4"/>
  <c r="E209" i="4"/>
  <c r="D210" i="4"/>
  <c r="E210" i="4"/>
  <c r="D211" i="4"/>
  <c r="E211" i="4"/>
  <c r="D212" i="4"/>
  <c r="E212" i="4"/>
  <c r="D213" i="4"/>
  <c r="E213" i="4"/>
  <c r="D214" i="4"/>
  <c r="E214" i="4"/>
  <c r="D215" i="4"/>
  <c r="E215" i="4"/>
  <c r="D216" i="4"/>
  <c r="E216" i="4"/>
  <c r="D217" i="4"/>
  <c r="E217" i="4"/>
  <c r="D218" i="4"/>
  <c r="E218" i="4"/>
  <c r="D219" i="4"/>
  <c r="E219" i="4"/>
  <c r="D220" i="4"/>
  <c r="E220" i="4"/>
  <c r="D221" i="4"/>
  <c r="E221" i="4"/>
  <c r="D222" i="4"/>
  <c r="E222" i="4"/>
  <c r="D223" i="4"/>
  <c r="E223" i="4"/>
  <c r="D224" i="4"/>
  <c r="E224" i="4"/>
  <c r="D225" i="4"/>
  <c r="E225" i="4"/>
  <c r="D226" i="4"/>
  <c r="E226" i="4"/>
  <c r="D227" i="4"/>
  <c r="E227" i="4"/>
  <c r="D228" i="4"/>
  <c r="E228" i="4"/>
  <c r="D229" i="4"/>
  <c r="E229" i="4"/>
  <c r="D230" i="4"/>
  <c r="S31" i="2" s="1"/>
  <c r="AD31" i="2" s="1"/>
  <c r="E230" i="4"/>
  <c r="D231" i="4"/>
  <c r="E231" i="4"/>
  <c r="D232" i="4"/>
  <c r="E232" i="4"/>
  <c r="D233" i="4"/>
  <c r="E233" i="4"/>
  <c r="D234" i="4"/>
  <c r="E234" i="4"/>
  <c r="D235" i="4"/>
  <c r="E235" i="4"/>
  <c r="D236" i="4"/>
  <c r="E236" i="4"/>
  <c r="D237" i="4"/>
  <c r="E237" i="4"/>
  <c r="D238" i="4"/>
  <c r="E238" i="4"/>
  <c r="D239" i="4"/>
  <c r="E239" i="4"/>
  <c r="D240" i="4"/>
  <c r="E240" i="4"/>
  <c r="D241" i="4"/>
  <c r="E241" i="4"/>
  <c r="D242" i="4"/>
  <c r="E242" i="4"/>
  <c r="D243" i="4"/>
  <c r="E243" i="4"/>
  <c r="D244" i="4"/>
  <c r="E244" i="4"/>
  <c r="D245" i="4"/>
  <c r="E245" i="4"/>
  <c r="D246" i="4"/>
  <c r="BR19" i="2" s="1"/>
  <c r="E246" i="4"/>
  <c r="D247" i="4"/>
  <c r="E247" i="4"/>
  <c r="D248" i="4"/>
  <c r="E248" i="4"/>
  <c r="E208" i="4"/>
  <c r="D208" i="4"/>
  <c r="D168" i="4"/>
  <c r="E168" i="4"/>
  <c r="D169" i="4"/>
  <c r="S18" i="2" s="1"/>
  <c r="AD18" i="2" s="1"/>
  <c r="E169" i="4"/>
  <c r="D170" i="4"/>
  <c r="E170" i="4"/>
  <c r="D171" i="4"/>
  <c r="E171" i="4"/>
  <c r="D172" i="4"/>
  <c r="E172" i="4"/>
  <c r="D173" i="4"/>
  <c r="E173" i="4"/>
  <c r="D174" i="4"/>
  <c r="E174" i="4"/>
  <c r="D175" i="4"/>
  <c r="E175" i="4"/>
  <c r="D176" i="4"/>
  <c r="E176" i="4"/>
  <c r="D177" i="4"/>
  <c r="S20" i="2" s="1"/>
  <c r="AD20" i="2" s="1"/>
  <c r="E177" i="4"/>
  <c r="D178" i="4"/>
  <c r="E178" i="4"/>
  <c r="D179" i="4"/>
  <c r="E179" i="4"/>
  <c r="D180" i="4"/>
  <c r="E180" i="4"/>
  <c r="D181" i="4"/>
  <c r="E181" i="4"/>
  <c r="D182" i="4"/>
  <c r="E182" i="4"/>
  <c r="D183" i="4"/>
  <c r="E183" i="4"/>
  <c r="D184" i="4"/>
  <c r="E184" i="4"/>
  <c r="D185" i="4"/>
  <c r="E185" i="4"/>
  <c r="D186" i="4"/>
  <c r="E186" i="4"/>
  <c r="D187" i="4"/>
  <c r="E187" i="4"/>
  <c r="D188" i="4"/>
  <c r="E188" i="4"/>
  <c r="D189" i="4"/>
  <c r="E189" i="4"/>
  <c r="D190" i="4"/>
  <c r="E190" i="4"/>
  <c r="D191" i="4"/>
  <c r="S22" i="2" s="1"/>
  <c r="AD22" i="2" s="1"/>
  <c r="E191" i="4"/>
  <c r="D192" i="4"/>
  <c r="E192" i="4"/>
  <c r="D193" i="4"/>
  <c r="E193" i="4"/>
  <c r="D194" i="4"/>
  <c r="E194" i="4"/>
  <c r="D195" i="4"/>
  <c r="E195" i="4"/>
  <c r="D196" i="4"/>
  <c r="E196" i="4"/>
  <c r="D197" i="4"/>
  <c r="E197" i="4"/>
  <c r="D198" i="4"/>
  <c r="E198" i="4"/>
  <c r="D199" i="4"/>
  <c r="E199" i="4"/>
  <c r="D200" i="4"/>
  <c r="BC17" i="2" s="1"/>
  <c r="E200" i="4"/>
  <c r="D201" i="4"/>
  <c r="E201" i="4"/>
  <c r="D202" i="4"/>
  <c r="BC19" i="2" s="1"/>
  <c r="E202" i="4"/>
  <c r="D203" i="4"/>
  <c r="BC6" i="2" s="1"/>
  <c r="E203" i="4"/>
  <c r="D204" i="4"/>
  <c r="E204" i="4"/>
  <c r="D205" i="4"/>
  <c r="E205" i="4"/>
  <c r="D206" i="4"/>
  <c r="E206" i="4"/>
  <c r="D207" i="4"/>
  <c r="E207" i="4"/>
  <c r="E167" i="4"/>
  <c r="D167" i="4"/>
  <c r="D127" i="4"/>
  <c r="E127" i="4"/>
  <c r="D128" i="4"/>
  <c r="E128" i="4"/>
  <c r="D129" i="4"/>
  <c r="E129" i="4"/>
  <c r="D130" i="4"/>
  <c r="E130" i="4"/>
  <c r="D131" i="4"/>
  <c r="E131" i="4"/>
  <c r="D132" i="4"/>
  <c r="E132" i="4"/>
  <c r="D133" i="4"/>
  <c r="S4" i="2" s="1"/>
  <c r="AD4" i="2" s="1"/>
  <c r="E133" i="4"/>
  <c r="D134" i="4"/>
  <c r="E134" i="4"/>
  <c r="D135" i="4"/>
  <c r="S5" i="2" s="1"/>
  <c r="AD5" i="2" s="1"/>
  <c r="E135" i="4"/>
  <c r="D136" i="4"/>
  <c r="E136" i="4"/>
  <c r="D137" i="4"/>
  <c r="E137" i="4"/>
  <c r="D138" i="4"/>
  <c r="E138" i="4"/>
  <c r="D139" i="4"/>
  <c r="E139" i="4"/>
  <c r="D140" i="4"/>
  <c r="E140" i="4"/>
  <c r="D141" i="4"/>
  <c r="E141" i="4"/>
  <c r="D142" i="4"/>
  <c r="E142" i="4"/>
  <c r="D143" i="4"/>
  <c r="BC29" i="2" s="1"/>
  <c r="E143" i="4"/>
  <c r="D144" i="4"/>
  <c r="E144" i="4"/>
  <c r="D145" i="4"/>
  <c r="E145" i="4"/>
  <c r="D146" i="4"/>
  <c r="E146" i="4"/>
  <c r="D147" i="4"/>
  <c r="E147" i="4"/>
  <c r="D148" i="4"/>
  <c r="E148" i="4"/>
  <c r="D149" i="4"/>
  <c r="E149" i="4"/>
  <c r="D150" i="4"/>
  <c r="E150" i="4"/>
  <c r="D151" i="4"/>
  <c r="E151" i="4"/>
  <c r="D152" i="4"/>
  <c r="E152" i="4"/>
  <c r="D153" i="4"/>
  <c r="E153" i="4"/>
  <c r="D154" i="4"/>
  <c r="E154" i="4"/>
  <c r="D155" i="4"/>
  <c r="BC31" i="2" s="1"/>
  <c r="E155" i="4"/>
  <c r="D156" i="4"/>
  <c r="E156" i="4"/>
  <c r="D157" i="4"/>
  <c r="E157" i="4"/>
  <c r="D158" i="4"/>
  <c r="BR32" i="2" s="1"/>
  <c r="E158" i="4"/>
  <c r="D159" i="4"/>
  <c r="BC28" i="2" s="1"/>
  <c r="E159" i="4"/>
  <c r="D160" i="4"/>
  <c r="E160" i="4"/>
  <c r="D161" i="4"/>
  <c r="E161" i="4"/>
  <c r="D162" i="4"/>
  <c r="E162" i="4"/>
  <c r="D163" i="4"/>
  <c r="S16" i="2" s="1"/>
  <c r="AD16" i="2" s="1"/>
  <c r="E163" i="4"/>
  <c r="D164" i="4"/>
  <c r="E164" i="4"/>
  <c r="D165" i="4"/>
  <c r="E165" i="4"/>
  <c r="D166" i="4"/>
  <c r="E166" i="4"/>
  <c r="E126" i="4"/>
  <c r="D126" i="4"/>
  <c r="D86" i="4"/>
  <c r="E86" i="4"/>
  <c r="D87" i="4"/>
  <c r="E87" i="4"/>
  <c r="D88" i="4"/>
  <c r="E88" i="4"/>
  <c r="D89" i="4"/>
  <c r="D34" i="2" s="1"/>
  <c r="O34" i="2" s="1"/>
  <c r="E89" i="4"/>
  <c r="D90" i="4"/>
  <c r="E90" i="4"/>
  <c r="D91" i="4"/>
  <c r="E91" i="4"/>
  <c r="D92" i="4"/>
  <c r="E92" i="4"/>
  <c r="D93" i="4"/>
  <c r="D35" i="2" s="1"/>
  <c r="O35" i="2" s="1"/>
  <c r="E93" i="4"/>
  <c r="D94" i="4"/>
  <c r="E94" i="4"/>
  <c r="D95" i="4"/>
  <c r="E95" i="4"/>
  <c r="D96" i="4"/>
  <c r="E96" i="4"/>
  <c r="D97" i="4"/>
  <c r="E97" i="4"/>
  <c r="D98" i="4"/>
  <c r="E98" i="4"/>
  <c r="D99" i="4"/>
  <c r="E99" i="4"/>
  <c r="D100" i="4"/>
  <c r="E100" i="4"/>
  <c r="D101" i="4"/>
  <c r="E101" i="4"/>
  <c r="D102" i="4"/>
  <c r="E102" i="4"/>
  <c r="D103" i="4"/>
  <c r="E103" i="4"/>
  <c r="D104" i="4"/>
  <c r="E104" i="4"/>
  <c r="D105" i="4"/>
  <c r="E105" i="4"/>
  <c r="D106" i="4"/>
  <c r="BC26" i="2" s="1"/>
  <c r="E106" i="4"/>
  <c r="D107" i="4"/>
  <c r="E107" i="4"/>
  <c r="D108" i="4"/>
  <c r="BR20" i="2" s="1"/>
  <c r="E108" i="4"/>
  <c r="D109" i="4"/>
  <c r="E109" i="4"/>
  <c r="D110" i="4"/>
  <c r="E110" i="4"/>
  <c r="D111" i="4"/>
  <c r="E111" i="4"/>
  <c r="D112" i="4"/>
  <c r="E112" i="4"/>
  <c r="D113" i="4"/>
  <c r="BR30" i="2" s="1"/>
  <c r="E113" i="4"/>
  <c r="D114" i="4"/>
  <c r="E114" i="4"/>
  <c r="D115" i="4"/>
  <c r="E115" i="4"/>
  <c r="D116" i="4"/>
  <c r="E116" i="4"/>
  <c r="D117" i="4"/>
  <c r="E117" i="4"/>
  <c r="D118" i="4"/>
  <c r="E118" i="4"/>
  <c r="D119" i="4"/>
  <c r="E119" i="4"/>
  <c r="D120" i="4"/>
  <c r="E120" i="4"/>
  <c r="D121" i="4"/>
  <c r="E121" i="4"/>
  <c r="D122" i="4"/>
  <c r="E122" i="4"/>
  <c r="D123" i="4"/>
  <c r="E123" i="4"/>
  <c r="D124" i="4"/>
  <c r="E124" i="4"/>
  <c r="D125" i="4"/>
  <c r="E125" i="4"/>
  <c r="E85" i="4"/>
  <c r="D85" i="4"/>
  <c r="D33" i="2" s="1"/>
  <c r="O33" i="2" s="1"/>
  <c r="D45" i="4"/>
  <c r="E45" i="4"/>
  <c r="D46" i="4"/>
  <c r="E46" i="4"/>
  <c r="D47" i="4"/>
  <c r="E47" i="4"/>
  <c r="D48" i="4"/>
  <c r="E48" i="4"/>
  <c r="D49" i="4"/>
  <c r="E49" i="4"/>
  <c r="D50" i="4"/>
  <c r="E50" i="4"/>
  <c r="D51" i="4"/>
  <c r="E51" i="4"/>
  <c r="D52" i="4"/>
  <c r="E52" i="4"/>
  <c r="D53" i="4"/>
  <c r="BR27" i="2" s="1"/>
  <c r="E53" i="4"/>
  <c r="D54" i="4"/>
  <c r="E54" i="4"/>
  <c r="D55" i="4"/>
  <c r="E55" i="4"/>
  <c r="D56" i="4"/>
  <c r="E56" i="4"/>
  <c r="D57" i="4"/>
  <c r="E57" i="4"/>
  <c r="D58" i="4"/>
  <c r="E58" i="4"/>
  <c r="D59" i="4"/>
  <c r="E59" i="4"/>
  <c r="D60" i="4"/>
  <c r="E60" i="4"/>
  <c r="D61" i="4"/>
  <c r="D28" i="2" s="1"/>
  <c r="O28" i="2" s="1"/>
  <c r="E61" i="4"/>
  <c r="D62" i="4"/>
  <c r="E62" i="4"/>
  <c r="D63" i="4"/>
  <c r="E63" i="4"/>
  <c r="D64" i="4"/>
  <c r="E64" i="4"/>
  <c r="D65" i="4"/>
  <c r="E65" i="4"/>
  <c r="D66" i="4"/>
  <c r="E66" i="4"/>
  <c r="D67" i="4"/>
  <c r="E67" i="4"/>
  <c r="D68" i="4"/>
  <c r="E68" i="4"/>
  <c r="D69" i="4"/>
  <c r="E69" i="4"/>
  <c r="D70" i="4"/>
  <c r="E70" i="4"/>
  <c r="D71" i="4"/>
  <c r="E71" i="4"/>
  <c r="D72" i="4"/>
  <c r="E72" i="4"/>
  <c r="D73" i="4"/>
  <c r="E73" i="4"/>
  <c r="D74" i="4"/>
  <c r="E74" i="4"/>
  <c r="D75" i="4"/>
  <c r="E75" i="4"/>
  <c r="D76" i="4"/>
  <c r="E76" i="4"/>
  <c r="D77" i="4"/>
  <c r="E77" i="4"/>
  <c r="D78" i="4"/>
  <c r="D31" i="2" s="1"/>
  <c r="O31" i="2" s="1"/>
  <c r="E78" i="4"/>
  <c r="D79" i="4"/>
  <c r="E79" i="4"/>
  <c r="D80" i="4"/>
  <c r="E80" i="4"/>
  <c r="D81" i="4"/>
  <c r="E81" i="4"/>
  <c r="D82" i="4"/>
  <c r="BC11" i="2" s="1"/>
  <c r="E82" i="4"/>
  <c r="D83" i="4"/>
  <c r="E83" i="4"/>
  <c r="D84" i="4"/>
  <c r="E84" i="4"/>
  <c r="E44" i="4"/>
  <c r="D44" i="4"/>
  <c r="AV43" i="4"/>
  <c r="AW43" i="4" s="1"/>
  <c r="AV42" i="4"/>
  <c r="AW42" i="4" s="1"/>
  <c r="AV41" i="4"/>
  <c r="AW41" i="4" s="1"/>
  <c r="AV40" i="4"/>
  <c r="AW40" i="4" s="1"/>
  <c r="AV39" i="4"/>
  <c r="AW39" i="4" s="1"/>
  <c r="AV38" i="4"/>
  <c r="AW38" i="4" s="1"/>
  <c r="AV37" i="4"/>
  <c r="AW37" i="4" s="1"/>
  <c r="AV36" i="4"/>
  <c r="AW36" i="4" s="1"/>
  <c r="AV35" i="4"/>
  <c r="AW35" i="4" s="1"/>
  <c r="AV34" i="4"/>
  <c r="AW34" i="4" s="1"/>
  <c r="AV33" i="4"/>
  <c r="AW33" i="4" s="1"/>
  <c r="AV32" i="4"/>
  <c r="AW32" i="4" s="1"/>
  <c r="AV31" i="4"/>
  <c r="AW31" i="4" s="1"/>
  <c r="AV30" i="4"/>
  <c r="AW30" i="4" s="1"/>
  <c r="AV29" i="4"/>
  <c r="AW29" i="4" s="1"/>
  <c r="AV28" i="4"/>
  <c r="AW28" i="4" s="1"/>
  <c r="AV27" i="4"/>
  <c r="AW27" i="4" s="1"/>
  <c r="AV26" i="4"/>
  <c r="AW26" i="4" s="1"/>
  <c r="AV25" i="4"/>
  <c r="AW25" i="4" s="1"/>
  <c r="AV24" i="4"/>
  <c r="AW24" i="4" s="1"/>
  <c r="AV23" i="4"/>
  <c r="AW23" i="4" s="1"/>
  <c r="AV22" i="4"/>
  <c r="AW22" i="4" s="1"/>
  <c r="AV21" i="4"/>
  <c r="AW21" i="4" s="1"/>
  <c r="AV20" i="4"/>
  <c r="AW20" i="4" s="1"/>
  <c r="AV19" i="4"/>
  <c r="AW19" i="4" s="1"/>
  <c r="AV18" i="4"/>
  <c r="AW18" i="4" s="1"/>
  <c r="AV17" i="4"/>
  <c r="AW17" i="4" s="1"/>
  <c r="AV16" i="4"/>
  <c r="AW16" i="4" s="1"/>
  <c r="AV15" i="4"/>
  <c r="AW15" i="4" s="1"/>
  <c r="AV14" i="4"/>
  <c r="AW14" i="4" s="1"/>
  <c r="AV13" i="4"/>
  <c r="AW13" i="4" s="1"/>
  <c r="AV12" i="4"/>
  <c r="AW12" i="4" s="1"/>
  <c r="AV11" i="4"/>
  <c r="AW11" i="4" s="1"/>
  <c r="AV10" i="4"/>
  <c r="AW10" i="4" s="1"/>
  <c r="AV9" i="4"/>
  <c r="AW9" i="4" s="1"/>
  <c r="AV8" i="4"/>
  <c r="AW8" i="4" s="1"/>
  <c r="AV7" i="4"/>
  <c r="AW7" i="4" s="1"/>
  <c r="AV6" i="4"/>
  <c r="AW6" i="4" s="1"/>
  <c r="AV5" i="4"/>
  <c r="AW5" i="4" s="1"/>
  <c r="AV4" i="4"/>
  <c r="AW4" i="4" s="1"/>
  <c r="AV3" i="4"/>
  <c r="AW3" i="4" s="1"/>
  <c r="BR4" i="2"/>
  <c r="BR7" i="2"/>
  <c r="BS7" i="2"/>
  <c r="BR8" i="2"/>
  <c r="BS8" i="2"/>
  <c r="BR9" i="2"/>
  <c r="BS9" i="2"/>
  <c r="BR12" i="2"/>
  <c r="BR16" i="2"/>
  <c r="BR17" i="2"/>
  <c r="BS17" i="2"/>
  <c r="BR23" i="2"/>
  <c r="BR25" i="2"/>
  <c r="BS25" i="2"/>
  <c r="BR26" i="2"/>
  <c r="BS26" i="2"/>
  <c r="BR29" i="2"/>
  <c r="BS29" i="2"/>
  <c r="BR31" i="2"/>
  <c r="BS31" i="2"/>
  <c r="CG5" i="3"/>
  <c r="CG4" i="3"/>
  <c r="BC24" i="2"/>
  <c r="BC5" i="2"/>
  <c r="BC7" i="2"/>
  <c r="BC8" i="2"/>
  <c r="BC10" i="2"/>
  <c r="BC14" i="2"/>
  <c r="BC16" i="2"/>
  <c r="BC18" i="2"/>
  <c r="BC21" i="2"/>
  <c r="BC27" i="2"/>
  <c r="BC30" i="2"/>
  <c r="BC4" i="2"/>
  <c r="D3" i="2"/>
  <c r="E3" i="2" s="1"/>
  <c r="L3" i="2" s="1"/>
  <c r="N3" i="2" s="1"/>
  <c r="BF7" i="2" s="1"/>
  <c r="D14" i="2"/>
  <c r="O14" i="2" s="1"/>
  <c r="S6" i="2"/>
  <c r="AD6" i="2" s="1"/>
  <c r="S19" i="2"/>
  <c r="AD19" i="2" s="1"/>
  <c r="S23" i="2"/>
  <c r="AD23" i="2" s="1"/>
  <c r="S25" i="2"/>
  <c r="AD25" i="2" s="1"/>
  <c r="D4" i="2"/>
  <c r="O4" i="2" s="1"/>
  <c r="D5" i="2"/>
  <c r="E5" i="2" s="1"/>
  <c r="L5" i="2" s="1"/>
  <c r="N5" i="2" s="1"/>
  <c r="BZ4" i="2" s="1"/>
  <c r="D6" i="2"/>
  <c r="E6" i="2" s="1"/>
  <c r="L6" i="2" s="1"/>
  <c r="N6" i="2" s="1"/>
  <c r="BF16" i="2" s="1"/>
  <c r="D7" i="2"/>
  <c r="E7" i="2" s="1"/>
  <c r="L7" i="2" s="1"/>
  <c r="N7" i="2" s="1"/>
  <c r="BF4" i="2" s="1"/>
  <c r="D8" i="2"/>
  <c r="O8" i="2" s="1"/>
  <c r="D9" i="2"/>
  <c r="E9" i="2" s="1"/>
  <c r="L9" i="2" s="1"/>
  <c r="N9" i="2" s="1"/>
  <c r="D10" i="2"/>
  <c r="O10" i="2" s="1"/>
  <c r="D11" i="2"/>
  <c r="O11" i="2" s="1"/>
  <c r="D12" i="2"/>
  <c r="O12" i="2" s="1"/>
  <c r="D13" i="2"/>
  <c r="O13" i="2" s="1"/>
  <c r="D15" i="2"/>
  <c r="O15" i="2" s="1"/>
  <c r="D16" i="2"/>
  <c r="O16" i="2" s="1"/>
  <c r="D17" i="2"/>
  <c r="O17" i="2" s="1"/>
  <c r="D18" i="2"/>
  <c r="E18" i="2" s="1"/>
  <c r="L18" i="2" s="1"/>
  <c r="N18" i="2" s="1"/>
  <c r="BF10" i="2" s="1"/>
  <c r="D19" i="2"/>
  <c r="O19" i="2" s="1"/>
  <c r="D20" i="2"/>
  <c r="O20" i="2" s="1"/>
  <c r="D21" i="2"/>
  <c r="O21" i="2" s="1"/>
  <c r="D22" i="2"/>
  <c r="E22" i="2" s="1"/>
  <c r="L22" i="2" s="1"/>
  <c r="N22" i="2" s="1"/>
  <c r="BF24" i="2" s="1"/>
  <c r="D23" i="2"/>
  <c r="O23" i="2" s="1"/>
  <c r="D24" i="2"/>
  <c r="O24" i="2" s="1"/>
  <c r="D25" i="2"/>
  <c r="O25" i="2" s="1"/>
  <c r="D30" i="2"/>
  <c r="E30" i="2" s="1"/>
  <c r="L30" i="2" s="1"/>
  <c r="N30" i="2" s="1"/>
  <c r="BZ19" i="2" s="1"/>
  <c r="D41" i="2"/>
  <c r="O41" i="2" s="1"/>
  <c r="CM16" i="3" l="1"/>
  <c r="CL17" i="3"/>
  <c r="CL166" i="3"/>
  <c r="CL53" i="3"/>
  <c r="D33" i="3"/>
  <c r="D71" i="3"/>
  <c r="CJ140" i="3"/>
  <c r="CJ153" i="3"/>
  <c r="CK153" i="3" s="1"/>
  <c r="CJ162" i="3"/>
  <c r="CM165" i="3"/>
  <c r="CJ156" i="3"/>
  <c r="CJ158" i="3"/>
  <c r="CJ167" i="3"/>
  <c r="CJ93" i="3"/>
  <c r="D157" i="3"/>
  <c r="D159" i="3"/>
  <c r="CL174" i="3"/>
  <c r="CL152" i="3"/>
  <c r="CJ164" i="3"/>
  <c r="CJ169" i="3"/>
  <c r="CK169" i="3" s="1"/>
  <c r="CJ171" i="3"/>
  <c r="CM103" i="3"/>
  <c r="CM55" i="3"/>
  <c r="CJ49" i="3"/>
  <c r="CM167" i="3"/>
  <c r="CM26" i="3"/>
  <c r="CL54" i="3"/>
  <c r="CJ91" i="3"/>
  <c r="E115" i="3"/>
  <c r="E121" i="3"/>
  <c r="D131" i="3"/>
  <c r="CM176" i="3"/>
  <c r="H109" i="3"/>
  <c r="F187" i="3"/>
  <c r="CL106" i="3"/>
  <c r="O6" i="2"/>
  <c r="O22" i="2"/>
  <c r="O3" i="2"/>
  <c r="O30" i="2"/>
  <c r="O5" i="2"/>
  <c r="O7" i="2"/>
  <c r="O18" i="2"/>
  <c r="O9" i="2"/>
  <c r="CJ195" i="3"/>
  <c r="H88" i="3"/>
  <c r="CL98" i="3"/>
  <c r="CL162" i="3"/>
  <c r="CM98" i="3"/>
  <c r="CJ138" i="3"/>
  <c r="CM67" i="3"/>
  <c r="CJ98" i="3"/>
  <c r="CM106" i="3"/>
  <c r="CJ142" i="3"/>
  <c r="CM203" i="3"/>
  <c r="CJ54" i="3"/>
  <c r="CM94" i="3"/>
  <c r="CL97" i="3"/>
  <c r="CJ103" i="3"/>
  <c r="G72" i="3"/>
  <c r="CM135" i="3"/>
  <c r="F83" i="3"/>
  <c r="CJ107" i="3"/>
  <c r="CL109" i="3"/>
  <c r="CM107" i="3"/>
  <c r="CM174" i="3"/>
  <c r="CJ109" i="3"/>
  <c r="CJ176" i="3"/>
  <c r="CJ163" i="3"/>
  <c r="CM164" i="3"/>
  <c r="D169" i="3"/>
  <c r="CJ170" i="3"/>
  <c r="D173" i="3"/>
  <c r="CM162" i="3"/>
  <c r="CJ175" i="3"/>
  <c r="CM28" i="3"/>
  <c r="CM105" i="3"/>
  <c r="CJ133" i="3"/>
  <c r="CM155" i="3"/>
  <c r="CL156" i="3"/>
  <c r="CL164" i="3"/>
  <c r="CM175" i="3"/>
  <c r="CM140" i="3"/>
  <c r="CJ174" i="3"/>
  <c r="G133" i="3"/>
  <c r="CL137" i="3"/>
  <c r="CM172" i="3"/>
  <c r="CL175" i="3"/>
  <c r="F174" i="3"/>
  <c r="CL19" i="3"/>
  <c r="CJ24" i="3"/>
  <c r="CJ51" i="3"/>
  <c r="CM126" i="3"/>
  <c r="CM133" i="3"/>
  <c r="CL146" i="3"/>
  <c r="CJ190" i="3"/>
  <c r="CM156" i="3"/>
  <c r="CJ38" i="3"/>
  <c r="H36" i="3"/>
  <c r="CM132" i="3"/>
  <c r="CM158" i="3"/>
  <c r="CJ161" i="3"/>
  <c r="CM169" i="3"/>
  <c r="CL153" i="3"/>
  <c r="CJ165" i="3"/>
  <c r="CJ168" i="3"/>
  <c r="F152" i="3"/>
  <c r="E155" i="3"/>
  <c r="F164" i="3"/>
  <c r="F155" i="3"/>
  <c r="CL13" i="3"/>
  <c r="CJ26" i="3"/>
  <c r="CM25" i="3"/>
  <c r="D98" i="3"/>
  <c r="CJ155" i="3"/>
  <c r="CJ159" i="3"/>
  <c r="CM19" i="3"/>
  <c r="CL38" i="3"/>
  <c r="CM97" i="3"/>
  <c r="CJ97" i="3"/>
  <c r="CM90" i="3"/>
  <c r="CJ106" i="3"/>
  <c r="CJ152" i="3"/>
  <c r="CI64" i="3"/>
  <c r="CJ131" i="3"/>
  <c r="CK131" i="3" s="1"/>
  <c r="CL158" i="3"/>
  <c r="CJ55" i="3"/>
  <c r="CM50" i="3"/>
  <c r="CJ56" i="3"/>
  <c r="CK56" i="3" s="1"/>
  <c r="H33" i="3"/>
  <c r="E111" i="3"/>
  <c r="CJ134" i="3"/>
  <c r="F124" i="3"/>
  <c r="D134" i="3"/>
  <c r="E134" i="3"/>
  <c r="E63" i="3"/>
  <c r="CL16" i="3"/>
  <c r="CI27" i="3"/>
  <c r="CJ32" i="3"/>
  <c r="M48" i="3"/>
  <c r="CJ90" i="3"/>
  <c r="CJ99" i="3"/>
  <c r="CK99" i="3" s="1"/>
  <c r="CL120" i="3"/>
  <c r="CJ135" i="3"/>
  <c r="CM139" i="3"/>
  <c r="CM161" i="3"/>
  <c r="CM152" i="3"/>
  <c r="CM166" i="3"/>
  <c r="CJ187" i="3"/>
  <c r="CJ199" i="3"/>
  <c r="D36" i="3"/>
  <c r="E74" i="3"/>
  <c r="G86" i="3"/>
  <c r="CJ102" i="3"/>
  <c r="G109" i="3"/>
  <c r="F90" i="3"/>
  <c r="CM171" i="3"/>
  <c r="G112" i="3"/>
  <c r="CJ132" i="3"/>
  <c r="K120" i="3"/>
  <c r="F139" i="3"/>
  <c r="E153" i="3"/>
  <c r="CL104" i="3"/>
  <c r="G128" i="3"/>
  <c r="G147" i="3"/>
  <c r="D199" i="3"/>
  <c r="CM27" i="3"/>
  <c r="CL29" i="3"/>
  <c r="CM54" i="3"/>
  <c r="CJ59" i="3"/>
  <c r="CM131" i="3"/>
  <c r="CJ141" i="3"/>
  <c r="E139" i="3"/>
  <c r="CM153" i="3"/>
  <c r="CJ188" i="3"/>
  <c r="CJ166" i="3"/>
  <c r="CJ179" i="3"/>
  <c r="CM199" i="3"/>
  <c r="CL75" i="3"/>
  <c r="CM159" i="3"/>
  <c r="CL161" i="3"/>
  <c r="D72" i="3"/>
  <c r="CJ13" i="3"/>
  <c r="CI19" i="3"/>
  <c r="F15" i="3"/>
  <c r="CJ19" i="3"/>
  <c r="CI33" i="3"/>
  <c r="F52" i="3"/>
  <c r="CJ118" i="3"/>
  <c r="CK118" i="3" s="1"/>
  <c r="CJ177" i="3"/>
  <c r="CJ182" i="3"/>
  <c r="CM195" i="3"/>
  <c r="CM6" i="3"/>
  <c r="CJ63" i="3"/>
  <c r="CJ76" i="3"/>
  <c r="CL90" i="3"/>
  <c r="CL91" i="3"/>
  <c r="H71" i="3"/>
  <c r="F91" i="3"/>
  <c r="F175" i="3"/>
  <c r="F167" i="3"/>
  <c r="G104" i="3"/>
  <c r="CJ130" i="3"/>
  <c r="D138" i="3"/>
  <c r="CI48" i="3"/>
  <c r="CM149" i="3"/>
  <c r="CJ25" i="3"/>
  <c r="CJ78" i="3"/>
  <c r="CJ92" i="3"/>
  <c r="CJ154" i="3"/>
  <c r="CM163" i="3"/>
  <c r="CL170" i="3"/>
  <c r="CJ183" i="3"/>
  <c r="CJ202" i="3"/>
  <c r="CJ157" i="3"/>
  <c r="CJ89" i="3"/>
  <c r="CJ20" i="3"/>
  <c r="CL51" i="3"/>
  <c r="G37" i="3"/>
  <c r="CM53" i="3"/>
  <c r="G76" i="3"/>
  <c r="F89" i="3"/>
  <c r="CM92" i="3"/>
  <c r="F95" i="3"/>
  <c r="CL108" i="3"/>
  <c r="D73" i="3"/>
  <c r="CL99" i="3"/>
  <c r="G103" i="3"/>
  <c r="H100" i="3"/>
  <c r="CL133" i="3"/>
  <c r="D79" i="3"/>
  <c r="G99" i="3"/>
  <c r="CL140" i="3"/>
  <c r="CM96" i="3"/>
  <c r="CL105" i="3"/>
  <c r="CL155" i="3"/>
  <c r="E163" i="3"/>
  <c r="E168" i="3"/>
  <c r="E170" i="3"/>
  <c r="E172" i="3"/>
  <c r="CL178" i="3"/>
  <c r="D183" i="3"/>
  <c r="E138" i="3"/>
  <c r="F140" i="3"/>
  <c r="E162" i="3"/>
  <c r="I177" i="3"/>
  <c r="CL191" i="3"/>
  <c r="CM194" i="3"/>
  <c r="E187" i="3"/>
  <c r="CI163" i="3"/>
  <c r="CJ27" i="3"/>
  <c r="CJ62" i="3"/>
  <c r="CI136" i="3"/>
  <c r="CJ184" i="3"/>
  <c r="CK184" i="3" s="1"/>
  <c r="CL76" i="3"/>
  <c r="CL73" i="3"/>
  <c r="CM100" i="3"/>
  <c r="CM74" i="3"/>
  <c r="CM160" i="3"/>
  <c r="CM168" i="3"/>
  <c r="CJ172" i="3"/>
  <c r="D202" i="3"/>
  <c r="CM150" i="3"/>
  <c r="CM193" i="3"/>
  <c r="CJ77" i="3"/>
  <c r="CM77" i="3"/>
  <c r="D78" i="3"/>
  <c r="CJ22" i="3"/>
  <c r="CJ17" i="3"/>
  <c r="CM20" i="3"/>
  <c r="CM22" i="3"/>
  <c r="CJ28" i="3"/>
  <c r="CJ29" i="3"/>
  <c r="CM31" i="3"/>
  <c r="CL20" i="3"/>
  <c r="CM32" i="3"/>
  <c r="CJ40" i="3"/>
  <c r="CM51" i="3"/>
  <c r="CM48" i="3"/>
  <c r="CJ50" i="3"/>
  <c r="CM52" i="3"/>
  <c r="CL55" i="3"/>
  <c r="CJ71" i="3"/>
  <c r="CL56" i="3"/>
  <c r="CM80" i="3"/>
  <c r="CI76" i="3"/>
  <c r="CL94" i="3"/>
  <c r="CJ94" i="3"/>
  <c r="CK94" i="3" s="1"/>
  <c r="CJ101" i="3"/>
  <c r="CL96" i="3"/>
  <c r="CL100" i="3"/>
  <c r="CJ108" i="3"/>
  <c r="CM137" i="3"/>
  <c r="E125" i="3"/>
  <c r="CJ137" i="3"/>
  <c r="CJ145" i="3"/>
  <c r="CK145" i="3" s="1"/>
  <c r="H151" i="3"/>
  <c r="CL160" i="3"/>
  <c r="CL168" i="3"/>
  <c r="CL172" i="3"/>
  <c r="E141" i="3"/>
  <c r="CL181" i="3"/>
  <c r="CI155" i="3"/>
  <c r="CK155" i="3" s="1"/>
  <c r="CJ160" i="3"/>
  <c r="CM170" i="3"/>
  <c r="CM198" i="3"/>
  <c r="CM191" i="3"/>
  <c r="CL22" i="3"/>
  <c r="J32" i="3"/>
  <c r="G40" i="3"/>
  <c r="CM56" i="3"/>
  <c r="L33" i="3"/>
  <c r="CJ74" i="3"/>
  <c r="F77" i="3"/>
  <c r="CM89" i="3"/>
  <c r="CJ53" i="3"/>
  <c r="F75" i="3"/>
  <c r="CJ105" i="3"/>
  <c r="CK105" i="3" s="1"/>
  <c r="CJ75" i="3"/>
  <c r="CL134" i="3"/>
  <c r="CL138" i="3"/>
  <c r="G140" i="3"/>
  <c r="CL93" i="3"/>
  <c r="CM93" i="3"/>
  <c r="D136" i="3"/>
  <c r="CL169" i="3"/>
  <c r="CL171" i="3"/>
  <c r="CL173" i="3"/>
  <c r="E119" i="3"/>
  <c r="E123" i="3"/>
  <c r="CI81" i="3"/>
  <c r="CL136" i="3"/>
  <c r="CM136" i="3"/>
  <c r="CM130" i="3"/>
  <c r="CL201" i="3"/>
  <c r="K6" i="3"/>
  <c r="CL14" i="3"/>
  <c r="CJ6" i="3"/>
  <c r="E10" i="3"/>
  <c r="CM14" i="3"/>
  <c r="CM33" i="3"/>
  <c r="CJ35" i="3"/>
  <c r="CM36" i="3"/>
  <c r="CM37" i="3"/>
  <c r="CM41" i="3"/>
  <c r="CM45" i="3"/>
  <c r="CI50" i="3"/>
  <c r="CL63" i="3"/>
  <c r="CM75" i="3"/>
  <c r="CJ72" i="3"/>
  <c r="CL74" i="3"/>
  <c r="CI68" i="3"/>
  <c r="CL59" i="3"/>
  <c r="E66" i="3"/>
  <c r="CJ96" i="3"/>
  <c r="CJ100" i="3"/>
  <c r="CK100" i="3" s="1"/>
  <c r="CM101" i="3"/>
  <c r="CM125" i="3"/>
  <c r="CJ122" i="3"/>
  <c r="CL130" i="3"/>
  <c r="CJ136" i="3"/>
  <c r="CL139" i="3"/>
  <c r="CL154" i="3"/>
  <c r="CM157" i="3"/>
  <c r="CM173" i="3"/>
  <c r="CJ178" i="3"/>
  <c r="CJ186" i="3"/>
  <c r="CM189" i="3"/>
  <c r="CM154" i="3"/>
  <c r="CI171" i="3"/>
  <c r="CK171" i="3" s="1"/>
  <c r="CM180" i="3"/>
  <c r="CM179" i="3"/>
  <c r="CL187" i="3"/>
  <c r="CJ189" i="3"/>
  <c r="F20" i="3"/>
  <c r="G34" i="3"/>
  <c r="F73" i="3"/>
  <c r="G108" i="3"/>
  <c r="J66" i="3"/>
  <c r="D77" i="3"/>
  <c r="H99" i="3"/>
  <c r="G95" i="3"/>
  <c r="K99" i="3"/>
  <c r="F132" i="3"/>
  <c r="F92" i="3"/>
  <c r="CL132" i="3"/>
  <c r="G143" i="3"/>
  <c r="F154" i="3"/>
  <c r="CM109" i="3"/>
  <c r="D125" i="3"/>
  <c r="CM138" i="3"/>
  <c r="F160" i="3"/>
  <c r="K147" i="3"/>
  <c r="CJ39" i="3"/>
  <c r="CJ58" i="3"/>
  <c r="CL10" i="3"/>
  <c r="CL21" i="3"/>
  <c r="CL28" i="3"/>
  <c r="CI29" i="3"/>
  <c r="CJ34" i="3"/>
  <c r="CM44" i="3"/>
  <c r="CI36" i="3"/>
  <c r="CI39" i="3"/>
  <c r="CM70" i="3"/>
  <c r="F63" i="3"/>
  <c r="CL77" i="3"/>
  <c r="CM76" i="3"/>
  <c r="CL79" i="3"/>
  <c r="CL66" i="3"/>
  <c r="CM99" i="3"/>
  <c r="F101" i="3"/>
  <c r="CM114" i="3"/>
  <c r="CM118" i="3"/>
  <c r="M108" i="3"/>
  <c r="CI140" i="3"/>
  <c r="CK140" i="3" s="1"/>
  <c r="E129" i="3"/>
  <c r="CJ120" i="3"/>
  <c r="CL145" i="3"/>
  <c r="CJ173" i="3"/>
  <c r="CM181" i="3"/>
  <c r="CM186" i="3"/>
  <c r="CJ191" i="3"/>
  <c r="CJ194" i="3"/>
  <c r="CJ197" i="3"/>
  <c r="CM202" i="3"/>
  <c r="CJ185" i="3"/>
  <c r="CM196" i="3"/>
  <c r="CM183" i="3"/>
  <c r="CM38" i="3"/>
  <c r="D38" i="3"/>
  <c r="CL49" i="3"/>
  <c r="CM49" i="3"/>
  <c r="D50" i="3"/>
  <c r="E76" i="3"/>
  <c r="E68" i="3"/>
  <c r="CJ73" i="3"/>
  <c r="CM73" i="3"/>
  <c r="F116" i="3"/>
  <c r="G74" i="3"/>
  <c r="CM91" i="3"/>
  <c r="G120" i="3"/>
  <c r="E161" i="3"/>
  <c r="E165" i="3"/>
  <c r="E156" i="3"/>
  <c r="E158" i="3"/>
  <c r="E160" i="3"/>
  <c r="E93" i="3"/>
  <c r="CJ104" i="3"/>
  <c r="D122" i="3"/>
  <c r="G125" i="3"/>
  <c r="CL157" i="3"/>
  <c r="F165" i="3"/>
  <c r="F176" i="3"/>
  <c r="CM134" i="3"/>
  <c r="E175" i="3"/>
  <c r="D9" i="3"/>
  <c r="CI9" i="3"/>
  <c r="E15" i="3"/>
  <c r="CI15" i="3"/>
  <c r="E54" i="3"/>
  <c r="CI54" i="3"/>
  <c r="H41" i="3"/>
  <c r="H44" i="3"/>
  <c r="E58" i="3"/>
  <c r="CI58" i="3"/>
  <c r="CJ37" i="3"/>
  <c r="CI43" i="3"/>
  <c r="CL62" i="3"/>
  <c r="CJ64" i="3"/>
  <c r="CM64" i="3"/>
  <c r="CL64" i="3"/>
  <c r="CJ68" i="3"/>
  <c r="CK68" i="3" s="1"/>
  <c r="CM68" i="3"/>
  <c r="CL68" i="3"/>
  <c r="CJ57" i="3"/>
  <c r="CL65" i="3"/>
  <c r="CJ65" i="3"/>
  <c r="CM65" i="3"/>
  <c r="CI70" i="3"/>
  <c r="E78" i="3"/>
  <c r="CI78" i="3"/>
  <c r="CI67" i="3"/>
  <c r="CJ66" i="3"/>
  <c r="CL81" i="3"/>
  <c r="CM81" i="3"/>
  <c r="CJ81" i="3"/>
  <c r="CK81" i="3" s="1"/>
  <c r="CL69" i="3"/>
  <c r="CJ69" i="3"/>
  <c r="CM69" i="3"/>
  <c r="CL83" i="3"/>
  <c r="CJ83" i="3"/>
  <c r="CM83" i="3"/>
  <c r="CL87" i="3"/>
  <c r="CJ87" i="3"/>
  <c r="CM87" i="3"/>
  <c r="CI83" i="3"/>
  <c r="E81" i="3"/>
  <c r="CI74" i="3"/>
  <c r="E86" i="3"/>
  <c r="CI86" i="3"/>
  <c r="CJ112" i="3"/>
  <c r="CK112" i="3" s="1"/>
  <c r="CL112" i="3"/>
  <c r="CM112" i="3"/>
  <c r="CJ116" i="3"/>
  <c r="CK116" i="3" s="1"/>
  <c r="CL116" i="3"/>
  <c r="CM116" i="3"/>
  <c r="CI106" i="3"/>
  <c r="CM119" i="3"/>
  <c r="CJ119" i="3"/>
  <c r="CI105" i="3"/>
  <c r="CJ113" i="3"/>
  <c r="CL113" i="3"/>
  <c r="CM113" i="3"/>
  <c r="CJ117" i="3"/>
  <c r="CL117" i="3"/>
  <c r="CM117" i="3"/>
  <c r="CL114" i="3"/>
  <c r="CL125" i="3"/>
  <c r="CI127" i="3"/>
  <c r="CJ143" i="3"/>
  <c r="CM143" i="3"/>
  <c r="CL143" i="3"/>
  <c r="CI110" i="3"/>
  <c r="CI113" i="3"/>
  <c r="CI121" i="3"/>
  <c r="CI123" i="3"/>
  <c r="CJ129" i="3"/>
  <c r="CM129" i="3"/>
  <c r="CL129" i="3"/>
  <c r="D132" i="3"/>
  <c r="CI132" i="3"/>
  <c r="CK132" i="3" s="1"/>
  <c r="CI115" i="3"/>
  <c r="D119" i="3"/>
  <c r="CI124" i="3"/>
  <c r="D124" i="3"/>
  <c r="CL118" i="3"/>
  <c r="CJ128" i="3"/>
  <c r="CM128" i="3"/>
  <c r="CI143" i="3"/>
  <c r="D148" i="3"/>
  <c r="CI148" i="3"/>
  <c r="D154" i="3"/>
  <c r="CI154" i="3"/>
  <c r="D158" i="3"/>
  <c r="CI158" i="3"/>
  <c r="D162" i="3"/>
  <c r="CI162" i="3"/>
  <c r="CK162" i="3" s="1"/>
  <c r="D166" i="3"/>
  <c r="CI166" i="3"/>
  <c r="D170" i="3"/>
  <c r="CI170" i="3"/>
  <c r="CK170" i="3" s="1"/>
  <c r="D174" i="3"/>
  <c r="CI174" i="3"/>
  <c r="D192" i="3"/>
  <c r="CI192" i="3"/>
  <c r="D144" i="3"/>
  <c r="CI144" i="3"/>
  <c r="CM146" i="3"/>
  <c r="CI194" i="3"/>
  <c r="CJ201" i="3"/>
  <c r="CI146" i="3"/>
  <c r="CL149" i="3"/>
  <c r="CI153" i="3"/>
  <c r="CI161" i="3"/>
  <c r="CI169" i="3"/>
  <c r="D177" i="3"/>
  <c r="CI177" i="3"/>
  <c r="CI182" i="3"/>
  <c r="CK182" i="3" s="1"/>
  <c r="E182" i="3"/>
  <c r="D189" i="3"/>
  <c r="CI189" i="3"/>
  <c r="CJ196" i="3"/>
  <c r="CM188" i="3"/>
  <c r="CL196" i="3"/>
  <c r="CM187" i="3"/>
  <c r="CJ146" i="3"/>
  <c r="CK146" i="3" s="1"/>
  <c r="CM182" i="3"/>
  <c r="CM201" i="3"/>
  <c r="G187" i="3"/>
  <c r="CJ7" i="3"/>
  <c r="E14" i="3"/>
  <c r="CI14" i="3"/>
  <c r="CK27" i="3"/>
  <c r="CJ44" i="3"/>
  <c r="F49" i="3"/>
  <c r="CI49" i="3"/>
  <c r="CJ8" i="3"/>
  <c r="CM8" i="3"/>
  <c r="CL8" i="3"/>
  <c r="CJ12" i="3"/>
  <c r="CM12" i="3"/>
  <c r="CL12" i="3"/>
  <c r="CJ21" i="3"/>
  <c r="D30" i="3"/>
  <c r="CI30" i="3"/>
  <c r="CL31" i="3"/>
  <c r="CI41" i="3"/>
  <c r="CL41" i="3"/>
  <c r="CL48" i="3"/>
  <c r="E51" i="3"/>
  <c r="CI51" i="3"/>
  <c r="CI59" i="3"/>
  <c r="CI38" i="3"/>
  <c r="CK38" i="3" s="1"/>
  <c r="CJ47" i="3"/>
  <c r="CM47" i="3"/>
  <c r="CL61" i="3"/>
  <c r="CM61" i="3"/>
  <c r="CJ61" i="3"/>
  <c r="CM40" i="3"/>
  <c r="CL45" i="3"/>
  <c r="CI65" i="3"/>
  <c r="D65" i="3"/>
  <c r="CM59" i="3"/>
  <c r="CM62" i="3"/>
  <c r="CI61" i="3"/>
  <c r="CM66" i="3"/>
  <c r="D68" i="3"/>
  <c r="CI69" i="3"/>
  <c r="D69" i="3"/>
  <c r="E73" i="3"/>
  <c r="CI73" i="3"/>
  <c r="E77" i="3"/>
  <c r="CI77" i="3"/>
  <c r="CL82" i="3"/>
  <c r="CM82" i="3"/>
  <c r="CJ82" i="3"/>
  <c r="CL86" i="3"/>
  <c r="CJ86" i="3"/>
  <c r="CM86" i="3"/>
  <c r="D92" i="3"/>
  <c r="CI92" i="3"/>
  <c r="E85" i="3"/>
  <c r="CI85" i="3"/>
  <c r="CI93" i="3"/>
  <c r="CK93" i="3" s="1"/>
  <c r="CJ88" i="3"/>
  <c r="CL88" i="3"/>
  <c r="CM88" i="3"/>
  <c r="D95" i="3"/>
  <c r="CI95" i="3"/>
  <c r="CI79" i="3"/>
  <c r="CI102" i="3"/>
  <c r="CI104" i="3"/>
  <c r="E120" i="3"/>
  <c r="CI120" i="3"/>
  <c r="CM123" i="3"/>
  <c r="CJ123" i="3"/>
  <c r="CK123" i="3" s="1"/>
  <c r="CL123" i="3"/>
  <c r="CM127" i="3"/>
  <c r="CJ127" i="3"/>
  <c r="CK127" i="3" s="1"/>
  <c r="CL127" i="3"/>
  <c r="CL110" i="3"/>
  <c r="CM110" i="3"/>
  <c r="CJ110" i="3"/>
  <c r="CI96" i="3"/>
  <c r="CI98" i="3"/>
  <c r="CK98" i="3" s="1"/>
  <c r="CI100" i="3"/>
  <c r="E114" i="3"/>
  <c r="CI114" i="3"/>
  <c r="E118" i="3"/>
  <c r="CI118" i="3"/>
  <c r="CJ121" i="3"/>
  <c r="CK121" i="3" s="1"/>
  <c r="CL121" i="3" s="1"/>
  <c r="CM121" i="3"/>
  <c r="CI117" i="3"/>
  <c r="CJ125" i="3"/>
  <c r="CI138" i="3"/>
  <c r="CK138" i="3" s="1"/>
  <c r="D113" i="3"/>
  <c r="D121" i="3"/>
  <c r="CJ139" i="3"/>
  <c r="CI119" i="3"/>
  <c r="CI112" i="3"/>
  <c r="CJ126" i="3"/>
  <c r="CI128" i="3"/>
  <c r="D128" i="3"/>
  <c r="CL141" i="3"/>
  <c r="D188" i="3"/>
  <c r="CI188" i="3"/>
  <c r="CL190" i="3"/>
  <c r="CM197" i="3"/>
  <c r="CJ150" i="3"/>
  <c r="CI183" i="3"/>
  <c r="CI129" i="3"/>
  <c r="CI147" i="3"/>
  <c r="CM177" i="3"/>
  <c r="CJ180" i="3"/>
  <c r="D185" i="3"/>
  <c r="CI185" i="3"/>
  <c r="CK185" i="3" s="1"/>
  <c r="CL185" i="3" s="1"/>
  <c r="CJ192" i="3"/>
  <c r="D197" i="3"/>
  <c r="CI197" i="3"/>
  <c r="CI202" i="3"/>
  <c r="E202" i="3"/>
  <c r="CM184" i="3"/>
  <c r="CM190" i="3"/>
  <c r="CI179" i="3"/>
  <c r="CI195" i="3"/>
  <c r="G186" i="3"/>
  <c r="CI203" i="3"/>
  <c r="CK203" i="3" s="1"/>
  <c r="E6" i="3"/>
  <c r="CI6" i="3"/>
  <c r="CK6" i="3" s="1"/>
  <c r="CL6" i="3" s="1"/>
  <c r="CI11" i="3"/>
  <c r="CI24" i="3"/>
  <c r="D24" i="3"/>
  <c r="D31" i="3"/>
  <c r="CI31" i="3"/>
  <c r="CJ10" i="3"/>
  <c r="I36" i="3"/>
  <c r="CM7" i="3"/>
  <c r="CM18" i="3"/>
  <c r="CJ18" i="3"/>
  <c r="CL18" i="3"/>
  <c r="CI21" i="3"/>
  <c r="CL32" i="3"/>
  <c r="CM11" i="3"/>
  <c r="CJ11" i="3"/>
  <c r="CL11" i="3"/>
  <c r="CI10" i="3"/>
  <c r="CI23" i="3"/>
  <c r="CI20" i="3"/>
  <c r="D20" i="3"/>
  <c r="CM21" i="3"/>
  <c r="CJ23" i="3"/>
  <c r="CK23" i="3" s="1"/>
  <c r="CL23" i="3" s="1"/>
  <c r="CI28" i="3"/>
  <c r="D28" i="3"/>
  <c r="CM17" i="3"/>
  <c r="CJ30" i="3"/>
  <c r="CM30" i="3"/>
  <c r="CL30" i="3"/>
  <c r="CJ31" i="3"/>
  <c r="CK31" i="3" s="1"/>
  <c r="CJ16" i="3"/>
  <c r="CJ33" i="3"/>
  <c r="CK33" i="3" s="1"/>
  <c r="CL27" i="3"/>
  <c r="CM34" i="3"/>
  <c r="E37" i="3"/>
  <c r="CI37" i="3"/>
  <c r="CI45" i="3"/>
  <c r="M32" i="3"/>
  <c r="CL33" i="3"/>
  <c r="CL43" i="3"/>
  <c r="CM43" i="3"/>
  <c r="CJ43" i="3"/>
  <c r="CI35" i="3"/>
  <c r="CL40" i="3"/>
  <c r="CJ42" i="3"/>
  <c r="CL42" i="3"/>
  <c r="CM42" i="3"/>
  <c r="CJ41" i="3"/>
  <c r="CJ48" i="3"/>
  <c r="CI63" i="3"/>
  <c r="CI47" i="3"/>
  <c r="D47" i="3"/>
  <c r="CM57" i="3"/>
  <c r="E62" i="3"/>
  <c r="CI62" i="3"/>
  <c r="CJ70" i="3"/>
  <c r="CJ45" i="3"/>
  <c r="CK49" i="3"/>
  <c r="E52" i="3"/>
  <c r="CI52" i="3"/>
  <c r="H62" i="3"/>
  <c r="CJ67" i="3"/>
  <c r="CK67" i="3" s="1"/>
  <c r="E72" i="3"/>
  <c r="CM58" i="3"/>
  <c r="CJ79" i="3"/>
  <c r="CM79" i="3"/>
  <c r="CI60" i="3"/>
  <c r="D64" i="3"/>
  <c r="E71" i="3"/>
  <c r="CL85" i="3"/>
  <c r="CJ85" i="3"/>
  <c r="CK85" i="3" s="1"/>
  <c r="CM85" i="3"/>
  <c r="D87" i="3"/>
  <c r="D94" i="3"/>
  <c r="CI94" i="3"/>
  <c r="CI66" i="3"/>
  <c r="CM78" i="3"/>
  <c r="E90" i="3"/>
  <c r="CI90" i="3"/>
  <c r="CI80" i="3"/>
  <c r="D82" i="3"/>
  <c r="D86" i="3"/>
  <c r="D88" i="3"/>
  <c r="CI88" i="3"/>
  <c r="L88" i="3"/>
  <c r="E108" i="3"/>
  <c r="CI108" i="3"/>
  <c r="E84" i="3"/>
  <c r="CI84" i="3"/>
  <c r="E109" i="3"/>
  <c r="CI109" i="3"/>
  <c r="CL101" i="3"/>
  <c r="CI103" i="3"/>
  <c r="CK103" i="3" s="1"/>
  <c r="CI107" i="3"/>
  <c r="CK107" i="3" s="1"/>
  <c r="D117" i="3"/>
  <c r="CJ147" i="3"/>
  <c r="CM147" i="3"/>
  <c r="CL147" i="3"/>
  <c r="CI111" i="3"/>
  <c r="CI116" i="3"/>
  <c r="CM108" i="3"/>
  <c r="CM120" i="3"/>
  <c r="CI125" i="3"/>
  <c r="H126" i="3"/>
  <c r="E145" i="3"/>
  <c r="CI145" i="3"/>
  <c r="CJ151" i="3"/>
  <c r="CM151" i="3"/>
  <c r="D152" i="3"/>
  <c r="CI152" i="3"/>
  <c r="D156" i="3"/>
  <c r="CI156" i="3"/>
  <c r="CK156" i="3" s="1"/>
  <c r="D160" i="3"/>
  <c r="CI160" i="3"/>
  <c r="D164" i="3"/>
  <c r="CI164" i="3"/>
  <c r="CK164" i="3" s="1"/>
  <c r="D168" i="3"/>
  <c r="CI168" i="3"/>
  <c r="CK168" i="3" s="1"/>
  <c r="D172" i="3"/>
  <c r="CI172" i="3"/>
  <c r="D176" i="3"/>
  <c r="CI176" i="3"/>
  <c r="CK176" i="3" s="1"/>
  <c r="CL176" i="3" s="1"/>
  <c r="D184" i="3"/>
  <c r="CI184" i="3"/>
  <c r="D200" i="3"/>
  <c r="CI200" i="3"/>
  <c r="CM185" i="3"/>
  <c r="CM141" i="3"/>
  <c r="CI187" i="3"/>
  <c r="CL189" i="3"/>
  <c r="CI198" i="3"/>
  <c r="D129" i="3"/>
  <c r="CJ149" i="3"/>
  <c r="CI157" i="3"/>
  <c r="CK157" i="3" s="1"/>
  <c r="CI165" i="3"/>
  <c r="CI173" i="3"/>
  <c r="CJ181" i="3"/>
  <c r="CM145" i="3"/>
  <c r="CI178" i="3"/>
  <c r="E178" i="3"/>
  <c r="D181" i="3"/>
  <c r="CI181" i="3"/>
  <c r="E190" i="3"/>
  <c r="CI190" i="3"/>
  <c r="D193" i="3"/>
  <c r="CI193" i="3"/>
  <c r="CJ200" i="3"/>
  <c r="CJ193" i="3"/>
  <c r="G185" i="3"/>
  <c r="E189" i="3"/>
  <c r="E177" i="3"/>
  <c r="G196" i="3"/>
  <c r="CM192" i="3"/>
  <c r="CM200" i="3"/>
  <c r="CL203" i="3"/>
  <c r="D8" i="3"/>
  <c r="F14" i="3"/>
  <c r="CI26" i="3"/>
  <c r="CK26" i="3" s="1"/>
  <c r="CL26" i="3" s="1"/>
  <c r="D26" i="3"/>
  <c r="CM29" i="3"/>
  <c r="CJ14" i="3"/>
  <c r="CI7" i="3"/>
  <c r="E32" i="3"/>
  <c r="CI32" i="3"/>
  <c r="CK32" i="3" s="1"/>
  <c r="M33" i="3"/>
  <c r="E35" i="3"/>
  <c r="CI34" i="3"/>
  <c r="CM10" i="3"/>
  <c r="CM35" i="3"/>
  <c r="E40" i="3"/>
  <c r="CI40" i="3"/>
  <c r="CI12" i="3"/>
  <c r="D12" i="3"/>
  <c r="F16" i="3"/>
  <c r="CI16" i="3"/>
  <c r="CI8" i="3"/>
  <c r="E13" i="3"/>
  <c r="CI13" i="3"/>
  <c r="CK13" i="3" s="1"/>
  <c r="E16" i="3"/>
  <c r="D18" i="3"/>
  <c r="CI18" i="3"/>
  <c r="CJ9" i="3"/>
  <c r="CK9" i="3" s="1"/>
  <c r="CL9" i="3"/>
  <c r="CM9" i="3"/>
  <c r="CM13" i="3"/>
  <c r="D11" i="3"/>
  <c r="CI25" i="3"/>
  <c r="I10" i="3"/>
  <c r="CI22" i="3"/>
  <c r="D22" i="3"/>
  <c r="CM23" i="3"/>
  <c r="CJ15" i="3"/>
  <c r="CM15" i="3"/>
  <c r="CJ36" i="3"/>
  <c r="CK36" i="3" s="1"/>
  <c r="G27" i="3"/>
  <c r="E33" i="3"/>
  <c r="CL34" i="3"/>
  <c r="CL36" i="3"/>
  <c r="I32" i="3"/>
  <c r="E34" i="3"/>
  <c r="E36" i="3"/>
  <c r="E44" i="3"/>
  <c r="CI44" i="3"/>
  <c r="CI17" i="3"/>
  <c r="CL44" i="3"/>
  <c r="CJ46" i="3"/>
  <c r="CM46" i="3"/>
  <c r="CL46" i="3"/>
  <c r="CI42" i="3"/>
  <c r="E48" i="3"/>
  <c r="CI55" i="3"/>
  <c r="CI57" i="3"/>
  <c r="D43" i="3"/>
  <c r="CI46" i="3"/>
  <c r="CL52" i="3"/>
  <c r="CL58" i="3"/>
  <c r="CJ60" i="3"/>
  <c r="CK60" i="3" s="1"/>
  <c r="CL60" i="3"/>
  <c r="CM60" i="3"/>
  <c r="CI56" i="3"/>
  <c r="CJ80" i="3"/>
  <c r="CM63" i="3"/>
  <c r="CL70" i="3"/>
  <c r="CM71" i="3"/>
  <c r="CM72" i="3"/>
  <c r="E75" i="3"/>
  <c r="CI75" i="3"/>
  <c r="CJ52" i="3"/>
  <c r="CL67" i="3"/>
  <c r="CI71" i="3"/>
  <c r="CK71" i="3" s="1"/>
  <c r="CL71" i="3" s="1"/>
  <c r="CI53" i="3"/>
  <c r="CL72" i="3"/>
  <c r="CL84" i="3"/>
  <c r="CJ84" i="3"/>
  <c r="CM84" i="3"/>
  <c r="CI72" i="3"/>
  <c r="CK72" i="3" s="1"/>
  <c r="D83" i="3"/>
  <c r="E87" i="3"/>
  <c r="CI87" i="3"/>
  <c r="E80" i="3"/>
  <c r="CI82" i="3"/>
  <c r="D89" i="3"/>
  <c r="CI89" i="3"/>
  <c r="D91" i="3"/>
  <c r="CI91" i="3"/>
  <c r="CL95" i="3"/>
  <c r="CJ95" i="3"/>
  <c r="CM111" i="3"/>
  <c r="CJ111" i="3"/>
  <c r="CL111" i="3"/>
  <c r="CM115" i="3"/>
  <c r="CJ115" i="3"/>
  <c r="CK115" i="3" s="1"/>
  <c r="CL115" i="3"/>
  <c r="CM95" i="3"/>
  <c r="CI97" i="3"/>
  <c r="CI99" i="3"/>
  <c r="CI101" i="3"/>
  <c r="CJ114" i="3"/>
  <c r="E122" i="3"/>
  <c r="CI122" i="3"/>
  <c r="E131" i="3"/>
  <c r="CI131" i="3"/>
  <c r="CI134" i="3"/>
  <c r="D110" i="3"/>
  <c r="H120" i="3"/>
  <c r="D123" i="3"/>
  <c r="F126" i="3"/>
  <c r="D130" i="3"/>
  <c r="CI130" i="3"/>
  <c r="CK130" i="3" s="1"/>
  <c r="D115" i="3"/>
  <c r="CJ124" i="3"/>
  <c r="CL124" i="3"/>
  <c r="CM124" i="3"/>
  <c r="CI126" i="3"/>
  <c r="D133" i="3"/>
  <c r="CI133" i="3"/>
  <c r="D135" i="3"/>
  <c r="CI135" i="3"/>
  <c r="CK135" i="3" s="1"/>
  <c r="CL135" i="3" s="1"/>
  <c r="D137" i="3"/>
  <c r="CI137" i="3"/>
  <c r="CK137" i="3" s="1"/>
  <c r="D139" i="3"/>
  <c r="CI139" i="3"/>
  <c r="D141" i="3"/>
  <c r="CI141" i="3"/>
  <c r="CL142" i="3"/>
  <c r="CL150" i="3"/>
  <c r="D143" i="3"/>
  <c r="CJ148" i="3"/>
  <c r="CK148" i="3" s="1"/>
  <c r="CL148" i="3" s="1"/>
  <c r="CM148" i="3"/>
  <c r="D151" i="3"/>
  <c r="CI151" i="3"/>
  <c r="D180" i="3"/>
  <c r="CI180" i="3"/>
  <c r="CL182" i="3"/>
  <c r="D196" i="3"/>
  <c r="CI196" i="3"/>
  <c r="CI186" i="3"/>
  <c r="CJ144" i="3"/>
  <c r="CL144" i="3"/>
  <c r="CM144" i="3"/>
  <c r="CI150" i="3"/>
  <c r="CL193" i="3"/>
  <c r="CJ198" i="3"/>
  <c r="CM142" i="3"/>
  <c r="CK152" i="3"/>
  <c r="CI159" i="3"/>
  <c r="CI167" i="3"/>
  <c r="CK167" i="3" s="1"/>
  <c r="CL167" i="3" s="1"/>
  <c r="CI175" i="3"/>
  <c r="CK175" i="3" s="1"/>
  <c r="CI142" i="3"/>
  <c r="CK142" i="3" s="1"/>
  <c r="E149" i="3"/>
  <c r="CI149" i="3"/>
  <c r="F150" i="3"/>
  <c r="D201" i="3"/>
  <c r="CI201" i="3"/>
  <c r="CI191" i="3"/>
  <c r="CK191" i="3" s="1"/>
  <c r="E198" i="3"/>
  <c r="CI199" i="3"/>
  <c r="S15" i="2"/>
  <c r="D40" i="2"/>
  <c r="O40" i="2" s="1"/>
  <c r="D29" i="2"/>
  <c r="O29" i="2" s="1"/>
  <c r="S10" i="2"/>
  <c r="BR21" i="2"/>
  <c r="D37" i="2"/>
  <c r="S17" i="2"/>
  <c r="AD17" i="2" s="1"/>
  <c r="BC20" i="2"/>
  <c r="BC12" i="2"/>
  <c r="E34" i="2"/>
  <c r="L34" i="2" s="1"/>
  <c r="N34" i="2" s="1"/>
  <c r="T16" i="2"/>
  <c r="AA16" i="2" s="1"/>
  <c r="AC16" i="2" s="1"/>
  <c r="BF32" i="2" s="1"/>
  <c r="D36" i="2"/>
  <c r="S34" i="2"/>
  <c r="AD34" i="2" s="1"/>
  <c r="S21" i="2"/>
  <c r="S12" i="2"/>
  <c r="S32" i="2"/>
  <c r="D26" i="2"/>
  <c r="D32" i="2"/>
  <c r="BC13" i="2"/>
  <c r="T4" i="2"/>
  <c r="AA4" i="2" s="1"/>
  <c r="AC4" i="2" s="1"/>
  <c r="S24" i="2"/>
  <c r="AD24" i="2" s="1"/>
  <c r="D38" i="2"/>
  <c r="D27" i="2"/>
  <c r="O27" i="2" s="1"/>
  <c r="S14" i="2"/>
  <c r="BR18" i="2"/>
  <c r="S40" i="2"/>
  <c r="T20" i="2"/>
  <c r="AA20" i="2" s="1"/>
  <c r="AC20" i="2" s="1"/>
  <c r="T18" i="2"/>
  <c r="AA18" i="2" s="1"/>
  <c r="AC18" i="2" s="1"/>
  <c r="BR13" i="2"/>
  <c r="S35" i="2"/>
  <c r="BC9" i="2"/>
  <c r="BR6" i="2"/>
  <c r="S30" i="2"/>
  <c r="S41" i="2"/>
  <c r="AD41" i="2" s="1"/>
  <c r="D39" i="2"/>
  <c r="O39" i="2" s="1"/>
  <c r="E33" i="2"/>
  <c r="L33" i="2" s="1"/>
  <c r="N33" i="2" s="1"/>
  <c r="BF22" i="2" s="1"/>
  <c r="BC25" i="2"/>
  <c r="S11" i="2"/>
  <c r="S39" i="2"/>
  <c r="S33" i="2"/>
  <c r="S29" i="2"/>
  <c r="AD29" i="2" s="1"/>
  <c r="S9" i="2"/>
  <c r="BC22" i="2"/>
  <c r="S28" i="2"/>
  <c r="S13" i="2"/>
  <c r="AD13" i="2" s="1"/>
  <c r="S3" i="2"/>
  <c r="S38" i="2"/>
  <c r="S26" i="2"/>
  <c r="BC32" i="2"/>
  <c r="BR10" i="2"/>
  <c r="S36" i="2"/>
  <c r="S8" i="2"/>
  <c r="AD8" i="2" s="1"/>
  <c r="S7" i="2"/>
  <c r="AM29" i="2"/>
  <c r="AK29" i="2" s="1"/>
  <c r="AS29" i="2" s="1"/>
  <c r="AM17" i="2"/>
  <c r="AK17" i="2" s="1"/>
  <c r="AS17" i="2" s="1"/>
  <c r="AM7" i="2"/>
  <c r="AK7" i="2" s="1"/>
  <c r="AO7" i="2" s="1"/>
  <c r="AL8" i="2"/>
  <c r="AL16" i="2"/>
  <c r="AL31" i="2"/>
  <c r="AL7" i="2"/>
  <c r="AL26" i="2"/>
  <c r="AL17" i="2"/>
  <c r="AL29" i="2"/>
  <c r="AL4" i="2"/>
  <c r="AL14" i="2"/>
  <c r="AM16" i="2"/>
  <c r="AK16" i="2" s="1"/>
  <c r="AM8" i="2"/>
  <c r="AK8" i="2" s="1"/>
  <c r="AM4" i="2"/>
  <c r="AK4" i="2" s="1"/>
  <c r="AM26" i="2"/>
  <c r="AK26" i="2" s="1"/>
  <c r="AM31" i="2"/>
  <c r="AK31" i="2" s="1"/>
  <c r="AM14" i="2"/>
  <c r="AK14" i="2" s="1"/>
  <c r="E35" i="2"/>
  <c r="L35" i="2" s="1"/>
  <c r="N35" i="2" s="1"/>
  <c r="AA27" i="2"/>
  <c r="AC27" i="2" s="1"/>
  <c r="E28" i="2"/>
  <c r="L28" i="2" s="1"/>
  <c r="N28" i="2" s="1"/>
  <c r="E24" i="2"/>
  <c r="L24" i="2" s="1"/>
  <c r="N24" i="2" s="1"/>
  <c r="BF8" i="2" s="1"/>
  <c r="E20" i="2"/>
  <c r="L20" i="2" s="1"/>
  <c r="N20" i="2" s="1"/>
  <c r="BF14" i="2" s="1"/>
  <c r="E16" i="2"/>
  <c r="L16" i="2" s="1"/>
  <c r="N16" i="2" s="1"/>
  <c r="BF21" i="2" s="1"/>
  <c r="T25" i="2"/>
  <c r="AA25" i="2" s="1"/>
  <c r="AC25" i="2" s="1"/>
  <c r="BF19" i="2" s="1"/>
  <c r="T5" i="2"/>
  <c r="AA5" i="2" s="1"/>
  <c r="AC5" i="2" s="1"/>
  <c r="BF25" i="2" s="1"/>
  <c r="E31" i="2"/>
  <c r="L31" i="2" s="1"/>
  <c r="N31" i="2" s="1"/>
  <c r="BU21" i="2" s="1"/>
  <c r="E23" i="2"/>
  <c r="L23" i="2" s="1"/>
  <c r="N23" i="2" s="1"/>
  <c r="E19" i="2"/>
  <c r="L19" i="2" s="1"/>
  <c r="N19" i="2" s="1"/>
  <c r="BF30" i="2" s="1"/>
  <c r="E15" i="2"/>
  <c r="L15" i="2" s="1"/>
  <c r="N15" i="2" s="1"/>
  <c r="BU4" i="2" s="1"/>
  <c r="E10" i="2"/>
  <c r="L10" i="2" s="1"/>
  <c r="N10" i="2" s="1"/>
  <c r="BF27" i="2" s="1"/>
  <c r="T37" i="2"/>
  <c r="AA37" i="2" s="1"/>
  <c r="AC37" i="2" s="1"/>
  <c r="BU6" i="2" s="1"/>
  <c r="E41" i="2"/>
  <c r="L41" i="2" s="1"/>
  <c r="N41" i="2" s="1"/>
  <c r="E25" i="2"/>
  <c r="L25" i="2" s="1"/>
  <c r="N25" i="2" s="1"/>
  <c r="E21" i="2"/>
  <c r="L21" i="2" s="1"/>
  <c r="N21" i="2" s="1"/>
  <c r="E17" i="2"/>
  <c r="L17" i="2" s="1"/>
  <c r="N17" i="2" s="1"/>
  <c r="E12" i="2"/>
  <c r="L12" i="2" s="1"/>
  <c r="N12" i="2" s="1"/>
  <c r="BU16" i="2" s="1"/>
  <c r="E8" i="2"/>
  <c r="L8" i="2" s="1"/>
  <c r="N8" i="2" s="1"/>
  <c r="BF5" i="2" s="1"/>
  <c r="E4" i="2"/>
  <c r="L4" i="2" s="1"/>
  <c r="N4" i="2" s="1"/>
  <c r="T31" i="2"/>
  <c r="AA31" i="2" s="1"/>
  <c r="AC31" i="2" s="1"/>
  <c r="BF9" i="2" s="1"/>
  <c r="T23" i="2"/>
  <c r="AA23" i="2" s="1"/>
  <c r="AC23" i="2" s="1"/>
  <c r="T19" i="2"/>
  <c r="AA19" i="2" s="1"/>
  <c r="AC19" i="2" s="1"/>
  <c r="BZ27" i="2" s="1"/>
  <c r="E14" i="2"/>
  <c r="L14" i="2" s="1"/>
  <c r="N14" i="2" s="1"/>
  <c r="E13" i="2"/>
  <c r="L13" i="2" s="1"/>
  <c r="N13" i="2" s="1"/>
  <c r="E11" i="2"/>
  <c r="L11" i="2" s="1"/>
  <c r="N11" i="2" s="1"/>
  <c r="T22" i="2"/>
  <c r="AA22" i="2" s="1"/>
  <c r="AC22" i="2" s="1"/>
  <c r="T6" i="2"/>
  <c r="AA6" i="2" s="1"/>
  <c r="AC6" i="2" s="1"/>
  <c r="BT5" i="3"/>
  <c r="BT4" i="3"/>
  <c r="BD16" i="2"/>
  <c r="BD4" i="2"/>
  <c r="BD5" i="2"/>
  <c r="BD27" i="2"/>
  <c r="BS16" i="2"/>
  <c r="BS4" i="2"/>
  <c r="BD21" i="2"/>
  <c r="BD10" i="2"/>
  <c r="BD30" i="2"/>
  <c r="BD14" i="2"/>
  <c r="BD24" i="2"/>
  <c r="BD8" i="2"/>
  <c r="F44" i="4"/>
  <c r="G44" i="4" s="1"/>
  <c r="F45" i="4"/>
  <c r="G45" i="4" s="1"/>
  <c r="F46" i="4"/>
  <c r="G46" i="4" s="1"/>
  <c r="F47" i="4"/>
  <c r="G47" i="4" s="1"/>
  <c r="F48" i="4"/>
  <c r="G48" i="4" s="1"/>
  <c r="F49" i="4"/>
  <c r="G49" i="4" s="1"/>
  <c r="F50" i="4"/>
  <c r="G50" i="4" s="1"/>
  <c r="F51" i="4"/>
  <c r="G51" i="4" s="1"/>
  <c r="F52" i="4"/>
  <c r="G52" i="4" s="1"/>
  <c r="F53" i="4"/>
  <c r="G53" i="4" s="1"/>
  <c r="BS27" i="2" s="1"/>
  <c r="F54" i="4"/>
  <c r="G54" i="4" s="1"/>
  <c r="F55" i="4"/>
  <c r="G55" i="4" s="1"/>
  <c r="F56" i="4"/>
  <c r="G56" i="4" s="1"/>
  <c r="F57" i="4"/>
  <c r="G57" i="4" s="1"/>
  <c r="F58" i="4"/>
  <c r="G58" i="4" s="1"/>
  <c r="F59" i="4"/>
  <c r="G59" i="4" s="1"/>
  <c r="F60" i="4"/>
  <c r="G60" i="4" s="1"/>
  <c r="F61" i="4"/>
  <c r="G61" i="4" s="1"/>
  <c r="F62" i="4"/>
  <c r="G62" i="4" s="1"/>
  <c r="F63" i="4"/>
  <c r="G63" i="4" s="1"/>
  <c r="F64" i="4"/>
  <c r="G64" i="4" s="1"/>
  <c r="F65" i="4"/>
  <c r="G65" i="4" s="1"/>
  <c r="F66" i="4"/>
  <c r="G66" i="4" s="1"/>
  <c r="F67" i="4"/>
  <c r="G67" i="4" s="1"/>
  <c r="F68" i="4"/>
  <c r="G68" i="4" s="1"/>
  <c r="F69" i="4"/>
  <c r="G69" i="4" s="1"/>
  <c r="F70" i="4"/>
  <c r="G70" i="4" s="1"/>
  <c r="F71" i="4"/>
  <c r="G71" i="4" s="1"/>
  <c r="F72" i="4"/>
  <c r="G72" i="4" s="1"/>
  <c r="F73" i="4"/>
  <c r="G73" i="4" s="1"/>
  <c r="F74" i="4"/>
  <c r="G74" i="4" s="1"/>
  <c r="F75" i="4"/>
  <c r="G75" i="4" s="1"/>
  <c r="F76" i="4"/>
  <c r="G76" i="4" s="1"/>
  <c r="F77" i="4"/>
  <c r="G77" i="4" s="1"/>
  <c r="F78" i="4"/>
  <c r="G78" i="4" s="1"/>
  <c r="BS21" i="2" s="1"/>
  <c r="F79" i="4"/>
  <c r="G79" i="4" s="1"/>
  <c r="F80" i="4"/>
  <c r="G80" i="4" s="1"/>
  <c r="F81" i="4"/>
  <c r="G81" i="4" s="1"/>
  <c r="F82" i="4"/>
  <c r="G82" i="4" s="1"/>
  <c r="BD11" i="2" s="1"/>
  <c r="F83" i="4"/>
  <c r="G83" i="4" s="1"/>
  <c r="F84" i="4"/>
  <c r="G84" i="4" s="1"/>
  <c r="F85" i="4"/>
  <c r="G85" i="4" s="1"/>
  <c r="BD22" i="2" s="1"/>
  <c r="F86" i="4"/>
  <c r="G86" i="4" s="1"/>
  <c r="F87" i="4"/>
  <c r="G87" i="4" s="1"/>
  <c r="F88" i="4"/>
  <c r="G88" i="4" s="1"/>
  <c r="F89" i="4"/>
  <c r="G89" i="4" s="1"/>
  <c r="F90" i="4"/>
  <c r="G90" i="4" s="1"/>
  <c r="F91" i="4"/>
  <c r="G91" i="4" s="1"/>
  <c r="F92" i="4"/>
  <c r="G92" i="4" s="1"/>
  <c r="F93" i="4"/>
  <c r="G93" i="4" s="1"/>
  <c r="F94" i="4"/>
  <c r="G94" i="4" s="1"/>
  <c r="F95" i="4"/>
  <c r="G95" i="4" s="1"/>
  <c r="F96" i="4"/>
  <c r="G96" i="4" s="1"/>
  <c r="F97" i="4"/>
  <c r="G97" i="4" s="1"/>
  <c r="F98" i="4"/>
  <c r="G98" i="4" s="1"/>
  <c r="F99" i="4"/>
  <c r="G99" i="4" s="1"/>
  <c r="F100" i="4"/>
  <c r="G100" i="4" s="1"/>
  <c r="F101" i="4"/>
  <c r="G101" i="4" s="1"/>
  <c r="F102" i="4"/>
  <c r="G102" i="4" s="1"/>
  <c r="F103" i="4"/>
  <c r="G103" i="4" s="1"/>
  <c r="F104" i="4"/>
  <c r="G104" i="4" s="1"/>
  <c r="F105" i="4"/>
  <c r="G105" i="4" s="1"/>
  <c r="F106" i="4"/>
  <c r="G106" i="4" s="1"/>
  <c r="BD26" i="2" s="1"/>
  <c r="F107" i="4"/>
  <c r="G107" i="4" s="1"/>
  <c r="F108" i="4"/>
  <c r="G108" i="4" s="1"/>
  <c r="BS20" i="2" s="1"/>
  <c r="F109" i="4"/>
  <c r="G109" i="4" s="1"/>
  <c r="F110" i="4"/>
  <c r="G110" i="4" s="1"/>
  <c r="F111" i="4"/>
  <c r="G111" i="4" s="1"/>
  <c r="F112" i="4"/>
  <c r="G112" i="4" s="1"/>
  <c r="F113" i="4"/>
  <c r="G113" i="4" s="1"/>
  <c r="BS30" i="2" s="1"/>
  <c r="F114" i="4"/>
  <c r="G114" i="4" s="1"/>
  <c r="F115" i="4"/>
  <c r="G115" i="4" s="1"/>
  <c r="F116" i="4"/>
  <c r="G116" i="4" s="1"/>
  <c r="F117" i="4"/>
  <c r="G117" i="4" s="1"/>
  <c r="F118" i="4"/>
  <c r="G118" i="4" s="1"/>
  <c r="F119" i="4"/>
  <c r="G119" i="4" s="1"/>
  <c r="F120" i="4"/>
  <c r="G120" i="4" s="1"/>
  <c r="F121" i="4"/>
  <c r="G121" i="4" s="1"/>
  <c r="F122" i="4"/>
  <c r="G122" i="4" s="1"/>
  <c r="F123" i="4"/>
  <c r="G123" i="4" s="1"/>
  <c r="F124" i="4"/>
  <c r="G124" i="4" s="1"/>
  <c r="F125" i="4"/>
  <c r="G125" i="4" s="1"/>
  <c r="F126" i="4"/>
  <c r="G126" i="4" s="1"/>
  <c r="F127" i="4"/>
  <c r="G127" i="4" s="1"/>
  <c r="F128" i="4"/>
  <c r="G128" i="4" s="1"/>
  <c r="F129" i="4"/>
  <c r="G129" i="4" s="1"/>
  <c r="F130" i="4"/>
  <c r="G130" i="4" s="1"/>
  <c r="F131" i="4"/>
  <c r="G131" i="4" s="1"/>
  <c r="F132" i="4"/>
  <c r="G132" i="4" s="1"/>
  <c r="F133" i="4"/>
  <c r="G133" i="4" s="1"/>
  <c r="F134" i="4"/>
  <c r="G134" i="4" s="1"/>
  <c r="F135" i="4"/>
  <c r="G135" i="4" s="1"/>
  <c r="BD25" i="2" s="1"/>
  <c r="F136" i="4"/>
  <c r="G136" i="4" s="1"/>
  <c r="F137" i="4"/>
  <c r="G137" i="4" s="1"/>
  <c r="F138" i="4"/>
  <c r="G138" i="4" s="1"/>
  <c r="F139" i="4"/>
  <c r="G139" i="4" s="1"/>
  <c r="F140" i="4"/>
  <c r="G140" i="4" s="1"/>
  <c r="F141" i="4"/>
  <c r="G141" i="4" s="1"/>
  <c r="F142" i="4"/>
  <c r="G142" i="4" s="1"/>
  <c r="F143" i="4"/>
  <c r="G143" i="4" s="1"/>
  <c r="BD29" i="2" s="1"/>
  <c r="F144" i="4"/>
  <c r="G144" i="4" s="1"/>
  <c r="F145" i="4"/>
  <c r="G145" i="4" s="1"/>
  <c r="F146" i="4"/>
  <c r="G146" i="4" s="1"/>
  <c r="F147" i="4"/>
  <c r="G147" i="4" s="1"/>
  <c r="F148" i="4"/>
  <c r="G148" i="4" s="1"/>
  <c r="F149" i="4"/>
  <c r="G149" i="4" s="1"/>
  <c r="F150" i="4"/>
  <c r="G150" i="4" s="1"/>
  <c r="F151" i="4"/>
  <c r="G151" i="4" s="1"/>
  <c r="F152" i="4"/>
  <c r="G152" i="4" s="1"/>
  <c r="F153" i="4"/>
  <c r="G153" i="4" s="1"/>
  <c r="F154" i="4"/>
  <c r="G154" i="4" s="1"/>
  <c r="F155" i="4"/>
  <c r="G155" i="4" s="1"/>
  <c r="F156" i="4"/>
  <c r="G156" i="4" s="1"/>
  <c r="F157" i="4"/>
  <c r="G157" i="4" s="1"/>
  <c r="F158" i="4"/>
  <c r="G158" i="4" s="1"/>
  <c r="BS32" i="2" s="1"/>
  <c r="F159" i="4"/>
  <c r="G159" i="4" s="1"/>
  <c r="BD28" i="2" s="1"/>
  <c r="F160" i="4"/>
  <c r="G160" i="4" s="1"/>
  <c r="F161" i="4"/>
  <c r="G161" i="4" s="1"/>
  <c r="F162" i="4"/>
  <c r="G162" i="4" s="1"/>
  <c r="F163" i="4"/>
  <c r="G163" i="4" s="1"/>
  <c r="BD32" i="2" s="1"/>
  <c r="F164" i="4"/>
  <c r="G164" i="4" s="1"/>
  <c r="F165" i="4"/>
  <c r="G165" i="4" s="1"/>
  <c r="F166" i="4"/>
  <c r="G166" i="4" s="1"/>
  <c r="F167" i="4"/>
  <c r="G167" i="4" s="1"/>
  <c r="F168" i="4"/>
  <c r="G168" i="4" s="1"/>
  <c r="F169" i="4"/>
  <c r="G169" i="4" s="1"/>
  <c r="F170" i="4"/>
  <c r="G170" i="4" s="1"/>
  <c r="F171" i="4"/>
  <c r="G171" i="4" s="1"/>
  <c r="F172" i="4"/>
  <c r="G172" i="4" s="1"/>
  <c r="F173" i="4"/>
  <c r="G173" i="4" s="1"/>
  <c r="F174" i="4"/>
  <c r="G174" i="4" s="1"/>
  <c r="F175" i="4"/>
  <c r="G175" i="4" s="1"/>
  <c r="F176" i="4"/>
  <c r="G176" i="4" s="1"/>
  <c r="F177" i="4"/>
  <c r="G177" i="4" s="1"/>
  <c r="F178" i="4"/>
  <c r="G178" i="4" s="1"/>
  <c r="F179" i="4"/>
  <c r="G179" i="4" s="1"/>
  <c r="F180" i="4"/>
  <c r="G180" i="4" s="1"/>
  <c r="F181" i="4"/>
  <c r="G181" i="4" s="1"/>
  <c r="F182" i="4"/>
  <c r="G182" i="4" s="1"/>
  <c r="F183" i="4"/>
  <c r="G183" i="4" s="1"/>
  <c r="F184" i="4"/>
  <c r="G184" i="4" s="1"/>
  <c r="F185" i="4"/>
  <c r="G185" i="4" s="1"/>
  <c r="F186" i="4"/>
  <c r="G186" i="4" s="1"/>
  <c r="F187" i="4"/>
  <c r="G187" i="4" s="1"/>
  <c r="F188" i="4"/>
  <c r="G188" i="4" s="1"/>
  <c r="F189" i="4"/>
  <c r="G189" i="4" s="1"/>
  <c r="F190" i="4"/>
  <c r="G190" i="4" s="1"/>
  <c r="F191" i="4"/>
  <c r="G191" i="4" s="1"/>
  <c r="F192" i="4"/>
  <c r="G192" i="4" s="1"/>
  <c r="F193" i="4"/>
  <c r="G193" i="4" s="1"/>
  <c r="F194" i="4"/>
  <c r="G194" i="4" s="1"/>
  <c r="F195" i="4"/>
  <c r="G195" i="4" s="1"/>
  <c r="F196" i="4"/>
  <c r="G196" i="4" s="1"/>
  <c r="F197" i="4"/>
  <c r="G197" i="4" s="1"/>
  <c r="F198" i="4"/>
  <c r="G198" i="4" s="1"/>
  <c r="F199" i="4"/>
  <c r="G199" i="4" s="1"/>
  <c r="F200" i="4"/>
  <c r="G200" i="4" s="1"/>
  <c r="BD17" i="2" s="1"/>
  <c r="F201" i="4"/>
  <c r="G201" i="4" s="1"/>
  <c r="F202" i="4"/>
  <c r="G202" i="4" s="1"/>
  <c r="BD19" i="2" s="1"/>
  <c r="F203" i="4"/>
  <c r="G203" i="4" s="1"/>
  <c r="BD6" i="2" s="1"/>
  <c r="F204" i="4"/>
  <c r="G204" i="4" s="1"/>
  <c r="F205" i="4"/>
  <c r="G205" i="4" s="1"/>
  <c r="F206" i="4"/>
  <c r="G206" i="4" s="1"/>
  <c r="F207" i="4"/>
  <c r="G207" i="4" s="1"/>
  <c r="F208" i="4"/>
  <c r="G208" i="4" s="1"/>
  <c r="F209" i="4"/>
  <c r="G209" i="4" s="1"/>
  <c r="F210" i="4"/>
  <c r="G210" i="4" s="1"/>
  <c r="F211" i="4"/>
  <c r="G211" i="4" s="1"/>
  <c r="F212" i="4"/>
  <c r="G212" i="4" s="1"/>
  <c r="F213" i="4"/>
  <c r="G213" i="4" s="1"/>
  <c r="F214" i="4"/>
  <c r="G214" i="4" s="1"/>
  <c r="F215" i="4"/>
  <c r="G215" i="4" s="1"/>
  <c r="F216" i="4"/>
  <c r="G216" i="4" s="1"/>
  <c r="F217" i="4"/>
  <c r="G217" i="4" s="1"/>
  <c r="F218" i="4"/>
  <c r="G218" i="4" s="1"/>
  <c r="F219" i="4"/>
  <c r="G219" i="4" s="1"/>
  <c r="F220" i="4"/>
  <c r="G220" i="4" s="1"/>
  <c r="F221" i="4"/>
  <c r="G221" i="4" s="1"/>
  <c r="F222" i="4"/>
  <c r="G222" i="4" s="1"/>
  <c r="F223" i="4"/>
  <c r="G223" i="4" s="1"/>
  <c r="F224" i="4"/>
  <c r="G224" i="4" s="1"/>
  <c r="F225" i="4"/>
  <c r="G225" i="4" s="1"/>
  <c r="F226" i="4"/>
  <c r="G226" i="4" s="1"/>
  <c r="F227" i="4"/>
  <c r="G227" i="4" s="1"/>
  <c r="F228" i="4"/>
  <c r="G228" i="4" s="1"/>
  <c r="F229" i="4"/>
  <c r="G229" i="4" s="1"/>
  <c r="F230" i="4"/>
  <c r="G230" i="4" s="1"/>
  <c r="BD9" i="2" s="1"/>
  <c r="F231" i="4"/>
  <c r="G231" i="4" s="1"/>
  <c r="F232" i="4"/>
  <c r="G232" i="4" s="1"/>
  <c r="F233" i="4"/>
  <c r="G233" i="4" s="1"/>
  <c r="F234" i="4"/>
  <c r="G234" i="4" s="1"/>
  <c r="F235" i="4"/>
  <c r="G235" i="4" s="1"/>
  <c r="F236" i="4"/>
  <c r="G236" i="4" s="1"/>
  <c r="F237" i="4"/>
  <c r="G237" i="4" s="1"/>
  <c r="F238" i="4"/>
  <c r="G238" i="4" s="1"/>
  <c r="F239" i="4"/>
  <c r="G239" i="4" s="1"/>
  <c r="F240" i="4"/>
  <c r="G240" i="4" s="1"/>
  <c r="F241" i="4"/>
  <c r="G241" i="4" s="1"/>
  <c r="F242" i="4"/>
  <c r="G242" i="4" s="1"/>
  <c r="F243" i="4"/>
  <c r="G243" i="4" s="1"/>
  <c r="F244" i="4"/>
  <c r="G244" i="4" s="1"/>
  <c r="F245" i="4"/>
  <c r="G245" i="4" s="1"/>
  <c r="F246" i="4"/>
  <c r="G246" i="4" s="1"/>
  <c r="F247" i="4"/>
  <c r="G247" i="4" s="1"/>
  <c r="F248" i="4"/>
  <c r="G248" i="4" s="1"/>
  <c r="F249" i="4"/>
  <c r="G249" i="4" s="1"/>
  <c r="F250" i="4"/>
  <c r="G250" i="4" s="1"/>
  <c r="F251" i="4"/>
  <c r="G251" i="4" s="1"/>
  <c r="F252" i="4"/>
  <c r="G252" i="4" s="1"/>
  <c r="F253" i="4"/>
  <c r="G253" i="4" s="1"/>
  <c r="F254" i="4"/>
  <c r="G254" i="4" s="1"/>
  <c r="F255" i="4"/>
  <c r="G255" i="4" s="1"/>
  <c r="F256" i="4"/>
  <c r="G256" i="4" s="1"/>
  <c r="F257" i="4"/>
  <c r="G257" i="4" s="1"/>
  <c r="F258" i="4"/>
  <c r="G258" i="4" s="1"/>
  <c r="F259" i="4"/>
  <c r="G259" i="4" s="1"/>
  <c r="BD23" i="2" s="1"/>
  <c r="F260" i="4"/>
  <c r="G260" i="4" s="1"/>
  <c r="F261" i="4"/>
  <c r="G261" i="4" s="1"/>
  <c r="F262" i="4"/>
  <c r="G262" i="4" s="1"/>
  <c r="F263" i="4"/>
  <c r="G263" i="4" s="1"/>
  <c r="F264" i="4"/>
  <c r="G264" i="4" s="1"/>
  <c r="F265" i="4"/>
  <c r="G265" i="4" s="1"/>
  <c r="F266" i="4"/>
  <c r="G266" i="4" s="1"/>
  <c r="F267" i="4"/>
  <c r="G267" i="4" s="1"/>
  <c r="F268" i="4"/>
  <c r="G268" i="4" s="1"/>
  <c r="BS6" i="2" s="1"/>
  <c r="F269" i="4"/>
  <c r="G269" i="4" s="1"/>
  <c r="F270" i="4"/>
  <c r="G270" i="4" s="1"/>
  <c r="F271" i="4"/>
  <c r="G271" i="4" s="1"/>
  <c r="F272" i="4"/>
  <c r="G272" i="4" s="1"/>
  <c r="F273" i="4"/>
  <c r="G273" i="4" s="1"/>
  <c r="F274" i="4"/>
  <c r="G274" i="4" s="1"/>
  <c r="F275" i="4"/>
  <c r="G275" i="4" s="1"/>
  <c r="F276" i="4"/>
  <c r="G276" i="4" s="1"/>
  <c r="F277" i="4"/>
  <c r="G277" i="4" s="1"/>
  <c r="F278" i="4"/>
  <c r="G278" i="4" s="1"/>
  <c r="F279" i="4"/>
  <c r="G279" i="4" s="1"/>
  <c r="F280" i="4"/>
  <c r="G280" i="4" s="1"/>
  <c r="F281" i="4"/>
  <c r="G281" i="4" s="1"/>
  <c r="F282" i="4"/>
  <c r="G282" i="4" s="1"/>
  <c r="F283" i="4"/>
  <c r="G283" i="4" s="1"/>
  <c r="F284" i="4"/>
  <c r="G284" i="4" s="1"/>
  <c r="F285" i="4"/>
  <c r="G285" i="4" s="1"/>
  <c r="BS14" i="2" s="1"/>
  <c r="F286" i="4"/>
  <c r="G286" i="4" s="1"/>
  <c r="BD15" i="2" s="1"/>
  <c r="F287" i="4"/>
  <c r="G287" i="4" s="1"/>
  <c r="F288" i="4"/>
  <c r="G288" i="4" s="1"/>
  <c r="F289" i="4"/>
  <c r="G289" i="4" s="1"/>
  <c r="BD7" i="2"/>
  <c r="CF5" i="3"/>
  <c r="CF4" i="3"/>
  <c r="BK5" i="3"/>
  <c r="BL5" i="3"/>
  <c r="BM5" i="3"/>
  <c r="BN5" i="3"/>
  <c r="BO5" i="3"/>
  <c r="BP5" i="3"/>
  <c r="BQ5" i="3"/>
  <c r="BR5" i="3"/>
  <c r="BS5" i="3"/>
  <c r="BL4" i="3"/>
  <c r="BM4" i="3"/>
  <c r="BN4" i="3"/>
  <c r="BO4" i="3"/>
  <c r="BP4" i="3"/>
  <c r="BQ4" i="3"/>
  <c r="BR4" i="3"/>
  <c r="BS4" i="3"/>
  <c r="BK4" i="3"/>
  <c r="CE5" i="3"/>
  <c r="AP4" i="2"/>
  <c r="AP6" i="2"/>
  <c r="AP7" i="2"/>
  <c r="AP8" i="2"/>
  <c r="AP9" i="2"/>
  <c r="AP10" i="2"/>
  <c r="AP12" i="2"/>
  <c r="AP13" i="2"/>
  <c r="AP14" i="2"/>
  <c r="AP16" i="2"/>
  <c r="AP17" i="2"/>
  <c r="AP18" i="2"/>
  <c r="AP20" i="2"/>
  <c r="AP21" i="2"/>
  <c r="AP23" i="2"/>
  <c r="AP25" i="2"/>
  <c r="AP26" i="2"/>
  <c r="AP27" i="2"/>
  <c r="AP29" i="2"/>
  <c r="AP30" i="2"/>
  <c r="AP31" i="2"/>
  <c r="AP32" i="2"/>
  <c r="CE4" i="3"/>
  <c r="AR5" i="3"/>
  <c r="AS5" i="3"/>
  <c r="AT5" i="3"/>
  <c r="AU5" i="3"/>
  <c r="AV5" i="3"/>
  <c r="AW5" i="3"/>
  <c r="AX5" i="3"/>
  <c r="AY5" i="3"/>
  <c r="AZ5" i="3"/>
  <c r="BA5" i="3"/>
  <c r="CK91" i="3" l="1"/>
  <c r="CK158" i="3"/>
  <c r="BZ10" i="2"/>
  <c r="BF18" i="2"/>
  <c r="BF12" i="2"/>
  <c r="BU23" i="2"/>
  <c r="BU12" i="2"/>
  <c r="E40" i="2"/>
  <c r="L40" i="2" s="1"/>
  <c r="N40" i="2" s="1"/>
  <c r="T17" i="2"/>
  <c r="AA17" i="2" s="1"/>
  <c r="AC17" i="2" s="1"/>
  <c r="T36" i="2"/>
  <c r="AA36" i="2" s="1"/>
  <c r="AC36" i="2" s="1"/>
  <c r="BF23" i="2" s="1"/>
  <c r="AD36" i="2"/>
  <c r="T12" i="2"/>
  <c r="AA12" i="2" s="1"/>
  <c r="AC12" i="2" s="1"/>
  <c r="BU32" i="2" s="1"/>
  <c r="AD12" i="2"/>
  <c r="T3" i="2"/>
  <c r="AA3" i="2" s="1"/>
  <c r="AC3" i="2" s="1"/>
  <c r="BZ30" i="2" s="1"/>
  <c r="AD3" i="2"/>
  <c r="T33" i="2"/>
  <c r="AA33" i="2" s="1"/>
  <c r="AC33" i="2" s="1"/>
  <c r="AD33" i="2"/>
  <c r="T21" i="2"/>
  <c r="AA21" i="2" s="1"/>
  <c r="AC21" i="2" s="1"/>
  <c r="AD21" i="2"/>
  <c r="T38" i="2"/>
  <c r="AA38" i="2" s="1"/>
  <c r="AC38" i="2" s="1"/>
  <c r="BZ6" i="2" s="1"/>
  <c r="AD38" i="2"/>
  <c r="T7" i="2"/>
  <c r="AA7" i="2" s="1"/>
  <c r="AC7" i="2" s="1"/>
  <c r="BF29" i="2" s="1"/>
  <c r="AD7" i="2"/>
  <c r="T39" i="2"/>
  <c r="AA39" i="2" s="1"/>
  <c r="AC39" i="2" s="1"/>
  <c r="BU14" i="2" s="1"/>
  <c r="AD39" i="2"/>
  <c r="T14" i="2"/>
  <c r="AA14" i="2" s="1"/>
  <c r="AC14" i="2" s="1"/>
  <c r="BZ21" i="2" s="1"/>
  <c r="AD14" i="2"/>
  <c r="T15" i="2"/>
  <c r="AA15" i="2" s="1"/>
  <c r="AC15" i="2" s="1"/>
  <c r="BZ23" i="2" s="1"/>
  <c r="AD15" i="2"/>
  <c r="T30" i="2"/>
  <c r="AA30" i="2" s="1"/>
  <c r="AC30" i="2" s="1"/>
  <c r="BZ14" i="2" s="1"/>
  <c r="AD30" i="2"/>
  <c r="T26" i="2"/>
  <c r="AA26" i="2" s="1"/>
  <c r="AC26" i="2" s="1"/>
  <c r="BF6" i="2" s="1"/>
  <c r="AD26" i="2"/>
  <c r="T28" i="2"/>
  <c r="AA28" i="2" s="1"/>
  <c r="AC28" i="2" s="1"/>
  <c r="AD28" i="2"/>
  <c r="T9" i="2"/>
  <c r="AA9" i="2" s="1"/>
  <c r="AC9" i="2" s="1"/>
  <c r="AD9" i="2"/>
  <c r="T11" i="2"/>
  <c r="AA11" i="2" s="1"/>
  <c r="AC11" i="2" s="1"/>
  <c r="BF31" i="2" s="1"/>
  <c r="AD11" i="2"/>
  <c r="T35" i="2"/>
  <c r="AA35" i="2" s="1"/>
  <c r="AC35" i="2" s="1"/>
  <c r="AD35" i="2"/>
  <c r="T40" i="2"/>
  <c r="AA40" i="2" s="1"/>
  <c r="AC40" i="2" s="1"/>
  <c r="BF15" i="2" s="1"/>
  <c r="AD40" i="2"/>
  <c r="T32" i="2"/>
  <c r="AA32" i="2" s="1"/>
  <c r="AC32" i="2" s="1"/>
  <c r="BZ18" i="2" s="1"/>
  <c r="AD32" i="2"/>
  <c r="T10" i="2"/>
  <c r="AA10" i="2" s="1"/>
  <c r="AC10" i="2" s="1"/>
  <c r="AD10" i="2"/>
  <c r="E37" i="2"/>
  <c r="L37" i="2" s="1"/>
  <c r="N37" i="2" s="1"/>
  <c r="BF26" i="2" s="1"/>
  <c r="O37" i="2"/>
  <c r="E38" i="2"/>
  <c r="L38" i="2" s="1"/>
  <c r="N38" i="2" s="1"/>
  <c r="BU20" i="2" s="1"/>
  <c r="O38" i="2"/>
  <c r="E32" i="2"/>
  <c r="L32" i="2" s="1"/>
  <c r="N32" i="2" s="1"/>
  <c r="BF11" i="2" s="1"/>
  <c r="O32" i="2"/>
  <c r="E26" i="2"/>
  <c r="L26" i="2" s="1"/>
  <c r="N26" i="2" s="1"/>
  <c r="O26" i="2"/>
  <c r="E36" i="2"/>
  <c r="L36" i="2" s="1"/>
  <c r="N36" i="2" s="1"/>
  <c r="O36" i="2"/>
  <c r="AN32" i="2"/>
  <c r="AN25" i="2"/>
  <c r="CK195" i="3"/>
  <c r="CL195" i="3" s="1"/>
  <c r="CK77" i="3"/>
  <c r="CK187" i="3"/>
  <c r="CK92" i="3"/>
  <c r="CL92" i="3" s="1"/>
  <c r="CK141" i="3"/>
  <c r="CK190" i="3"/>
  <c r="CK173" i="3"/>
  <c r="CK11" i="3"/>
  <c r="CK159" i="3"/>
  <c r="CL159" i="3" s="1"/>
  <c r="CK134" i="3"/>
  <c r="CK97" i="3"/>
  <c r="CK89" i="3"/>
  <c r="CL89" i="3" s="1"/>
  <c r="CK53" i="3"/>
  <c r="CK75" i="3"/>
  <c r="CK55" i="3"/>
  <c r="CK25" i="3"/>
  <c r="CL25" i="3" s="1"/>
  <c r="CK40" i="3"/>
  <c r="CK34" i="3"/>
  <c r="CK165" i="3"/>
  <c r="CL165" i="3" s="1"/>
  <c r="CK109" i="3"/>
  <c r="CK108" i="3"/>
  <c r="CK62" i="3"/>
  <c r="CK35" i="3"/>
  <c r="CL35" i="3" s="1"/>
  <c r="CK24" i="3"/>
  <c r="CL24" i="3" s="1"/>
  <c r="CK51" i="3"/>
  <c r="CK174" i="3"/>
  <c r="CK166" i="3"/>
  <c r="CK78" i="3"/>
  <c r="CL78" i="3" s="1"/>
  <c r="CK64" i="3"/>
  <c r="CK54" i="3"/>
  <c r="CK76" i="3"/>
  <c r="CK163" i="3"/>
  <c r="CL163" i="3" s="1"/>
  <c r="CK19" i="3"/>
  <c r="CK161" i="3"/>
  <c r="CK95" i="3"/>
  <c r="CK172" i="3"/>
  <c r="CK63" i="3"/>
  <c r="CK101" i="3"/>
  <c r="CK202" i="3"/>
  <c r="CL202" i="3" s="1"/>
  <c r="CK104" i="3"/>
  <c r="CK59" i="3"/>
  <c r="CK177" i="3"/>
  <c r="CL177" i="3" s="1"/>
  <c r="CK154" i="3"/>
  <c r="CK106" i="3"/>
  <c r="CK50" i="3"/>
  <c r="CL50" i="3" s="1"/>
  <c r="CK136" i="3"/>
  <c r="CK199" i="3"/>
  <c r="CL199" i="3" s="1"/>
  <c r="CK133" i="3"/>
  <c r="CK17" i="3"/>
  <c r="CK197" i="3"/>
  <c r="CL197" i="3" s="1"/>
  <c r="CK102" i="3"/>
  <c r="CL102" i="3" s="1"/>
  <c r="CK73" i="3"/>
  <c r="CK74" i="3"/>
  <c r="CK48" i="3"/>
  <c r="CK192" i="3"/>
  <c r="CL192" i="3" s="1"/>
  <c r="CK58" i="3"/>
  <c r="CK122" i="3"/>
  <c r="CL122" i="3" s="1"/>
  <c r="CK186" i="3"/>
  <c r="CL186" i="3" s="1"/>
  <c r="CK52" i="3"/>
  <c r="CK15" i="3"/>
  <c r="CL15" i="3" s="1"/>
  <c r="CK22" i="3"/>
  <c r="CK14" i="3"/>
  <c r="CK160" i="3"/>
  <c r="CK90" i="3"/>
  <c r="CK41" i="3"/>
  <c r="CK28" i="3"/>
  <c r="CK20" i="3"/>
  <c r="CK179" i="3"/>
  <c r="CL179" i="3" s="1"/>
  <c r="CK96" i="3"/>
  <c r="CK198" i="3"/>
  <c r="CL198" i="3" s="1"/>
  <c r="CK200" i="3"/>
  <c r="CL200" i="3" s="1"/>
  <c r="CL184" i="3"/>
  <c r="CK183" i="3"/>
  <c r="CL183" i="3" s="1"/>
  <c r="CK188" i="3"/>
  <c r="CL188" i="3" s="1"/>
  <c r="CK150" i="3"/>
  <c r="CK82" i="3"/>
  <c r="CK39" i="3"/>
  <c r="CL39" i="3" s="1"/>
  <c r="CK178" i="3"/>
  <c r="CK114" i="3"/>
  <c r="CK139" i="3"/>
  <c r="CK125" i="3"/>
  <c r="CK194" i="3"/>
  <c r="CL194" i="3" s="1"/>
  <c r="CK181" i="3"/>
  <c r="CK45" i="3"/>
  <c r="CK16" i="3"/>
  <c r="CK120" i="3"/>
  <c r="CK8" i="3"/>
  <c r="CK129" i="3"/>
  <c r="CK113" i="3"/>
  <c r="CK193" i="3"/>
  <c r="CK61" i="3"/>
  <c r="CK12" i="3"/>
  <c r="CK29" i="3"/>
  <c r="CK189" i="3"/>
  <c r="CK88" i="3"/>
  <c r="CK47" i="3"/>
  <c r="CL47" i="3" s="1"/>
  <c r="CK7" i="3"/>
  <c r="CL7" i="3" s="1"/>
  <c r="CK128" i="3"/>
  <c r="CL128" i="3" s="1"/>
  <c r="CK57" i="3"/>
  <c r="CL57" i="3" s="1"/>
  <c r="CK144" i="3"/>
  <c r="CK124" i="3"/>
  <c r="CK111" i="3"/>
  <c r="CK84" i="3"/>
  <c r="CK46" i="3"/>
  <c r="CK151" i="3"/>
  <c r="CL151" i="3" s="1"/>
  <c r="CK70" i="3"/>
  <c r="CK43" i="3"/>
  <c r="CK30" i="3"/>
  <c r="CK18" i="3"/>
  <c r="CK10" i="3"/>
  <c r="CK126" i="3"/>
  <c r="CL126" i="3" s="1"/>
  <c r="CK110" i="3"/>
  <c r="CK80" i="3"/>
  <c r="CL80" i="3" s="1"/>
  <c r="CK149" i="3"/>
  <c r="CK147" i="3"/>
  <c r="CK79" i="3"/>
  <c r="CK42" i="3"/>
  <c r="CK44" i="3"/>
  <c r="CK201" i="3"/>
  <c r="CK143" i="3"/>
  <c r="CK83" i="3"/>
  <c r="CK69" i="3"/>
  <c r="CK65" i="3"/>
  <c r="CK180" i="3"/>
  <c r="CL180" i="3" s="1"/>
  <c r="CK196" i="3"/>
  <c r="CK119" i="3"/>
  <c r="CL119" i="3" s="1"/>
  <c r="CK87" i="3"/>
  <c r="CK66" i="3"/>
  <c r="CK86" i="3"/>
  <c r="CK21" i="3"/>
  <c r="CK117" i="3"/>
  <c r="CK37" i="3"/>
  <c r="CL37" i="3" s="1"/>
  <c r="AN9" i="2"/>
  <c r="AN30" i="2"/>
  <c r="AN17" i="2"/>
  <c r="AN31" i="2"/>
  <c r="AM10" i="2"/>
  <c r="AK10" i="2" s="1"/>
  <c r="AO10" i="2" s="1"/>
  <c r="AL30" i="2"/>
  <c r="AM27" i="2"/>
  <c r="AK27" i="2" s="1"/>
  <c r="AQ27" i="2" s="1"/>
  <c r="AL23" i="2"/>
  <c r="AT25" i="2"/>
  <c r="AR25" i="2"/>
  <c r="AT17" i="2"/>
  <c r="AR17" i="2"/>
  <c r="AT16" i="2"/>
  <c r="AR16" i="2"/>
  <c r="AT10" i="2"/>
  <c r="AR10" i="2"/>
  <c r="AT6" i="2"/>
  <c r="AR6" i="2"/>
  <c r="AT29" i="2"/>
  <c r="AR29" i="2"/>
  <c r="AT23" i="2"/>
  <c r="AR23" i="2"/>
  <c r="AT20" i="2"/>
  <c r="AR20" i="2"/>
  <c r="AT14" i="2"/>
  <c r="AR14" i="2"/>
  <c r="AT13" i="2"/>
  <c r="AR13" i="2"/>
  <c r="AT9" i="2"/>
  <c r="AR9" i="2"/>
  <c r="AT8" i="2"/>
  <c r="AR8" i="2"/>
  <c r="AT31" i="2"/>
  <c r="AR31" i="2"/>
  <c r="AT30" i="2"/>
  <c r="AR30" i="2"/>
  <c r="AT7" i="2"/>
  <c r="AR7" i="2"/>
  <c r="AT4" i="2"/>
  <c r="AR4" i="2"/>
  <c r="AT32" i="2"/>
  <c r="AR32" i="2"/>
  <c r="AT27" i="2"/>
  <c r="AR27" i="2"/>
  <c r="AT26" i="2"/>
  <c r="AR26" i="2"/>
  <c r="AT21" i="2"/>
  <c r="AR21" i="2"/>
  <c r="AT18" i="2"/>
  <c r="AR18" i="2"/>
  <c r="AT12" i="2"/>
  <c r="AR12" i="2"/>
  <c r="E29" i="2"/>
  <c r="L29" i="2" s="1"/>
  <c r="N29" i="2" s="1"/>
  <c r="AM12" i="2"/>
  <c r="AK12" i="2" s="1"/>
  <c r="AS12" i="2" s="1"/>
  <c r="AL32" i="2"/>
  <c r="T24" i="2"/>
  <c r="AA24" i="2" s="1"/>
  <c r="AC24" i="2" s="1"/>
  <c r="BF17" i="2" s="1"/>
  <c r="T41" i="2"/>
  <c r="AA41" i="2" s="1"/>
  <c r="AC41" i="2" s="1"/>
  <c r="AL20" i="2"/>
  <c r="T34" i="2"/>
  <c r="AA34" i="2" s="1"/>
  <c r="AC34" i="2" s="1"/>
  <c r="AL12" i="2"/>
  <c r="E39" i="2"/>
  <c r="L39" i="2" s="1"/>
  <c r="N39" i="2" s="1"/>
  <c r="BU30" i="2" s="1"/>
  <c r="AM9" i="2"/>
  <c r="AK9" i="2" s="1"/>
  <c r="AS9" i="2" s="1"/>
  <c r="AM18" i="2"/>
  <c r="AK18" i="2" s="1"/>
  <c r="AS18" i="2" s="1"/>
  <c r="AL13" i="2"/>
  <c r="E27" i="2"/>
  <c r="L27" i="2" s="1"/>
  <c r="N27" i="2" s="1"/>
  <c r="BU27" i="2" s="1"/>
  <c r="AL9" i="2"/>
  <c r="AM13" i="2"/>
  <c r="AK13" i="2" s="1"/>
  <c r="AS13" i="2" s="1"/>
  <c r="AM6" i="2"/>
  <c r="AK6" i="2" s="1"/>
  <c r="AQ6" i="2" s="1"/>
  <c r="AL6" i="2"/>
  <c r="AL18" i="2"/>
  <c r="AM32" i="2"/>
  <c r="AK32" i="2" s="1"/>
  <c r="AO32" i="2" s="1"/>
  <c r="AU32" i="2" s="1"/>
  <c r="AL25" i="2"/>
  <c r="T13" i="2"/>
  <c r="AA13" i="2" s="1"/>
  <c r="AC13" i="2" s="1"/>
  <c r="BF28" i="2" s="1"/>
  <c r="AM30" i="2"/>
  <c r="AK30" i="2" s="1"/>
  <c r="AQ30" i="2" s="1"/>
  <c r="AM20" i="2"/>
  <c r="AK20" i="2" s="1"/>
  <c r="AQ20" i="2" s="1"/>
  <c r="AL21" i="2"/>
  <c r="AM21" i="2"/>
  <c r="AK21" i="2" s="1"/>
  <c r="AQ21" i="2" s="1"/>
  <c r="T29" i="2"/>
  <c r="AA29" i="2" s="1"/>
  <c r="AC29" i="2" s="1"/>
  <c r="AM25" i="2"/>
  <c r="AK25" i="2" s="1"/>
  <c r="AS25" i="2" s="1"/>
  <c r="AL10" i="2"/>
  <c r="AM23" i="2"/>
  <c r="AK23" i="2" s="1"/>
  <c r="AS23" i="2" s="1"/>
  <c r="AL27" i="2"/>
  <c r="T8" i="2"/>
  <c r="AA8" i="2" s="1"/>
  <c r="AC8" i="2" s="1"/>
  <c r="BD12" i="2"/>
  <c r="BS12" i="2"/>
  <c r="BD20" i="2"/>
  <c r="BD13" i="2"/>
  <c r="BS10" i="2"/>
  <c r="BS19" i="2"/>
  <c r="BD18" i="2"/>
  <c r="BS23" i="2"/>
  <c r="BS18" i="2"/>
  <c r="BS13" i="2"/>
  <c r="AQ29" i="2"/>
  <c r="AO29" i="2"/>
  <c r="AQ7" i="2"/>
  <c r="AU7" i="2" s="1"/>
  <c r="AO17" i="2"/>
  <c r="AQ17" i="2"/>
  <c r="AS7" i="2"/>
  <c r="AQ26" i="2"/>
  <c r="AS26" i="2"/>
  <c r="AO26" i="2"/>
  <c r="AQ16" i="2"/>
  <c r="AS16" i="2"/>
  <c r="AO16" i="2"/>
  <c r="AU16" i="2" s="1"/>
  <c r="AS14" i="2"/>
  <c r="AO14" i="2"/>
  <c r="AQ14" i="2"/>
  <c r="AS31" i="2"/>
  <c r="AQ31" i="2"/>
  <c r="AO31" i="2"/>
  <c r="AQ8" i="2"/>
  <c r="AS8" i="2"/>
  <c r="AO8" i="2"/>
  <c r="AU8" i="2" s="1"/>
  <c r="AS4" i="2"/>
  <c r="AQ4" i="2"/>
  <c r="AO4" i="2"/>
  <c r="AG5" i="3"/>
  <c r="M5" i="3" s="1"/>
  <c r="AQ5" i="3"/>
  <c r="AC5" i="3"/>
  <c r="I5" i="3" s="1"/>
  <c r="AM5" i="3"/>
  <c r="Y5" i="3"/>
  <c r="AI5" i="3"/>
  <c r="AF5" i="3"/>
  <c r="L5" i="3" s="1"/>
  <c r="AP5" i="3"/>
  <c r="AB5" i="3"/>
  <c r="H5" i="3" s="1"/>
  <c r="AL5" i="3"/>
  <c r="X5" i="3"/>
  <c r="AH5" i="3"/>
  <c r="AE5" i="3"/>
  <c r="K5" i="3" s="1"/>
  <c r="AO5" i="3"/>
  <c r="AA5" i="3"/>
  <c r="G5" i="3" s="1"/>
  <c r="AK5" i="3"/>
  <c r="AD5" i="3"/>
  <c r="J5" i="3" s="1"/>
  <c r="AN5" i="3"/>
  <c r="Z5" i="3"/>
  <c r="F5" i="3" s="1"/>
  <c r="AJ5" i="3"/>
  <c r="AV32" i="2"/>
  <c r="AV31" i="2"/>
  <c r="BU5" i="3"/>
  <c r="CH5" i="3" s="1"/>
  <c r="BU4" i="3"/>
  <c r="CH4" i="3" s="1"/>
  <c r="BF20" i="2" l="1"/>
  <c r="BU13" i="2"/>
  <c r="BU10" i="2"/>
  <c r="BF13" i="2"/>
  <c r="BU19" i="2"/>
  <c r="BZ13" i="2"/>
  <c r="BU18" i="2"/>
  <c r="AN23" i="2"/>
  <c r="AN16" i="2"/>
  <c r="AN14" i="2"/>
  <c r="AN7" i="2"/>
  <c r="AN27" i="2"/>
  <c r="AN29" i="2"/>
  <c r="AI40" i="2"/>
  <c r="AF40" i="2"/>
  <c r="AN21" i="2"/>
  <c r="AN10" i="2"/>
  <c r="AN12" i="2"/>
  <c r="AN20" i="2"/>
  <c r="AN8" i="2"/>
  <c r="AN6" i="2"/>
  <c r="AN4" i="2"/>
  <c r="AN26" i="2"/>
  <c r="AN13" i="2"/>
  <c r="AN18" i="2"/>
  <c r="AS27" i="2"/>
  <c r="AS10" i="2"/>
  <c r="AQ10" i="2"/>
  <c r="AU10" i="2" s="1"/>
  <c r="AO27" i="2"/>
  <c r="AU27" i="2" s="1"/>
  <c r="AO12" i="2"/>
  <c r="AQ12" i="2"/>
  <c r="AO9" i="2"/>
  <c r="AQ13" i="2"/>
  <c r="AO13" i="2"/>
  <c r="AQ9" i="2"/>
  <c r="AS6" i="2"/>
  <c r="AO18" i="2"/>
  <c r="AU31" i="2"/>
  <c r="AQ18" i="2"/>
  <c r="AO6" i="2"/>
  <c r="AU6" i="2" s="1"/>
  <c r="AU29" i="2"/>
  <c r="AS32" i="2"/>
  <c r="AU14" i="2"/>
  <c r="AQ32" i="2"/>
  <c r="AO30" i="2"/>
  <c r="AU30" i="2" s="1"/>
  <c r="AS30" i="2"/>
  <c r="AO21" i="2"/>
  <c r="AU21" i="2" s="1"/>
  <c r="AS20" i="2"/>
  <c r="AS21" i="2"/>
  <c r="AO20" i="2"/>
  <c r="AU20" i="2" s="1"/>
  <c r="AO25" i="2"/>
  <c r="AU25" i="2" s="1"/>
  <c r="AQ23" i="2"/>
  <c r="AO23" i="2"/>
  <c r="AQ25" i="2"/>
  <c r="AU4" i="2"/>
  <c r="AU17" i="2"/>
  <c r="AU26" i="2"/>
  <c r="D5" i="3"/>
  <c r="E5" i="3"/>
  <c r="AZ28" i="4"/>
  <c r="AI36" i="2" s="1"/>
  <c r="AZ32" i="4"/>
  <c r="AZ27" i="4"/>
  <c r="AZ29" i="4"/>
  <c r="AZ33" i="4"/>
  <c r="AZ30" i="4"/>
  <c r="AZ34" i="4"/>
  <c r="AZ31" i="4"/>
  <c r="AZ35" i="4"/>
  <c r="CM5" i="3"/>
  <c r="CI5" i="3"/>
  <c r="AV8" i="2"/>
  <c r="AV13" i="2"/>
  <c r="AV4" i="2"/>
  <c r="AV9" i="2"/>
  <c r="AV27" i="2"/>
  <c r="AV23" i="2"/>
  <c r="AV7" i="2"/>
  <c r="AV17" i="2"/>
  <c r="AV18" i="2"/>
  <c r="AV6" i="2"/>
  <c r="AV10" i="2"/>
  <c r="AV12" i="2"/>
  <c r="AV14" i="2"/>
  <c r="AV16" i="2"/>
  <c r="AV20" i="2"/>
  <c r="AV21" i="2"/>
  <c r="AV25" i="2"/>
  <c r="AV26" i="2"/>
  <c r="AV29" i="2"/>
  <c r="AV30" i="2"/>
  <c r="AY23" i="2"/>
  <c r="AY32" i="2"/>
  <c r="AY31" i="2"/>
  <c r="AY21" i="2"/>
  <c r="CJ5" i="3"/>
  <c r="CK5" i="3" s="1"/>
  <c r="CL5" i="3" s="1"/>
  <c r="AY7" i="2"/>
  <c r="AY10" i="2"/>
  <c r="AY30" i="2"/>
  <c r="AG29" i="2"/>
  <c r="AG28" i="2"/>
  <c r="AG27" i="2"/>
  <c r="AG26" i="2"/>
  <c r="AG25" i="2"/>
  <c r="AG30" i="2" l="1"/>
  <c r="AU12" i="2"/>
  <c r="BA27" i="2"/>
  <c r="BA23" i="2"/>
  <c r="BA32" i="2"/>
  <c r="BA21" i="2"/>
  <c r="BA30" i="2"/>
  <c r="AY27" i="2"/>
  <c r="AZ23" i="2"/>
  <c r="AZ32" i="2"/>
  <c r="AZ21" i="2"/>
  <c r="BA25" i="2"/>
  <c r="BA31" i="2"/>
  <c r="AZ27" i="2"/>
  <c r="AZ7" i="2"/>
  <c r="AZ31" i="2"/>
  <c r="AZ30" i="2"/>
  <c r="BA7" i="2"/>
  <c r="BA20" i="2"/>
  <c r="AU9" i="2"/>
  <c r="AU13" i="2"/>
  <c r="AU18" i="2"/>
  <c r="AZ10" i="2"/>
  <c r="AU23" i="2"/>
  <c r="AY38" i="2"/>
  <c r="AY4" i="2"/>
  <c r="AY8" i="2"/>
  <c r="AY18" i="2"/>
  <c r="AY16" i="2"/>
  <c r="AY6" i="2"/>
  <c r="AY25" i="2"/>
  <c r="AY20" i="2"/>
  <c r="AY29" i="2"/>
  <c r="AY14" i="2"/>
  <c r="AY9" i="2"/>
  <c r="AZ16" i="4"/>
  <c r="AF34" i="2" s="1"/>
  <c r="AZ23" i="4"/>
  <c r="AZ10" i="4"/>
  <c r="AZ19" i="4"/>
  <c r="AZ22" i="4"/>
  <c r="AZ15" i="4"/>
  <c r="AZ7" i="4"/>
  <c r="AZ8" i="4"/>
  <c r="AZ11" i="4"/>
  <c r="AZ3" i="4"/>
  <c r="AZ6" i="4"/>
  <c r="AZ5" i="4"/>
  <c r="AZ4" i="4"/>
  <c r="AZ20" i="4"/>
  <c r="AZ18" i="4"/>
  <c r="AZ17" i="4"/>
  <c r="AF20" i="2"/>
  <c r="AF14" i="2"/>
  <c r="AF15" i="2"/>
  <c r="AF16" i="2"/>
  <c r="AF17" i="2"/>
  <c r="AF18" i="2"/>
  <c r="AF19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V3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X4" i="2"/>
  <c r="V4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X3" i="2"/>
  <c r="I18" i="2"/>
  <c r="AZ20" i="2" l="1"/>
  <c r="AW20" i="2" s="1"/>
  <c r="AZ9" i="2"/>
  <c r="BA29" i="2"/>
  <c r="AW7" i="2"/>
  <c r="AX23" i="2"/>
  <c r="AX21" i="2"/>
  <c r="AX31" i="2"/>
  <c r="AX27" i="2"/>
  <c r="AX32" i="2"/>
  <c r="AW21" i="2"/>
  <c r="AW27" i="2"/>
  <c r="AX7" i="2"/>
  <c r="AW32" i="2"/>
  <c r="AW30" i="2"/>
  <c r="BA4" i="2"/>
  <c r="BA16" i="2"/>
  <c r="AW31" i="2"/>
  <c r="BA18" i="2"/>
  <c r="AW23" i="2"/>
  <c r="BA8" i="2"/>
  <c r="AX30" i="2"/>
  <c r="BA9" i="2"/>
  <c r="BA6" i="2"/>
  <c r="BA14" i="2"/>
  <c r="AZ6" i="2"/>
  <c r="AZ16" i="2"/>
  <c r="AZ4" i="2"/>
  <c r="AX4" i="2" s="1"/>
  <c r="AZ18" i="2"/>
  <c r="AZ8" i="2"/>
  <c r="AZ29" i="2"/>
  <c r="AZ14" i="2"/>
  <c r="BA10" i="2"/>
  <c r="AX10" i="2" s="1"/>
  <c r="AZ25" i="2"/>
  <c r="AW25" i="2" s="1"/>
  <c r="AY17" i="2"/>
  <c r="AY13" i="2"/>
  <c r="AY12" i="2"/>
  <c r="AY26" i="2"/>
  <c r="AG15" i="2"/>
  <c r="AG16" i="2"/>
  <c r="AG20" i="2"/>
  <c r="AG14" i="2"/>
  <c r="AG17" i="2"/>
  <c r="AG19" i="2"/>
  <c r="AG18" i="2"/>
  <c r="J22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7" i="2"/>
  <c r="J19" i="2"/>
  <c r="J20" i="2"/>
  <c r="J21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Y3" i="2"/>
  <c r="Y4" i="2"/>
  <c r="Y5" i="2"/>
  <c r="Y6" i="2"/>
  <c r="J18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7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Z3" i="2"/>
  <c r="Z4" i="2"/>
  <c r="Z5" i="2"/>
  <c r="Z6" i="2"/>
  <c r="K18" i="2"/>
  <c r="AW9" i="2" l="1"/>
  <c r="AX9" i="2"/>
  <c r="AX20" i="2"/>
  <c r="AW29" i="2"/>
  <c r="AX18" i="2"/>
  <c r="AX25" i="2"/>
  <c r="AW14" i="2"/>
  <c r="AX14" i="2"/>
  <c r="AW8" i="2"/>
  <c r="AW10" i="2"/>
  <c r="AW16" i="2"/>
  <c r="AW4" i="2"/>
  <c r="AX16" i="2"/>
  <c r="AW18" i="2"/>
  <c r="AW6" i="2"/>
  <c r="AX6" i="2"/>
  <c r="AX29" i="2"/>
  <c r="AZ26" i="2"/>
  <c r="BA26" i="2"/>
  <c r="AZ17" i="2"/>
  <c r="BA17" i="2"/>
  <c r="AX8" i="2"/>
  <c r="AZ12" i="2"/>
  <c r="BA12" i="2"/>
  <c r="AZ13" i="2"/>
  <c r="BA13" i="2"/>
  <c r="AG6" i="2"/>
  <c r="AG10" i="2"/>
  <c r="AG8" i="2"/>
  <c r="AG5" i="2"/>
  <c r="AG9" i="2"/>
  <c r="AG7" i="2"/>
  <c r="AG4" i="2"/>
  <c r="AW12" i="2" l="1"/>
  <c r="AW26" i="2"/>
  <c r="AX26" i="2"/>
  <c r="AX13" i="2"/>
  <c r="AW13" i="2"/>
  <c r="AX12" i="2"/>
  <c r="AX17" i="2"/>
  <c r="AW17" i="2"/>
  <c r="BA4" i="3"/>
  <c r="AG4" i="3" s="1"/>
  <c r="M4" i="3" s="1"/>
  <c r="AT4" i="3"/>
  <c r="AJ4" i="3" s="1"/>
  <c r="AU4" i="3"/>
  <c r="AK4" i="3" s="1"/>
  <c r="AX4" i="3"/>
  <c r="AD4" i="3" s="1"/>
  <c r="J4" i="3" s="1"/>
  <c r="AW4" i="3"/>
  <c r="AC4" i="3" s="1"/>
  <c r="I4" i="3" s="1"/>
  <c r="AZ4" i="3"/>
  <c r="AP4" i="3" s="1"/>
  <c r="AY4" i="3"/>
  <c r="AO4" i="3" s="1"/>
  <c r="AS4" i="3"/>
  <c r="Y4" i="3" s="1"/>
  <c r="AV4" i="3"/>
  <c r="AB4" i="3" s="1"/>
  <c r="H4" i="3" s="1"/>
  <c r="AR4" i="3"/>
  <c r="AH4" i="3" s="1"/>
  <c r="AA4" i="3" l="1"/>
  <c r="G4" i="3" s="1"/>
  <c r="AF4" i="3"/>
  <c r="L4" i="3" s="1"/>
  <c r="X4" i="3"/>
  <c r="D4" i="3" s="1"/>
  <c r="AI4" i="3"/>
  <c r="E4" i="3" s="1"/>
  <c r="AN4" i="3"/>
  <c r="AQ4" i="3"/>
  <c r="AE4" i="3"/>
  <c r="K4" i="3" s="1"/>
  <c r="Z4" i="3"/>
  <c r="F4" i="3" s="1"/>
  <c r="AL4" i="3"/>
  <c r="AM4" i="3"/>
  <c r="CI4" i="3" l="1"/>
  <c r="AZ9" i="4" s="1"/>
  <c r="CM4" i="3"/>
  <c r="CJ4" i="3"/>
  <c r="CL4" i="3"/>
  <c r="AZ21" i="4" l="1"/>
  <c r="CK4" i="3"/>
</calcChain>
</file>

<file path=xl/sharedStrings.xml><?xml version="1.0" encoding="utf-8"?>
<sst xmlns="http://schemas.openxmlformats.org/spreadsheetml/2006/main" count="2684" uniqueCount="1333">
  <si>
    <t>모카모카</t>
    <phoneticPr fontId="1" type="noConversion"/>
  </si>
  <si>
    <t>거신 카스피엘</t>
    <phoneticPr fontId="1" type="noConversion"/>
  </si>
  <si>
    <t>수호자 티르</t>
    <phoneticPr fontId="1" type="noConversion"/>
  </si>
  <si>
    <t>검은이빨</t>
    <phoneticPr fontId="1" type="noConversion"/>
  </si>
  <si>
    <t>칼바서스</t>
    <phoneticPr fontId="1" type="noConversion"/>
  </si>
  <si>
    <t>히바이크</t>
    <phoneticPr fontId="1" type="noConversion"/>
  </si>
  <si>
    <t>녹스</t>
    <phoneticPr fontId="1" type="noConversion"/>
  </si>
  <si>
    <t>세티노</t>
    <phoneticPr fontId="1" type="noConversion"/>
  </si>
  <si>
    <t>붉은 남작 에디</t>
    <phoneticPr fontId="1" type="noConversion"/>
  </si>
  <si>
    <t>지그문트</t>
    <phoneticPr fontId="1" type="noConversion"/>
  </si>
  <si>
    <t>가룸</t>
    <phoneticPr fontId="1" type="noConversion"/>
  </si>
  <si>
    <t>고르곤</t>
    <phoneticPr fontId="1" type="noConversion"/>
  </si>
  <si>
    <t>나베갈</t>
    <phoneticPr fontId="1" type="noConversion"/>
  </si>
  <si>
    <t>토토이끼</t>
    <phoneticPr fontId="1" type="noConversion"/>
  </si>
  <si>
    <t>창조의 알</t>
    <phoneticPr fontId="1" type="noConversion"/>
  </si>
  <si>
    <t>아제나&amp;이난나</t>
    <phoneticPr fontId="1" type="noConversion"/>
  </si>
  <si>
    <t>니나브</t>
    <phoneticPr fontId="1" type="noConversion"/>
  </si>
  <si>
    <t>카단</t>
    <phoneticPr fontId="1" type="noConversion"/>
  </si>
  <si>
    <t>바훈투르</t>
    <phoneticPr fontId="1" type="noConversion"/>
  </si>
  <si>
    <t>실리안</t>
    <phoneticPr fontId="1" type="noConversion"/>
  </si>
  <si>
    <t>웨이</t>
    <phoneticPr fontId="1" type="noConversion"/>
  </si>
  <si>
    <t>라하르트</t>
    <phoneticPr fontId="1" type="noConversion"/>
  </si>
  <si>
    <t>제레온</t>
    <phoneticPr fontId="1" type="noConversion"/>
  </si>
  <si>
    <t>루드벡</t>
    <phoneticPr fontId="1" type="noConversion"/>
  </si>
  <si>
    <t>하템</t>
    <phoneticPr fontId="1" type="noConversion"/>
  </si>
  <si>
    <t>키에사</t>
    <phoneticPr fontId="1" type="noConversion"/>
  </si>
  <si>
    <t>테르나크</t>
    <phoneticPr fontId="1" type="noConversion"/>
  </si>
  <si>
    <t>창조의 아크 오르투스</t>
    <phoneticPr fontId="1" type="noConversion"/>
  </si>
  <si>
    <t>토토마</t>
    <phoneticPr fontId="1" type="noConversion"/>
  </si>
  <si>
    <t>아크의 수호자 오셀</t>
    <phoneticPr fontId="1" type="noConversion"/>
  </si>
  <si>
    <t>하이비 집행관</t>
    <phoneticPr fontId="1" type="noConversion"/>
  </si>
  <si>
    <t>수호자 페오스</t>
    <phoneticPr fontId="1" type="noConversion"/>
  </si>
  <si>
    <t>카멘</t>
    <phoneticPr fontId="1" type="noConversion"/>
  </si>
  <si>
    <t>카이슈르</t>
    <phoneticPr fontId="1" type="noConversion"/>
  </si>
  <si>
    <t>칼트말루스</t>
    <phoneticPr fontId="1" type="noConversion"/>
  </si>
  <si>
    <t>아드모스</t>
    <phoneticPr fontId="1" type="noConversion"/>
  </si>
  <si>
    <t>아브렐슈드</t>
    <phoneticPr fontId="1" type="noConversion"/>
  </si>
  <si>
    <t>에아달린</t>
    <phoneticPr fontId="1" type="noConversion"/>
  </si>
  <si>
    <t>아델</t>
    <phoneticPr fontId="1" type="noConversion"/>
  </si>
  <si>
    <t>엘레노아</t>
    <phoneticPr fontId="1" type="noConversion"/>
  </si>
  <si>
    <t>아드린느</t>
    <phoneticPr fontId="1" type="noConversion"/>
  </si>
  <si>
    <t>쿠크세이튼</t>
    <phoneticPr fontId="1" type="noConversion"/>
  </si>
  <si>
    <t>미스틱</t>
    <phoneticPr fontId="1" type="noConversion"/>
  </si>
  <si>
    <t>가디언 루</t>
    <phoneticPr fontId="1" type="noConversion"/>
  </si>
  <si>
    <t>혼재의 추오</t>
    <phoneticPr fontId="1" type="noConversion"/>
  </si>
  <si>
    <t>다람쥐 욤</t>
    <phoneticPr fontId="1" type="noConversion"/>
  </si>
  <si>
    <t>여우 사피아노</t>
    <phoneticPr fontId="1" type="noConversion"/>
  </si>
  <si>
    <t>아만</t>
    <phoneticPr fontId="1" type="noConversion"/>
  </si>
  <si>
    <t>페데리코</t>
    <phoneticPr fontId="1" type="noConversion"/>
  </si>
  <si>
    <t>바루투</t>
    <phoneticPr fontId="1" type="noConversion"/>
  </si>
  <si>
    <t>마리 파우렌츠</t>
    <phoneticPr fontId="1" type="noConversion"/>
  </si>
  <si>
    <t>시그나투스</t>
    <phoneticPr fontId="1" type="noConversion"/>
  </si>
  <si>
    <t>에스더 루테란</t>
    <phoneticPr fontId="1" type="noConversion"/>
  </si>
  <si>
    <t>마법사 로나운</t>
    <phoneticPr fontId="1" type="noConversion"/>
  </si>
  <si>
    <t>에이케르</t>
    <phoneticPr fontId="1" type="noConversion"/>
  </si>
  <si>
    <t>나베르</t>
    <phoneticPr fontId="1" type="noConversion"/>
  </si>
  <si>
    <t>아비시나</t>
    <phoneticPr fontId="1" type="noConversion"/>
  </si>
  <si>
    <t>한이 서린 여인</t>
    <phoneticPr fontId="1" type="noConversion"/>
  </si>
  <si>
    <t>발탄</t>
    <phoneticPr fontId="1" type="noConversion"/>
  </si>
  <si>
    <t>에스더 갈라투르</t>
    <phoneticPr fontId="1" type="noConversion"/>
  </si>
  <si>
    <t>패자의 검</t>
    <phoneticPr fontId="1" type="noConversion"/>
  </si>
  <si>
    <t>크리스틴</t>
    <phoneticPr fontId="1" type="noConversion"/>
  </si>
  <si>
    <t>바스티안</t>
    <phoneticPr fontId="1" type="noConversion"/>
  </si>
  <si>
    <t>아이히만 박사</t>
    <phoneticPr fontId="1" type="noConversion"/>
  </si>
  <si>
    <t>실험체 타르마쿰</t>
    <phoneticPr fontId="1" type="noConversion"/>
  </si>
  <si>
    <t>사교도 대제사장</t>
    <phoneticPr fontId="1" type="noConversion"/>
  </si>
  <si>
    <t>니아</t>
    <phoneticPr fontId="1" type="noConversion"/>
  </si>
  <si>
    <t>샤나</t>
    <phoneticPr fontId="1" type="noConversion"/>
  </si>
  <si>
    <t>자하라</t>
    <phoneticPr fontId="1" type="noConversion"/>
  </si>
  <si>
    <t>나기</t>
    <phoneticPr fontId="1" type="noConversion"/>
  </si>
  <si>
    <t>리루</t>
    <phoneticPr fontId="1" type="noConversion"/>
  </si>
  <si>
    <t>미령</t>
    <phoneticPr fontId="1" type="noConversion"/>
  </si>
  <si>
    <t>삭월</t>
    <phoneticPr fontId="1" type="noConversion"/>
  </si>
  <si>
    <t>하울로크</t>
    <phoneticPr fontId="1" type="noConversion"/>
  </si>
  <si>
    <t>아자란</t>
    <phoneticPr fontId="1" type="noConversion"/>
  </si>
  <si>
    <t>가비슈</t>
    <phoneticPr fontId="1" type="noConversion"/>
  </si>
  <si>
    <t>수호자 에오로</t>
    <phoneticPr fontId="1" type="noConversion"/>
  </si>
  <si>
    <t>새벽</t>
    <phoneticPr fontId="1" type="noConversion"/>
  </si>
  <si>
    <t>조화</t>
    <phoneticPr fontId="1" type="noConversion"/>
  </si>
  <si>
    <t>삭막</t>
    <phoneticPr fontId="1" type="noConversion"/>
  </si>
  <si>
    <t>용감</t>
    <phoneticPr fontId="1" type="noConversion"/>
  </si>
  <si>
    <t>단단</t>
    <phoneticPr fontId="1" type="noConversion"/>
  </si>
  <si>
    <t>노래</t>
    <phoneticPr fontId="1" type="noConversion"/>
  </si>
  <si>
    <t>신비</t>
    <phoneticPr fontId="1" type="noConversion"/>
  </si>
  <si>
    <t>춤추</t>
    <phoneticPr fontId="1" type="noConversion"/>
  </si>
  <si>
    <t>어두</t>
    <phoneticPr fontId="1" type="noConversion"/>
  </si>
  <si>
    <t>카드 이름</t>
    <phoneticPr fontId="1" type="noConversion"/>
  </si>
  <si>
    <t>각성</t>
    <phoneticPr fontId="1" type="noConversion"/>
  </si>
  <si>
    <t>필요</t>
    <phoneticPr fontId="1" type="noConversion"/>
  </si>
  <si>
    <t>카드팩</t>
    <phoneticPr fontId="1" type="noConversion"/>
  </si>
  <si>
    <t>카1</t>
  </si>
  <si>
    <t>카1</t>
    <phoneticPr fontId="1" type="noConversion"/>
  </si>
  <si>
    <t>수1</t>
  </si>
  <si>
    <t>수1</t>
    <phoneticPr fontId="1" type="noConversion"/>
  </si>
  <si>
    <t>카2</t>
  </si>
  <si>
    <t>카2</t>
    <phoneticPr fontId="1" type="noConversion"/>
  </si>
  <si>
    <t>수2</t>
  </si>
  <si>
    <t>수2</t>
    <phoneticPr fontId="1" type="noConversion"/>
  </si>
  <si>
    <t>샨디</t>
    <phoneticPr fontId="1" type="noConversion"/>
  </si>
  <si>
    <t>세상을 구하는 빛</t>
    <phoneticPr fontId="1" type="noConversion"/>
  </si>
  <si>
    <t>니나브와 아이들</t>
    <phoneticPr fontId="1" type="noConversion"/>
  </si>
  <si>
    <t>전설</t>
    <phoneticPr fontId="1" type="noConversion"/>
  </si>
  <si>
    <t>영웅</t>
    <phoneticPr fontId="1" type="noConversion"/>
  </si>
  <si>
    <t>희귀</t>
    <phoneticPr fontId="1" type="noConversion"/>
  </si>
  <si>
    <t>고급</t>
    <phoneticPr fontId="1" type="noConversion"/>
  </si>
  <si>
    <t>일반</t>
    <phoneticPr fontId="1" type="noConversion"/>
  </si>
  <si>
    <t>No</t>
    <phoneticPr fontId="1" type="noConversion"/>
  </si>
  <si>
    <t>최대각성</t>
    <phoneticPr fontId="1" type="noConversion"/>
  </si>
  <si>
    <t>침묵하는 거인의 숲</t>
    <phoneticPr fontId="1" type="noConversion"/>
  </si>
  <si>
    <t>해적시대</t>
    <phoneticPr fontId="1" type="noConversion"/>
  </si>
  <si>
    <t>다르키엘의 저주</t>
    <phoneticPr fontId="1" type="noConversion"/>
  </si>
  <si>
    <t>사랑꾼</t>
    <phoneticPr fontId="1" type="noConversion"/>
  </si>
  <si>
    <t>원포</t>
    <phoneticPr fontId="1" type="noConversion"/>
  </si>
  <si>
    <t>헨리</t>
    <phoneticPr fontId="1" type="noConversion"/>
  </si>
  <si>
    <t>프랭크</t>
    <phoneticPr fontId="1" type="noConversion"/>
  </si>
  <si>
    <t>케이사르</t>
    <phoneticPr fontId="1" type="noConversion"/>
  </si>
  <si>
    <t>야, 너두?</t>
    <phoneticPr fontId="1" type="noConversion"/>
  </si>
  <si>
    <t>바루투</t>
    <phoneticPr fontId="1" type="noConversion"/>
  </si>
  <si>
    <t>인간</t>
    <phoneticPr fontId="1" type="noConversion"/>
  </si>
  <si>
    <t>악마</t>
    <phoneticPr fontId="1" type="noConversion"/>
  </si>
  <si>
    <t>불사</t>
    <phoneticPr fontId="1" type="noConversion"/>
  </si>
  <si>
    <t>곤충</t>
    <phoneticPr fontId="1" type="noConversion"/>
  </si>
  <si>
    <t>정령</t>
    <phoneticPr fontId="1" type="noConversion"/>
  </si>
  <si>
    <t>야수</t>
    <phoneticPr fontId="1" type="noConversion"/>
  </si>
  <si>
    <t>기계</t>
    <phoneticPr fontId="1" type="noConversion"/>
  </si>
  <si>
    <t>인간</t>
    <phoneticPr fontId="1" type="noConversion"/>
  </si>
  <si>
    <t>악마</t>
    <phoneticPr fontId="1" type="noConversion"/>
  </si>
  <si>
    <t>불사</t>
    <phoneticPr fontId="1" type="noConversion"/>
  </si>
  <si>
    <t>곤충</t>
    <phoneticPr fontId="1" type="noConversion"/>
  </si>
  <si>
    <t>정령</t>
    <phoneticPr fontId="1" type="noConversion"/>
  </si>
  <si>
    <t>야수</t>
    <phoneticPr fontId="1" type="noConversion"/>
  </si>
  <si>
    <t>기계</t>
    <phoneticPr fontId="1" type="noConversion"/>
  </si>
  <si>
    <t>물질</t>
    <phoneticPr fontId="1" type="noConversion"/>
  </si>
  <si>
    <t>식물</t>
    <phoneticPr fontId="1" type="noConversion"/>
  </si>
  <si>
    <t>위대한 성 네리아</t>
    <phoneticPr fontId="1" type="noConversion"/>
  </si>
  <si>
    <t>루테란 성 네리아</t>
    <phoneticPr fontId="1" type="noConversion"/>
  </si>
  <si>
    <t>루벤스타인 델 아르코</t>
    <phoneticPr fontId="1" type="noConversion"/>
  </si>
  <si>
    <t>슈테른 네리아</t>
    <phoneticPr fontId="1" type="noConversion"/>
  </si>
  <si>
    <t>힘</t>
    <phoneticPr fontId="1" type="noConversion"/>
  </si>
  <si>
    <t>체</t>
    <phoneticPr fontId="1" type="noConversion"/>
  </si>
  <si>
    <t>치</t>
    <phoneticPr fontId="1" type="noConversion"/>
  </si>
  <si>
    <t>특</t>
    <phoneticPr fontId="1" type="noConversion"/>
  </si>
  <si>
    <t>제</t>
    <phoneticPr fontId="1" type="noConversion"/>
  </si>
  <si>
    <t>신</t>
    <phoneticPr fontId="1" type="noConversion"/>
  </si>
  <si>
    <t>인</t>
    <phoneticPr fontId="1" type="noConversion"/>
  </si>
  <si>
    <t>숙</t>
    <phoneticPr fontId="1" type="noConversion"/>
  </si>
  <si>
    <t>방</t>
    <phoneticPr fontId="1" type="noConversion"/>
  </si>
  <si>
    <t>샨디</t>
    <phoneticPr fontId="1" type="noConversion"/>
  </si>
  <si>
    <t>아제나&amp;이난나</t>
    <phoneticPr fontId="1" type="noConversion"/>
  </si>
  <si>
    <t>니나브</t>
    <phoneticPr fontId="1" type="noConversion"/>
  </si>
  <si>
    <t>카단</t>
    <phoneticPr fontId="1" type="noConversion"/>
  </si>
  <si>
    <t>바훈투르</t>
    <phoneticPr fontId="1" type="noConversion"/>
  </si>
  <si>
    <t>실리안</t>
    <phoneticPr fontId="1" type="noConversion"/>
  </si>
  <si>
    <t>웨이</t>
    <phoneticPr fontId="1" type="noConversion"/>
  </si>
  <si>
    <t>사슬전쟁의 에스더</t>
    <phoneticPr fontId="1" type="noConversion"/>
  </si>
  <si>
    <t>알레그로</t>
    <phoneticPr fontId="1" type="noConversion"/>
  </si>
  <si>
    <t>시이라</t>
    <phoneticPr fontId="1" type="noConversion"/>
  </si>
  <si>
    <t>루티아</t>
    <phoneticPr fontId="1" type="noConversion"/>
  </si>
  <si>
    <t>레나</t>
    <phoneticPr fontId="1" type="noConversion"/>
  </si>
  <si>
    <t>에라스모</t>
    <phoneticPr fontId="1" type="noConversion"/>
  </si>
  <si>
    <t>토토이끼</t>
    <phoneticPr fontId="1" type="noConversion"/>
  </si>
  <si>
    <t>창조의 알</t>
    <phoneticPr fontId="1" type="noConversion"/>
  </si>
  <si>
    <t>다람쥐 욤</t>
    <phoneticPr fontId="1" type="noConversion"/>
  </si>
  <si>
    <t>여우 사피아노</t>
    <phoneticPr fontId="1" type="noConversion"/>
  </si>
  <si>
    <t>에스더 갈라투르</t>
    <phoneticPr fontId="1" type="noConversion"/>
  </si>
  <si>
    <t>에스더 루테란</t>
    <phoneticPr fontId="1" type="noConversion"/>
  </si>
  <si>
    <t>에스더 시엔</t>
    <phoneticPr fontId="1" type="noConversion"/>
  </si>
  <si>
    <t>니나브와 아이들</t>
    <phoneticPr fontId="1" type="noConversion"/>
  </si>
  <si>
    <t>혼재의 추오</t>
    <phoneticPr fontId="1" type="noConversion"/>
  </si>
  <si>
    <t>알레그로가 들려주는 이야기</t>
    <phoneticPr fontId="1" type="noConversion"/>
  </si>
  <si>
    <t>아만</t>
    <phoneticPr fontId="1" type="noConversion"/>
  </si>
  <si>
    <t>카마인</t>
    <phoneticPr fontId="1" type="noConversion"/>
  </si>
  <si>
    <t>베아트리스</t>
    <phoneticPr fontId="1" type="noConversion"/>
  </si>
  <si>
    <t>여성시대</t>
    <phoneticPr fontId="1" type="noConversion"/>
  </si>
  <si>
    <t>사샤</t>
    <phoneticPr fontId="1" type="noConversion"/>
  </si>
  <si>
    <t>에아달린</t>
    <phoneticPr fontId="1" type="noConversion"/>
  </si>
  <si>
    <t>아델</t>
    <phoneticPr fontId="1" type="noConversion"/>
  </si>
  <si>
    <t>검은이빨</t>
    <phoneticPr fontId="1" type="noConversion"/>
  </si>
  <si>
    <t>라제니스</t>
    <phoneticPr fontId="1" type="noConversion"/>
  </si>
  <si>
    <t>신궁</t>
    <phoneticPr fontId="1" type="noConversion"/>
  </si>
  <si>
    <t>페일린</t>
    <phoneticPr fontId="1" type="noConversion"/>
  </si>
  <si>
    <t>아자란</t>
    <phoneticPr fontId="1" type="noConversion"/>
  </si>
  <si>
    <t>낙원의 문</t>
    <phoneticPr fontId="1" type="noConversion"/>
  </si>
  <si>
    <t>아르카디아</t>
    <phoneticPr fontId="1" type="noConversion"/>
  </si>
  <si>
    <t>바스티안</t>
    <phoneticPr fontId="1" type="noConversion"/>
  </si>
  <si>
    <t>네가 보고 싶었어!</t>
    <phoneticPr fontId="1" type="noConversion"/>
  </si>
  <si>
    <t>가디언 루</t>
    <phoneticPr fontId="1" type="noConversion"/>
  </si>
  <si>
    <t>미스트라시아의 비밀</t>
    <phoneticPr fontId="1" type="noConversion"/>
  </si>
  <si>
    <t>미스틱</t>
    <phoneticPr fontId="1" type="noConversion"/>
  </si>
  <si>
    <t>쿠크세이튼</t>
    <phoneticPr fontId="1" type="noConversion"/>
  </si>
  <si>
    <t>파파</t>
    <phoneticPr fontId="1" type="noConversion"/>
  </si>
  <si>
    <t>사교도 대제사장</t>
    <phoneticPr fontId="1" type="noConversion"/>
  </si>
  <si>
    <t>바에단</t>
    <phoneticPr fontId="1" type="noConversion"/>
  </si>
  <si>
    <t>도굴단장 우고</t>
    <phoneticPr fontId="1" type="noConversion"/>
  </si>
  <si>
    <t>붉은 남작 에디</t>
    <phoneticPr fontId="1" type="noConversion"/>
  </si>
  <si>
    <t>삭월</t>
    <phoneticPr fontId="1" type="noConversion"/>
  </si>
  <si>
    <t>반다</t>
    <phoneticPr fontId="1" type="noConversion"/>
  </si>
  <si>
    <t>미령</t>
    <phoneticPr fontId="1" type="noConversion"/>
  </si>
  <si>
    <t>도철</t>
    <phoneticPr fontId="1" type="noConversion"/>
  </si>
  <si>
    <t>만월의 고택</t>
    <phoneticPr fontId="1" type="noConversion"/>
  </si>
  <si>
    <t>히바이크</t>
    <phoneticPr fontId="1" type="noConversion"/>
  </si>
  <si>
    <t>녹스</t>
    <phoneticPr fontId="1" type="noConversion"/>
  </si>
  <si>
    <t>세티노</t>
    <phoneticPr fontId="1" type="noConversion"/>
  </si>
  <si>
    <t>칼바서스</t>
    <phoneticPr fontId="1" type="noConversion"/>
  </si>
  <si>
    <t>칼스 모론토</t>
    <phoneticPr fontId="1" type="noConversion"/>
  </si>
  <si>
    <t>바위의 요람</t>
    <phoneticPr fontId="1" type="noConversion"/>
  </si>
  <si>
    <t>모카모카</t>
    <phoneticPr fontId="1" type="noConversion"/>
  </si>
  <si>
    <t>진화의 군주 카인</t>
    <phoneticPr fontId="1" type="noConversion"/>
  </si>
  <si>
    <t>슈헤리트</t>
    <phoneticPr fontId="1" type="noConversion"/>
  </si>
  <si>
    <t>하백</t>
    <phoneticPr fontId="1" type="noConversion"/>
  </si>
  <si>
    <t>나루니</t>
    <phoneticPr fontId="1" type="noConversion"/>
  </si>
  <si>
    <t>참크리</t>
    <phoneticPr fontId="1" type="noConversion"/>
  </si>
  <si>
    <t>나비</t>
    <phoneticPr fontId="1" type="noConversion"/>
  </si>
  <si>
    <t>포포</t>
    <phoneticPr fontId="1" type="noConversion"/>
  </si>
  <si>
    <t>판다 푸푸</t>
    <phoneticPr fontId="1" type="noConversion"/>
  </si>
  <si>
    <t>샐리</t>
    <phoneticPr fontId="1" type="noConversion"/>
  </si>
  <si>
    <t>베르베로</t>
    <phoneticPr fontId="1" type="noConversion"/>
  </si>
  <si>
    <t>태양의 기사단</t>
    <phoneticPr fontId="1" type="noConversion"/>
  </si>
  <si>
    <t>라하르트</t>
    <phoneticPr fontId="1" type="noConversion"/>
  </si>
  <si>
    <t>제레온</t>
    <phoneticPr fontId="1" type="noConversion"/>
  </si>
  <si>
    <t>하템</t>
    <phoneticPr fontId="1" type="noConversion"/>
  </si>
  <si>
    <t>키에사</t>
    <phoneticPr fontId="1" type="noConversion"/>
  </si>
  <si>
    <t>루드벡</t>
    <phoneticPr fontId="1" type="noConversion"/>
  </si>
  <si>
    <t>테르나크</t>
    <phoneticPr fontId="1" type="noConversion"/>
  </si>
  <si>
    <t>나베갈</t>
    <phoneticPr fontId="1" type="noConversion"/>
  </si>
  <si>
    <t>우르르</t>
    <phoneticPr fontId="1" type="noConversion"/>
  </si>
  <si>
    <t>피에르</t>
    <phoneticPr fontId="1" type="noConversion"/>
  </si>
  <si>
    <t>이마르</t>
    <phoneticPr fontId="1" type="noConversion"/>
  </si>
  <si>
    <t>에이케르</t>
    <phoneticPr fontId="1" type="noConversion"/>
  </si>
  <si>
    <t>나베르</t>
    <phoneticPr fontId="1" type="noConversion"/>
  </si>
  <si>
    <t>이와르</t>
    <phoneticPr fontId="1" type="noConversion"/>
  </si>
  <si>
    <t>벨크루제</t>
    <phoneticPr fontId="1" type="noConversion"/>
  </si>
  <si>
    <t>나잔</t>
    <phoneticPr fontId="1" type="noConversion"/>
  </si>
  <si>
    <t>키즈라</t>
    <phoneticPr fontId="1" type="noConversion"/>
  </si>
  <si>
    <t>카이슈르</t>
    <phoneticPr fontId="1" type="noConversion"/>
  </si>
  <si>
    <t>진저웨일</t>
    <phoneticPr fontId="1" type="noConversion"/>
  </si>
  <si>
    <t>갈기파도 항구 네리아</t>
    <phoneticPr fontId="1" type="noConversion"/>
  </si>
  <si>
    <t>기드온</t>
    <phoneticPr fontId="1" type="noConversion"/>
  </si>
  <si>
    <t>객주도사</t>
    <phoneticPr fontId="1" type="noConversion"/>
  </si>
  <si>
    <t>아나벨</t>
    <phoneticPr fontId="1" type="noConversion"/>
  </si>
  <si>
    <t>고블린 장로 발루</t>
    <phoneticPr fontId="1" type="noConversion"/>
  </si>
  <si>
    <t>고르곤</t>
    <phoneticPr fontId="1" type="noConversion"/>
  </si>
  <si>
    <t>난민 파밀리아</t>
    <phoneticPr fontId="1" type="noConversion"/>
  </si>
  <si>
    <t>베나르</t>
    <phoneticPr fontId="1" type="noConversion"/>
  </si>
  <si>
    <t>천둥</t>
    <phoneticPr fontId="1" type="noConversion"/>
  </si>
  <si>
    <t>오크 장로 질록</t>
    <phoneticPr fontId="1" type="noConversion"/>
  </si>
  <si>
    <t>토토마</t>
    <phoneticPr fontId="1" type="noConversion"/>
  </si>
  <si>
    <t>사트라</t>
    <phoneticPr fontId="1" type="noConversion"/>
  </si>
  <si>
    <t>고비우스 24세</t>
    <phoneticPr fontId="1" type="noConversion"/>
  </si>
  <si>
    <t>네스</t>
    <phoneticPr fontId="1" type="noConversion"/>
  </si>
  <si>
    <t>하이거</t>
    <phoneticPr fontId="1" type="noConversion"/>
  </si>
  <si>
    <t>알베르토</t>
    <phoneticPr fontId="1" type="noConversion"/>
  </si>
  <si>
    <t>루기네</t>
    <phoneticPr fontId="1" type="noConversion"/>
  </si>
  <si>
    <t>킬리언</t>
    <phoneticPr fontId="1" type="noConversion"/>
  </si>
  <si>
    <t>중갑 나크라세나</t>
    <phoneticPr fontId="1" type="noConversion"/>
  </si>
  <si>
    <t>벨가누스</t>
    <phoneticPr fontId="1" type="noConversion"/>
  </si>
  <si>
    <t>아카테스</t>
    <phoneticPr fontId="1" type="noConversion"/>
  </si>
  <si>
    <t>혹한의 헬가이아</t>
    <phoneticPr fontId="1" type="noConversion"/>
  </si>
  <si>
    <t>레바노스</t>
    <phoneticPr fontId="1" type="noConversion"/>
  </si>
  <si>
    <t>용암 크로마니움</t>
    <phoneticPr fontId="1" type="noConversion"/>
  </si>
  <si>
    <t>이그렉시온</t>
    <phoneticPr fontId="1" type="noConversion"/>
  </si>
  <si>
    <t>패자의 검</t>
    <phoneticPr fontId="1" type="noConversion"/>
  </si>
  <si>
    <t>발탄</t>
    <phoneticPr fontId="1" type="noConversion"/>
  </si>
  <si>
    <t>못다한 승부</t>
    <phoneticPr fontId="1" type="noConversion"/>
  </si>
  <si>
    <t>파르쿠나스</t>
    <phoneticPr fontId="1" type="noConversion"/>
  </si>
  <si>
    <t>진멸의 창</t>
    <phoneticPr fontId="1" type="noConversion"/>
  </si>
  <si>
    <t>피요르긴</t>
    <phoneticPr fontId="1" type="noConversion"/>
  </si>
  <si>
    <t>나히니르</t>
    <phoneticPr fontId="1" type="noConversion"/>
  </si>
  <si>
    <t>자히아</t>
    <phoneticPr fontId="1" type="noConversion"/>
  </si>
  <si>
    <t>리게아스</t>
    <phoneticPr fontId="1" type="noConversion"/>
  </si>
  <si>
    <t>하울로크</t>
    <phoneticPr fontId="1" type="noConversion"/>
  </si>
  <si>
    <t>가비슈</t>
    <phoneticPr fontId="1" type="noConversion"/>
  </si>
  <si>
    <t>비슈츠</t>
    <phoneticPr fontId="1" type="noConversion"/>
  </si>
  <si>
    <t>몬테르크</t>
    <phoneticPr fontId="1" type="noConversion"/>
  </si>
  <si>
    <t>크란테루스</t>
    <phoneticPr fontId="1" type="noConversion"/>
  </si>
  <si>
    <t>국왕 실리안</t>
    <phoneticPr fontId="1" type="noConversion"/>
  </si>
  <si>
    <t>하셀링크</t>
    <phoneticPr fontId="1" type="noConversion"/>
  </si>
  <si>
    <t>미한</t>
    <phoneticPr fontId="1" type="noConversion"/>
  </si>
  <si>
    <t>리웰라</t>
    <phoneticPr fontId="1" type="noConversion"/>
  </si>
  <si>
    <t>보레아 기사단</t>
    <phoneticPr fontId="1" type="noConversion"/>
  </si>
  <si>
    <t>거인 토토이크</t>
    <phoneticPr fontId="1" type="noConversion"/>
  </si>
  <si>
    <t>수호자 에오로</t>
    <phoneticPr fontId="1" type="noConversion"/>
  </si>
  <si>
    <t>수호자 티르</t>
    <phoneticPr fontId="1" type="noConversion"/>
  </si>
  <si>
    <t>수호자 페오스</t>
    <phoneticPr fontId="1" type="noConversion"/>
  </si>
  <si>
    <t>하이비 집행관</t>
    <phoneticPr fontId="1" type="noConversion"/>
  </si>
  <si>
    <t>아크의 수호자 오셀</t>
    <phoneticPr fontId="1" type="noConversion"/>
  </si>
  <si>
    <t>창조의 아크 오르투스</t>
    <phoneticPr fontId="1" type="noConversion"/>
  </si>
  <si>
    <t>루드릭</t>
    <phoneticPr fontId="1" type="noConversion"/>
  </si>
  <si>
    <t>소금거인</t>
    <phoneticPr fontId="1" type="noConversion"/>
  </si>
  <si>
    <t>천둥날개</t>
    <phoneticPr fontId="1" type="noConversion"/>
  </si>
  <si>
    <t>로블롬</t>
    <phoneticPr fontId="1" type="noConversion"/>
  </si>
  <si>
    <t>윌리윌리</t>
    <phoneticPr fontId="1" type="noConversion"/>
  </si>
  <si>
    <t>불칸</t>
    <phoneticPr fontId="1" type="noConversion"/>
  </si>
  <si>
    <t>시그나투스</t>
    <phoneticPr fontId="1" type="noConversion"/>
  </si>
  <si>
    <t>프록시마</t>
    <phoneticPr fontId="1" type="noConversion"/>
  </si>
  <si>
    <t>몽환의 나이트</t>
    <phoneticPr fontId="1" type="noConversion"/>
  </si>
  <si>
    <t>엘버하스틱</t>
    <phoneticPr fontId="1" type="noConversion"/>
  </si>
  <si>
    <t>지그문트</t>
    <phoneticPr fontId="1" type="noConversion"/>
  </si>
  <si>
    <t>가룸</t>
    <phoneticPr fontId="1" type="noConversion"/>
  </si>
  <si>
    <t>사령술의 대가</t>
    <phoneticPr fontId="1" type="noConversion"/>
  </si>
  <si>
    <t>마네스</t>
    <phoneticPr fontId="1" type="noConversion"/>
  </si>
  <si>
    <t>아드린느</t>
    <phoneticPr fontId="1" type="noConversion"/>
  </si>
  <si>
    <t>어둠군단</t>
    <phoneticPr fontId="1" type="noConversion"/>
  </si>
  <si>
    <t>카멘</t>
    <phoneticPr fontId="1" type="noConversion"/>
  </si>
  <si>
    <t>아드모스</t>
    <phoneticPr fontId="1" type="noConversion"/>
  </si>
  <si>
    <t>칼트말루스</t>
    <phoneticPr fontId="1" type="noConversion"/>
  </si>
  <si>
    <t>고스트 버스터즈</t>
    <phoneticPr fontId="1" type="noConversion"/>
  </si>
  <si>
    <t>한이 서린 여인</t>
    <phoneticPr fontId="1" type="noConversion"/>
  </si>
  <si>
    <t>아비시나</t>
    <phoneticPr fontId="1" type="noConversion"/>
  </si>
  <si>
    <t>마법사 로나운</t>
    <phoneticPr fontId="1" type="noConversion"/>
  </si>
  <si>
    <t>사이카</t>
    <phoneticPr fontId="1" type="noConversion"/>
  </si>
  <si>
    <t>칼도르</t>
    <phoneticPr fontId="1" type="noConversion"/>
  </si>
  <si>
    <t>비올레</t>
    <phoneticPr fontId="1" type="noConversion"/>
  </si>
  <si>
    <t>굴딩</t>
    <phoneticPr fontId="1" type="noConversion"/>
  </si>
  <si>
    <t>페데리코</t>
    <phoneticPr fontId="1" type="noConversion"/>
  </si>
  <si>
    <t>혼돈의 사이카</t>
    <phoneticPr fontId="1" type="noConversion"/>
  </si>
  <si>
    <t>데메타르</t>
    <phoneticPr fontId="1" type="noConversion"/>
  </si>
  <si>
    <t>엔비스카</t>
    <phoneticPr fontId="1" type="noConversion"/>
  </si>
  <si>
    <t>세리아</t>
    <phoneticPr fontId="1" type="noConversion"/>
  </si>
  <si>
    <t>집행관 솔라스</t>
    <phoneticPr fontId="1" type="noConversion"/>
  </si>
  <si>
    <t>데런 아만</t>
    <phoneticPr fontId="1" type="noConversion"/>
  </si>
  <si>
    <t>자베른</t>
    <phoneticPr fontId="1" type="noConversion"/>
  </si>
  <si>
    <t>시안</t>
    <phoneticPr fontId="1" type="noConversion"/>
  </si>
  <si>
    <t>루아브</t>
    <phoneticPr fontId="1" type="noConversion"/>
  </si>
  <si>
    <t>도륙자 아르르</t>
    <phoneticPr fontId="1" type="noConversion"/>
  </si>
  <si>
    <t>레이든</t>
    <phoneticPr fontId="1" type="noConversion"/>
  </si>
  <si>
    <t>나크슌</t>
    <phoneticPr fontId="1" type="noConversion"/>
  </si>
  <si>
    <t>일리아칸</t>
    <phoneticPr fontId="1" type="noConversion"/>
  </si>
  <si>
    <t>진 매드닉</t>
    <phoneticPr fontId="1" type="noConversion"/>
  </si>
  <si>
    <t>희망의 아크 엘피스</t>
    <phoneticPr fontId="1" type="noConversion"/>
  </si>
  <si>
    <t>역병 인도자</t>
    <phoneticPr fontId="1" type="noConversion"/>
  </si>
  <si>
    <t>하르잘</t>
    <phoneticPr fontId="1" type="noConversion"/>
  </si>
  <si>
    <t>칼라도세</t>
    <phoneticPr fontId="1" type="noConversion"/>
  </si>
  <si>
    <t>역병군단 바르토</t>
    <phoneticPr fontId="1" type="noConversion"/>
  </si>
  <si>
    <t>비아키스</t>
    <phoneticPr fontId="1" type="noConversion"/>
  </si>
  <si>
    <t>아브렐슈드</t>
    <phoneticPr fontId="1" type="noConversion"/>
  </si>
  <si>
    <t>모르페오</t>
    <phoneticPr fontId="1" type="noConversion"/>
  </si>
  <si>
    <t>푸름 전사 브리뉴</t>
    <phoneticPr fontId="1" type="noConversion"/>
  </si>
  <si>
    <t>타나토스</t>
    <phoneticPr fontId="1" type="noConversion"/>
  </si>
  <si>
    <t>릭투스</t>
    <phoneticPr fontId="1" type="noConversion"/>
  </si>
  <si>
    <t>레온하트 네리아</t>
    <phoneticPr fontId="1" type="noConversion"/>
  </si>
  <si>
    <t>새벽의 사제</t>
    <phoneticPr fontId="1" type="noConversion"/>
  </si>
  <si>
    <t>거신 카스피엘</t>
    <phoneticPr fontId="1" type="noConversion"/>
  </si>
  <si>
    <t>카드리</t>
    <phoneticPr fontId="1" type="noConversion"/>
  </si>
  <si>
    <t>표류소녀 엠마</t>
    <phoneticPr fontId="1" type="noConversion"/>
  </si>
  <si>
    <t>카이슈테르</t>
    <phoneticPr fontId="1" type="noConversion"/>
  </si>
  <si>
    <t>두키킹</t>
    <phoneticPr fontId="1" type="noConversion"/>
  </si>
  <si>
    <t>벨리타</t>
    <phoneticPr fontId="1" type="noConversion"/>
  </si>
  <si>
    <t>크누트</t>
    <phoneticPr fontId="1" type="noConversion"/>
  </si>
  <si>
    <t>파한</t>
    <phoneticPr fontId="1" type="noConversion"/>
  </si>
  <si>
    <t>수령도사</t>
    <phoneticPr fontId="1" type="noConversion"/>
  </si>
  <si>
    <t>월향도사</t>
    <phoneticPr fontId="1" type="noConversion"/>
  </si>
  <si>
    <t>루메루스</t>
    <phoneticPr fontId="1" type="noConversion"/>
  </si>
  <si>
    <t>빙결의 레기오로스</t>
    <phoneticPr fontId="1" type="noConversion"/>
  </si>
  <si>
    <t>어둠의 레기오로스</t>
    <phoneticPr fontId="1" type="noConversion"/>
  </si>
  <si>
    <t>크로마니움</t>
    <phoneticPr fontId="1" type="noConversion"/>
  </si>
  <si>
    <t>나크라세나</t>
    <phoneticPr fontId="1" type="noConversion"/>
  </si>
  <si>
    <t>칼엘리고스</t>
    <phoneticPr fontId="1" type="noConversion"/>
  </si>
  <si>
    <t>모리나</t>
    <phoneticPr fontId="1" type="noConversion"/>
  </si>
  <si>
    <t>엘레노아</t>
    <phoneticPr fontId="1" type="noConversion"/>
  </si>
  <si>
    <t>아벤</t>
    <phoneticPr fontId="1" type="noConversion"/>
  </si>
  <si>
    <t>게르디아</t>
    <phoneticPr fontId="1" type="noConversion"/>
  </si>
  <si>
    <t>오렐다</t>
    <phoneticPr fontId="1" type="noConversion"/>
  </si>
  <si>
    <t>파괴된 제나일</t>
    <phoneticPr fontId="1" type="noConversion"/>
  </si>
  <si>
    <t>쿤겔라니움</t>
    <phoneticPr fontId="1" type="noConversion"/>
  </si>
  <si>
    <t>베르투스</t>
    <phoneticPr fontId="1" type="noConversion"/>
  </si>
  <si>
    <t>광기의 주인이시여…!</t>
    <phoneticPr fontId="1" type="noConversion"/>
  </si>
  <si>
    <t>멜피셔스</t>
    <phoneticPr fontId="1" type="noConversion"/>
  </si>
  <si>
    <t>여울</t>
    <phoneticPr fontId="1" type="noConversion"/>
  </si>
  <si>
    <t>금강</t>
    <phoneticPr fontId="1" type="noConversion"/>
  </si>
  <si>
    <t>길달</t>
    <phoneticPr fontId="1" type="noConversion"/>
  </si>
  <si>
    <t>호동</t>
    <phoneticPr fontId="1" type="noConversion"/>
  </si>
  <si>
    <t>한손</t>
    <phoneticPr fontId="1" type="noConversion"/>
  </si>
  <si>
    <t>만포</t>
    <phoneticPr fontId="1" type="noConversion"/>
  </si>
  <si>
    <t>하리</t>
    <phoneticPr fontId="1" type="noConversion"/>
  </si>
  <si>
    <t>에페르니아</t>
    <phoneticPr fontId="1" type="noConversion"/>
  </si>
  <si>
    <t>운다트</t>
    <phoneticPr fontId="1" type="noConversion"/>
  </si>
  <si>
    <t>그노시스</t>
    <phoneticPr fontId="1" type="noConversion"/>
  </si>
  <si>
    <t>실페리온</t>
    <phoneticPr fontId="1" type="noConversion"/>
  </si>
  <si>
    <t>변절자 제페토</t>
    <phoneticPr fontId="1" type="noConversion"/>
  </si>
  <si>
    <t>지혜의 아크 라디체</t>
    <phoneticPr fontId="1" type="noConversion"/>
  </si>
  <si>
    <t>몽환의 킹</t>
    <phoneticPr fontId="1" type="noConversion"/>
  </si>
  <si>
    <t>몽환의 퀸</t>
    <phoneticPr fontId="1" type="noConversion"/>
  </si>
  <si>
    <t>몽환의 비숍</t>
    <phoneticPr fontId="1" type="noConversion"/>
  </si>
  <si>
    <t>몽환의 룩</t>
    <phoneticPr fontId="1" type="noConversion"/>
  </si>
  <si>
    <t>몽환의 폰</t>
    <phoneticPr fontId="1" type="noConversion"/>
  </si>
  <si>
    <t>미카엘과 노메드</t>
    <phoneticPr fontId="1" type="noConversion"/>
  </si>
  <si>
    <t>아이히만 박사</t>
    <phoneticPr fontId="1" type="noConversion"/>
  </si>
  <si>
    <t>세비엘</t>
    <phoneticPr fontId="1" type="noConversion"/>
  </si>
  <si>
    <t>다쿠쿠</t>
    <phoneticPr fontId="1" type="noConversion"/>
  </si>
  <si>
    <t>칸다리아 네리아</t>
    <phoneticPr fontId="1" type="noConversion"/>
  </si>
  <si>
    <t>에르제베트</t>
    <phoneticPr fontId="1" type="noConversion"/>
  </si>
  <si>
    <t>베른 젠로드</t>
    <phoneticPr fontId="1" type="noConversion"/>
  </si>
  <si>
    <t>하누마탄</t>
    <phoneticPr fontId="1" type="noConversion"/>
  </si>
  <si>
    <t>카도건</t>
    <phoneticPr fontId="1" type="noConversion"/>
  </si>
  <si>
    <t>두근두근 파푸니카</t>
    <phoneticPr fontId="1" type="noConversion"/>
  </si>
  <si>
    <t>니아</t>
    <phoneticPr fontId="1" type="noConversion"/>
  </si>
  <si>
    <t>샤나</t>
    <phoneticPr fontId="1" type="noConversion"/>
  </si>
  <si>
    <t>자하라</t>
    <phoneticPr fontId="1" type="noConversion"/>
  </si>
  <si>
    <t>나기</t>
    <phoneticPr fontId="1" type="noConversion"/>
  </si>
  <si>
    <t>리루</t>
    <phoneticPr fontId="1" type="noConversion"/>
  </si>
  <si>
    <t>용병 세이라</t>
    <phoneticPr fontId="1" type="noConversion"/>
  </si>
  <si>
    <t>카인</t>
    <phoneticPr fontId="1" type="noConversion"/>
  </si>
  <si>
    <t>기자 마티아스</t>
    <phoneticPr fontId="1" type="noConversion"/>
  </si>
  <si>
    <t>절망의 레키엘</t>
    <phoneticPr fontId="1" type="noConversion"/>
  </si>
  <si>
    <t>예지의 아크 아가톤</t>
    <phoneticPr fontId="1" type="noConversion"/>
  </si>
  <si>
    <t>비비안</t>
    <phoneticPr fontId="1" type="noConversion"/>
  </si>
  <si>
    <t>크리스틴</t>
    <phoneticPr fontId="1" type="noConversion"/>
  </si>
  <si>
    <t>두키칼리버</t>
    <phoneticPr fontId="1" type="noConversion"/>
  </si>
  <si>
    <t>마리 파우렌츠</t>
    <phoneticPr fontId="1" type="noConversion"/>
  </si>
  <si>
    <t>타냐 벤텀</t>
    <phoneticPr fontId="1" type="noConversion"/>
  </si>
  <si>
    <t>투란</t>
    <phoneticPr fontId="1" type="noConversion"/>
  </si>
  <si>
    <t>첼라</t>
    <phoneticPr fontId="1" type="noConversion"/>
  </si>
  <si>
    <t>흑야의 요호</t>
    <phoneticPr fontId="1" type="noConversion"/>
  </si>
  <si>
    <t>칼벤투스</t>
    <phoneticPr fontId="1" type="noConversion"/>
  </si>
  <si>
    <t>헬가이아</t>
    <phoneticPr fontId="1" type="noConversion"/>
  </si>
  <si>
    <t>홍염의 요호</t>
    <phoneticPr fontId="1" type="noConversion"/>
  </si>
  <si>
    <t>타이탈로스</t>
    <phoneticPr fontId="1" type="noConversion"/>
  </si>
  <si>
    <t>신디</t>
    <phoneticPr fontId="1" type="noConversion"/>
  </si>
  <si>
    <t>데스칼루다</t>
    <phoneticPr fontId="1" type="noConversion"/>
  </si>
  <si>
    <t>자간</t>
    <phoneticPr fontId="1" type="noConversion"/>
  </si>
  <si>
    <t>타르실라</t>
    <phoneticPr fontId="1" type="noConversion"/>
  </si>
  <si>
    <t>솔 그랑데</t>
    <phoneticPr fontId="1" type="noConversion"/>
  </si>
  <si>
    <t>브리아레오스</t>
    <phoneticPr fontId="1" type="noConversion"/>
  </si>
  <si>
    <t>수신 아포라스</t>
    <phoneticPr fontId="1" type="noConversion"/>
  </si>
  <si>
    <t>고르카그로스</t>
    <phoneticPr fontId="1" type="noConversion"/>
  </si>
  <si>
    <t>자이언트 웜</t>
    <phoneticPr fontId="1" type="noConversion"/>
  </si>
  <si>
    <t>텔파</t>
    <phoneticPr fontId="1" type="noConversion"/>
  </si>
  <si>
    <t>제이</t>
    <phoneticPr fontId="1" type="noConversion"/>
  </si>
  <si>
    <t>알비온</t>
    <phoneticPr fontId="1" type="noConversion"/>
  </si>
  <si>
    <t>아르고스</t>
    <phoneticPr fontId="1" type="noConversion"/>
  </si>
  <si>
    <t>광기를 잃은 쿠크세이튼</t>
    <phoneticPr fontId="1" type="noConversion"/>
  </si>
  <si>
    <t>하리야</t>
    <phoneticPr fontId="1" type="noConversion"/>
  </si>
  <si>
    <t>에스</t>
    <phoneticPr fontId="1" type="noConversion"/>
  </si>
  <si>
    <t>안톤</t>
    <phoneticPr fontId="1" type="noConversion"/>
  </si>
  <si>
    <t>다단</t>
    <phoneticPr fontId="1" type="noConversion"/>
  </si>
  <si>
    <t>지휘관 솔</t>
    <phoneticPr fontId="1" type="noConversion"/>
  </si>
  <si>
    <t>고립된 영원의 섬</t>
    <phoneticPr fontId="1" type="noConversion"/>
  </si>
  <si>
    <t>신뢰의 아크 아스타</t>
    <phoneticPr fontId="1" type="noConversion"/>
  </si>
  <si>
    <t>헌신의 아크 카르타</t>
    <phoneticPr fontId="1" type="noConversion"/>
  </si>
  <si>
    <t>스텔라</t>
    <phoneticPr fontId="1" type="noConversion"/>
  </si>
  <si>
    <t>알리페르</t>
    <phoneticPr fontId="1" type="noConversion"/>
  </si>
  <si>
    <t>세토</t>
    <phoneticPr fontId="1" type="noConversion"/>
  </si>
  <si>
    <t>키케라</t>
    <phoneticPr fontId="1" type="noConversion"/>
  </si>
  <si>
    <t>모르모트</t>
    <phoneticPr fontId="1" type="noConversion"/>
  </si>
  <si>
    <t>실험체 타르마쿰</t>
    <phoneticPr fontId="1" type="noConversion"/>
  </si>
  <si>
    <t>베르하트</t>
    <phoneticPr fontId="1" type="noConversion"/>
  </si>
  <si>
    <t>사자탈</t>
    <phoneticPr fontId="1" type="noConversion"/>
  </si>
  <si>
    <t>도감 이름</t>
    <phoneticPr fontId="1" type="noConversion"/>
  </si>
  <si>
    <t>카드01</t>
    <phoneticPr fontId="1" type="noConversion"/>
  </si>
  <si>
    <t>카드02</t>
    <phoneticPr fontId="1" type="noConversion"/>
  </si>
  <si>
    <t>카드03</t>
    <phoneticPr fontId="1" type="noConversion"/>
  </si>
  <si>
    <t>카드04</t>
    <phoneticPr fontId="1" type="noConversion"/>
  </si>
  <si>
    <t>카드05</t>
    <phoneticPr fontId="1" type="noConversion"/>
  </si>
  <si>
    <t>카드06</t>
    <phoneticPr fontId="1" type="noConversion"/>
  </si>
  <si>
    <t>카드07</t>
    <phoneticPr fontId="1" type="noConversion"/>
  </si>
  <si>
    <t>카드08</t>
    <phoneticPr fontId="1" type="noConversion"/>
  </si>
  <si>
    <t>카드09</t>
    <phoneticPr fontId="1" type="noConversion"/>
  </si>
  <si>
    <t>카드10</t>
    <phoneticPr fontId="1" type="noConversion"/>
  </si>
  <si>
    <t>우르닐</t>
    <phoneticPr fontId="1" type="noConversion"/>
  </si>
  <si>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</si>
  <si>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</si>
  <si>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</si>
  <si>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</si>
  <si>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</si>
  <si>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</si>
  <si>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</si>
  <si>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</si>
  <si>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</si>
  <si>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</si>
  <si>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</si>
  <si>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</si>
  <si>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</si>
  <si>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</si>
  <si>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</si>
  <si>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</si>
  <si>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</si>
  <si>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</si>
  <si>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</si>
  <si>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</si>
  <si>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a-21</t>
  </si>
  <si>
    <t>a-22</t>
  </si>
  <si>
    <t>a-23</t>
  </si>
  <si>
    <t>a-24</t>
  </si>
  <si>
    <t>b-1</t>
  </si>
  <si>
    <t>b-2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</si>
  <si>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</si>
  <si>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</si>
  <si>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</si>
  <si>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</si>
  <si>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</si>
  <si>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</si>
  <si>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</si>
  <si>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</si>
  <si>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</si>
  <si>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</si>
  <si>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</si>
  <si>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</si>
  <si>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</si>
  <si>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</si>
  <si>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</si>
  <si>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b-18</t>
  </si>
  <si>
    <t>b-19</t>
  </si>
  <si>
    <t>b-20</t>
  </si>
  <si>
    <t>b-21</t>
  </si>
  <si>
    <t>b-22</t>
  </si>
  <si>
    <t>b-23</t>
  </si>
  <si>
    <t>b-24</t>
  </si>
  <si>
    <t>b-25</t>
  </si>
  <si>
    <t>b-26</t>
  </si>
  <si>
    <t>b-27</t>
  </si>
  <si>
    <t>b-28</t>
  </si>
  <si>
    <t>b-29</t>
  </si>
  <si>
    <t>b-30</t>
  </si>
  <si>
    <t>b-31</t>
  </si>
  <si>
    <t>b-32</t>
  </si>
  <si>
    <t>b-33</t>
  </si>
  <si>
    <t>b-34</t>
  </si>
  <si>
    <t>b-35</t>
  </si>
  <si>
    <t>b-36</t>
  </si>
  <si>
    <t>b-37</t>
  </si>
  <si>
    <t>b-38</t>
  </si>
  <si>
    <t>b-39</t>
  </si>
  <si>
    <t>b-40</t>
  </si>
  <si>
    <t>b-41</t>
  </si>
  <si>
    <t>b-42</t>
  </si>
  <si>
    <t>b-43</t>
  </si>
  <si>
    <t>b-44</t>
  </si>
  <si>
    <t>b-45</t>
  </si>
  <si>
    <t>b-46</t>
  </si>
  <si>
    <t>b-47</t>
  </si>
  <si>
    <t>b-48</t>
  </si>
  <si>
    <t>b-49</t>
  </si>
  <si>
    <t>b-50</t>
  </si>
  <si>
    <t>b-51</t>
  </si>
  <si>
    <t>b-52</t>
  </si>
  <si>
    <t>b-53</t>
  </si>
  <si>
    <t>b-54</t>
  </si>
  <si>
    <t>b-55</t>
  </si>
  <si>
    <t>b-56</t>
  </si>
  <si>
    <t>b-57</t>
  </si>
  <si>
    <t>b-58</t>
  </si>
  <si>
    <t>b-59</t>
  </si>
  <si>
    <t>b-60</t>
  </si>
  <si>
    <t>b-61</t>
  </si>
  <si>
    <t>b-62</t>
  </si>
  <si>
    <t>b-63</t>
  </si>
  <si>
    <t>b-64</t>
  </si>
  <si>
    <t>b-65</t>
  </si>
  <si>
    <t>b-66</t>
  </si>
  <si>
    <t>b-67</t>
  </si>
  <si>
    <t>b-68</t>
  </si>
  <si>
    <t>b-69</t>
  </si>
  <si>
    <t>b-70</t>
  </si>
  <si>
    <t>b-71</t>
  </si>
  <si>
    <t>b-72</t>
  </si>
  <si>
    <t>b-73</t>
  </si>
  <si>
    <t>b-74</t>
  </si>
  <si>
    <t>b-75</t>
  </si>
  <si>
    <t>b-76</t>
  </si>
  <si>
    <t>c-1</t>
  </si>
  <si>
    <t>c-2</t>
  </si>
  <si>
    <t>c-3</t>
  </si>
  <si>
    <t>c-4</t>
  </si>
  <si>
    <t>c-5</t>
  </si>
  <si>
    <t>c-6</t>
  </si>
  <si>
    <t>c-7</t>
  </si>
  <si>
    <t>c-8</t>
  </si>
  <si>
    <t>c-9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</si>
  <si>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</si>
  <si>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</si>
  <si>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</si>
  <si>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</si>
  <si>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</si>
  <si>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</si>
  <si>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</si>
  <si>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</si>
  <si>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</si>
  <si>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</si>
  <si>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</si>
  <si>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c-21</t>
  </si>
  <si>
    <t>c-22</t>
  </si>
  <si>
    <t>c-23</t>
  </si>
  <si>
    <t>c-24</t>
  </si>
  <si>
    <t>c-25</t>
  </si>
  <si>
    <t>c-26</t>
  </si>
  <si>
    <t>c-27</t>
  </si>
  <si>
    <t>c-28</t>
  </si>
  <si>
    <t>c-29</t>
  </si>
  <si>
    <t>c-30</t>
  </si>
  <si>
    <t>c-31</t>
  </si>
  <si>
    <t>c-32</t>
  </si>
  <si>
    <t>c-33</t>
  </si>
  <si>
    <t>c-34</t>
  </si>
  <si>
    <t>c-35</t>
  </si>
  <si>
    <t>c-36</t>
  </si>
  <si>
    <t>c-37</t>
  </si>
  <si>
    <t>c-38</t>
  </si>
  <si>
    <t>c-39</t>
  </si>
  <si>
    <t>c-40</t>
  </si>
  <si>
    <t>c-41</t>
  </si>
  <si>
    <t>c-42</t>
  </si>
  <si>
    <t>c-43</t>
  </si>
  <si>
    <t>c-44</t>
  </si>
  <si>
    <t>c-45</t>
  </si>
  <si>
    <t>c-46</t>
  </si>
  <si>
    <t>c-47</t>
  </si>
  <si>
    <t>c-48</t>
  </si>
  <si>
    <t>c-49</t>
  </si>
  <si>
    <t>c-50</t>
  </si>
  <si>
    <t>c-51</t>
  </si>
  <si>
    <t>c-52</t>
  </si>
  <si>
    <t>c-53</t>
  </si>
  <si>
    <t>c-54</t>
  </si>
  <si>
    <t>c-55</t>
  </si>
  <si>
    <t>c-56</t>
  </si>
  <si>
    <t>c-57</t>
  </si>
  <si>
    <t>c-58</t>
  </si>
  <si>
    <t>c-59</t>
  </si>
  <si>
    <t>c-60</t>
  </si>
  <si>
    <t>c-61</t>
  </si>
  <si>
    <t>c-62</t>
  </si>
  <si>
    <t>c-63</t>
  </si>
  <si>
    <t>c-64</t>
  </si>
  <si>
    <t>c-65</t>
  </si>
  <si>
    <t>c-66</t>
  </si>
  <si>
    <t>c-67</t>
  </si>
  <si>
    <t>c-68</t>
  </si>
  <si>
    <t>c-69</t>
  </si>
  <si>
    <t>c-70</t>
  </si>
  <si>
    <t>c-71</t>
  </si>
  <si>
    <t>c-72</t>
  </si>
  <si>
    <t>c-73</t>
  </si>
  <si>
    <t>c-74</t>
  </si>
  <si>
    <t>c-75</t>
  </si>
  <si>
    <t>c-76</t>
  </si>
  <si>
    <t>c-77</t>
  </si>
  <si>
    <t>c-78</t>
  </si>
  <si>
    <t>c-79</t>
  </si>
  <si>
    <t>c-80</t>
  </si>
  <si>
    <t>c-81</t>
  </si>
  <si>
    <t>c-82</t>
  </si>
  <si>
    <t>c-83</t>
  </si>
  <si>
    <t>c-84</t>
  </si>
  <si>
    <t>c-85</t>
  </si>
  <si>
    <t>c-86</t>
  </si>
  <si>
    <t>c-87</t>
  </si>
  <si>
    <t>c-88</t>
  </si>
  <si>
    <t>c-89</t>
  </si>
  <si>
    <t>c-90</t>
  </si>
  <si>
    <t>c-91</t>
  </si>
  <si>
    <t>c-92</t>
  </si>
  <si>
    <t>c-93</t>
  </si>
  <si>
    <t>c-94</t>
  </si>
  <si>
    <t>c-95</t>
  </si>
  <si>
    <t>c-96</t>
  </si>
  <si>
    <t>c-97</t>
  </si>
  <si>
    <t>c-98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</si>
  <si>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</si>
  <si>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</si>
  <si>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</si>
  <si>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</si>
  <si>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</si>
  <si>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</si>
  <si>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</si>
  <si>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</si>
  <si>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</si>
  <si>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</si>
  <si>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d-11</t>
  </si>
  <si>
    <t>d-12</t>
  </si>
  <si>
    <t>d-13</t>
  </si>
  <si>
    <t>d-14</t>
  </si>
  <si>
    <t>d-15</t>
  </si>
  <si>
    <t>d-16</t>
  </si>
  <si>
    <t>d-17</t>
  </si>
  <si>
    <t>d-18</t>
  </si>
  <si>
    <t>d-19</t>
  </si>
  <si>
    <t>d-20</t>
  </si>
  <si>
    <t>d-21</t>
  </si>
  <si>
    <t>d-22</t>
  </si>
  <si>
    <t>d-23</t>
  </si>
  <si>
    <t>d-24</t>
  </si>
  <si>
    <t>d-25</t>
  </si>
  <si>
    <t>d-26</t>
  </si>
  <si>
    <t>d-27</t>
  </si>
  <si>
    <t>d-28</t>
  </si>
  <si>
    <t>d-29</t>
  </si>
  <si>
    <t>d-30</t>
  </si>
  <si>
    <t>d-31</t>
  </si>
  <si>
    <t>d-32</t>
  </si>
  <si>
    <t>d-33</t>
  </si>
  <si>
    <t>d-34</t>
  </si>
  <si>
    <t>d-35</t>
  </si>
  <si>
    <t>d-36</t>
  </si>
  <si>
    <t>d-37</t>
  </si>
  <si>
    <t>d-38</t>
  </si>
  <si>
    <t>d-39</t>
  </si>
  <si>
    <t>d-40</t>
  </si>
  <si>
    <t>d-41</t>
  </si>
  <si>
    <t>d-42</t>
  </si>
  <si>
    <t>d-43</t>
  </si>
  <si>
    <t>d-44</t>
  </si>
  <si>
    <t>d-45</t>
  </si>
  <si>
    <t>d-46</t>
  </si>
  <si>
    <t>d-47</t>
  </si>
  <si>
    <t>d-48</t>
  </si>
  <si>
    <t>d-49</t>
  </si>
  <si>
    <t>d-50</t>
  </si>
  <si>
    <t>d-51</t>
  </si>
  <si>
    <t>d-52</t>
  </si>
  <si>
    <t>d-53</t>
  </si>
  <si>
    <t>d-54</t>
  </si>
  <si>
    <t>d-55</t>
  </si>
  <si>
    <t>d-56</t>
  </si>
  <si>
    <t>e-1</t>
  </si>
  <si>
    <t>e-2</t>
  </si>
  <si>
    <t>e-3</t>
  </si>
  <si>
    <t>e-4</t>
  </si>
  <si>
    <t>e-5</t>
  </si>
  <si>
    <t>e-6</t>
  </si>
  <si>
    <t>e-7</t>
  </si>
  <si>
    <t>e-8</t>
  </si>
  <si>
    <t>e-9</t>
  </si>
  <si>
    <t>e-10</t>
  </si>
  <si>
    <t>e-11</t>
  </si>
  <si>
    <t>e-12</t>
  </si>
  <si>
    <t>e-13</t>
  </si>
  <si>
    <t>e-14</t>
  </si>
  <si>
    <t>e-15</t>
  </si>
  <si>
    <t>e-16</t>
  </si>
  <si>
    <t>e-17</t>
  </si>
  <si>
    <t>e-18</t>
  </si>
  <si>
    <t>e-19</t>
  </si>
  <si>
    <t>e-20</t>
  </si>
  <si>
    <t>e-21</t>
  </si>
  <si>
    <t>e-22</t>
  </si>
  <si>
    <t>e-23</t>
  </si>
  <si>
    <t>e-24</t>
  </si>
  <si>
    <t>e-25</t>
  </si>
  <si>
    <t>e-26</t>
  </si>
  <si>
    <t>e-27</t>
  </si>
  <si>
    <t>e-28</t>
  </si>
  <si>
    <t>c-99</t>
  </si>
  <si>
    <t>c-100</t>
  </si>
  <si>
    <t>c-101</t>
  </si>
  <si>
    <t>등급-순서</t>
    <phoneticPr fontId="1" type="noConversion"/>
  </si>
  <si>
    <t>카드 이름</t>
    <phoneticPr fontId="1" type="noConversion"/>
  </si>
  <si>
    <t>b-77</t>
  </si>
  <si>
    <t>d-57</t>
  </si>
  <si>
    <t>인간1</t>
    <phoneticPr fontId="1" type="noConversion"/>
  </si>
  <si>
    <t>악마1</t>
    <phoneticPr fontId="1" type="noConversion"/>
  </si>
  <si>
    <t>물질1</t>
    <phoneticPr fontId="1" type="noConversion"/>
  </si>
  <si>
    <t>불사1</t>
    <phoneticPr fontId="1" type="noConversion"/>
  </si>
  <si>
    <t>식물1</t>
    <phoneticPr fontId="1" type="noConversion"/>
  </si>
  <si>
    <t>곤충1</t>
    <phoneticPr fontId="1" type="noConversion"/>
  </si>
  <si>
    <t>정령1</t>
    <phoneticPr fontId="1" type="noConversion"/>
  </si>
  <si>
    <t>야수1</t>
    <phoneticPr fontId="1" type="noConversion"/>
  </si>
  <si>
    <t>기계1</t>
    <phoneticPr fontId="1" type="noConversion"/>
  </si>
  <si>
    <t>현재렙</t>
    <phoneticPr fontId="1" type="noConversion"/>
  </si>
  <si>
    <t>최대렙</t>
    <phoneticPr fontId="1" type="noConversion"/>
  </si>
  <si>
    <t>최추피</t>
    <phoneticPr fontId="1" type="noConversion"/>
  </si>
  <si>
    <t>No</t>
    <phoneticPr fontId="1" type="noConversion"/>
  </si>
  <si>
    <t>현재 추가피해</t>
    <phoneticPr fontId="1" type="noConversion"/>
  </si>
  <si>
    <t>All 풀각 후 추가피해</t>
    <phoneticPr fontId="1" type="noConversion"/>
  </si>
  <si>
    <t>도감별 카드 및 각성 가능한 카드</t>
    <phoneticPr fontId="1" type="noConversion"/>
  </si>
  <si>
    <t>현재
각성</t>
    <phoneticPr fontId="1" type="noConversion"/>
  </si>
  <si>
    <t>여유
카드</t>
    <phoneticPr fontId="1" type="noConversion"/>
  </si>
  <si>
    <t>가능
각성</t>
    <phoneticPr fontId="1" type="noConversion"/>
  </si>
  <si>
    <t>-</t>
  </si>
  <si>
    <t>먹은
카드</t>
    <phoneticPr fontId="1" type="noConversion"/>
  </si>
  <si>
    <t>도감 이름</t>
    <phoneticPr fontId="1" type="noConversion"/>
  </si>
  <si>
    <t>카드이름</t>
    <phoneticPr fontId="1" type="noConversion"/>
  </si>
  <si>
    <t>각성</t>
    <phoneticPr fontId="1" type="noConversion"/>
  </si>
  <si>
    <t>Lv1</t>
    <phoneticPr fontId="1" type="noConversion"/>
  </si>
  <si>
    <t>Lv2</t>
  </si>
  <si>
    <t>Lv3</t>
  </si>
  <si>
    <t>0→1</t>
    <phoneticPr fontId="1" type="noConversion"/>
  </si>
  <si>
    <t>1→2</t>
    <phoneticPr fontId="1" type="noConversion"/>
  </si>
  <si>
    <t>2→3</t>
    <phoneticPr fontId="1" type="noConversion"/>
  </si>
  <si>
    <t>추피</t>
    <phoneticPr fontId="1" type="noConversion"/>
  </si>
  <si>
    <t>카단</t>
    <phoneticPr fontId="1" type="noConversion"/>
  </si>
  <si>
    <t>바훈투르</t>
    <phoneticPr fontId="1" type="noConversion"/>
  </si>
  <si>
    <t>토토이끼</t>
    <phoneticPr fontId="1" type="noConversion"/>
  </si>
  <si>
    <t>다람쥐 욤</t>
    <phoneticPr fontId="1" type="noConversion"/>
  </si>
  <si>
    <t>여우 사피아노</t>
    <phoneticPr fontId="1" type="noConversion"/>
  </si>
  <si>
    <t>녹스</t>
    <phoneticPr fontId="1" type="noConversion"/>
  </si>
  <si>
    <t>세티노</t>
    <phoneticPr fontId="1" type="noConversion"/>
  </si>
  <si>
    <t>붉은 남작 에디</t>
    <phoneticPr fontId="1" type="noConversion"/>
  </si>
  <si>
    <t>창조의 알</t>
    <phoneticPr fontId="1" type="noConversion"/>
  </si>
  <si>
    <t>키에사</t>
    <phoneticPr fontId="1" type="noConversion"/>
  </si>
  <si>
    <t>루드벡</t>
    <phoneticPr fontId="1" type="noConversion"/>
  </si>
  <si>
    <t>에스더 루테란</t>
    <phoneticPr fontId="1" type="noConversion"/>
  </si>
  <si>
    <t>에스더 갈라투르</t>
    <phoneticPr fontId="1" type="noConversion"/>
  </si>
  <si>
    <t>수호자 티르</t>
    <phoneticPr fontId="1" type="noConversion"/>
  </si>
  <si>
    <t>수호자 페오스</t>
    <phoneticPr fontId="1" type="noConversion"/>
  </si>
  <si>
    <t>창조의 아크 오르투스</t>
    <phoneticPr fontId="1" type="noConversion"/>
  </si>
  <si>
    <t>고르곤</t>
    <phoneticPr fontId="1" type="noConversion"/>
  </si>
  <si>
    <t>카이슈르</t>
    <phoneticPr fontId="1" type="noConversion"/>
  </si>
  <si>
    <t>아드모스</t>
    <phoneticPr fontId="1" type="noConversion"/>
  </si>
  <si>
    <t>아비시나</t>
    <phoneticPr fontId="1" type="noConversion"/>
  </si>
  <si>
    <t>아델</t>
    <phoneticPr fontId="1" type="noConversion"/>
  </si>
  <si>
    <t>엘레노아</t>
    <phoneticPr fontId="1" type="noConversion"/>
  </si>
  <si>
    <t>나기</t>
    <phoneticPr fontId="1" type="noConversion"/>
  </si>
  <si>
    <t>리루</t>
    <phoneticPr fontId="1" type="noConversion"/>
  </si>
  <si>
    <t>실험체 타르마쿰</t>
    <phoneticPr fontId="1" type="noConversion"/>
  </si>
  <si>
    <t>No</t>
    <phoneticPr fontId="1" type="noConversion"/>
  </si>
  <si>
    <t>Lv</t>
    <phoneticPr fontId="1" type="noConversion"/>
  </si>
  <si>
    <t>추피</t>
    <phoneticPr fontId="1" type="noConversion"/>
  </si>
  <si>
    <t>d</t>
    <phoneticPr fontId="1" type="noConversion"/>
  </si>
  <si>
    <t>전설</t>
    <phoneticPr fontId="1" type="noConversion"/>
  </si>
  <si>
    <t>영웅</t>
    <phoneticPr fontId="1" type="noConversion"/>
  </si>
  <si>
    <t>희귀</t>
    <phoneticPr fontId="1" type="noConversion"/>
  </si>
  <si>
    <t>일반</t>
    <phoneticPr fontId="1" type="noConversion"/>
  </si>
  <si>
    <t>고급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</si>
  <si>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</si>
  <si>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</si>
  <si>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</si>
  <si>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e</t>
    <phoneticPr fontId="1" type="noConversion"/>
  </si>
  <si>
    <t>0&gt;1</t>
    <phoneticPr fontId="1" type="noConversion"/>
  </si>
  <si>
    <t>1&gt;2</t>
    <phoneticPr fontId="1" type="noConversion"/>
  </si>
  <si>
    <t>2&gt;3</t>
    <phoneticPr fontId="1" type="noConversion"/>
  </si>
  <si>
    <t>3&gt;4</t>
    <phoneticPr fontId="1" type="noConversion"/>
  </si>
  <si>
    <t>4&gt;5</t>
    <phoneticPr fontId="1" type="noConversion"/>
  </si>
  <si>
    <t>등급</t>
    <phoneticPr fontId="1" type="noConversion"/>
  </si>
  <si>
    <t>등급2</t>
    <phoneticPr fontId="1" type="noConversion"/>
  </si>
  <si>
    <t>필요 경험치</t>
    <phoneticPr fontId="1" type="noConversion"/>
  </si>
  <si>
    <t>0&gt;2</t>
    <phoneticPr fontId="1" type="noConversion"/>
  </si>
  <si>
    <t>0&gt;3</t>
    <phoneticPr fontId="1" type="noConversion"/>
  </si>
  <si>
    <t>0&gt;4</t>
    <phoneticPr fontId="1" type="noConversion"/>
  </si>
  <si>
    <t>0&gt;5</t>
    <phoneticPr fontId="1" type="noConversion"/>
  </si>
  <si>
    <t>필요 경험치 누적</t>
    <phoneticPr fontId="1" type="noConversion"/>
  </si>
  <si>
    <t>올 각성시
필요 경험치</t>
    <phoneticPr fontId="1" type="noConversion"/>
  </si>
  <si>
    <t>올 각성시
악추피</t>
    <phoneticPr fontId="1" type="noConversion"/>
  </si>
  <si>
    <t>현재 악추피</t>
    <phoneticPr fontId="1" type="noConversion"/>
  </si>
  <si>
    <t>ALL 풀각시
필요 카드 수</t>
    <phoneticPr fontId="1" type="noConversion"/>
  </si>
  <si>
    <t>팩 종류별
필요 카드 수</t>
    <phoneticPr fontId="1" type="noConversion"/>
  </si>
  <si>
    <t>팩 종류별
필요 카드 종류</t>
    <phoneticPr fontId="1" type="noConversion"/>
  </si>
  <si>
    <t>ALL 풀각시 악추피</t>
    <phoneticPr fontId="1" type="noConversion"/>
  </si>
  <si>
    <t>최대 각성 후 추가피해</t>
    <phoneticPr fontId="1" type="noConversion"/>
  </si>
  <si>
    <t>종류</t>
    <phoneticPr fontId="1" type="noConversion"/>
  </si>
  <si>
    <t>평균</t>
    <phoneticPr fontId="1" type="noConversion"/>
  </si>
  <si>
    <t>현재
각성</t>
    <phoneticPr fontId="1" type="noConversion"/>
  </si>
  <si>
    <t>최대
각성</t>
    <phoneticPr fontId="1" type="noConversion"/>
  </si>
  <si>
    <t>필요각성</t>
    <phoneticPr fontId="1" type="noConversion"/>
  </si>
  <si>
    <t>아크라시아 오케스트라</t>
    <phoneticPr fontId="1" type="noConversion"/>
  </si>
  <si>
    <t>알레그로</t>
    <phoneticPr fontId="1" type="noConversion"/>
  </si>
  <si>
    <t>시이라</t>
    <phoneticPr fontId="1" type="noConversion"/>
  </si>
  <si>
    <t>루티아</t>
    <phoneticPr fontId="1" type="noConversion"/>
  </si>
  <si>
    <t>별빛의 노래</t>
    <phoneticPr fontId="1" type="noConversion"/>
  </si>
  <si>
    <t>레나</t>
    <phoneticPr fontId="1" type="noConversion"/>
  </si>
  <si>
    <t>마음을 다해 부르면</t>
    <phoneticPr fontId="1" type="noConversion"/>
  </si>
  <si>
    <t>에라스모</t>
    <phoneticPr fontId="1" type="noConversion"/>
  </si>
  <si>
    <t>니나브</t>
    <phoneticPr fontId="1" type="noConversion"/>
  </si>
  <si>
    <t>바스티안</t>
    <phoneticPr fontId="1" type="noConversion"/>
  </si>
  <si>
    <t>에아달린</t>
    <phoneticPr fontId="1" type="noConversion"/>
  </si>
  <si>
    <t>네가 보고 싶었어!</t>
    <phoneticPr fontId="1" type="noConversion"/>
  </si>
  <si>
    <t>가디언 루</t>
    <phoneticPr fontId="1" type="noConversion"/>
  </si>
  <si>
    <t>미스트라시아의 비밀</t>
    <phoneticPr fontId="1" type="noConversion"/>
  </si>
  <si>
    <t>미스틱</t>
    <phoneticPr fontId="1" type="noConversion"/>
  </si>
  <si>
    <t>쿠크세이튼</t>
    <phoneticPr fontId="1" type="noConversion"/>
  </si>
  <si>
    <t>너의 목소리가 들려</t>
    <phoneticPr fontId="1" type="noConversion"/>
  </si>
  <si>
    <t>파파</t>
    <phoneticPr fontId="1" type="noConversion"/>
  </si>
  <si>
    <t>주인님, 명령을 내려주십시오!</t>
    <phoneticPr fontId="1" type="noConversion"/>
  </si>
  <si>
    <t>사교도 대제사장</t>
    <phoneticPr fontId="1" type="noConversion"/>
  </si>
  <si>
    <t>바에단</t>
    <phoneticPr fontId="1" type="noConversion"/>
  </si>
  <si>
    <t>도굴단장 우고</t>
    <phoneticPr fontId="1" type="noConversion"/>
  </si>
  <si>
    <t>붉은 남작 에디</t>
    <phoneticPr fontId="1" type="noConversion"/>
  </si>
  <si>
    <t>백귀야행</t>
    <phoneticPr fontId="1" type="noConversion"/>
  </si>
  <si>
    <t>반다</t>
    <phoneticPr fontId="1" type="noConversion"/>
  </si>
  <si>
    <t>미령</t>
    <phoneticPr fontId="1" type="noConversion"/>
  </si>
  <si>
    <t>만월의 고택</t>
    <phoneticPr fontId="1" type="noConversion"/>
  </si>
  <si>
    <t>삭월</t>
    <phoneticPr fontId="1" type="noConversion"/>
  </si>
  <si>
    <t>해적시대</t>
    <phoneticPr fontId="1" type="noConversion"/>
  </si>
  <si>
    <t>검은이빨</t>
    <phoneticPr fontId="1" type="noConversion"/>
  </si>
  <si>
    <t>히바이크</t>
    <phoneticPr fontId="1" type="noConversion"/>
  </si>
  <si>
    <t>다르키엘의 저주</t>
    <phoneticPr fontId="1" type="noConversion"/>
  </si>
  <si>
    <t>붉은 남작 에디</t>
    <phoneticPr fontId="1" type="noConversion"/>
  </si>
  <si>
    <t>세티노</t>
    <phoneticPr fontId="1" type="noConversion"/>
  </si>
  <si>
    <t>녹스</t>
    <phoneticPr fontId="1" type="noConversion"/>
  </si>
  <si>
    <t>크라잉 스톰</t>
    <phoneticPr fontId="1" type="noConversion"/>
  </si>
  <si>
    <t>바위의 요람</t>
    <phoneticPr fontId="1" type="noConversion"/>
  </si>
  <si>
    <t>모카모카</t>
    <phoneticPr fontId="1" type="noConversion"/>
  </si>
  <si>
    <t>토토이끼</t>
    <phoneticPr fontId="1" type="noConversion"/>
  </si>
  <si>
    <t>인간의 적은 인간</t>
    <phoneticPr fontId="1" type="noConversion"/>
  </si>
  <si>
    <t>진화의 군주 카인</t>
    <phoneticPr fontId="1" type="noConversion"/>
  </si>
  <si>
    <t>슈헤리트</t>
    <phoneticPr fontId="1" type="noConversion"/>
  </si>
  <si>
    <t>동물농장</t>
    <phoneticPr fontId="1" type="noConversion"/>
  </si>
  <si>
    <t>나루니</t>
    <phoneticPr fontId="1" type="noConversion"/>
  </si>
  <si>
    <t>참크리</t>
    <phoneticPr fontId="1" type="noConversion"/>
  </si>
  <si>
    <t>나비</t>
    <phoneticPr fontId="1" type="noConversion"/>
  </si>
  <si>
    <t>포포</t>
    <phoneticPr fontId="1" type="noConversion"/>
  </si>
  <si>
    <t>환상의 듀오</t>
    <phoneticPr fontId="1" type="noConversion"/>
  </si>
  <si>
    <t>여우 사피아노</t>
    <phoneticPr fontId="1" type="noConversion"/>
  </si>
  <si>
    <t>베르베로</t>
    <phoneticPr fontId="1" type="noConversion"/>
  </si>
  <si>
    <t>태양의 기사단</t>
    <phoneticPr fontId="1" type="noConversion"/>
  </si>
  <si>
    <t>라하르트</t>
    <phoneticPr fontId="1" type="noConversion"/>
  </si>
  <si>
    <t>제레온</t>
    <phoneticPr fontId="1" type="noConversion"/>
  </si>
  <si>
    <t>하템</t>
    <phoneticPr fontId="1" type="noConversion"/>
  </si>
  <si>
    <t>키에사</t>
    <phoneticPr fontId="1" type="noConversion"/>
  </si>
  <si>
    <t>남부에 떠오른 태양</t>
    <phoneticPr fontId="1" type="noConversion"/>
  </si>
  <si>
    <t>루드벡</t>
    <phoneticPr fontId="1" type="noConversion"/>
  </si>
  <si>
    <t>우마르 맙소사!</t>
    <phoneticPr fontId="1" type="noConversion"/>
  </si>
  <si>
    <t>우르르</t>
    <phoneticPr fontId="1" type="noConversion"/>
  </si>
  <si>
    <t>피에르</t>
    <phoneticPr fontId="1" type="noConversion"/>
  </si>
  <si>
    <t>이마르</t>
    <phoneticPr fontId="1" type="noConversion"/>
  </si>
  <si>
    <t>에이케르</t>
    <phoneticPr fontId="1" type="noConversion"/>
  </si>
  <si>
    <t>벨크루제를 찾아서</t>
    <phoneticPr fontId="1" type="noConversion"/>
  </si>
  <si>
    <t>바훈투르</t>
    <phoneticPr fontId="1" type="noConversion"/>
  </si>
  <si>
    <t>케이사르</t>
    <phoneticPr fontId="1" type="noConversion"/>
  </si>
  <si>
    <t>애주가</t>
    <phoneticPr fontId="1" type="noConversion"/>
  </si>
  <si>
    <t>진저웨일</t>
    <phoneticPr fontId="1" type="noConversion"/>
  </si>
  <si>
    <t>갈기파도 항구 네리아</t>
    <phoneticPr fontId="1" type="noConversion"/>
  </si>
  <si>
    <t>기드온</t>
    <phoneticPr fontId="1" type="noConversion"/>
  </si>
  <si>
    <t>모험가 길드의 의뢰</t>
    <phoneticPr fontId="1" type="noConversion"/>
  </si>
  <si>
    <t>아나벨</t>
    <phoneticPr fontId="1" type="noConversion"/>
  </si>
  <si>
    <t>그림자도 밟지 말라 했거늘</t>
    <phoneticPr fontId="1" type="noConversion"/>
  </si>
  <si>
    <t>난민 파밀리아</t>
    <phoneticPr fontId="1" type="noConversion"/>
  </si>
  <si>
    <t>고블린 장로 발루</t>
    <phoneticPr fontId="1" type="noConversion"/>
  </si>
  <si>
    <t>베나르</t>
    <phoneticPr fontId="1" type="noConversion"/>
  </si>
  <si>
    <t>바루투</t>
    <phoneticPr fontId="1" type="noConversion"/>
  </si>
  <si>
    <t>장로님, 우리 장로님</t>
    <phoneticPr fontId="1" type="noConversion"/>
  </si>
  <si>
    <t>오크 장로 질록</t>
    <phoneticPr fontId="1" type="noConversion"/>
  </si>
  <si>
    <t>고블리하도다!</t>
    <phoneticPr fontId="1" type="noConversion"/>
  </si>
  <si>
    <t>고비우스 24세</t>
    <phoneticPr fontId="1" type="noConversion"/>
  </si>
  <si>
    <t>네스</t>
    <phoneticPr fontId="1" type="noConversion"/>
  </si>
  <si>
    <t>원로원의 계략</t>
    <phoneticPr fontId="1" type="noConversion"/>
  </si>
  <si>
    <t>하이거</t>
    <phoneticPr fontId="1" type="noConversion"/>
  </si>
  <si>
    <t>사트라</t>
    <phoneticPr fontId="1" type="noConversion"/>
  </si>
  <si>
    <t>가디언의 광기</t>
    <phoneticPr fontId="1" type="noConversion"/>
  </si>
  <si>
    <t>중갑 나크라세나</t>
    <phoneticPr fontId="1" type="noConversion"/>
  </si>
  <si>
    <t>벨가누스</t>
    <phoneticPr fontId="1" type="noConversion"/>
  </si>
  <si>
    <t>아카테스</t>
    <phoneticPr fontId="1" type="noConversion"/>
  </si>
  <si>
    <t>혹한의 헬가이아</t>
    <phoneticPr fontId="1" type="noConversion"/>
  </si>
  <si>
    <t>왕의 자격</t>
    <phoneticPr fontId="1" type="noConversion"/>
  </si>
  <si>
    <t>실리안</t>
    <phoneticPr fontId="1" type="noConversion"/>
  </si>
  <si>
    <t>패자의 검</t>
    <phoneticPr fontId="1" type="noConversion"/>
  </si>
  <si>
    <t>루테란 왕위 쟁탈전</t>
    <phoneticPr fontId="1" type="noConversion"/>
  </si>
  <si>
    <t>카마인</t>
    <phoneticPr fontId="1" type="noConversion"/>
  </si>
  <si>
    <t>못다한 승부</t>
    <phoneticPr fontId="1" type="noConversion"/>
  </si>
  <si>
    <t>발탄</t>
    <phoneticPr fontId="1" type="noConversion"/>
  </si>
  <si>
    <t>에스더 루테란</t>
    <phoneticPr fontId="1" type="noConversion"/>
  </si>
  <si>
    <t>무기여 잘 있거라</t>
    <phoneticPr fontId="1" type="noConversion"/>
  </si>
  <si>
    <t>벨크루제</t>
    <phoneticPr fontId="1" type="noConversion"/>
  </si>
  <si>
    <t>파르쿠나스</t>
    <phoneticPr fontId="1" type="noConversion"/>
  </si>
  <si>
    <t>진멸의 창</t>
    <phoneticPr fontId="1" type="noConversion"/>
  </si>
  <si>
    <t>광기의 축제</t>
    <phoneticPr fontId="1" type="noConversion"/>
  </si>
  <si>
    <t>아만</t>
    <phoneticPr fontId="1" type="noConversion"/>
  </si>
  <si>
    <t>쿠크세이튼</t>
    <phoneticPr fontId="1" type="noConversion"/>
  </si>
  <si>
    <t>기사의 나라 루테란</t>
    <phoneticPr fontId="1" type="noConversion"/>
  </si>
  <si>
    <t>국왕 실리안</t>
    <phoneticPr fontId="1" type="noConversion"/>
  </si>
  <si>
    <t>하셀링크</t>
    <phoneticPr fontId="1" type="noConversion"/>
  </si>
  <si>
    <t>미한</t>
    <phoneticPr fontId="1" type="noConversion"/>
  </si>
  <si>
    <t>몬테르크</t>
    <phoneticPr fontId="1" type="noConversion"/>
  </si>
  <si>
    <t>보레아 기사단</t>
    <phoneticPr fontId="1" type="noConversion"/>
  </si>
  <si>
    <t>하울로크</t>
    <phoneticPr fontId="1" type="noConversion"/>
  </si>
  <si>
    <t>아자란</t>
    <phoneticPr fontId="1" type="noConversion"/>
  </si>
  <si>
    <t>거인 토토이크</t>
    <phoneticPr fontId="1" type="noConversion"/>
  </si>
  <si>
    <t>토토마</t>
    <phoneticPr fontId="1" type="noConversion"/>
  </si>
  <si>
    <t>수호자 에오로</t>
    <phoneticPr fontId="1" type="noConversion"/>
  </si>
  <si>
    <t>수호자 티르</t>
    <phoneticPr fontId="1" type="noConversion"/>
  </si>
  <si>
    <t>필드 보스 I</t>
    <phoneticPr fontId="1" type="noConversion"/>
  </si>
  <si>
    <t>루드릭</t>
    <phoneticPr fontId="1" type="noConversion"/>
  </si>
  <si>
    <t>소금거인</t>
    <phoneticPr fontId="1" type="noConversion"/>
  </si>
  <si>
    <t>토토이크의 지혜야!</t>
    <phoneticPr fontId="1" type="noConversion"/>
  </si>
  <si>
    <t>하이비 집행관</t>
    <phoneticPr fontId="1" type="noConversion"/>
  </si>
  <si>
    <t>창의 달인</t>
    <phoneticPr fontId="1" type="noConversion"/>
  </si>
  <si>
    <t>다시 살아난다 말할까</t>
    <phoneticPr fontId="1" type="noConversion"/>
  </si>
  <si>
    <t>테르나크</t>
    <phoneticPr fontId="1" type="noConversion"/>
  </si>
  <si>
    <t>지그문트</t>
    <phoneticPr fontId="1" type="noConversion"/>
  </si>
  <si>
    <t>추락한 태양</t>
    <phoneticPr fontId="1" type="noConversion"/>
  </si>
  <si>
    <t>사령술의 대가</t>
    <phoneticPr fontId="1" type="noConversion"/>
  </si>
  <si>
    <t>가룸</t>
    <phoneticPr fontId="1" type="noConversion"/>
  </si>
  <si>
    <t>나베갈</t>
    <phoneticPr fontId="1" type="noConversion"/>
  </si>
  <si>
    <t>고르곤</t>
    <phoneticPr fontId="1" type="noConversion"/>
  </si>
  <si>
    <t>꺾여진 검</t>
    <phoneticPr fontId="1" type="noConversion"/>
  </si>
  <si>
    <t>마네스</t>
    <phoneticPr fontId="1" type="noConversion"/>
  </si>
  <si>
    <t>아드린느</t>
    <phoneticPr fontId="1" type="noConversion"/>
  </si>
  <si>
    <t>어둠군단</t>
    <phoneticPr fontId="1" type="noConversion"/>
  </si>
  <si>
    <t>카멘</t>
    <phoneticPr fontId="1" type="noConversion"/>
  </si>
  <si>
    <t>카이슈르</t>
    <phoneticPr fontId="1" type="noConversion"/>
  </si>
  <si>
    <t>토토이크의 수호자</t>
    <phoneticPr fontId="1" type="noConversion"/>
  </si>
  <si>
    <t>고스트 버스터즈</t>
    <phoneticPr fontId="1" type="noConversion"/>
  </si>
  <si>
    <t>한이 서린 여인</t>
    <phoneticPr fontId="1" type="noConversion"/>
  </si>
  <si>
    <t>나베르</t>
    <phoneticPr fontId="1" type="noConversion"/>
  </si>
  <si>
    <t>넌 말을 소중히 하지 않았지</t>
    <phoneticPr fontId="1" type="noConversion"/>
  </si>
  <si>
    <t>칼트말루스</t>
    <phoneticPr fontId="1" type="noConversion"/>
  </si>
  <si>
    <t>검은 비 평원</t>
    <phoneticPr fontId="1" type="noConversion"/>
  </si>
  <si>
    <t>사이카</t>
    <phoneticPr fontId="1" type="noConversion"/>
  </si>
  <si>
    <t>칼도르</t>
    <phoneticPr fontId="1" type="noConversion"/>
  </si>
  <si>
    <t>비올레</t>
    <phoneticPr fontId="1" type="noConversion"/>
  </si>
  <si>
    <t>씬 스틸러</t>
    <phoneticPr fontId="1" type="noConversion"/>
  </si>
  <si>
    <t>아델</t>
    <phoneticPr fontId="1" type="noConversion"/>
  </si>
  <si>
    <t>페데리코</t>
    <phoneticPr fontId="1" type="noConversion"/>
  </si>
  <si>
    <t>남겨진 바람의 절벽</t>
    <phoneticPr fontId="1" type="noConversion"/>
  </si>
  <si>
    <t>세리아</t>
    <phoneticPr fontId="1" type="noConversion"/>
  </si>
  <si>
    <t>집행관 솔라스</t>
    <phoneticPr fontId="1" type="noConversion"/>
  </si>
  <si>
    <t>세이크리아의 사제</t>
    <phoneticPr fontId="1" type="noConversion"/>
  </si>
  <si>
    <t>빙결의 극지</t>
    <phoneticPr fontId="1" type="noConversion"/>
  </si>
  <si>
    <t>진 매드닉</t>
    <phoneticPr fontId="1" type="noConversion"/>
  </si>
  <si>
    <t>자베른</t>
    <phoneticPr fontId="1" type="noConversion"/>
  </si>
  <si>
    <t>시안</t>
    <phoneticPr fontId="1" type="noConversion"/>
  </si>
  <si>
    <t>루아브</t>
    <phoneticPr fontId="1" type="noConversion"/>
  </si>
  <si>
    <t>거울의 미궁</t>
    <phoneticPr fontId="1" type="noConversion"/>
  </si>
  <si>
    <t>일리아칸</t>
    <phoneticPr fontId="1" type="noConversion"/>
  </si>
  <si>
    <t>질병군단</t>
    <phoneticPr fontId="1" type="noConversion"/>
  </si>
  <si>
    <t>역병 인도자</t>
    <phoneticPr fontId="1" type="noConversion"/>
  </si>
  <si>
    <t>하르잘</t>
    <phoneticPr fontId="1" type="noConversion"/>
  </si>
  <si>
    <t>칼라도세</t>
    <phoneticPr fontId="1" type="noConversion"/>
  </si>
  <si>
    <t>기록되지 않은 승부</t>
    <phoneticPr fontId="1" type="noConversion"/>
  </si>
  <si>
    <t>에스더 시엔</t>
    <phoneticPr fontId="1" type="noConversion"/>
  </si>
  <si>
    <t>카제로스의 군단장</t>
    <phoneticPr fontId="1" type="noConversion"/>
  </si>
  <si>
    <t>비아키스</t>
    <phoneticPr fontId="1" type="noConversion"/>
  </si>
  <si>
    <t>아브렐슈드</t>
    <phoneticPr fontId="1" type="noConversion"/>
  </si>
  <si>
    <t>절친노트</t>
    <phoneticPr fontId="1" type="noConversion"/>
  </si>
  <si>
    <t>시엔 여관</t>
    <phoneticPr fontId="1" type="noConversion"/>
  </si>
  <si>
    <t>샨디</t>
    <phoneticPr fontId="1" type="noConversion"/>
  </si>
  <si>
    <t>라이아의 은인</t>
    <phoneticPr fontId="1" type="noConversion"/>
  </si>
  <si>
    <t>자히아</t>
    <phoneticPr fontId="1" type="noConversion"/>
  </si>
  <si>
    <t>영광의 벽</t>
    <phoneticPr fontId="1" type="noConversion"/>
  </si>
  <si>
    <t>흑장미 교회당</t>
    <phoneticPr fontId="1" type="noConversion"/>
  </si>
  <si>
    <t>사교도 대제사장</t>
    <phoneticPr fontId="1" type="noConversion"/>
  </si>
  <si>
    <t>서부의 혁명군</t>
    <phoneticPr fontId="1" type="noConversion"/>
  </si>
  <si>
    <t>리웰라</t>
    <phoneticPr fontId="1" type="noConversion"/>
  </si>
  <si>
    <t>모라이 유적지</t>
    <phoneticPr fontId="1" type="noConversion"/>
  </si>
  <si>
    <t>타나토스</t>
    <phoneticPr fontId="1" type="noConversion"/>
  </si>
  <si>
    <t>불타는 레온하트</t>
    <phoneticPr fontId="1" type="noConversion"/>
  </si>
  <si>
    <t>도굴단장 우고</t>
    <phoneticPr fontId="1" type="noConversion"/>
  </si>
  <si>
    <t>광휘의 능선</t>
    <phoneticPr fontId="1" type="noConversion"/>
  </si>
  <si>
    <t>릭투스</t>
    <phoneticPr fontId="1" type="noConversion"/>
  </si>
  <si>
    <t>레온하트에 어서 오세요!</t>
    <phoneticPr fontId="1" type="noConversion"/>
  </si>
  <si>
    <t>레온하트 네리아</t>
    <phoneticPr fontId="1" type="noConversion"/>
  </si>
  <si>
    <t>시이라</t>
    <phoneticPr fontId="1" type="noConversion"/>
  </si>
  <si>
    <t>새벽의 사제</t>
    <phoneticPr fontId="1" type="noConversion"/>
  </si>
  <si>
    <t>침묵하는 거인의 숲</t>
    <phoneticPr fontId="1" type="noConversion"/>
  </si>
  <si>
    <t>거신 카스피엘</t>
    <phoneticPr fontId="1" type="noConversion"/>
  </si>
  <si>
    <t>세계의 방랑자</t>
    <phoneticPr fontId="1" type="noConversion"/>
  </si>
  <si>
    <t>카드리</t>
    <phoneticPr fontId="1" type="noConversion"/>
  </si>
  <si>
    <t>벗에게 보내는 편지</t>
    <phoneticPr fontId="1" type="noConversion"/>
  </si>
  <si>
    <t>업화의 궤멸자</t>
    <phoneticPr fontId="1" type="noConversion"/>
  </si>
  <si>
    <t>카이슈테르</t>
    <phoneticPr fontId="1" type="noConversion"/>
  </si>
  <si>
    <t>오백 년의 세월</t>
    <phoneticPr fontId="1" type="noConversion"/>
  </si>
  <si>
    <t>두뇌 풀가동</t>
    <phoneticPr fontId="1" type="noConversion"/>
  </si>
  <si>
    <t>섬의 주인</t>
    <phoneticPr fontId="1" type="noConversion"/>
  </si>
  <si>
    <t>두키킹</t>
    <phoneticPr fontId="1" type="noConversion"/>
  </si>
  <si>
    <t>표류소녀 엠마</t>
    <phoneticPr fontId="1" type="noConversion"/>
  </si>
  <si>
    <t>크누트의 무덤</t>
    <phoneticPr fontId="1" type="noConversion"/>
  </si>
  <si>
    <t>칼바서스</t>
    <phoneticPr fontId="1" type="noConversion"/>
  </si>
  <si>
    <t>크누트</t>
    <phoneticPr fontId="1" type="noConversion"/>
  </si>
  <si>
    <t>대륙의 리더들</t>
    <phoneticPr fontId="1" type="noConversion"/>
  </si>
  <si>
    <t>바스티안</t>
    <phoneticPr fontId="1" type="noConversion"/>
  </si>
  <si>
    <t>천둥날개</t>
    <phoneticPr fontId="1" type="noConversion"/>
  </si>
  <si>
    <t>파한</t>
    <phoneticPr fontId="1" type="noConversion"/>
  </si>
  <si>
    <t>살아서 다시 보길 바란다</t>
    <phoneticPr fontId="1" type="noConversion"/>
  </si>
  <si>
    <t>바에단</t>
    <phoneticPr fontId="1" type="noConversion"/>
  </si>
  <si>
    <t>삶과 죽음의 경계</t>
    <phoneticPr fontId="1" type="noConversion"/>
  </si>
  <si>
    <t>반다</t>
    <phoneticPr fontId="1" type="noConversion"/>
  </si>
  <si>
    <t>하백</t>
    <phoneticPr fontId="1" type="noConversion"/>
  </si>
  <si>
    <t>웨이</t>
    <phoneticPr fontId="1" type="noConversion"/>
  </si>
  <si>
    <t>계승되는 의지</t>
    <phoneticPr fontId="1" type="noConversion"/>
  </si>
  <si>
    <t>창천의 수호자</t>
    <phoneticPr fontId="1" type="noConversion"/>
  </si>
  <si>
    <t>객주도사</t>
    <phoneticPr fontId="1" type="noConversion"/>
  </si>
  <si>
    <t>수령도사</t>
    <phoneticPr fontId="1" type="noConversion"/>
  </si>
  <si>
    <t>월향도사</t>
    <phoneticPr fontId="1" type="noConversion"/>
  </si>
  <si>
    <t>부정한 자를 포박하라!</t>
    <phoneticPr fontId="1" type="noConversion"/>
  </si>
  <si>
    <t>가디언의 포효</t>
    <phoneticPr fontId="1" type="noConversion"/>
  </si>
  <si>
    <t>루메루스</t>
    <phoneticPr fontId="1" type="noConversion"/>
  </si>
  <si>
    <t>우르닐</t>
    <phoneticPr fontId="1" type="noConversion"/>
  </si>
  <si>
    <t>빙결의 레기오로스</t>
    <phoneticPr fontId="1" type="noConversion"/>
  </si>
  <si>
    <t>어둠의 레기오로스</t>
    <phoneticPr fontId="1" type="noConversion"/>
  </si>
  <si>
    <t>카바티안 왕국의 후예</t>
    <phoneticPr fontId="1" type="noConversion"/>
  </si>
  <si>
    <t>아비시나</t>
    <phoneticPr fontId="1" type="noConversion"/>
  </si>
  <si>
    <t>니헬타로프의 상념</t>
    <phoneticPr fontId="1" type="noConversion"/>
  </si>
  <si>
    <t>세 우마르가 오리라</t>
    <phoneticPr fontId="1" type="noConversion"/>
  </si>
  <si>
    <t>왕관의 쓴 자</t>
    <phoneticPr fontId="1" type="noConversion"/>
  </si>
  <si>
    <t>아제나&amp;이난나</t>
    <phoneticPr fontId="1" type="noConversion"/>
  </si>
  <si>
    <t>에아달린</t>
    <phoneticPr fontId="1" type="noConversion"/>
  </si>
  <si>
    <t>마력의 축복을 받은 자들</t>
    <phoneticPr fontId="1" type="noConversion"/>
  </si>
  <si>
    <t>비슈츠</t>
    <phoneticPr fontId="1" type="noConversion"/>
  </si>
  <si>
    <t>파괴된 제나일</t>
    <phoneticPr fontId="1" type="noConversion"/>
  </si>
  <si>
    <t>책을 읽읍시다</t>
    <phoneticPr fontId="1" type="noConversion"/>
  </si>
  <si>
    <t>오렐다</t>
    <phoneticPr fontId="1" type="noConversion"/>
  </si>
  <si>
    <t>루티아</t>
    <phoneticPr fontId="1" type="noConversion"/>
  </si>
  <si>
    <t>여, 여왕 폐하?</t>
    <phoneticPr fontId="1" type="noConversion"/>
  </si>
  <si>
    <t>더위 사냥꾼</t>
    <phoneticPr fontId="1" type="noConversion"/>
  </si>
  <si>
    <t>쿤겔라니움</t>
    <phoneticPr fontId="1" type="noConversion"/>
  </si>
  <si>
    <t>힘이 넘쳐 흐르는군!</t>
    <phoneticPr fontId="1" type="noConversion"/>
  </si>
  <si>
    <t>게이트를 열어라</t>
    <phoneticPr fontId="1" type="noConversion"/>
  </si>
  <si>
    <t>광기의 주인이시여…!</t>
    <phoneticPr fontId="1" type="noConversion"/>
  </si>
  <si>
    <t>광기군단</t>
    <phoneticPr fontId="1" type="noConversion"/>
  </si>
  <si>
    <t>크란테루스</t>
    <phoneticPr fontId="1" type="noConversion"/>
  </si>
  <si>
    <t>창천 비무제</t>
    <phoneticPr fontId="1" type="noConversion"/>
  </si>
  <si>
    <t>여울</t>
    <phoneticPr fontId="1" type="noConversion"/>
  </si>
  <si>
    <t>금강</t>
    <phoneticPr fontId="1" type="noConversion"/>
  </si>
  <si>
    <t>길달</t>
    <phoneticPr fontId="1" type="noConversion"/>
  </si>
  <si>
    <t>창천구검</t>
    <phoneticPr fontId="1" type="noConversion"/>
  </si>
  <si>
    <t>포포포</t>
    <phoneticPr fontId="1" type="noConversion"/>
  </si>
  <si>
    <t>만포</t>
    <phoneticPr fontId="1" type="noConversion"/>
  </si>
  <si>
    <t>원포</t>
    <phoneticPr fontId="1" type="noConversion"/>
  </si>
  <si>
    <t>업화의 혈투사</t>
    <phoneticPr fontId="1" type="noConversion"/>
  </si>
  <si>
    <t>정령의 땅</t>
    <phoneticPr fontId="1" type="noConversion"/>
  </si>
  <si>
    <t>에페르니아</t>
    <phoneticPr fontId="1" type="noConversion"/>
  </si>
  <si>
    <t>게르디아</t>
    <phoneticPr fontId="1" type="noConversion"/>
  </si>
  <si>
    <t>변신은 무죄</t>
    <phoneticPr fontId="1" type="noConversion"/>
  </si>
  <si>
    <t>미령</t>
    <phoneticPr fontId="1" type="noConversion"/>
  </si>
  <si>
    <t>누나만 믿어!</t>
    <phoneticPr fontId="1" type="noConversion"/>
  </si>
  <si>
    <t>사샤</t>
    <phoneticPr fontId="1" type="noConversion"/>
  </si>
  <si>
    <t>위대한 성 네리아</t>
    <phoneticPr fontId="1" type="noConversion"/>
  </si>
  <si>
    <t>엘조윈의 선택</t>
    <phoneticPr fontId="1" type="noConversion"/>
  </si>
  <si>
    <t>지혜의 아크 라디체</t>
    <phoneticPr fontId="1" type="noConversion"/>
  </si>
  <si>
    <t>몽환의 궁전</t>
    <phoneticPr fontId="1" type="noConversion"/>
  </si>
  <si>
    <t>몽환의 킹</t>
    <phoneticPr fontId="1" type="noConversion"/>
  </si>
  <si>
    <t>몽환의 퀸</t>
    <phoneticPr fontId="1" type="noConversion"/>
  </si>
  <si>
    <t>몽환의 나이트</t>
    <phoneticPr fontId="1" type="noConversion"/>
  </si>
  <si>
    <t>하나의 몸, 두 개의 마음</t>
    <phoneticPr fontId="1" type="noConversion"/>
  </si>
  <si>
    <t>미카엘과 노메드</t>
    <phoneticPr fontId="1" type="noConversion"/>
  </si>
  <si>
    <t>격돌하는 마력</t>
    <phoneticPr fontId="1" type="noConversion"/>
  </si>
  <si>
    <t>프롤로그의 인연</t>
    <phoneticPr fontId="1" type="noConversion"/>
  </si>
  <si>
    <t>호동</t>
    <phoneticPr fontId="1" type="noConversion"/>
  </si>
  <si>
    <t>내 동료가 되어라!</t>
    <phoneticPr fontId="1" type="noConversion"/>
  </si>
  <si>
    <t>칼스 모론토</t>
    <phoneticPr fontId="1" type="noConversion"/>
  </si>
  <si>
    <t>소년이여 신화가 되어라</t>
    <phoneticPr fontId="1" type="noConversion"/>
  </si>
  <si>
    <t>레이든</t>
    <phoneticPr fontId="1" type="noConversion"/>
  </si>
  <si>
    <t>안녕 코코모</t>
    <phoneticPr fontId="1" type="noConversion"/>
  </si>
  <si>
    <t>다쿠쿠</t>
    <phoneticPr fontId="1" type="noConversion"/>
  </si>
  <si>
    <t>바다로!</t>
    <phoneticPr fontId="1" type="noConversion"/>
  </si>
  <si>
    <t>녹슨 닻 무덤</t>
    <phoneticPr fontId="1" type="noConversion"/>
  </si>
  <si>
    <t>말할 수 없는 비밀</t>
    <phoneticPr fontId="1" type="noConversion"/>
  </si>
  <si>
    <t>칸다리아 네리아</t>
    <phoneticPr fontId="1" type="noConversion"/>
  </si>
  <si>
    <t>에르제베트</t>
    <phoneticPr fontId="1" type="noConversion"/>
  </si>
  <si>
    <t>대사부 시험</t>
    <phoneticPr fontId="1" type="noConversion"/>
  </si>
  <si>
    <t>가디언 루</t>
    <phoneticPr fontId="1" type="noConversion"/>
  </si>
  <si>
    <t>애니츠의 수호신</t>
    <phoneticPr fontId="1" type="noConversion"/>
  </si>
  <si>
    <t>하누마탄</t>
    <phoneticPr fontId="1" type="noConversion"/>
  </si>
  <si>
    <t>폐하, 도우러 왔습니다!</t>
    <phoneticPr fontId="1" type="noConversion"/>
  </si>
  <si>
    <t>두근두근 파푸니카</t>
    <phoneticPr fontId="1" type="noConversion"/>
  </si>
  <si>
    <t>니아</t>
    <phoneticPr fontId="1" type="noConversion"/>
  </si>
  <si>
    <t>샤나</t>
    <phoneticPr fontId="1" type="noConversion"/>
  </si>
  <si>
    <t>넌 곧, 말하게 될거야.</t>
    <phoneticPr fontId="1" type="noConversion"/>
  </si>
  <si>
    <t>카제로스 님께 바칠 제물</t>
    <phoneticPr fontId="1" type="noConversion"/>
  </si>
  <si>
    <t>욕망군단</t>
    <phoneticPr fontId="1" type="noConversion"/>
  </si>
  <si>
    <t>절망의 레키엘</t>
    <phoneticPr fontId="1" type="noConversion"/>
  </si>
  <si>
    <t>키즈라</t>
    <phoneticPr fontId="1" type="noConversion"/>
  </si>
  <si>
    <t>좋은 단백질 공급원</t>
    <phoneticPr fontId="1" type="noConversion"/>
  </si>
  <si>
    <t>나잔</t>
    <phoneticPr fontId="1" type="noConversion"/>
  </si>
  <si>
    <t>운명의 무게</t>
    <phoneticPr fontId="1" type="noConversion"/>
  </si>
  <si>
    <t>아베스타</t>
    <phoneticPr fontId="1" type="noConversion"/>
  </si>
  <si>
    <t>폐허가 된 고성</t>
    <phoneticPr fontId="1" type="noConversion"/>
  </si>
  <si>
    <t>변절자 제페토</t>
    <phoneticPr fontId="1" type="noConversion"/>
  </si>
  <si>
    <t>마수군단</t>
    <phoneticPr fontId="1" type="noConversion"/>
  </si>
  <si>
    <t>베스트셀러</t>
    <phoneticPr fontId="1" type="noConversion"/>
  </si>
  <si>
    <t>용병 세이라</t>
    <phoneticPr fontId="1" type="noConversion"/>
  </si>
  <si>
    <t>카인</t>
    <phoneticPr fontId="1" type="noConversion"/>
  </si>
  <si>
    <t>별의 도시</t>
    <phoneticPr fontId="1" type="noConversion"/>
  </si>
  <si>
    <t>슈테른 네리아</t>
    <phoneticPr fontId="1" type="noConversion"/>
  </si>
  <si>
    <t>댄싱퀸</t>
    <phoneticPr fontId="1" type="noConversion"/>
  </si>
  <si>
    <t>삼두정치</t>
    <phoneticPr fontId="1" type="noConversion"/>
  </si>
  <si>
    <t>크라테르의 눈</t>
    <phoneticPr fontId="1" type="noConversion"/>
  </si>
  <si>
    <t>예지의 아크 아가톤</t>
    <phoneticPr fontId="1" type="noConversion"/>
  </si>
  <si>
    <t>왕비를 찾습니다</t>
    <phoneticPr fontId="1" type="noConversion"/>
  </si>
  <si>
    <t>비비안</t>
    <phoneticPr fontId="1" type="noConversion"/>
  </si>
  <si>
    <t>저놈 좀 처리해!</t>
    <phoneticPr fontId="1" type="noConversion"/>
  </si>
  <si>
    <t>그래! 결심했어</t>
    <phoneticPr fontId="1" type="noConversion"/>
  </si>
  <si>
    <t>크리스틴</t>
    <phoneticPr fontId="1" type="noConversion"/>
  </si>
  <si>
    <t>반짝이의 왕</t>
    <phoneticPr fontId="1" type="noConversion"/>
  </si>
  <si>
    <t>두키칼리버</t>
    <phoneticPr fontId="1" type="noConversion"/>
  </si>
  <si>
    <t>소녀시대</t>
    <phoneticPr fontId="1" type="noConversion"/>
  </si>
  <si>
    <t>마리 파우렌츠</t>
    <phoneticPr fontId="1" type="noConversion"/>
  </si>
  <si>
    <t>프렐류드</t>
    <phoneticPr fontId="1" type="noConversion"/>
  </si>
  <si>
    <t>첼라</t>
    <phoneticPr fontId="1" type="noConversion"/>
  </si>
  <si>
    <t>가디언의 위협</t>
    <phoneticPr fontId="1" type="noConversion"/>
  </si>
  <si>
    <t>흑야의 요호</t>
    <phoneticPr fontId="1" type="noConversion"/>
  </si>
  <si>
    <t>칼벤투스</t>
    <phoneticPr fontId="1" type="noConversion"/>
  </si>
  <si>
    <t>체크메이트</t>
    <phoneticPr fontId="1" type="noConversion"/>
  </si>
  <si>
    <t>몽환의 룩</t>
    <phoneticPr fontId="1" type="noConversion"/>
  </si>
  <si>
    <t>인생은 육십부터</t>
    <phoneticPr fontId="1" type="noConversion"/>
  </si>
  <si>
    <t>모르페오</t>
    <phoneticPr fontId="1" type="noConversion"/>
  </si>
  <si>
    <t>천둥</t>
    <phoneticPr fontId="1" type="noConversion"/>
  </si>
  <si>
    <t>카단의 행방</t>
    <phoneticPr fontId="1" type="noConversion"/>
  </si>
  <si>
    <t>카단</t>
    <phoneticPr fontId="1" type="noConversion"/>
  </si>
  <si>
    <t>신디</t>
    <phoneticPr fontId="1" type="noConversion"/>
  </si>
  <si>
    <t>데스칼루다</t>
    <phoneticPr fontId="1" type="noConversion"/>
  </si>
  <si>
    <t>베른 젠로드</t>
    <phoneticPr fontId="1" type="noConversion"/>
  </si>
  <si>
    <t>경천동지</t>
    <phoneticPr fontId="1" type="noConversion"/>
  </si>
  <si>
    <t>루테란의 시련</t>
    <phoneticPr fontId="1" type="noConversion"/>
  </si>
  <si>
    <t>마법사 로나운</t>
    <phoneticPr fontId="1" type="noConversion"/>
  </si>
  <si>
    <t>자간</t>
    <phoneticPr fontId="1" type="noConversion"/>
  </si>
  <si>
    <t>필드 보스 II</t>
    <phoneticPr fontId="1" type="noConversion"/>
  </si>
  <si>
    <t>타르실라</t>
    <phoneticPr fontId="1" type="noConversion"/>
  </si>
  <si>
    <t>바다의 재앙</t>
    <phoneticPr fontId="1" type="noConversion"/>
  </si>
  <si>
    <t>에라스모</t>
    <phoneticPr fontId="1" type="noConversion"/>
  </si>
  <si>
    <t>브리아레오스</t>
    <phoneticPr fontId="1" type="noConversion"/>
  </si>
  <si>
    <t>고르카그로스</t>
    <phoneticPr fontId="1" type="noConversion"/>
  </si>
  <si>
    <t>수신 아포라스</t>
    <phoneticPr fontId="1" type="noConversion"/>
  </si>
  <si>
    <t>호박당의 원한</t>
    <phoneticPr fontId="1" type="noConversion"/>
  </si>
  <si>
    <t>윌리윌리</t>
    <phoneticPr fontId="1" type="noConversion"/>
  </si>
  <si>
    <t>곤충채집</t>
    <phoneticPr fontId="1" type="noConversion"/>
  </si>
  <si>
    <t>자이언트 웜</t>
    <phoneticPr fontId="1" type="noConversion"/>
  </si>
  <si>
    <t>호기심 천국</t>
    <phoneticPr fontId="1" type="noConversion"/>
  </si>
  <si>
    <t>아벤</t>
    <phoneticPr fontId="1" type="noConversion"/>
  </si>
  <si>
    <t>기자 마티아스</t>
    <phoneticPr fontId="1" type="noConversion"/>
  </si>
  <si>
    <t>부서진 빙하의 섬</t>
    <phoneticPr fontId="1" type="noConversion"/>
  </si>
  <si>
    <t>루벤스타인 델 아르코</t>
    <phoneticPr fontId="1" type="noConversion"/>
  </si>
  <si>
    <t>샐리</t>
    <phoneticPr fontId="1" type="noConversion"/>
  </si>
  <si>
    <t>영혼의 단짝</t>
    <phoneticPr fontId="1" type="noConversion"/>
  </si>
  <si>
    <t>거지같은 텔파 놈들!</t>
    <phoneticPr fontId="1" type="noConversion"/>
  </si>
  <si>
    <t>텔파</t>
    <phoneticPr fontId="1" type="noConversion"/>
  </si>
  <si>
    <t>이와르</t>
    <phoneticPr fontId="1" type="noConversion"/>
  </si>
  <si>
    <t>힘의 잔영</t>
    <phoneticPr fontId="1" type="noConversion"/>
  </si>
  <si>
    <t>아이히만 박사</t>
    <phoneticPr fontId="1" type="noConversion"/>
  </si>
  <si>
    <t>가디언의 분노</t>
    <phoneticPr fontId="1" type="noConversion"/>
  </si>
  <si>
    <t>홍염의 요호</t>
    <phoneticPr fontId="1" type="noConversion"/>
  </si>
  <si>
    <t>타이탈로스</t>
    <phoneticPr fontId="1" type="noConversion"/>
  </si>
  <si>
    <t>네리아의 주점 I</t>
    <phoneticPr fontId="1" type="noConversion"/>
  </si>
  <si>
    <t>루테란 성 네리아</t>
    <phoneticPr fontId="1" type="noConversion"/>
  </si>
  <si>
    <t>자연의 정령들</t>
    <phoneticPr fontId="1" type="noConversion"/>
  </si>
  <si>
    <t>리게아스</t>
    <phoneticPr fontId="1" type="noConversion"/>
  </si>
  <si>
    <t>그노시스</t>
    <phoneticPr fontId="1" type="noConversion"/>
  </si>
  <si>
    <t>오레하의 악연</t>
    <phoneticPr fontId="1" type="noConversion"/>
  </si>
  <si>
    <t>알비온</t>
    <phoneticPr fontId="1" type="noConversion"/>
  </si>
  <si>
    <t>아르고스</t>
    <phoneticPr fontId="1" type="noConversion"/>
  </si>
  <si>
    <t>언더 더 씨</t>
    <phoneticPr fontId="1" type="noConversion"/>
  </si>
  <si>
    <t>아르카디아</t>
    <phoneticPr fontId="1" type="noConversion"/>
  </si>
  <si>
    <t>타락한 불꽃</t>
    <phoneticPr fontId="1" type="noConversion"/>
  </si>
  <si>
    <t>오레하의 우물</t>
    <phoneticPr fontId="1" type="noConversion"/>
  </si>
  <si>
    <t>광기를 잃은 쿠크세이튼</t>
    <phoneticPr fontId="1" type="noConversion"/>
  </si>
  <si>
    <t>1절만 해</t>
    <phoneticPr fontId="1" type="noConversion"/>
  </si>
  <si>
    <t>하리야</t>
    <phoneticPr fontId="1" type="noConversion"/>
  </si>
  <si>
    <t>라제니스의 운명</t>
    <phoneticPr fontId="1" type="noConversion"/>
  </si>
  <si>
    <t>베아트리스</t>
    <phoneticPr fontId="1" type="noConversion"/>
  </si>
  <si>
    <t>알레그로</t>
    <phoneticPr fontId="1" type="noConversion"/>
  </si>
  <si>
    <t>무쇠팔 무쇠다리</t>
    <phoneticPr fontId="1" type="noConversion"/>
  </si>
  <si>
    <t>에어가이츠 계획</t>
    <phoneticPr fontId="1" type="noConversion"/>
  </si>
  <si>
    <t>에스</t>
    <phoneticPr fontId="1" type="noConversion"/>
  </si>
  <si>
    <t>제이</t>
    <phoneticPr fontId="1" type="noConversion"/>
  </si>
  <si>
    <t>안톤</t>
    <phoneticPr fontId="1" type="noConversion"/>
  </si>
  <si>
    <t>카인의 친위대</t>
    <phoneticPr fontId="1" type="noConversion"/>
  </si>
  <si>
    <t>오, 아름다운 칼라자여</t>
    <phoneticPr fontId="1" type="noConversion"/>
  </si>
  <si>
    <t>하늘을 비추는 사막</t>
    <phoneticPr fontId="1" type="noConversion"/>
  </si>
  <si>
    <t>어둠의 주술</t>
    <phoneticPr fontId="1" type="noConversion"/>
  </si>
  <si>
    <t>알트아이젠</t>
    <phoneticPr fontId="1" type="noConversion"/>
  </si>
  <si>
    <t>시그나투스</t>
    <phoneticPr fontId="1" type="noConversion"/>
  </si>
  <si>
    <t>솔 그랑데</t>
    <phoneticPr fontId="1" type="noConversion"/>
  </si>
  <si>
    <t>업그레이드!</t>
    <phoneticPr fontId="1" type="noConversion"/>
  </si>
  <si>
    <t>지휘관 솔</t>
    <phoneticPr fontId="1" type="noConversion"/>
  </si>
  <si>
    <t>고립된 영원의 섬</t>
    <phoneticPr fontId="1" type="noConversion"/>
  </si>
  <si>
    <t>가디언의 증오</t>
    <phoneticPr fontId="1" type="noConversion"/>
  </si>
  <si>
    <t>이그렉시온</t>
    <phoneticPr fontId="1" type="noConversion"/>
  </si>
  <si>
    <t>사이좋은 친구?</t>
    <phoneticPr fontId="1" type="noConversion"/>
  </si>
  <si>
    <t>가디언의 응징</t>
    <phoneticPr fontId="1" type="noConversion"/>
  </si>
  <si>
    <t>오늘도 퇴근은 글렀군</t>
    <phoneticPr fontId="1" type="noConversion"/>
  </si>
  <si>
    <t>인간으로 죽는다는 것</t>
    <phoneticPr fontId="1" type="noConversion"/>
  </si>
  <si>
    <t>혼돈의 사이카</t>
    <phoneticPr fontId="1" type="noConversion"/>
  </si>
  <si>
    <t>굴딩</t>
    <phoneticPr fontId="1" type="noConversion"/>
  </si>
  <si>
    <t>트리시온</t>
    <phoneticPr fontId="1" type="noConversion"/>
  </si>
  <si>
    <t>신뢰의 아크 아스타</t>
    <phoneticPr fontId="1" type="noConversion"/>
  </si>
  <si>
    <t>창조의 아크 오르투스</t>
    <phoneticPr fontId="1" type="noConversion"/>
  </si>
  <si>
    <t>흐흐, 놈은 굶주린 상태다</t>
    <phoneticPr fontId="1" type="noConversion"/>
  </si>
  <si>
    <t>다단</t>
    <phoneticPr fontId="1" type="noConversion"/>
  </si>
  <si>
    <t>윤허하지 아니한다!</t>
    <phoneticPr fontId="1" type="noConversion"/>
  </si>
  <si>
    <t>뼈대있는 가문</t>
    <phoneticPr fontId="1" type="noConversion"/>
  </si>
  <si>
    <t>너, 외톨이구나?</t>
    <phoneticPr fontId="1" type="noConversion"/>
  </si>
  <si>
    <t>스텔라</t>
    <phoneticPr fontId="1" type="noConversion"/>
  </si>
  <si>
    <t>냠냠꿀꺽 먹고 싶어</t>
    <phoneticPr fontId="1" type="noConversion"/>
  </si>
  <si>
    <t>알리페르</t>
    <phoneticPr fontId="1" type="noConversion"/>
  </si>
  <si>
    <t>투란</t>
    <phoneticPr fontId="1" type="noConversion"/>
  </si>
  <si>
    <t>역병의 인도자들</t>
    <phoneticPr fontId="1" type="noConversion"/>
  </si>
  <si>
    <t>역병군단 바르토</t>
    <phoneticPr fontId="1" type="noConversion"/>
  </si>
  <si>
    <t>잘못된 만남</t>
    <phoneticPr fontId="1" type="noConversion"/>
  </si>
  <si>
    <t>세토</t>
    <phoneticPr fontId="1" type="noConversion"/>
  </si>
  <si>
    <t>나기</t>
    <phoneticPr fontId="1" type="noConversion"/>
  </si>
  <si>
    <t>크르르르</t>
    <phoneticPr fontId="1" type="noConversion"/>
  </si>
  <si>
    <t>키케라</t>
    <phoneticPr fontId="1" type="noConversion"/>
  </si>
  <si>
    <t>리루</t>
    <phoneticPr fontId="1" type="noConversion"/>
  </si>
  <si>
    <t>모르모트</t>
    <phoneticPr fontId="1" type="noConversion"/>
  </si>
  <si>
    <t>실험체 타르마쿰</t>
    <phoneticPr fontId="1" type="noConversion"/>
  </si>
  <si>
    <t>마스터 셰프 아크라시아</t>
    <phoneticPr fontId="1" type="noConversion"/>
  </si>
  <si>
    <t>우리도 기억해줘</t>
    <phoneticPr fontId="1" type="noConversion"/>
  </si>
  <si>
    <t>카도건</t>
    <phoneticPr fontId="1" type="noConversion"/>
  </si>
  <si>
    <t>베르하트</t>
    <phoneticPr fontId="1" type="noConversion"/>
  </si>
  <si>
    <t>발란카르 레인저식 복수</t>
    <phoneticPr fontId="1" type="noConversion"/>
  </si>
  <si>
    <t>페일린</t>
    <phoneticPr fontId="1" type="noConversion"/>
  </si>
  <si>
    <t>쌍떡잎 식물</t>
    <phoneticPr fontId="1" type="noConversion"/>
  </si>
  <si>
    <t>로블롬</t>
    <phoneticPr fontId="1" type="noConversion"/>
  </si>
  <si>
    <t>프록시마</t>
    <phoneticPr fontId="1" type="noConversion"/>
  </si>
  <si>
    <t>왕위를 물려받을 준비</t>
    <phoneticPr fontId="1" type="noConversion"/>
  </si>
  <si>
    <t>혼돈의 가디언 I</t>
    <phoneticPr fontId="1" type="noConversion"/>
  </si>
  <si>
    <t>미스틱</t>
    <phoneticPr fontId="1" type="noConversion"/>
  </si>
  <si>
    <t>사자탈과 함께 춤을</t>
    <phoneticPr fontId="1" type="noConversion"/>
  </si>
  <si>
    <t>사자탈</t>
    <phoneticPr fontId="1" type="noConversion"/>
  </si>
  <si>
    <t>한손</t>
    <phoneticPr fontId="1" type="noConversion"/>
  </si>
  <si>
    <t xml:space="preserve">추피
종류
</t>
    <phoneticPr fontId="1" type="noConversion"/>
  </si>
  <si>
    <t xml:space="preserve">현재
추피
</t>
    <phoneticPr fontId="1" type="noConversion"/>
  </si>
  <si>
    <t xml:space="preserve">최대
추피
</t>
    <phoneticPr fontId="1" type="noConversion"/>
  </si>
  <si>
    <t>1→2　.</t>
    <phoneticPr fontId="1" type="noConversion"/>
  </si>
  <si>
    <t>0→1　.</t>
    <phoneticPr fontId="1" type="noConversion"/>
  </si>
  <si>
    <t>2→3　.</t>
    <phoneticPr fontId="1" type="noConversion"/>
  </si>
  <si>
    <t>합계</t>
    <phoneticPr fontId="1" type="noConversion"/>
  </si>
  <si>
    <t>ALL 풀각까지 필요 경험치</t>
    <phoneticPr fontId="1" type="noConversion"/>
  </si>
  <si>
    <t>풀각겸치</t>
    <phoneticPr fontId="1" type="noConversion"/>
  </si>
  <si>
    <t>최대각성겸치</t>
    <phoneticPr fontId="1" type="noConversion"/>
  </si>
  <si>
    <t>필요 각성 수치</t>
    <phoneticPr fontId="1" type="noConversion"/>
  </si>
  <si>
    <t>녹스</t>
    <phoneticPr fontId="1" type="noConversion"/>
  </si>
  <si>
    <t>세티노</t>
    <phoneticPr fontId="1" type="noConversion"/>
  </si>
  <si>
    <t>하템</t>
    <phoneticPr fontId="1" type="noConversion"/>
  </si>
  <si>
    <t>패자의 검</t>
    <phoneticPr fontId="1" type="noConversion"/>
  </si>
  <si>
    <t>가비슈</t>
    <phoneticPr fontId="1" type="noConversion"/>
  </si>
  <si>
    <t>수호자 에오로</t>
    <phoneticPr fontId="1" type="noConversion"/>
  </si>
  <si>
    <t>토토이끼</t>
    <phoneticPr fontId="1" type="noConversion"/>
  </si>
  <si>
    <t>나베갈</t>
    <phoneticPr fontId="1" type="noConversion"/>
  </si>
  <si>
    <t>나베르</t>
    <phoneticPr fontId="1" type="noConversion"/>
  </si>
  <si>
    <t>페데리코</t>
    <phoneticPr fontId="1" type="noConversion"/>
  </si>
  <si>
    <t>수호자 티르</t>
    <phoneticPr fontId="1" type="noConversion"/>
  </si>
  <si>
    <t>자하라</t>
    <phoneticPr fontId="1" type="noConversion"/>
  </si>
  <si>
    <t>아제나&amp;이난나</t>
    <phoneticPr fontId="1" type="noConversion"/>
  </si>
  <si>
    <t>웨이</t>
    <phoneticPr fontId="1" type="noConversion"/>
  </si>
  <si>
    <t>히바이크</t>
    <phoneticPr fontId="1" type="noConversion"/>
  </si>
  <si>
    <t>모카모카</t>
    <phoneticPr fontId="1" type="noConversion"/>
  </si>
  <si>
    <t>제레온</t>
    <phoneticPr fontId="1" type="noConversion"/>
  </si>
  <si>
    <t>에스더 루테란</t>
    <phoneticPr fontId="1" type="noConversion"/>
  </si>
  <si>
    <t>아자란</t>
    <phoneticPr fontId="1" type="noConversion"/>
  </si>
  <si>
    <t>토토마</t>
    <phoneticPr fontId="1" type="noConversion"/>
  </si>
  <si>
    <t>아크의 수호자 오셀</t>
    <phoneticPr fontId="1" type="noConversion"/>
  </si>
  <si>
    <t>가룸</t>
    <phoneticPr fontId="1" type="noConversion"/>
  </si>
  <si>
    <t>지그문트</t>
    <phoneticPr fontId="1" type="noConversion"/>
  </si>
  <si>
    <t>에이케르</t>
    <phoneticPr fontId="1" type="noConversion"/>
  </si>
  <si>
    <t>아만</t>
    <phoneticPr fontId="1" type="noConversion"/>
  </si>
  <si>
    <t>샤나</t>
    <phoneticPr fontId="1" type="noConversion"/>
  </si>
  <si>
    <t>마리 파우렌츠</t>
    <phoneticPr fontId="1" type="noConversion"/>
  </si>
  <si>
    <t>크리스틴</t>
    <phoneticPr fontId="1" type="noConversion"/>
  </si>
  <si>
    <t>현재</t>
    <phoneticPr fontId="1" type="noConversion"/>
  </si>
  <si>
    <t>각성</t>
    <phoneticPr fontId="1" type="noConversion"/>
  </si>
  <si>
    <t>EXP</t>
    <phoneticPr fontId="1" type="noConversion"/>
  </si>
  <si>
    <t>최대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</si>
</sst>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#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0" tint="-4.9989318521683403E-2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C8C8C8"/>
      <name val="맑은 고딕"/>
      <family val="3"/>
      <charset val="129"/>
      <scheme val="minor"/>
    </font>
    <font>
      <sz val="10"/>
      <color rgb="FFE6E6E6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CC0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8C8C8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/>
      <bottom/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2" fillId="4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vertical="center"/>
    </xf>
    <xf numFmtId="2" fontId="4" fillId="4" borderId="9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15" fillId="12" borderId="27" xfId="0" applyFont="1" applyFill="1" applyBorder="1" applyAlignment="1">
      <alignment horizontal="center" vertical="center"/>
    </xf>
    <xf numFmtId="0" fontId="15" fillId="12" borderId="32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11" borderId="31" xfId="0" applyFont="1" applyFill="1" applyBorder="1" applyAlignment="1">
      <alignment horizontal="center" vertical="center"/>
    </xf>
    <xf numFmtId="0" fontId="9" fillId="11" borderId="27" xfId="0" applyFont="1" applyFill="1" applyBorder="1" applyAlignment="1">
      <alignment horizontal="center" vertical="center"/>
    </xf>
    <xf numFmtId="0" fontId="14" fillId="11" borderId="27" xfId="0" applyFont="1" applyFill="1" applyBorder="1" applyAlignment="1">
      <alignment horizontal="center" vertical="center"/>
    </xf>
    <xf numFmtId="0" fontId="16" fillId="11" borderId="27" xfId="0" applyFont="1" applyFill="1" applyBorder="1" applyAlignment="1">
      <alignment horizontal="center" vertical="center"/>
    </xf>
    <xf numFmtId="0" fontId="16" fillId="11" borderId="32" xfId="0" applyFont="1" applyFill="1" applyBorder="1" applyAlignment="1">
      <alignment horizontal="center" vertical="center"/>
    </xf>
    <xf numFmtId="0" fontId="6" fillId="12" borderId="31" xfId="0" applyFont="1" applyFill="1" applyBorder="1" applyAlignment="1">
      <alignment horizontal="center" vertical="center"/>
    </xf>
    <xf numFmtId="0" fontId="6" fillId="12" borderId="27" xfId="0" applyFont="1" applyFill="1" applyBorder="1" applyAlignment="1">
      <alignment horizontal="center" vertical="center"/>
    </xf>
    <xf numFmtId="0" fontId="5" fillId="12" borderId="27" xfId="0" applyFont="1" applyFill="1" applyBorder="1" applyAlignment="1">
      <alignment horizontal="center" vertical="center"/>
    </xf>
    <xf numFmtId="0" fontId="9" fillId="12" borderId="27" xfId="0" applyFont="1" applyFill="1" applyBorder="1" applyAlignment="1">
      <alignment horizontal="center" vertical="center"/>
    </xf>
    <xf numFmtId="0" fontId="6" fillId="11" borderId="31" xfId="0" applyFont="1" applyFill="1" applyBorder="1" applyAlignment="1">
      <alignment horizontal="center" vertical="center"/>
    </xf>
    <xf numFmtId="0" fontId="6" fillId="11" borderId="27" xfId="0" applyFont="1" applyFill="1" applyBorder="1" applyAlignment="1">
      <alignment horizontal="center" vertical="center"/>
    </xf>
    <xf numFmtId="0" fontId="5" fillId="11" borderId="27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4" fillId="12" borderId="27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11" borderId="33" xfId="0" applyFont="1" applyFill="1" applyBorder="1" applyAlignment="1">
      <alignment horizontal="center" vertical="center"/>
    </xf>
    <xf numFmtId="0" fontId="6" fillId="11" borderId="34" xfId="0" applyFont="1" applyFill="1" applyBorder="1" applyAlignment="1">
      <alignment horizontal="center" vertical="center"/>
    </xf>
    <xf numFmtId="0" fontId="5" fillId="11" borderId="34" xfId="0" applyFont="1" applyFill="1" applyBorder="1" applyAlignment="1">
      <alignment horizontal="center" vertical="center"/>
    </xf>
    <xf numFmtId="0" fontId="9" fillId="11" borderId="34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0" fontId="16" fillId="11" borderId="35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5" fillId="5" borderId="39" xfId="0" applyFont="1" applyFill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2" fontId="3" fillId="4" borderId="19" xfId="0" applyNumberFormat="1" applyFont="1" applyFill="1" applyBorder="1" applyAlignment="1">
      <alignment horizontal="center" vertical="center"/>
    </xf>
    <xf numFmtId="2" fontId="3" fillId="4" borderId="0" xfId="0" applyNumberFormat="1" applyFont="1" applyFill="1" applyBorder="1" applyAlignment="1">
      <alignment horizontal="center" vertical="center"/>
    </xf>
    <xf numFmtId="2" fontId="3" fillId="4" borderId="20" xfId="0" applyNumberFormat="1" applyFont="1" applyFill="1" applyBorder="1" applyAlignment="1">
      <alignment horizontal="center" vertical="center"/>
    </xf>
    <xf numFmtId="2" fontId="3" fillId="4" borderId="10" xfId="0" applyNumberFormat="1" applyFont="1" applyFill="1" applyBorder="1" applyAlignment="1">
      <alignment horizontal="center" vertical="center"/>
    </xf>
    <xf numFmtId="2" fontId="3" fillId="4" borderId="25" xfId="0" applyNumberFormat="1" applyFont="1" applyFill="1" applyBorder="1" applyAlignment="1">
      <alignment horizontal="center" vertical="center"/>
    </xf>
    <xf numFmtId="2" fontId="3" fillId="4" borderId="11" xfId="0" applyNumberFormat="1" applyFont="1" applyFill="1" applyBorder="1" applyAlignment="1">
      <alignment horizontal="center" vertical="center"/>
    </xf>
    <xf numFmtId="176" fontId="3" fillId="4" borderId="19" xfId="1" applyNumberFormat="1" applyFont="1" applyFill="1" applyBorder="1" applyAlignment="1">
      <alignment horizontal="center" vertical="center"/>
    </xf>
    <xf numFmtId="176" fontId="3" fillId="4" borderId="0" xfId="1" applyNumberFormat="1" applyFont="1" applyFill="1" applyBorder="1" applyAlignment="1">
      <alignment horizontal="center" vertical="center"/>
    </xf>
    <xf numFmtId="176" fontId="3" fillId="4" borderId="20" xfId="1" applyNumberFormat="1" applyFont="1" applyFill="1" applyBorder="1" applyAlignment="1">
      <alignment horizontal="center" vertical="center"/>
    </xf>
    <xf numFmtId="176" fontId="3" fillId="4" borderId="10" xfId="1" applyNumberFormat="1" applyFont="1" applyFill="1" applyBorder="1" applyAlignment="1">
      <alignment horizontal="center" vertical="center"/>
    </xf>
    <xf numFmtId="176" fontId="3" fillId="4" borderId="25" xfId="1" applyNumberFormat="1" applyFont="1" applyFill="1" applyBorder="1" applyAlignment="1">
      <alignment horizontal="center" vertical="center"/>
    </xf>
    <xf numFmtId="176" fontId="3" fillId="4" borderId="11" xfId="1" applyNumberFormat="1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19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17" fillId="5" borderId="20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12" borderId="31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9" fillId="11" borderId="27" xfId="0" applyFont="1" applyFill="1" applyBorder="1" applyAlignment="1">
      <alignment horizontal="center" vertical="center"/>
    </xf>
    <xf numFmtId="0" fontId="9" fillId="12" borderId="27" xfId="0" applyFont="1" applyFill="1" applyBorder="1" applyAlignment="1">
      <alignment horizontal="center" vertical="center"/>
    </xf>
    <xf numFmtId="0" fontId="5" fillId="11" borderId="27" xfId="0" applyFont="1" applyFill="1" applyBorder="1" applyAlignment="1">
      <alignment horizontal="center" vertical="center"/>
    </xf>
    <xf numFmtId="0" fontId="5" fillId="12" borderId="27" xfId="0" applyFont="1" applyFill="1" applyBorder="1" applyAlignment="1">
      <alignment horizontal="center" vertical="center"/>
    </xf>
    <xf numFmtId="0" fontId="6" fillId="11" borderId="31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9" fillId="12" borderId="31" xfId="0" applyFont="1" applyFill="1" applyBorder="1" applyAlignment="1">
      <alignment horizontal="center" vertical="center"/>
    </xf>
    <xf numFmtId="0" fontId="5" fillId="5" borderId="37" xfId="0" applyFont="1" applyFill="1" applyBorder="1" applyAlignment="1">
      <alignment horizontal="center" vertical="center"/>
    </xf>
    <xf numFmtId="0" fontId="5" fillId="5" borderId="36" xfId="0" applyFont="1" applyFill="1" applyBorder="1" applyAlignment="1">
      <alignment horizontal="center" vertical="center"/>
    </xf>
    <xf numFmtId="0" fontId="5" fillId="5" borderId="41" xfId="0" applyFont="1" applyFill="1" applyBorder="1" applyAlignment="1">
      <alignment horizontal="center" vertical="center" wrapText="1"/>
    </xf>
    <xf numFmtId="0" fontId="5" fillId="5" borderId="43" xfId="0" applyFont="1" applyFill="1" applyBorder="1" applyAlignment="1">
      <alignment horizontal="center" vertical="center" wrapText="1"/>
    </xf>
    <xf numFmtId="0" fontId="5" fillId="5" borderId="44" xfId="0" applyFont="1" applyFill="1" applyBorder="1" applyAlignment="1">
      <alignment horizontal="center" vertical="center" wrapText="1"/>
    </xf>
    <xf numFmtId="0" fontId="14" fillId="12" borderId="27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 wrapText="1"/>
    </xf>
    <xf numFmtId="0" fontId="6" fillId="12" borderId="27" xfId="0" applyFont="1" applyFill="1" applyBorder="1" applyAlignment="1">
      <alignment horizontal="center" vertical="center"/>
    </xf>
    <xf numFmtId="0" fontId="6" fillId="11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28"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ill>
        <patternFill>
          <bgColor theme="7" tint="0.59996337778862885"/>
        </patternFill>
      </fill>
    </dxf>
    <dxf>
      <fill>
        <patternFill>
          <bgColor rgb="FFDCC0FF"/>
        </patternFill>
      </fill>
    </dxf>
    <dxf>
      <fill>
        <patternFill>
          <bgColor rgb="FFBDD7EE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ont>
        <b/>
        <i val="0"/>
        <color theme="1"/>
      </font>
    </dxf>
    <dxf>
      <fill>
        <patternFill>
          <bgColor rgb="FF57D3FF"/>
        </patternFill>
      </fill>
    </dxf>
    <dxf>
      <font>
        <b/>
        <i val="0"/>
        <color rgb="FFFFFF00"/>
      </font>
      <fill>
        <patternFill>
          <bgColor rgb="FFFF3232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rgb="FFFF8080"/>
        </patternFill>
      </fill>
    </dxf>
    <dxf>
      <font>
        <color auto="1"/>
      </font>
      <fill>
        <patternFill>
          <bgColor rgb="FFFF8080"/>
        </patternFill>
      </fill>
    </dxf>
    <dxf>
      <font>
        <color theme="0" tint="-0.24994659260841701"/>
      </font>
      <fill>
        <patternFill>
          <bgColor theme="0" tint="-4.9989318521683403E-2"/>
        </patternFill>
      </fill>
    </dxf>
    <dxf>
      <font>
        <color theme="0" tint="-0.24994659260841701"/>
      </font>
      <fill>
        <patternFill>
          <bgColor theme="0" tint="-4.9989318521683403E-2"/>
        </patternFill>
      </fill>
    </dxf>
    <dxf>
      <font>
        <b/>
        <i val="0"/>
        <color auto="1"/>
      </font>
      <fill>
        <patternFill>
          <bgColor rgb="FFFF8585"/>
        </patternFill>
      </fill>
    </dxf>
    <dxf>
      <font>
        <b/>
        <i val="0"/>
        <color theme="1"/>
      </font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C8C8C8"/>
      <color rgb="FFB4B4B4"/>
      <color rgb="FFE6E6E6"/>
      <color rgb="FFDCDCDC"/>
      <color rgb="FFFFC0C0"/>
      <color rgb="FFBDD7EE"/>
      <color rgb="FFDCC0FF"/>
      <color rgb="FF57D3FF"/>
      <color rgb="FFFF8585"/>
      <color rgb="FFCD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123826</xdr:colOff>
      <xdr:row>32</xdr:row>
      <xdr:rowOff>125246</xdr:rowOff>
    </xdr:from>
    <xdr:to>
      <xdr:col>68</xdr:col>
      <xdr:colOff>969089</xdr:colOff>
      <xdr:row>41</xdr:row>
      <xdr:rowOff>19050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16026" y="5630696"/>
          <a:ext cx="4055188" cy="1484479"/>
        </a:xfrm>
        <a:prstGeom prst="rect">
          <a:avLst/>
        </a:prstGeom>
      </xdr:spPr>
    </xdr:pic>
    <xdr:clientData/>
  </xdr:twoCellAnchor>
  <xdr:twoCellAnchor editAs="oneCell">
    <xdr:from>
      <xdr:col>68</xdr:col>
      <xdr:colOff>944442</xdr:colOff>
      <xdr:row>32</xdr:row>
      <xdr:rowOff>144616</xdr:rowOff>
    </xdr:from>
    <xdr:to>
      <xdr:col>86</xdr:col>
      <xdr:colOff>19607</xdr:colOff>
      <xdr:row>41</xdr:row>
      <xdr:rowOff>19141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46567" y="5650066"/>
          <a:ext cx="3990065" cy="146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90"/>
  <sheetViews>
    <sheetView tabSelected="1" zoomScaleNormal="100" workbookViewId="0"/>
  </sheetViews>
  <sheetFormatPr defaultColWidth="0" defaultRowHeight="13.5" zeroHeight="1" x14ac:dyDescent="0.3"/>
  <cols>
    <col min="1" max="1" width="1.125" style="20" customWidth="1"/>
    <col min="2" max="2" width="20" style="20" bestFit="1" customWidth="1"/>
    <col min="3" max="3" width="14.625" style="20" hidden="1" customWidth="1"/>
    <col min="4" max="4" width="5.625" style="21" customWidth="1"/>
    <col min="5" max="5" width="5.625" style="20" customWidth="1"/>
    <col min="6" max="7" width="9.75" style="20" hidden="1" customWidth="1"/>
    <col min="8" max="8" width="2.75" style="20" customWidth="1"/>
    <col min="9" max="9" width="18.125" style="20" bestFit="1" customWidth="1"/>
    <col min="10" max="10" width="10.625" style="20" hidden="1" customWidth="1"/>
    <col min="11" max="11" width="5.625" style="21" customWidth="1"/>
    <col min="12" max="12" width="5.625" style="20" customWidth="1"/>
    <col min="13" max="14" width="5.75" style="20" hidden="1" customWidth="1"/>
    <col min="15" max="15" width="2.75" style="20" customWidth="1"/>
    <col min="16" max="16" width="18.125" style="20" bestFit="1" customWidth="1"/>
    <col min="17" max="17" width="10.625" style="20" hidden="1" customWidth="1"/>
    <col min="18" max="19" width="5.625" style="20" customWidth="1"/>
    <col min="20" max="21" width="5.75" style="20" hidden="1" customWidth="1"/>
    <col min="22" max="22" width="2.75" style="20" customWidth="1"/>
    <col min="23" max="23" width="16.375" style="20" bestFit="1" customWidth="1"/>
    <col min="24" max="24" width="10.625" style="20" hidden="1" customWidth="1"/>
    <col min="25" max="26" width="5.625" style="20" customWidth="1"/>
    <col min="27" max="28" width="5.75" style="20" hidden="1" customWidth="1"/>
    <col min="29" max="29" width="2.75" style="20" customWidth="1"/>
    <col min="30" max="30" width="14.625" style="20" bestFit="1" customWidth="1"/>
    <col min="31" max="31" width="10.625" style="20" hidden="1" customWidth="1"/>
    <col min="32" max="33" width="5.625" style="20" customWidth="1"/>
    <col min="34" max="35" width="5.75" style="20" hidden="1" customWidth="1"/>
    <col min="36" max="36" width="2.75" style="20" customWidth="1"/>
    <col min="37" max="37" width="18.125" style="20" bestFit="1" customWidth="1"/>
    <col min="38" max="38" width="10.625" style="20" hidden="1" customWidth="1"/>
    <col min="39" max="40" width="5.625" style="20" customWidth="1"/>
    <col min="41" max="42" width="5.75" style="20" hidden="1" customWidth="1"/>
    <col min="43" max="43" width="2.875" style="20" customWidth="1"/>
    <col min="44" max="44" width="14.625" style="20" bestFit="1" customWidth="1"/>
    <col min="45" max="45" width="10.625" style="20" hidden="1" customWidth="1"/>
    <col min="46" max="47" width="5.625" style="20" customWidth="1"/>
    <col min="48" max="49" width="0" style="20" hidden="1" customWidth="1"/>
    <col min="50" max="50" width="2.875" style="20" customWidth="1"/>
    <col min="51" max="52" width="9.375" style="20" customWidth="1"/>
    <col min="53" max="53" width="1.125" style="20" customWidth="1"/>
    <col min="54" max="16384" width="9" style="20" hidden="1"/>
  </cols>
  <sheetData>
    <row r="1" spans="2:52" ht="6" customHeight="1" thickBot="1" x14ac:dyDescent="0.35">
      <c r="D1" s="20"/>
      <c r="K1" s="20"/>
    </row>
    <row r="2" spans="2:52" ht="41.25" customHeight="1" x14ac:dyDescent="0.3">
      <c r="B2" s="18" t="s">
        <v>746</v>
      </c>
      <c r="C2" s="18" t="s">
        <v>745</v>
      </c>
      <c r="D2" s="19" t="s">
        <v>765</v>
      </c>
      <c r="E2" s="19" t="s">
        <v>766</v>
      </c>
      <c r="F2" s="19" t="s">
        <v>769</v>
      </c>
      <c r="G2" s="19" t="s">
        <v>767</v>
      </c>
      <c r="H2" s="21"/>
      <c r="I2" s="18" t="s">
        <v>86</v>
      </c>
      <c r="J2" s="18" t="s">
        <v>745</v>
      </c>
      <c r="K2" s="19" t="s">
        <v>765</v>
      </c>
      <c r="L2" s="19" t="s">
        <v>766</v>
      </c>
      <c r="M2" s="19" t="s">
        <v>769</v>
      </c>
      <c r="N2" s="19" t="s">
        <v>767</v>
      </c>
      <c r="O2" s="21"/>
      <c r="P2" s="18" t="s">
        <v>86</v>
      </c>
      <c r="Q2" s="18" t="s">
        <v>745</v>
      </c>
      <c r="R2" s="19" t="s">
        <v>765</v>
      </c>
      <c r="S2" s="19" t="s">
        <v>766</v>
      </c>
      <c r="T2" s="19" t="s">
        <v>769</v>
      </c>
      <c r="U2" s="19" t="s">
        <v>767</v>
      </c>
      <c r="V2" s="21"/>
      <c r="W2" s="18" t="s">
        <v>86</v>
      </c>
      <c r="X2" s="18" t="s">
        <v>745</v>
      </c>
      <c r="Y2" s="19" t="s">
        <v>765</v>
      </c>
      <c r="Z2" s="19" t="s">
        <v>766</v>
      </c>
      <c r="AA2" s="19" t="s">
        <v>769</v>
      </c>
      <c r="AB2" s="19" t="s">
        <v>767</v>
      </c>
      <c r="AC2" s="21"/>
      <c r="AD2" s="18" t="s">
        <v>86</v>
      </c>
      <c r="AE2" s="18" t="s">
        <v>745</v>
      </c>
      <c r="AF2" s="19" t="s">
        <v>765</v>
      </c>
      <c r="AG2" s="19" t="s">
        <v>766</v>
      </c>
      <c r="AH2" s="19" t="s">
        <v>769</v>
      </c>
      <c r="AI2" s="19" t="s">
        <v>767</v>
      </c>
      <c r="AJ2" s="21"/>
      <c r="AK2" s="18" t="s">
        <v>86</v>
      </c>
      <c r="AL2" s="18" t="s">
        <v>745</v>
      </c>
      <c r="AM2" s="19" t="s">
        <v>765</v>
      </c>
      <c r="AN2" s="19" t="s">
        <v>766</v>
      </c>
      <c r="AO2" s="19" t="s">
        <v>769</v>
      </c>
      <c r="AP2" s="19" t="s">
        <v>767</v>
      </c>
      <c r="AQ2" s="21"/>
      <c r="AR2" s="18" t="s">
        <v>86</v>
      </c>
      <c r="AS2" s="18" t="s">
        <v>745</v>
      </c>
      <c r="AT2" s="19" t="s">
        <v>765</v>
      </c>
      <c r="AU2" s="19" t="s">
        <v>766</v>
      </c>
      <c r="AV2" s="10" t="s">
        <v>769</v>
      </c>
      <c r="AW2" s="10" t="s">
        <v>767</v>
      </c>
      <c r="AY2" s="111" t="s">
        <v>762</v>
      </c>
      <c r="AZ2" s="112"/>
    </row>
    <row r="3" spans="2:52" x14ac:dyDescent="0.3">
      <c r="B3" s="13" t="s">
        <v>186</v>
      </c>
      <c r="C3" s="5" t="s">
        <v>460</v>
      </c>
      <c r="D3" s="6">
        <v>2</v>
      </c>
      <c r="E3" s="6">
        <v>1</v>
      </c>
      <c r="F3" s="5">
        <f>IF(D3="-","-",IF(D3=0,E3,CHOOSE(D3,1,3,6,10,15)+E3))</f>
        <v>4</v>
      </c>
      <c r="G3" s="5">
        <f>IF(F3="-","-",IF(F3=15,5,IF(F3&gt;=10,4,IF(F3&gt;=6,3,IF(F3&gt;=3,2,IF(F3&gt;=1,1,0))))))</f>
        <v>2</v>
      </c>
      <c r="I3" s="12" t="s">
        <v>231</v>
      </c>
      <c r="J3" s="5" t="s">
        <v>501</v>
      </c>
      <c r="K3" s="6">
        <v>0</v>
      </c>
      <c r="L3" s="6">
        <v>2</v>
      </c>
      <c r="M3" s="5">
        <f t="shared" ref="M3:M26" si="0">IF(K3="-","-",IF(K3=0,L3,CHOOSE(K3,1,3,6,10,15)+L3))</f>
        <v>2</v>
      </c>
      <c r="N3" s="5">
        <f t="shared" ref="N3:N26" si="1">IF(M3="-","-",IF(M3=15,5,IF(M3&gt;=10,4,IF(M3&gt;=6,3,IF(M3&gt;=3,2,IF(M3&gt;=1,1,0))))))</f>
        <v>1</v>
      </c>
      <c r="P3" s="12" t="s">
        <v>305</v>
      </c>
      <c r="Q3" s="5" t="s">
        <v>542</v>
      </c>
      <c r="R3" s="6">
        <v>0</v>
      </c>
      <c r="S3" s="6">
        <v>3</v>
      </c>
      <c r="T3" s="5">
        <f t="shared" ref="T3:T43" si="2">IF(R3="-","-",IF(R3=0,S3,CHOOSE(R3,1,3,6,10,15)+S3))</f>
        <v>3</v>
      </c>
      <c r="U3" s="5">
        <f t="shared" ref="U3:U43" si="3">IF(T3="-","-",IF(T3=15,5,IF(T3&gt;=10,4,IF(T3&gt;=6,3,IF(T3&gt;=3,2,IF(T3&gt;=1,1,0))))))</f>
        <v>2</v>
      </c>
      <c r="W3" s="14" t="s">
        <v>269</v>
      </c>
      <c r="X3" s="5" t="s">
        <v>582</v>
      </c>
      <c r="Y3" s="7">
        <v>0</v>
      </c>
      <c r="Z3" s="6">
        <v>11</v>
      </c>
      <c r="AA3" s="5">
        <f t="shared" ref="AA3:AA8" si="4">IF(Y3="-","-",IF(Y3=0,Z3,CHOOSE(Y3,1,3,6,10,15)+Z3))</f>
        <v>11</v>
      </c>
      <c r="AB3" s="5">
        <f t="shared" ref="AB3:AB8" si="5">IF(AA3="-","-",IF(AA3=15,5,IF(AA3&gt;=10,4,IF(AA3&gt;=6,3,IF(AA3&gt;=3,2,IF(AA3&gt;=1,1,0))))))</f>
        <v>4</v>
      </c>
      <c r="AD3" s="14" t="s">
        <v>159</v>
      </c>
      <c r="AE3" s="5" t="s">
        <v>623</v>
      </c>
      <c r="AF3" s="7">
        <v>1</v>
      </c>
      <c r="AG3" s="6">
        <v>7</v>
      </c>
      <c r="AH3" s="5">
        <f t="shared" ref="AH3:AH43" si="6">IF(AF3="-","-",IF(AF3=0,AG3,CHOOSE(AF3,1,3,6,10,15)+AG3))</f>
        <v>8</v>
      </c>
      <c r="AI3" s="5">
        <f t="shared" ref="AI3:AI43" si="7">IF(AH3="-","-",IF(AH3=15,5,IF(AH3&gt;=10,4,IF(AH3&gt;=6,3,IF(AH3&gt;=3,2,IF(AH3&gt;=1,1,0))))))</f>
        <v>3</v>
      </c>
      <c r="AK3" s="11" t="s">
        <v>369</v>
      </c>
      <c r="AL3" s="5" t="s">
        <v>661</v>
      </c>
      <c r="AM3" s="7">
        <v>0</v>
      </c>
      <c r="AN3" s="6">
        <v>6</v>
      </c>
      <c r="AO3" s="5">
        <f t="shared" ref="AO3:AO43" si="8">IF(AM3="-","-",IF(AM3=0,AN3,CHOOSE(AM3,1,3,6,10,15)+AN3))</f>
        <v>6</v>
      </c>
      <c r="AP3" s="5">
        <f t="shared" ref="AP3:AP43" si="9">IF(AO3="-","-",IF(AO3=15,5,IF(AO3&gt;=10,4,IF(AO3&gt;=6,3,IF(AO3&gt;=3,2,IF(AO3&gt;=1,1,0))))))</f>
        <v>3</v>
      </c>
      <c r="AR3" s="11" t="s">
        <v>410</v>
      </c>
      <c r="AS3" s="5" t="s">
        <v>702</v>
      </c>
      <c r="AT3" s="7">
        <v>0</v>
      </c>
      <c r="AU3" s="6">
        <v>9</v>
      </c>
      <c r="AV3" s="5">
        <f t="shared" ref="AV3:AV43" si="10">IF(AT3="-","-",IF(AT3=0,AU3,CHOOSE(AT3,1,3,6,10,15)+AU3))</f>
        <v>9</v>
      </c>
      <c r="AW3" s="5">
        <f t="shared" ref="AW3:AW43" si="11">IF(AV3="-","-",IF(AV3=15,5,IF(AV3&gt;=10,4,IF(AV3&gt;=6,3,IF(AV3&gt;=3,2,IF(AV3&gt;=1,1,0))))))</f>
        <v>3</v>
      </c>
      <c r="AY3" s="8" t="s">
        <v>118</v>
      </c>
      <c r="AZ3" s="16">
        <f>SUMIF(추피_출력!$CH$4:$CH$203,AY3,추피_출력!$CI$4:$CI$203)</f>
        <v>0.35</v>
      </c>
    </row>
    <row r="4" spans="2:52" x14ac:dyDescent="0.3">
      <c r="B4" s="13" t="s">
        <v>431</v>
      </c>
      <c r="C4" s="5" t="s">
        <v>461</v>
      </c>
      <c r="D4" s="6">
        <v>0</v>
      </c>
      <c r="E4" s="6">
        <v>4</v>
      </c>
      <c r="F4" s="5">
        <f t="shared" ref="F4:F67" si="12">IF(D4="-","-",IF(D4=0,E4,CHOOSE(D4,1,3,6,10,15)+E4))</f>
        <v>4</v>
      </c>
      <c r="G4" s="5">
        <f t="shared" ref="G4:G67" si="13">IF(F4="-","-",IF(F4=15,5,IF(F4&gt;=10,4,IF(F4&gt;=6,3,IF(F4&gt;=3,2,IF(F4&gt;=1,1,0))))))</f>
        <v>2</v>
      </c>
      <c r="I4" s="12" t="s">
        <v>353</v>
      </c>
      <c r="J4" s="5" t="s">
        <v>502</v>
      </c>
      <c r="K4" s="6">
        <v>0</v>
      </c>
      <c r="L4" s="6">
        <v>5</v>
      </c>
      <c r="M4" s="5">
        <f t="shared" si="0"/>
        <v>5</v>
      </c>
      <c r="N4" s="5">
        <f t="shared" si="1"/>
        <v>2</v>
      </c>
      <c r="P4" s="12" t="s">
        <v>115</v>
      </c>
      <c r="Q4" s="5" t="s">
        <v>543</v>
      </c>
      <c r="R4" s="6">
        <v>5</v>
      </c>
      <c r="S4" s="6">
        <v>0</v>
      </c>
      <c r="T4" s="5">
        <f t="shared" si="2"/>
        <v>15</v>
      </c>
      <c r="U4" s="5">
        <f t="shared" si="3"/>
        <v>5</v>
      </c>
      <c r="W4" s="14" t="s">
        <v>400</v>
      </c>
      <c r="X4" s="5" t="s">
        <v>583</v>
      </c>
      <c r="Y4" s="6">
        <v>1</v>
      </c>
      <c r="Z4" s="6">
        <v>7</v>
      </c>
      <c r="AA4" s="5">
        <f t="shared" si="4"/>
        <v>8</v>
      </c>
      <c r="AB4" s="5">
        <f t="shared" si="5"/>
        <v>3</v>
      </c>
      <c r="AD4" s="14" t="s">
        <v>433</v>
      </c>
      <c r="AE4" s="5" t="s">
        <v>624</v>
      </c>
      <c r="AF4" s="7">
        <v>0</v>
      </c>
      <c r="AG4" s="6">
        <v>12</v>
      </c>
      <c r="AH4" s="5">
        <f t="shared" si="6"/>
        <v>12</v>
      </c>
      <c r="AI4" s="5">
        <f t="shared" si="7"/>
        <v>4</v>
      </c>
      <c r="AK4" s="11" t="s">
        <v>224</v>
      </c>
      <c r="AL4" s="5" t="s">
        <v>662</v>
      </c>
      <c r="AM4" s="7">
        <v>2</v>
      </c>
      <c r="AN4" s="6">
        <v>8</v>
      </c>
      <c r="AO4" s="5">
        <f t="shared" si="8"/>
        <v>11</v>
      </c>
      <c r="AP4" s="5">
        <f t="shared" si="9"/>
        <v>4</v>
      </c>
      <c r="AR4" s="11" t="s">
        <v>160</v>
      </c>
      <c r="AS4" s="5" t="s">
        <v>703</v>
      </c>
      <c r="AT4" s="7">
        <v>3</v>
      </c>
      <c r="AU4" s="6">
        <v>8</v>
      </c>
      <c r="AV4" s="5">
        <f t="shared" si="10"/>
        <v>14</v>
      </c>
      <c r="AW4" s="5">
        <f t="shared" si="11"/>
        <v>4</v>
      </c>
      <c r="AY4" s="8" t="s">
        <v>119</v>
      </c>
      <c r="AZ4" s="16">
        <f>SUMIF(추피_출력!$CH$4:$CH$203,AY4,추피_출력!$CI$4:$CI$203)</f>
        <v>1.27</v>
      </c>
    </row>
    <row r="5" spans="2:52" x14ac:dyDescent="0.3">
      <c r="B5" s="13" t="s">
        <v>275</v>
      </c>
      <c r="C5" s="5" t="s">
        <v>462</v>
      </c>
      <c r="D5" s="6">
        <v>1</v>
      </c>
      <c r="E5" s="6">
        <v>3</v>
      </c>
      <c r="F5" s="5">
        <f t="shared" si="12"/>
        <v>4</v>
      </c>
      <c r="G5" s="5">
        <f t="shared" si="13"/>
        <v>2</v>
      </c>
      <c r="I5" s="12" t="s">
        <v>174</v>
      </c>
      <c r="J5" s="5" t="s">
        <v>503</v>
      </c>
      <c r="K5" s="6">
        <v>0</v>
      </c>
      <c r="L5" s="6">
        <v>2</v>
      </c>
      <c r="M5" s="5">
        <f t="shared" si="0"/>
        <v>2</v>
      </c>
      <c r="N5" s="5">
        <f t="shared" si="1"/>
        <v>1</v>
      </c>
      <c r="P5" s="12" t="s">
        <v>364</v>
      </c>
      <c r="Q5" s="5" t="s">
        <v>544</v>
      </c>
      <c r="R5" s="6">
        <v>0</v>
      </c>
      <c r="S5" s="6">
        <v>12</v>
      </c>
      <c r="T5" s="5">
        <f t="shared" si="2"/>
        <v>12</v>
      </c>
      <c r="U5" s="5">
        <f t="shared" si="3"/>
        <v>4</v>
      </c>
      <c r="W5" s="14" t="s">
        <v>339</v>
      </c>
      <c r="X5" s="5" t="s">
        <v>584</v>
      </c>
      <c r="Y5" s="7">
        <v>0</v>
      </c>
      <c r="Z5" s="6">
        <v>7</v>
      </c>
      <c r="AA5" s="5">
        <f t="shared" si="4"/>
        <v>7</v>
      </c>
      <c r="AB5" s="5">
        <f t="shared" si="5"/>
        <v>3</v>
      </c>
      <c r="AD5" s="14" t="s">
        <v>228</v>
      </c>
      <c r="AE5" s="5" t="s">
        <v>625</v>
      </c>
      <c r="AF5" s="7">
        <v>4</v>
      </c>
      <c r="AG5" s="6">
        <v>4</v>
      </c>
      <c r="AH5" s="5">
        <f t="shared" si="6"/>
        <v>14</v>
      </c>
      <c r="AI5" s="5">
        <f t="shared" si="7"/>
        <v>4</v>
      </c>
      <c r="AK5" s="11" t="s">
        <v>326</v>
      </c>
      <c r="AL5" s="5" t="s">
        <v>663</v>
      </c>
      <c r="AM5" s="7">
        <v>0</v>
      </c>
      <c r="AN5" s="6">
        <v>5</v>
      </c>
      <c r="AO5" s="5">
        <f t="shared" si="8"/>
        <v>5</v>
      </c>
      <c r="AP5" s="5">
        <f t="shared" si="9"/>
        <v>2</v>
      </c>
      <c r="AR5" s="11" t="s">
        <v>190</v>
      </c>
      <c r="AS5" s="5" t="s">
        <v>704</v>
      </c>
      <c r="AT5" s="7">
        <v>0</v>
      </c>
      <c r="AU5" s="6">
        <v>7</v>
      </c>
      <c r="AV5" s="5">
        <f t="shared" si="10"/>
        <v>7</v>
      </c>
      <c r="AW5" s="5">
        <f t="shared" si="11"/>
        <v>3</v>
      </c>
      <c r="AY5" s="8" t="s">
        <v>132</v>
      </c>
      <c r="AZ5" s="16">
        <f>SUMIF(추피_출력!$CH$4:$CH$203,AY5,추피_출력!$CI$4:$CI$203)</f>
        <v>0.13</v>
      </c>
    </row>
    <row r="6" spans="2:52" x14ac:dyDescent="0.3">
      <c r="B6" s="13" t="s">
        <v>149</v>
      </c>
      <c r="C6" s="5" t="s">
        <v>463</v>
      </c>
      <c r="D6" s="6">
        <v>3</v>
      </c>
      <c r="E6" s="6">
        <v>1</v>
      </c>
      <c r="F6" s="5">
        <f t="shared" si="12"/>
        <v>7</v>
      </c>
      <c r="G6" s="5">
        <f t="shared" si="13"/>
        <v>3</v>
      </c>
      <c r="I6" s="12" t="s">
        <v>310</v>
      </c>
      <c r="J6" s="5" t="s">
        <v>504</v>
      </c>
      <c r="K6" s="6">
        <v>0</v>
      </c>
      <c r="L6" s="6">
        <v>6</v>
      </c>
      <c r="M6" s="5">
        <f t="shared" si="0"/>
        <v>6</v>
      </c>
      <c r="N6" s="5">
        <f t="shared" si="1"/>
        <v>3</v>
      </c>
      <c r="P6" s="12" t="s">
        <v>355</v>
      </c>
      <c r="Q6" s="5" t="s">
        <v>545</v>
      </c>
      <c r="R6" s="6">
        <v>0</v>
      </c>
      <c r="S6" s="6">
        <v>6</v>
      </c>
      <c r="T6" s="5">
        <f t="shared" si="2"/>
        <v>6</v>
      </c>
      <c r="U6" s="5">
        <f t="shared" si="3"/>
        <v>3</v>
      </c>
      <c r="W6" s="14" t="s">
        <v>300</v>
      </c>
      <c r="X6" s="5" t="s">
        <v>585</v>
      </c>
      <c r="Y6" s="7">
        <v>0</v>
      </c>
      <c r="Z6" s="6">
        <v>4</v>
      </c>
      <c r="AA6" s="5">
        <f t="shared" si="4"/>
        <v>4</v>
      </c>
      <c r="AB6" s="5">
        <f t="shared" si="5"/>
        <v>2</v>
      </c>
      <c r="AD6" s="14" t="s">
        <v>359</v>
      </c>
      <c r="AE6" s="5" t="s">
        <v>626</v>
      </c>
      <c r="AF6" s="7">
        <v>1</v>
      </c>
      <c r="AG6" s="6">
        <v>14</v>
      </c>
      <c r="AH6" s="5">
        <f t="shared" si="6"/>
        <v>15</v>
      </c>
      <c r="AI6" s="5">
        <f t="shared" si="7"/>
        <v>5</v>
      </c>
      <c r="AK6" s="11" t="s">
        <v>435</v>
      </c>
      <c r="AL6" s="5" t="s">
        <v>664</v>
      </c>
      <c r="AM6" s="7">
        <v>0</v>
      </c>
      <c r="AN6" s="6">
        <v>12</v>
      </c>
      <c r="AO6" s="5">
        <f t="shared" si="8"/>
        <v>12</v>
      </c>
      <c r="AP6" s="5">
        <f t="shared" si="9"/>
        <v>4</v>
      </c>
      <c r="AR6" s="11" t="s">
        <v>213</v>
      </c>
      <c r="AS6" s="5" t="s">
        <v>705</v>
      </c>
      <c r="AT6" s="7">
        <v>0</v>
      </c>
      <c r="AU6" s="6">
        <v>8</v>
      </c>
      <c r="AV6" s="5">
        <f t="shared" si="10"/>
        <v>8</v>
      </c>
      <c r="AW6" s="5">
        <f t="shared" si="11"/>
        <v>3</v>
      </c>
      <c r="AY6" s="8" t="s">
        <v>120</v>
      </c>
      <c r="AZ6" s="16">
        <f>SUMIF(추피_출력!$CH$4:$CH$203,AY6,추피_출력!$CI$4:$CI$203)</f>
        <v>0.2</v>
      </c>
    </row>
    <row r="7" spans="2:52" x14ac:dyDescent="0.3">
      <c r="B7" s="13" t="s">
        <v>320</v>
      </c>
      <c r="C7" s="5" t="s">
        <v>464</v>
      </c>
      <c r="D7" s="6">
        <v>2</v>
      </c>
      <c r="E7" s="6">
        <v>3</v>
      </c>
      <c r="F7" s="5">
        <f t="shared" si="12"/>
        <v>6</v>
      </c>
      <c r="G7" s="5">
        <f t="shared" si="13"/>
        <v>3</v>
      </c>
      <c r="I7" s="12" t="s">
        <v>397</v>
      </c>
      <c r="J7" s="5" t="s">
        <v>505</v>
      </c>
      <c r="K7" s="6">
        <v>0</v>
      </c>
      <c r="L7" s="6">
        <v>1</v>
      </c>
      <c r="M7" s="5">
        <f t="shared" si="0"/>
        <v>1</v>
      </c>
      <c r="N7" s="5">
        <f t="shared" si="1"/>
        <v>1</v>
      </c>
      <c r="P7" s="12" t="s">
        <v>407</v>
      </c>
      <c r="Q7" s="5" t="s">
        <v>546</v>
      </c>
      <c r="R7" s="6">
        <v>1</v>
      </c>
      <c r="S7" s="6">
        <v>4</v>
      </c>
      <c r="T7" s="5">
        <f t="shared" si="2"/>
        <v>5</v>
      </c>
      <c r="U7" s="5">
        <f t="shared" si="3"/>
        <v>2</v>
      </c>
      <c r="W7" s="14" t="s">
        <v>373</v>
      </c>
      <c r="X7" s="5" t="s">
        <v>586</v>
      </c>
      <c r="Y7" s="7">
        <v>1</v>
      </c>
      <c r="Z7" s="6">
        <v>8</v>
      </c>
      <c r="AA7" s="5">
        <f t="shared" si="4"/>
        <v>9</v>
      </c>
      <c r="AB7" s="5">
        <f t="shared" si="5"/>
        <v>3</v>
      </c>
      <c r="AD7" s="14" t="s">
        <v>330</v>
      </c>
      <c r="AE7" s="5" t="s">
        <v>627</v>
      </c>
      <c r="AF7" s="7">
        <v>1</v>
      </c>
      <c r="AG7" s="6">
        <v>6</v>
      </c>
      <c r="AH7" s="5">
        <f t="shared" si="6"/>
        <v>7</v>
      </c>
      <c r="AI7" s="5">
        <f t="shared" si="7"/>
        <v>3</v>
      </c>
      <c r="AK7" s="11" t="s">
        <v>389</v>
      </c>
      <c r="AL7" s="5" t="s">
        <v>665</v>
      </c>
      <c r="AM7" s="7">
        <v>0</v>
      </c>
      <c r="AN7" s="6">
        <v>15</v>
      </c>
      <c r="AO7" s="5">
        <f t="shared" si="8"/>
        <v>15</v>
      </c>
      <c r="AP7" s="5">
        <f t="shared" si="9"/>
        <v>5</v>
      </c>
      <c r="AR7" s="11" t="s">
        <v>344</v>
      </c>
      <c r="AS7" s="5" t="s">
        <v>706</v>
      </c>
      <c r="AT7" s="7">
        <v>0</v>
      </c>
      <c r="AU7" s="6">
        <v>6</v>
      </c>
      <c r="AV7" s="5">
        <f t="shared" si="10"/>
        <v>6</v>
      </c>
      <c r="AW7" s="5">
        <f t="shared" si="11"/>
        <v>3</v>
      </c>
      <c r="AY7" s="8" t="s">
        <v>133</v>
      </c>
      <c r="AZ7" s="16">
        <f>SUMIF(추피_출력!$CH$4:$CH$203,AY7,추피_출력!$CI$4:$CI$203)</f>
        <v>0.1</v>
      </c>
    </row>
    <row r="8" spans="2:52" x14ac:dyDescent="0.3">
      <c r="B8" s="13" t="s">
        <v>151</v>
      </c>
      <c r="C8" s="5" t="s">
        <v>465</v>
      </c>
      <c r="D8" s="6">
        <v>3</v>
      </c>
      <c r="E8" s="6">
        <v>1</v>
      </c>
      <c r="F8" s="5">
        <f t="shared" si="12"/>
        <v>7</v>
      </c>
      <c r="G8" s="5">
        <f t="shared" si="13"/>
        <v>3</v>
      </c>
      <c r="I8" s="12" t="s">
        <v>208</v>
      </c>
      <c r="J8" s="5" t="s">
        <v>506</v>
      </c>
      <c r="K8" s="6">
        <v>1</v>
      </c>
      <c r="L8" s="6">
        <v>3</v>
      </c>
      <c r="M8" s="5">
        <f t="shared" si="0"/>
        <v>4</v>
      </c>
      <c r="N8" s="5">
        <f t="shared" si="1"/>
        <v>2</v>
      </c>
      <c r="P8" s="12" t="s">
        <v>338</v>
      </c>
      <c r="Q8" s="5" t="s">
        <v>547</v>
      </c>
      <c r="R8" s="6">
        <v>0</v>
      </c>
      <c r="S8" s="6">
        <v>4</v>
      </c>
      <c r="T8" s="5">
        <f t="shared" si="2"/>
        <v>4</v>
      </c>
      <c r="U8" s="5">
        <f t="shared" si="3"/>
        <v>2</v>
      </c>
      <c r="W8" s="14" t="s">
        <v>382</v>
      </c>
      <c r="X8" s="5" t="s">
        <v>587</v>
      </c>
      <c r="Y8" s="7">
        <v>0</v>
      </c>
      <c r="Z8" s="6">
        <v>6</v>
      </c>
      <c r="AA8" s="5">
        <f t="shared" si="4"/>
        <v>6</v>
      </c>
      <c r="AB8" s="5">
        <f t="shared" si="5"/>
        <v>3</v>
      </c>
      <c r="AD8" s="14" t="s">
        <v>333</v>
      </c>
      <c r="AE8" s="5" t="s">
        <v>628</v>
      </c>
      <c r="AF8" s="7">
        <v>0</v>
      </c>
      <c r="AG8" s="6">
        <v>4</v>
      </c>
      <c r="AH8" s="5">
        <f t="shared" si="6"/>
        <v>4</v>
      </c>
      <c r="AI8" s="5">
        <f t="shared" si="7"/>
        <v>2</v>
      </c>
      <c r="AK8" s="11" t="s">
        <v>324</v>
      </c>
      <c r="AL8" s="5" t="s">
        <v>666</v>
      </c>
      <c r="AM8" s="7">
        <v>0</v>
      </c>
      <c r="AN8" s="6">
        <v>4</v>
      </c>
      <c r="AO8" s="5">
        <f t="shared" si="8"/>
        <v>4</v>
      </c>
      <c r="AP8" s="5">
        <f t="shared" si="9"/>
        <v>2</v>
      </c>
      <c r="AR8" s="11" t="s">
        <v>337</v>
      </c>
      <c r="AS8" s="5" t="s">
        <v>707</v>
      </c>
      <c r="AT8" s="7">
        <v>0</v>
      </c>
      <c r="AU8" s="6">
        <v>15</v>
      </c>
      <c r="AV8" s="5">
        <f t="shared" si="10"/>
        <v>15</v>
      </c>
      <c r="AW8" s="5">
        <f t="shared" si="11"/>
        <v>5</v>
      </c>
      <c r="AY8" s="8" t="s">
        <v>121</v>
      </c>
      <c r="AZ8" s="16">
        <f>SUMIF(추피_출력!$CH$4:$CH$203,AY8,추피_출력!$CI$4:$CI$203)</f>
        <v>0.19</v>
      </c>
    </row>
    <row r="9" spans="2:52" x14ac:dyDescent="0.3">
      <c r="B9" s="13" t="s">
        <v>262</v>
      </c>
      <c r="C9" s="5" t="s">
        <v>466</v>
      </c>
      <c r="D9" s="6">
        <v>0</v>
      </c>
      <c r="E9" s="6">
        <v>7</v>
      </c>
      <c r="F9" s="5">
        <f t="shared" si="12"/>
        <v>7</v>
      </c>
      <c r="G9" s="5">
        <f t="shared" si="13"/>
        <v>3</v>
      </c>
      <c r="I9" s="12" t="s">
        <v>438</v>
      </c>
      <c r="J9" s="5" t="s">
        <v>507</v>
      </c>
      <c r="K9" s="6">
        <v>1</v>
      </c>
      <c r="L9" s="6">
        <v>7</v>
      </c>
      <c r="M9" s="5">
        <f t="shared" si="0"/>
        <v>8</v>
      </c>
      <c r="N9" s="5">
        <f t="shared" si="1"/>
        <v>3</v>
      </c>
      <c r="P9" s="12" t="s">
        <v>417</v>
      </c>
      <c r="Q9" s="5" t="s">
        <v>548</v>
      </c>
      <c r="R9" s="6">
        <v>2</v>
      </c>
      <c r="S9" s="6">
        <v>2</v>
      </c>
      <c r="T9" s="5">
        <f t="shared" si="2"/>
        <v>5</v>
      </c>
      <c r="U9" s="5">
        <f t="shared" si="3"/>
        <v>2</v>
      </c>
      <c r="W9" s="14" t="s">
        <v>381</v>
      </c>
      <c r="X9" s="5" t="s">
        <v>588</v>
      </c>
      <c r="Y9" s="7">
        <v>0</v>
      </c>
      <c r="Z9" s="6">
        <v>9</v>
      </c>
      <c r="AA9" s="5">
        <f t="shared" ref="AA9:AA40" si="14">IF(Y9="-","-",IF(Y9=0,Z9,CHOOSE(Y9,1,3,6,10,15)+Z9))</f>
        <v>9</v>
      </c>
      <c r="AB9" s="5">
        <f t="shared" ref="AB9:AB40" si="15">IF(AA9="-","-",IF(AA9=15,5,IF(AA9&gt;=10,4,IF(AA9&gt;=6,3,IF(AA9&gt;=3,2,IF(AA9&gt;=1,1,0))))))</f>
        <v>3</v>
      </c>
      <c r="AD9" s="14" t="s">
        <v>362</v>
      </c>
      <c r="AE9" s="5" t="s">
        <v>629</v>
      </c>
      <c r="AF9" s="7">
        <v>1</v>
      </c>
      <c r="AG9" s="6">
        <v>6</v>
      </c>
      <c r="AH9" s="5">
        <f t="shared" si="6"/>
        <v>7</v>
      </c>
      <c r="AI9" s="5">
        <f t="shared" si="7"/>
        <v>3</v>
      </c>
      <c r="AK9" s="11" t="s">
        <v>158</v>
      </c>
      <c r="AL9" s="5" t="s">
        <v>667</v>
      </c>
      <c r="AM9" s="7">
        <v>0</v>
      </c>
      <c r="AN9" s="6">
        <v>15</v>
      </c>
      <c r="AO9" s="5">
        <f t="shared" si="8"/>
        <v>15</v>
      </c>
      <c r="AP9" s="5">
        <f t="shared" si="9"/>
        <v>5</v>
      </c>
      <c r="AR9" s="11" t="s">
        <v>114</v>
      </c>
      <c r="AS9" s="5" t="s">
        <v>708</v>
      </c>
      <c r="AT9" s="7">
        <v>3</v>
      </c>
      <c r="AU9" s="6">
        <v>2</v>
      </c>
      <c r="AV9" s="5">
        <f t="shared" si="10"/>
        <v>8</v>
      </c>
      <c r="AW9" s="5">
        <f t="shared" si="11"/>
        <v>3</v>
      </c>
      <c r="AY9" s="8" t="s">
        <v>122</v>
      </c>
      <c r="AZ9" s="16">
        <f>SUMIF(추피_출력!$CH$4:$CH$203,AY9,추피_출력!$CI$4:$CI$203)</f>
        <v>0.28000000000000003</v>
      </c>
    </row>
    <row r="10" spans="2:52" x14ac:dyDescent="0.3">
      <c r="B10" s="13" t="s">
        <v>172</v>
      </c>
      <c r="C10" s="5" t="s">
        <v>467</v>
      </c>
      <c r="D10" s="6">
        <v>1</v>
      </c>
      <c r="E10" s="6">
        <v>8</v>
      </c>
      <c r="F10" s="5">
        <f t="shared" si="12"/>
        <v>9</v>
      </c>
      <c r="G10" s="5">
        <f t="shared" si="13"/>
        <v>3</v>
      </c>
      <c r="I10" s="12" t="s">
        <v>378</v>
      </c>
      <c r="J10" s="5" t="s">
        <v>508</v>
      </c>
      <c r="K10" s="6">
        <v>1</v>
      </c>
      <c r="L10" s="6">
        <v>1</v>
      </c>
      <c r="M10" s="5">
        <f t="shared" si="0"/>
        <v>2</v>
      </c>
      <c r="N10" s="5">
        <f t="shared" si="1"/>
        <v>1</v>
      </c>
      <c r="P10" s="12" t="s">
        <v>264</v>
      </c>
      <c r="Q10" s="5" t="s">
        <v>549</v>
      </c>
      <c r="R10" s="6">
        <v>0</v>
      </c>
      <c r="S10" s="6">
        <v>5</v>
      </c>
      <c r="T10" s="5">
        <f t="shared" si="2"/>
        <v>5</v>
      </c>
      <c r="U10" s="5">
        <f t="shared" si="3"/>
        <v>2</v>
      </c>
      <c r="W10" s="14" t="s">
        <v>197</v>
      </c>
      <c r="X10" s="5" t="s">
        <v>589</v>
      </c>
      <c r="Y10" s="7">
        <v>1</v>
      </c>
      <c r="Z10" s="6">
        <v>6</v>
      </c>
      <c r="AA10" s="5">
        <f t="shared" si="14"/>
        <v>7</v>
      </c>
      <c r="AB10" s="5">
        <f t="shared" si="15"/>
        <v>3</v>
      </c>
      <c r="AD10" s="14" t="s">
        <v>112</v>
      </c>
      <c r="AE10" s="5" t="s">
        <v>630</v>
      </c>
      <c r="AF10" s="7">
        <v>1</v>
      </c>
      <c r="AG10" s="6">
        <v>4</v>
      </c>
      <c r="AH10" s="5">
        <f t="shared" si="6"/>
        <v>5</v>
      </c>
      <c r="AI10" s="5">
        <f t="shared" si="7"/>
        <v>2</v>
      </c>
      <c r="AK10" s="11" t="s">
        <v>325</v>
      </c>
      <c r="AL10" s="5" t="s">
        <v>668</v>
      </c>
      <c r="AM10" s="7">
        <v>0</v>
      </c>
      <c r="AN10" s="6">
        <v>12</v>
      </c>
      <c r="AO10" s="5">
        <f t="shared" si="8"/>
        <v>12</v>
      </c>
      <c r="AP10" s="5">
        <f t="shared" si="9"/>
        <v>4</v>
      </c>
      <c r="AR10" s="11" t="s">
        <v>374</v>
      </c>
      <c r="AS10" s="5" t="s">
        <v>709</v>
      </c>
      <c r="AT10" s="7">
        <v>0</v>
      </c>
      <c r="AU10" s="6">
        <v>6</v>
      </c>
      <c r="AV10" s="5">
        <f t="shared" si="10"/>
        <v>6</v>
      </c>
      <c r="AW10" s="5">
        <f t="shared" si="11"/>
        <v>3</v>
      </c>
      <c r="AY10" s="8" t="s">
        <v>123</v>
      </c>
      <c r="AZ10" s="16">
        <f>SUMIF(추피_출력!$CH$4:$CH$203,AY10,추피_출력!$CI$4:$CI$203)</f>
        <v>0.26</v>
      </c>
    </row>
    <row r="11" spans="2:52" ht="14.25" thickBot="1" x14ac:dyDescent="0.35">
      <c r="B11" s="13" t="s">
        <v>334</v>
      </c>
      <c r="C11" s="5" t="s">
        <v>468</v>
      </c>
      <c r="D11" s="6">
        <v>0</v>
      </c>
      <c r="E11" s="6">
        <v>2</v>
      </c>
      <c r="F11" s="5">
        <f t="shared" si="12"/>
        <v>2</v>
      </c>
      <c r="G11" s="5">
        <f t="shared" si="13"/>
        <v>1</v>
      </c>
      <c r="I11" s="12" t="s">
        <v>239</v>
      </c>
      <c r="J11" s="5" t="s">
        <v>509</v>
      </c>
      <c r="K11" s="6">
        <v>1</v>
      </c>
      <c r="L11" s="6">
        <v>8</v>
      </c>
      <c r="M11" s="5">
        <f t="shared" si="0"/>
        <v>9</v>
      </c>
      <c r="N11" s="5">
        <f t="shared" si="1"/>
        <v>3</v>
      </c>
      <c r="P11" s="12" t="s">
        <v>314</v>
      </c>
      <c r="Q11" s="5" t="s">
        <v>550</v>
      </c>
      <c r="R11" s="6">
        <v>0</v>
      </c>
      <c r="S11" s="6">
        <v>3</v>
      </c>
      <c r="T11" s="5">
        <f t="shared" si="2"/>
        <v>3</v>
      </c>
      <c r="U11" s="5">
        <f t="shared" si="3"/>
        <v>2</v>
      </c>
      <c r="W11" s="14" t="s">
        <v>277</v>
      </c>
      <c r="X11" s="5" t="s">
        <v>590</v>
      </c>
      <c r="Y11" s="7">
        <v>1</v>
      </c>
      <c r="Z11" s="6">
        <v>14</v>
      </c>
      <c r="AA11" s="5">
        <f t="shared" si="14"/>
        <v>15</v>
      </c>
      <c r="AB11" s="5">
        <f t="shared" si="15"/>
        <v>5</v>
      </c>
      <c r="AD11" s="14" t="s">
        <v>134</v>
      </c>
      <c r="AE11" s="5" t="s">
        <v>631</v>
      </c>
      <c r="AF11" s="7">
        <v>0</v>
      </c>
      <c r="AG11" s="6">
        <v>15</v>
      </c>
      <c r="AH11" s="5">
        <f t="shared" si="6"/>
        <v>15</v>
      </c>
      <c r="AI11" s="5">
        <f t="shared" si="7"/>
        <v>5</v>
      </c>
      <c r="AK11" s="11" t="s">
        <v>222</v>
      </c>
      <c r="AL11" s="5" t="s">
        <v>669</v>
      </c>
      <c r="AM11" s="7">
        <v>3</v>
      </c>
      <c r="AN11" s="6">
        <v>8</v>
      </c>
      <c r="AO11" s="5">
        <f t="shared" si="8"/>
        <v>14</v>
      </c>
      <c r="AP11" s="5">
        <f t="shared" si="9"/>
        <v>4</v>
      </c>
      <c r="AR11" s="11" t="s">
        <v>432</v>
      </c>
      <c r="AS11" s="5" t="s">
        <v>710</v>
      </c>
      <c r="AT11" s="7">
        <v>0</v>
      </c>
      <c r="AU11" s="6">
        <v>10</v>
      </c>
      <c r="AV11" s="5">
        <f t="shared" si="10"/>
        <v>10</v>
      </c>
      <c r="AW11" s="5">
        <f t="shared" si="11"/>
        <v>4</v>
      </c>
      <c r="AY11" s="9" t="s">
        <v>124</v>
      </c>
      <c r="AZ11" s="17">
        <f>SUMIF(추피_출력!$CH$4:$CH$203,AY11,추피_출력!$CI$4:$CI$203)</f>
        <v>0.12</v>
      </c>
    </row>
    <row r="12" spans="2:52" ht="14.25" thickBot="1" x14ac:dyDescent="0.35">
      <c r="B12" s="13" t="s">
        <v>147</v>
      </c>
      <c r="C12" s="5" t="s">
        <v>469</v>
      </c>
      <c r="D12" s="6">
        <v>3</v>
      </c>
      <c r="E12" s="6">
        <v>0</v>
      </c>
      <c r="F12" s="5">
        <f t="shared" si="12"/>
        <v>6</v>
      </c>
      <c r="G12" s="5">
        <f t="shared" si="13"/>
        <v>3</v>
      </c>
      <c r="I12" s="12" t="s">
        <v>176</v>
      </c>
      <c r="J12" s="5" t="s">
        <v>510</v>
      </c>
      <c r="K12" s="6">
        <v>0</v>
      </c>
      <c r="L12" s="6">
        <v>6</v>
      </c>
      <c r="M12" s="5">
        <f t="shared" si="0"/>
        <v>6</v>
      </c>
      <c r="N12" s="5">
        <f t="shared" si="1"/>
        <v>3</v>
      </c>
      <c r="P12" s="12" t="s">
        <v>266</v>
      </c>
      <c r="Q12" s="5" t="s">
        <v>551</v>
      </c>
      <c r="R12" s="6">
        <v>0</v>
      </c>
      <c r="S12" s="6">
        <v>9</v>
      </c>
      <c r="T12" s="5">
        <f t="shared" si="2"/>
        <v>9</v>
      </c>
      <c r="U12" s="5">
        <f t="shared" si="3"/>
        <v>3</v>
      </c>
      <c r="W12" s="14" t="s">
        <v>117</v>
      </c>
      <c r="X12" s="5" t="s">
        <v>591</v>
      </c>
      <c r="Y12" s="7">
        <v>0</v>
      </c>
      <c r="Z12" s="6">
        <v>15</v>
      </c>
      <c r="AA12" s="5">
        <f t="shared" si="14"/>
        <v>15</v>
      </c>
      <c r="AB12" s="5">
        <f t="shared" si="15"/>
        <v>5</v>
      </c>
      <c r="AD12" s="14" t="s">
        <v>291</v>
      </c>
      <c r="AE12" s="5" t="s">
        <v>632</v>
      </c>
      <c r="AF12" s="7">
        <v>0</v>
      </c>
      <c r="AG12" s="6">
        <v>5</v>
      </c>
      <c r="AH12" s="5">
        <f t="shared" si="6"/>
        <v>5</v>
      </c>
      <c r="AI12" s="5">
        <f t="shared" si="7"/>
        <v>2</v>
      </c>
      <c r="AK12" s="11" t="s">
        <v>136</v>
      </c>
      <c r="AL12" s="5" t="s">
        <v>670</v>
      </c>
      <c r="AM12" s="7">
        <v>0</v>
      </c>
      <c r="AN12" s="6">
        <v>11</v>
      </c>
      <c r="AO12" s="5">
        <f t="shared" si="8"/>
        <v>11</v>
      </c>
      <c r="AP12" s="5">
        <f t="shared" si="9"/>
        <v>4</v>
      </c>
      <c r="AR12" s="11" t="s">
        <v>372</v>
      </c>
      <c r="AS12" s="5" t="s">
        <v>711</v>
      </c>
      <c r="AT12" s="7">
        <v>0</v>
      </c>
      <c r="AU12" s="6">
        <v>6</v>
      </c>
      <c r="AV12" s="5">
        <f t="shared" si="10"/>
        <v>6</v>
      </c>
      <c r="AW12" s="5">
        <f t="shared" si="11"/>
        <v>3</v>
      </c>
    </row>
    <row r="13" spans="2:52" x14ac:dyDescent="0.3">
      <c r="B13" s="13" t="s">
        <v>152</v>
      </c>
      <c r="C13" s="5" t="s">
        <v>470</v>
      </c>
      <c r="D13" s="6">
        <v>3</v>
      </c>
      <c r="E13" s="6">
        <v>2</v>
      </c>
      <c r="F13" s="5">
        <f t="shared" si="12"/>
        <v>8</v>
      </c>
      <c r="G13" s="5">
        <f t="shared" si="13"/>
        <v>3</v>
      </c>
      <c r="I13" s="12" t="s">
        <v>430</v>
      </c>
      <c r="J13" s="5" t="s">
        <v>511</v>
      </c>
      <c r="K13" s="6">
        <v>1</v>
      </c>
      <c r="L13" s="6">
        <v>14</v>
      </c>
      <c r="M13" s="5">
        <f t="shared" si="0"/>
        <v>15</v>
      </c>
      <c r="N13" s="5">
        <f t="shared" si="1"/>
        <v>5</v>
      </c>
      <c r="P13" s="12" t="s">
        <v>393</v>
      </c>
      <c r="Q13" s="5" t="s">
        <v>552</v>
      </c>
      <c r="R13" s="6" t="s">
        <v>768</v>
      </c>
      <c r="S13" s="6" t="s">
        <v>768</v>
      </c>
      <c r="T13" s="5" t="str">
        <f t="shared" si="2"/>
        <v>-</v>
      </c>
      <c r="U13" s="5" t="str">
        <f t="shared" si="3"/>
        <v>-</v>
      </c>
      <c r="W13" s="14" t="s">
        <v>192</v>
      </c>
      <c r="X13" s="5" t="s">
        <v>592</v>
      </c>
      <c r="Y13" s="7">
        <v>3</v>
      </c>
      <c r="Z13" s="6">
        <v>5</v>
      </c>
      <c r="AA13" s="5">
        <f t="shared" si="14"/>
        <v>11</v>
      </c>
      <c r="AB13" s="5">
        <f t="shared" si="15"/>
        <v>4</v>
      </c>
      <c r="AD13" s="14" t="s">
        <v>398</v>
      </c>
      <c r="AE13" s="5" t="s">
        <v>633</v>
      </c>
      <c r="AF13" s="7">
        <v>0</v>
      </c>
      <c r="AG13" s="6">
        <v>8</v>
      </c>
      <c r="AH13" s="5">
        <f t="shared" si="6"/>
        <v>8</v>
      </c>
      <c r="AI13" s="5">
        <f t="shared" si="7"/>
        <v>3</v>
      </c>
      <c r="AK13" s="11" t="s">
        <v>157</v>
      </c>
      <c r="AL13" s="5" t="s">
        <v>671</v>
      </c>
      <c r="AM13" s="7">
        <v>0</v>
      </c>
      <c r="AN13" s="6">
        <v>12</v>
      </c>
      <c r="AO13" s="5">
        <f t="shared" si="8"/>
        <v>12</v>
      </c>
      <c r="AP13" s="5">
        <f t="shared" si="9"/>
        <v>4</v>
      </c>
      <c r="AR13" s="11" t="s">
        <v>307</v>
      </c>
      <c r="AS13" s="5" t="s">
        <v>712</v>
      </c>
      <c r="AT13" s="7">
        <v>2</v>
      </c>
      <c r="AU13" s="6">
        <v>5</v>
      </c>
      <c r="AV13" s="5">
        <f t="shared" si="10"/>
        <v>8</v>
      </c>
      <c r="AW13" s="5">
        <f t="shared" si="11"/>
        <v>3</v>
      </c>
      <c r="AY13" s="107" t="s">
        <v>838</v>
      </c>
      <c r="AZ13" s="108"/>
    </row>
    <row r="14" spans="2:52" x14ac:dyDescent="0.3">
      <c r="B14" s="13" t="s">
        <v>170</v>
      </c>
      <c r="C14" s="5" t="s">
        <v>471</v>
      </c>
      <c r="D14" s="6">
        <v>2</v>
      </c>
      <c r="E14" s="6">
        <v>3</v>
      </c>
      <c r="F14" s="5">
        <f t="shared" si="12"/>
        <v>6</v>
      </c>
      <c r="G14" s="5">
        <f t="shared" si="13"/>
        <v>3</v>
      </c>
      <c r="I14" s="12" t="s">
        <v>183</v>
      </c>
      <c r="J14" s="5" t="s">
        <v>512</v>
      </c>
      <c r="K14" s="6">
        <v>1</v>
      </c>
      <c r="L14" s="6">
        <v>11</v>
      </c>
      <c r="M14" s="5">
        <f t="shared" si="0"/>
        <v>12</v>
      </c>
      <c r="N14" s="5">
        <f t="shared" si="1"/>
        <v>4</v>
      </c>
      <c r="P14" s="12" t="s">
        <v>209</v>
      </c>
      <c r="Q14" s="5" t="s">
        <v>553</v>
      </c>
      <c r="R14" s="6">
        <v>0</v>
      </c>
      <c r="S14" s="6">
        <v>4</v>
      </c>
      <c r="T14" s="5">
        <f t="shared" si="2"/>
        <v>4</v>
      </c>
      <c r="U14" s="5">
        <f t="shared" si="3"/>
        <v>2</v>
      </c>
      <c r="W14" s="14" t="s">
        <v>392</v>
      </c>
      <c r="X14" s="5" t="s">
        <v>593</v>
      </c>
      <c r="Y14" s="7">
        <v>0</v>
      </c>
      <c r="Z14" s="6">
        <v>15</v>
      </c>
      <c r="AA14" s="5">
        <f t="shared" si="14"/>
        <v>15</v>
      </c>
      <c r="AB14" s="5">
        <f t="shared" si="15"/>
        <v>5</v>
      </c>
      <c r="AD14" s="14" t="s">
        <v>268</v>
      </c>
      <c r="AE14" s="5" t="s">
        <v>634</v>
      </c>
      <c r="AF14" s="7">
        <v>1</v>
      </c>
      <c r="AG14" s="6">
        <v>10</v>
      </c>
      <c r="AH14" s="5">
        <f t="shared" si="6"/>
        <v>11</v>
      </c>
      <c r="AI14" s="5">
        <f t="shared" si="7"/>
        <v>4</v>
      </c>
      <c r="AK14" s="11" t="s">
        <v>336</v>
      </c>
      <c r="AL14" s="5" t="s">
        <v>672</v>
      </c>
      <c r="AM14" s="7">
        <v>0</v>
      </c>
      <c r="AN14" s="6">
        <v>15</v>
      </c>
      <c r="AO14" s="5">
        <f t="shared" si="8"/>
        <v>15</v>
      </c>
      <c r="AP14" s="5">
        <f t="shared" si="9"/>
        <v>5</v>
      </c>
      <c r="AR14" s="11" t="s">
        <v>113</v>
      </c>
      <c r="AS14" s="5" t="s">
        <v>713</v>
      </c>
      <c r="AT14" s="7">
        <v>3</v>
      </c>
      <c r="AU14" s="6">
        <v>3</v>
      </c>
      <c r="AV14" s="5">
        <f t="shared" si="10"/>
        <v>9</v>
      </c>
      <c r="AW14" s="5">
        <f t="shared" si="11"/>
        <v>3</v>
      </c>
      <c r="AY14" s="109"/>
      <c r="AZ14" s="110"/>
    </row>
    <row r="15" spans="2:52" x14ac:dyDescent="0.3">
      <c r="B15" s="13" t="s">
        <v>335</v>
      </c>
      <c r="C15" s="5" t="s">
        <v>472</v>
      </c>
      <c r="D15" s="6" t="s">
        <v>768</v>
      </c>
      <c r="E15" s="6" t="s">
        <v>768</v>
      </c>
      <c r="F15" s="5" t="str">
        <f t="shared" si="12"/>
        <v>-</v>
      </c>
      <c r="G15" s="5" t="str">
        <f t="shared" si="13"/>
        <v>-</v>
      </c>
      <c r="I15" s="12" t="s">
        <v>256</v>
      </c>
      <c r="J15" s="5" t="s">
        <v>513</v>
      </c>
      <c r="K15" s="6">
        <v>0</v>
      </c>
      <c r="L15" s="6">
        <v>2</v>
      </c>
      <c r="M15" s="5">
        <f t="shared" si="0"/>
        <v>2</v>
      </c>
      <c r="N15" s="5">
        <f t="shared" si="1"/>
        <v>1</v>
      </c>
      <c r="P15" s="12" t="s">
        <v>439</v>
      </c>
      <c r="Q15" s="5" t="s">
        <v>554</v>
      </c>
      <c r="R15" s="6">
        <v>0</v>
      </c>
      <c r="S15" s="6">
        <v>4</v>
      </c>
      <c r="T15" s="5">
        <f t="shared" si="2"/>
        <v>4</v>
      </c>
      <c r="U15" s="5">
        <f t="shared" si="3"/>
        <v>2</v>
      </c>
      <c r="W15" s="14" t="s">
        <v>379</v>
      </c>
      <c r="X15" s="5" t="s">
        <v>594</v>
      </c>
      <c r="Y15" s="7">
        <v>0</v>
      </c>
      <c r="Z15" s="6">
        <v>15</v>
      </c>
      <c r="AA15" s="5">
        <f t="shared" si="14"/>
        <v>15</v>
      </c>
      <c r="AB15" s="5">
        <f t="shared" si="15"/>
        <v>5</v>
      </c>
      <c r="AD15" s="14" t="s">
        <v>404</v>
      </c>
      <c r="AE15" s="5" t="s">
        <v>635</v>
      </c>
      <c r="AF15" s="7">
        <v>0</v>
      </c>
      <c r="AG15" s="6">
        <v>6</v>
      </c>
      <c r="AH15" s="5">
        <f t="shared" si="6"/>
        <v>6</v>
      </c>
      <c r="AI15" s="5">
        <f t="shared" si="7"/>
        <v>3</v>
      </c>
      <c r="AK15" s="11" t="s">
        <v>358</v>
      </c>
      <c r="AL15" s="5" t="s">
        <v>673</v>
      </c>
      <c r="AM15" s="7">
        <v>0</v>
      </c>
      <c r="AN15" s="6">
        <v>15</v>
      </c>
      <c r="AO15" s="5">
        <f t="shared" si="8"/>
        <v>15</v>
      </c>
      <c r="AP15" s="5">
        <f t="shared" si="9"/>
        <v>5</v>
      </c>
      <c r="AR15" s="11" t="s">
        <v>371</v>
      </c>
      <c r="AS15" s="5" t="s">
        <v>748</v>
      </c>
      <c r="AT15" s="7">
        <v>0</v>
      </c>
      <c r="AU15" s="6">
        <v>7</v>
      </c>
      <c r="AV15" s="5">
        <f t="shared" si="10"/>
        <v>7</v>
      </c>
      <c r="AW15" s="5">
        <f t="shared" si="11"/>
        <v>3</v>
      </c>
      <c r="AY15" s="8" t="s">
        <v>118</v>
      </c>
      <c r="AZ15" s="16">
        <f>SUMIF(추피_출력!$CH$4:$CH$203,AY15,추피_출력!$CJ$4:$CJ$203)</f>
        <v>1.8000000000000003</v>
      </c>
    </row>
    <row r="16" spans="2:52" x14ac:dyDescent="0.3">
      <c r="B16" s="13" t="s">
        <v>148</v>
      </c>
      <c r="C16" s="5" t="s">
        <v>473</v>
      </c>
      <c r="D16" s="6">
        <v>3</v>
      </c>
      <c r="E16" s="6">
        <v>0</v>
      </c>
      <c r="F16" s="5">
        <f t="shared" si="12"/>
        <v>6</v>
      </c>
      <c r="G16" s="5">
        <f t="shared" si="13"/>
        <v>3</v>
      </c>
      <c r="I16" s="12" t="s">
        <v>155</v>
      </c>
      <c r="J16" s="5" t="s">
        <v>514</v>
      </c>
      <c r="K16" s="6">
        <v>2</v>
      </c>
      <c r="L16" s="6">
        <v>4</v>
      </c>
      <c r="M16" s="5">
        <f t="shared" si="0"/>
        <v>7</v>
      </c>
      <c r="N16" s="5">
        <f t="shared" si="1"/>
        <v>3</v>
      </c>
      <c r="P16" s="12" t="s">
        <v>415</v>
      </c>
      <c r="Q16" s="5" t="s">
        <v>555</v>
      </c>
      <c r="R16" s="6">
        <v>0</v>
      </c>
      <c r="S16" s="6">
        <v>3</v>
      </c>
      <c r="T16" s="5">
        <f t="shared" si="2"/>
        <v>3</v>
      </c>
      <c r="U16" s="5">
        <f t="shared" si="3"/>
        <v>2</v>
      </c>
      <c r="W16" s="14" t="s">
        <v>292</v>
      </c>
      <c r="X16" s="5" t="s">
        <v>595</v>
      </c>
      <c r="Y16" s="7">
        <v>0</v>
      </c>
      <c r="Z16" s="6">
        <v>6</v>
      </c>
      <c r="AA16" s="5">
        <f t="shared" si="14"/>
        <v>6</v>
      </c>
      <c r="AB16" s="5">
        <f t="shared" si="15"/>
        <v>3</v>
      </c>
      <c r="AD16" s="14" t="s">
        <v>219</v>
      </c>
      <c r="AE16" s="5" t="s">
        <v>636</v>
      </c>
      <c r="AF16" s="7">
        <v>1</v>
      </c>
      <c r="AG16" s="6">
        <v>14</v>
      </c>
      <c r="AH16" s="5">
        <f t="shared" si="6"/>
        <v>15</v>
      </c>
      <c r="AI16" s="5">
        <f t="shared" si="7"/>
        <v>5</v>
      </c>
      <c r="AK16" s="11" t="s">
        <v>273</v>
      </c>
      <c r="AL16" s="5" t="s">
        <v>674</v>
      </c>
      <c r="AM16" s="7">
        <v>0</v>
      </c>
      <c r="AN16" s="6">
        <v>14</v>
      </c>
      <c r="AO16" s="5">
        <f t="shared" si="8"/>
        <v>14</v>
      </c>
      <c r="AP16" s="5">
        <f t="shared" si="9"/>
        <v>4</v>
      </c>
      <c r="AR16" s="5" t="s">
        <v>240</v>
      </c>
      <c r="AS16" s="5" t="s">
        <v>714</v>
      </c>
      <c r="AT16" s="7">
        <v>0</v>
      </c>
      <c r="AU16" s="6">
        <v>12</v>
      </c>
      <c r="AV16" s="5">
        <f t="shared" si="10"/>
        <v>12</v>
      </c>
      <c r="AW16" s="5">
        <f t="shared" si="11"/>
        <v>4</v>
      </c>
      <c r="AY16" s="8" t="s">
        <v>119</v>
      </c>
      <c r="AZ16" s="16">
        <f>SUMIF(추피_출력!$CH$4:$CH$203,AY16,추피_출력!$CJ$4:$CJ$203)</f>
        <v>1.8100000000000005</v>
      </c>
    </row>
    <row r="17" spans="2:52" x14ac:dyDescent="0.3">
      <c r="B17" s="13" t="s">
        <v>164</v>
      </c>
      <c r="C17" s="5" t="s">
        <v>474</v>
      </c>
      <c r="D17" s="6">
        <v>2</v>
      </c>
      <c r="E17" s="6">
        <v>3</v>
      </c>
      <c r="F17" s="5">
        <f t="shared" si="12"/>
        <v>6</v>
      </c>
      <c r="G17" s="5">
        <f t="shared" si="13"/>
        <v>3</v>
      </c>
      <c r="I17" s="12" t="s">
        <v>429</v>
      </c>
      <c r="J17" s="5" t="s">
        <v>515</v>
      </c>
      <c r="K17" s="6">
        <v>0</v>
      </c>
      <c r="L17" s="6">
        <v>15</v>
      </c>
      <c r="M17" s="5">
        <f t="shared" si="0"/>
        <v>15</v>
      </c>
      <c r="N17" s="5">
        <f t="shared" si="1"/>
        <v>5</v>
      </c>
      <c r="P17" s="12" t="s">
        <v>257</v>
      </c>
      <c r="Q17" s="5" t="s">
        <v>556</v>
      </c>
      <c r="R17" s="6">
        <v>0</v>
      </c>
      <c r="S17" s="6">
        <v>7</v>
      </c>
      <c r="T17" s="5">
        <f t="shared" si="2"/>
        <v>7</v>
      </c>
      <c r="U17" s="5">
        <f t="shared" si="3"/>
        <v>3</v>
      </c>
      <c r="W17" s="14" t="s">
        <v>194</v>
      </c>
      <c r="X17" s="5" t="s">
        <v>596</v>
      </c>
      <c r="Y17" s="7">
        <v>4</v>
      </c>
      <c r="Z17" s="6">
        <v>5</v>
      </c>
      <c r="AA17" s="5">
        <f t="shared" si="14"/>
        <v>15</v>
      </c>
      <c r="AB17" s="5">
        <f t="shared" si="15"/>
        <v>5</v>
      </c>
      <c r="AD17" s="14" t="s">
        <v>428</v>
      </c>
      <c r="AE17" s="5" t="s">
        <v>637</v>
      </c>
      <c r="AF17" s="7">
        <v>0</v>
      </c>
      <c r="AG17" s="6">
        <v>8</v>
      </c>
      <c r="AH17" s="5">
        <f t="shared" si="6"/>
        <v>8</v>
      </c>
      <c r="AI17" s="5">
        <f t="shared" si="7"/>
        <v>3</v>
      </c>
      <c r="AK17" s="11" t="s">
        <v>295</v>
      </c>
      <c r="AL17" s="5" t="s">
        <v>675</v>
      </c>
      <c r="AM17" s="7">
        <v>0</v>
      </c>
      <c r="AN17" s="6">
        <v>4</v>
      </c>
      <c r="AO17" s="5">
        <f t="shared" si="8"/>
        <v>4</v>
      </c>
      <c r="AP17" s="5">
        <f t="shared" si="9"/>
        <v>2</v>
      </c>
      <c r="AR17" s="5" t="s">
        <v>403</v>
      </c>
      <c r="AS17" s="5" t="s">
        <v>715</v>
      </c>
      <c r="AT17" s="7">
        <v>0</v>
      </c>
      <c r="AU17" s="6">
        <v>9</v>
      </c>
      <c r="AV17" s="5">
        <f t="shared" si="10"/>
        <v>9</v>
      </c>
      <c r="AW17" s="5">
        <f t="shared" si="11"/>
        <v>3</v>
      </c>
      <c r="AY17" s="8" t="s">
        <v>132</v>
      </c>
      <c r="AZ17" s="16">
        <f>SUMIF(추피_출력!$CH$4:$CH$203,AY17,추피_출력!$CJ$4:$CJ$203)</f>
        <v>1.9200000000000004</v>
      </c>
    </row>
    <row r="18" spans="2:52" x14ac:dyDescent="0.3">
      <c r="B18" s="13" t="s">
        <v>165</v>
      </c>
      <c r="C18" s="5" t="s">
        <v>475</v>
      </c>
      <c r="D18" s="6">
        <v>1</v>
      </c>
      <c r="E18" s="6">
        <v>5</v>
      </c>
      <c r="F18" s="5">
        <f t="shared" si="12"/>
        <v>6</v>
      </c>
      <c r="G18" s="5">
        <f t="shared" si="13"/>
        <v>3</v>
      </c>
      <c r="I18" s="12" t="s">
        <v>354</v>
      </c>
      <c r="J18" s="5" t="s">
        <v>516</v>
      </c>
      <c r="K18" s="6">
        <v>2</v>
      </c>
      <c r="L18" s="6">
        <v>3</v>
      </c>
      <c r="M18" s="5">
        <f t="shared" si="0"/>
        <v>6</v>
      </c>
      <c r="N18" s="5">
        <f t="shared" si="1"/>
        <v>3</v>
      </c>
      <c r="P18" s="12" t="s">
        <v>315</v>
      </c>
      <c r="Q18" s="5" t="s">
        <v>557</v>
      </c>
      <c r="R18" s="6">
        <v>1</v>
      </c>
      <c r="S18" s="6">
        <v>8</v>
      </c>
      <c r="T18" s="5">
        <f t="shared" si="2"/>
        <v>9</v>
      </c>
      <c r="U18" s="5">
        <f t="shared" si="3"/>
        <v>3</v>
      </c>
      <c r="W18" s="14" t="s">
        <v>423</v>
      </c>
      <c r="X18" s="5" t="s">
        <v>597</v>
      </c>
      <c r="Y18" s="7">
        <v>0</v>
      </c>
      <c r="Z18" s="6">
        <v>9</v>
      </c>
      <c r="AA18" s="5">
        <f t="shared" si="14"/>
        <v>9</v>
      </c>
      <c r="AB18" s="5">
        <f t="shared" si="15"/>
        <v>3</v>
      </c>
      <c r="AD18" s="14" t="s">
        <v>265</v>
      </c>
      <c r="AE18" s="5" t="s">
        <v>638</v>
      </c>
      <c r="AF18" s="7">
        <v>0</v>
      </c>
      <c r="AG18" s="6">
        <v>14</v>
      </c>
      <c r="AH18" s="5">
        <f t="shared" si="6"/>
        <v>14</v>
      </c>
      <c r="AI18" s="5">
        <f t="shared" si="7"/>
        <v>4</v>
      </c>
      <c r="AK18" s="11" t="s">
        <v>384</v>
      </c>
      <c r="AL18" s="5" t="s">
        <v>676</v>
      </c>
      <c r="AM18" s="7">
        <v>0</v>
      </c>
      <c r="AN18" s="6">
        <v>6</v>
      </c>
      <c r="AO18" s="5">
        <f t="shared" si="8"/>
        <v>6</v>
      </c>
      <c r="AP18" s="5">
        <f t="shared" si="9"/>
        <v>3</v>
      </c>
      <c r="AR18" s="5" t="s">
        <v>210</v>
      </c>
      <c r="AS18" s="5" t="s">
        <v>716</v>
      </c>
      <c r="AT18" s="7">
        <v>0</v>
      </c>
      <c r="AU18" s="6">
        <v>15</v>
      </c>
      <c r="AV18" s="5">
        <f t="shared" si="10"/>
        <v>15</v>
      </c>
      <c r="AW18" s="5">
        <f t="shared" si="11"/>
        <v>5</v>
      </c>
      <c r="AY18" s="8" t="s">
        <v>120</v>
      </c>
      <c r="AZ18" s="16">
        <f>SUMIF(추피_출력!$CH$4:$CH$203,AY18,추피_출력!$CJ$4:$CJ$203)</f>
        <v>1.92</v>
      </c>
    </row>
    <row r="19" spans="2:52" x14ac:dyDescent="0.3">
      <c r="B19" s="13" t="s">
        <v>166</v>
      </c>
      <c r="C19" s="5" t="s">
        <v>476</v>
      </c>
      <c r="D19" s="6">
        <v>1</v>
      </c>
      <c r="E19" s="6">
        <v>1</v>
      </c>
      <c r="F19" s="5">
        <f t="shared" si="12"/>
        <v>2</v>
      </c>
      <c r="G19" s="5">
        <f t="shared" si="13"/>
        <v>1</v>
      </c>
      <c r="I19" s="12" t="s">
        <v>391</v>
      </c>
      <c r="J19" s="5" t="s">
        <v>517</v>
      </c>
      <c r="K19" s="6">
        <v>0</v>
      </c>
      <c r="L19" s="6">
        <v>0</v>
      </c>
      <c r="M19" s="5">
        <f t="shared" si="0"/>
        <v>0</v>
      </c>
      <c r="N19" s="5">
        <f t="shared" si="1"/>
        <v>0</v>
      </c>
      <c r="P19" s="12" t="s">
        <v>416</v>
      </c>
      <c r="Q19" s="5" t="s">
        <v>558</v>
      </c>
      <c r="R19" s="6">
        <v>0</v>
      </c>
      <c r="S19" s="6">
        <v>4</v>
      </c>
      <c r="T19" s="5">
        <f t="shared" si="2"/>
        <v>4</v>
      </c>
      <c r="U19" s="5">
        <f t="shared" si="3"/>
        <v>2</v>
      </c>
      <c r="W19" s="14" t="s">
        <v>312</v>
      </c>
      <c r="X19" s="5" t="s">
        <v>598</v>
      </c>
      <c r="Y19" s="7">
        <v>0</v>
      </c>
      <c r="Z19" s="6">
        <v>15</v>
      </c>
      <c r="AA19" s="5">
        <f t="shared" si="14"/>
        <v>15</v>
      </c>
      <c r="AB19" s="5">
        <f t="shared" si="15"/>
        <v>5</v>
      </c>
      <c r="AD19" s="14" t="s">
        <v>244</v>
      </c>
      <c r="AE19" s="5" t="s">
        <v>639</v>
      </c>
      <c r="AF19" s="7">
        <v>1</v>
      </c>
      <c r="AG19" s="6">
        <v>14</v>
      </c>
      <c r="AH19" s="5">
        <f t="shared" si="6"/>
        <v>15</v>
      </c>
      <c r="AI19" s="5">
        <f t="shared" si="7"/>
        <v>5</v>
      </c>
      <c r="AK19" s="11" t="s">
        <v>383</v>
      </c>
      <c r="AL19" s="5" t="s">
        <v>677</v>
      </c>
      <c r="AM19" s="7">
        <v>0</v>
      </c>
      <c r="AN19" s="6">
        <v>9</v>
      </c>
      <c r="AO19" s="5">
        <f t="shared" si="8"/>
        <v>9</v>
      </c>
      <c r="AP19" s="5">
        <f t="shared" si="9"/>
        <v>3</v>
      </c>
      <c r="AR19" s="5" t="s">
        <v>212</v>
      </c>
      <c r="AS19" s="5" t="s">
        <v>717</v>
      </c>
      <c r="AT19" s="7">
        <v>0</v>
      </c>
      <c r="AU19" s="6">
        <v>8</v>
      </c>
      <c r="AV19" s="5">
        <f t="shared" si="10"/>
        <v>8</v>
      </c>
      <c r="AW19" s="5">
        <f t="shared" si="11"/>
        <v>3</v>
      </c>
      <c r="AY19" s="8" t="s">
        <v>133</v>
      </c>
      <c r="AZ19" s="16">
        <f>SUMIF(추피_출력!$CH$4:$CH$203,AY19,추피_출력!$CJ$4:$CJ$203)</f>
        <v>1.8199999999999998</v>
      </c>
    </row>
    <row r="20" spans="2:52" x14ac:dyDescent="0.3">
      <c r="B20" s="13" t="s">
        <v>153</v>
      </c>
      <c r="C20" s="5" t="s">
        <v>477</v>
      </c>
      <c r="D20" s="6">
        <v>3</v>
      </c>
      <c r="E20" s="6">
        <v>3</v>
      </c>
      <c r="F20" s="5">
        <f t="shared" si="12"/>
        <v>9</v>
      </c>
      <c r="G20" s="5">
        <f t="shared" si="13"/>
        <v>3</v>
      </c>
      <c r="I20" s="12" t="s">
        <v>175</v>
      </c>
      <c r="J20" s="5" t="s">
        <v>518</v>
      </c>
      <c r="K20" s="6">
        <v>0</v>
      </c>
      <c r="L20" s="6">
        <v>6</v>
      </c>
      <c r="M20" s="5">
        <f t="shared" si="0"/>
        <v>6</v>
      </c>
      <c r="N20" s="5">
        <f t="shared" si="1"/>
        <v>3</v>
      </c>
      <c r="P20" s="12" t="s">
        <v>413</v>
      </c>
      <c r="Q20" s="5" t="s">
        <v>559</v>
      </c>
      <c r="R20" s="7">
        <v>0</v>
      </c>
      <c r="S20" s="6">
        <v>8</v>
      </c>
      <c r="T20" s="5">
        <f t="shared" si="2"/>
        <v>8</v>
      </c>
      <c r="U20" s="5">
        <f t="shared" si="3"/>
        <v>3</v>
      </c>
      <c r="W20" s="14" t="s">
        <v>191</v>
      </c>
      <c r="X20" s="5" t="s">
        <v>599</v>
      </c>
      <c r="Y20" s="7">
        <v>3</v>
      </c>
      <c r="Z20" s="6">
        <v>4</v>
      </c>
      <c r="AA20" s="5">
        <f t="shared" si="14"/>
        <v>10</v>
      </c>
      <c r="AB20" s="5">
        <f t="shared" si="15"/>
        <v>4</v>
      </c>
      <c r="AD20" s="14" t="s">
        <v>390</v>
      </c>
      <c r="AE20" s="5" t="s">
        <v>640</v>
      </c>
      <c r="AF20" s="7">
        <v>0</v>
      </c>
      <c r="AG20" s="6">
        <v>6</v>
      </c>
      <c r="AH20" s="5">
        <f t="shared" si="6"/>
        <v>6</v>
      </c>
      <c r="AI20" s="5">
        <f t="shared" si="7"/>
        <v>3</v>
      </c>
      <c r="AK20" s="11" t="s">
        <v>386</v>
      </c>
      <c r="AL20" s="5" t="s">
        <v>678</v>
      </c>
      <c r="AM20" s="7">
        <v>0</v>
      </c>
      <c r="AN20" s="6">
        <v>11</v>
      </c>
      <c r="AO20" s="5">
        <f t="shared" si="8"/>
        <v>11</v>
      </c>
      <c r="AP20" s="5">
        <f t="shared" si="9"/>
        <v>4</v>
      </c>
      <c r="AR20" s="5" t="s">
        <v>242</v>
      </c>
      <c r="AS20" s="5" t="s">
        <v>718</v>
      </c>
      <c r="AT20" s="7">
        <v>0</v>
      </c>
      <c r="AU20" s="6">
        <v>6</v>
      </c>
      <c r="AV20" s="5">
        <f t="shared" si="10"/>
        <v>6</v>
      </c>
      <c r="AW20" s="5">
        <f t="shared" si="11"/>
        <v>3</v>
      </c>
      <c r="AY20" s="8" t="s">
        <v>121</v>
      </c>
      <c r="AZ20" s="16">
        <f>SUMIF(추피_출력!$CH$4:$CH$203,AY20,추피_출력!$CJ$4:$CJ$203)</f>
        <v>2.3199999999999998</v>
      </c>
    </row>
    <row r="21" spans="2:52" x14ac:dyDescent="0.3">
      <c r="B21" s="13" t="s">
        <v>327</v>
      </c>
      <c r="C21" s="5" t="s">
        <v>478</v>
      </c>
      <c r="D21" s="6">
        <v>0</v>
      </c>
      <c r="E21" s="6">
        <v>1</v>
      </c>
      <c r="F21" s="5">
        <f t="shared" si="12"/>
        <v>1</v>
      </c>
      <c r="G21" s="5">
        <f t="shared" si="13"/>
        <v>1</v>
      </c>
      <c r="I21" s="12" t="s">
        <v>375</v>
      </c>
      <c r="J21" s="5" t="s">
        <v>519</v>
      </c>
      <c r="K21" s="6">
        <v>1</v>
      </c>
      <c r="L21" s="6">
        <v>2</v>
      </c>
      <c r="M21" s="5">
        <f t="shared" si="0"/>
        <v>3</v>
      </c>
      <c r="N21" s="5">
        <f t="shared" si="1"/>
        <v>2</v>
      </c>
      <c r="P21" s="12" t="s">
        <v>329</v>
      </c>
      <c r="Q21" s="5" t="s">
        <v>747</v>
      </c>
      <c r="R21" s="7">
        <v>1</v>
      </c>
      <c r="S21" s="6">
        <v>2</v>
      </c>
      <c r="T21" s="5">
        <f t="shared" si="2"/>
        <v>3</v>
      </c>
      <c r="U21" s="5">
        <f t="shared" si="3"/>
        <v>2</v>
      </c>
      <c r="W21" s="14" t="s">
        <v>215</v>
      </c>
      <c r="X21" s="5" t="s">
        <v>600</v>
      </c>
      <c r="Y21" s="7">
        <v>0</v>
      </c>
      <c r="Z21" s="6">
        <v>7</v>
      </c>
      <c r="AA21" s="5">
        <f t="shared" si="14"/>
        <v>7</v>
      </c>
      <c r="AB21" s="5">
        <f t="shared" si="15"/>
        <v>3</v>
      </c>
      <c r="AD21" s="14" t="s">
        <v>332</v>
      </c>
      <c r="AE21" s="5" t="s">
        <v>641</v>
      </c>
      <c r="AF21" s="7">
        <v>1</v>
      </c>
      <c r="AG21" s="6">
        <v>10</v>
      </c>
      <c r="AH21" s="5">
        <f t="shared" si="6"/>
        <v>11</v>
      </c>
      <c r="AI21" s="5">
        <f t="shared" si="7"/>
        <v>4</v>
      </c>
      <c r="AK21" s="11" t="s">
        <v>243</v>
      </c>
      <c r="AL21" s="5" t="s">
        <v>679</v>
      </c>
      <c r="AM21" s="7">
        <v>0</v>
      </c>
      <c r="AN21" s="6">
        <v>6</v>
      </c>
      <c r="AO21" s="5">
        <f t="shared" si="8"/>
        <v>6</v>
      </c>
      <c r="AP21" s="5">
        <f t="shared" si="9"/>
        <v>3</v>
      </c>
      <c r="AR21" s="5" t="s">
        <v>249</v>
      </c>
      <c r="AS21" s="5" t="s">
        <v>719</v>
      </c>
      <c r="AT21" s="7">
        <v>0</v>
      </c>
      <c r="AU21" s="6">
        <v>7</v>
      </c>
      <c r="AV21" s="5">
        <f t="shared" si="10"/>
        <v>7</v>
      </c>
      <c r="AW21" s="5">
        <f t="shared" si="11"/>
        <v>3</v>
      </c>
      <c r="AY21" s="8" t="s">
        <v>122</v>
      </c>
      <c r="AZ21" s="16">
        <f>SUMIF(추피_출력!$CH$4:$CH$203,AY21,추피_출력!$CJ$4:$CJ$203)</f>
        <v>1.8100000000000005</v>
      </c>
    </row>
    <row r="22" spans="2:52" x14ac:dyDescent="0.3">
      <c r="B22" s="13" t="s">
        <v>235</v>
      </c>
      <c r="C22" s="5" t="s">
        <v>479</v>
      </c>
      <c r="D22" s="6">
        <v>0</v>
      </c>
      <c r="E22" s="6">
        <v>4</v>
      </c>
      <c r="F22" s="5">
        <f t="shared" si="12"/>
        <v>4</v>
      </c>
      <c r="G22" s="5">
        <f t="shared" si="13"/>
        <v>2</v>
      </c>
      <c r="I22" s="12" t="s">
        <v>317</v>
      </c>
      <c r="J22" s="5" t="s">
        <v>520</v>
      </c>
      <c r="K22" s="6">
        <v>0</v>
      </c>
      <c r="L22" s="6">
        <v>2</v>
      </c>
      <c r="M22" s="5">
        <f t="shared" si="0"/>
        <v>2</v>
      </c>
      <c r="N22" s="5">
        <f t="shared" si="1"/>
        <v>1</v>
      </c>
      <c r="P22" s="14" t="s">
        <v>298</v>
      </c>
      <c r="Q22" s="5" t="s">
        <v>560</v>
      </c>
      <c r="R22" s="7">
        <v>0</v>
      </c>
      <c r="S22" s="6">
        <v>4</v>
      </c>
      <c r="T22" s="5">
        <f t="shared" si="2"/>
        <v>4</v>
      </c>
      <c r="U22" s="5">
        <f t="shared" si="3"/>
        <v>2</v>
      </c>
      <c r="W22" s="14" t="s">
        <v>318</v>
      </c>
      <c r="X22" s="5" t="s">
        <v>601</v>
      </c>
      <c r="Y22" s="7">
        <v>5</v>
      </c>
      <c r="Z22" s="6">
        <v>0</v>
      </c>
      <c r="AA22" s="5">
        <f t="shared" si="14"/>
        <v>15</v>
      </c>
      <c r="AB22" s="5">
        <f t="shared" si="15"/>
        <v>5</v>
      </c>
      <c r="AD22" s="14" t="s">
        <v>204</v>
      </c>
      <c r="AE22" s="5" t="s">
        <v>642</v>
      </c>
      <c r="AF22" s="7">
        <v>0</v>
      </c>
      <c r="AG22" s="6">
        <v>8</v>
      </c>
      <c r="AH22" s="5">
        <f t="shared" si="6"/>
        <v>8</v>
      </c>
      <c r="AI22" s="5">
        <f t="shared" si="7"/>
        <v>3</v>
      </c>
      <c r="AK22" s="11" t="s">
        <v>446</v>
      </c>
      <c r="AL22" s="5" t="s">
        <v>680</v>
      </c>
      <c r="AM22" s="7">
        <v>0</v>
      </c>
      <c r="AN22" s="6">
        <v>15</v>
      </c>
      <c r="AO22" s="5">
        <f t="shared" si="8"/>
        <v>15</v>
      </c>
      <c r="AP22" s="5">
        <f t="shared" si="9"/>
        <v>5</v>
      </c>
      <c r="AR22" s="5" t="s">
        <v>162</v>
      </c>
      <c r="AS22" s="5" t="s">
        <v>720</v>
      </c>
      <c r="AT22" s="7">
        <v>2</v>
      </c>
      <c r="AU22" s="6">
        <v>8</v>
      </c>
      <c r="AV22" s="5">
        <f t="shared" si="10"/>
        <v>11</v>
      </c>
      <c r="AW22" s="5">
        <f t="shared" si="11"/>
        <v>4</v>
      </c>
      <c r="AY22" s="8" t="s">
        <v>123</v>
      </c>
      <c r="AZ22" s="16">
        <f>SUMIF(추피_출력!$CH$4:$CH$203,AY22,추피_출력!$CJ$4:$CJ$203)</f>
        <v>1.88</v>
      </c>
    </row>
    <row r="23" spans="2:52" ht="14.25" thickBot="1" x14ac:dyDescent="0.35">
      <c r="B23" s="13" t="s">
        <v>150</v>
      </c>
      <c r="C23" s="5" t="s">
        <v>480</v>
      </c>
      <c r="D23" s="6">
        <v>0</v>
      </c>
      <c r="E23" s="6">
        <v>0</v>
      </c>
      <c r="F23" s="5">
        <f t="shared" si="12"/>
        <v>0</v>
      </c>
      <c r="G23" s="5">
        <f t="shared" si="13"/>
        <v>0</v>
      </c>
      <c r="I23" s="12" t="s">
        <v>296</v>
      </c>
      <c r="J23" s="5" t="s">
        <v>521</v>
      </c>
      <c r="K23" s="6">
        <v>0</v>
      </c>
      <c r="L23" s="6">
        <v>2</v>
      </c>
      <c r="M23" s="5">
        <f t="shared" si="0"/>
        <v>2</v>
      </c>
      <c r="N23" s="5">
        <f t="shared" si="1"/>
        <v>1</v>
      </c>
      <c r="P23" s="14" t="s">
        <v>236</v>
      </c>
      <c r="Q23" s="5" t="s">
        <v>561</v>
      </c>
      <c r="R23" s="7">
        <v>0</v>
      </c>
      <c r="S23" s="6">
        <v>11</v>
      </c>
      <c r="T23" s="5">
        <f t="shared" si="2"/>
        <v>11</v>
      </c>
      <c r="U23" s="5">
        <f t="shared" si="3"/>
        <v>4</v>
      </c>
      <c r="W23" s="14" t="s">
        <v>442</v>
      </c>
      <c r="X23" s="5" t="s">
        <v>602</v>
      </c>
      <c r="Y23" s="7">
        <v>1</v>
      </c>
      <c r="Z23" s="6">
        <v>14</v>
      </c>
      <c r="AA23" s="5">
        <f t="shared" si="14"/>
        <v>15</v>
      </c>
      <c r="AB23" s="5">
        <f t="shared" si="15"/>
        <v>5</v>
      </c>
      <c r="AD23" s="14" t="s">
        <v>348</v>
      </c>
      <c r="AE23" s="5" t="s">
        <v>643</v>
      </c>
      <c r="AF23" s="7">
        <v>0</v>
      </c>
      <c r="AG23" s="6">
        <v>6</v>
      </c>
      <c r="AH23" s="5">
        <f t="shared" si="6"/>
        <v>6</v>
      </c>
      <c r="AI23" s="5">
        <f t="shared" si="7"/>
        <v>3</v>
      </c>
      <c r="AK23" s="11" t="s">
        <v>272</v>
      </c>
      <c r="AL23" s="5" t="s">
        <v>681</v>
      </c>
      <c r="AM23" s="7">
        <v>0</v>
      </c>
      <c r="AN23" s="6">
        <v>13</v>
      </c>
      <c r="AO23" s="5">
        <f t="shared" si="8"/>
        <v>13</v>
      </c>
      <c r="AP23" s="5">
        <f t="shared" si="9"/>
        <v>4</v>
      </c>
      <c r="AR23" s="5" t="s">
        <v>316</v>
      </c>
      <c r="AS23" s="5" t="s">
        <v>721</v>
      </c>
      <c r="AT23" s="7">
        <v>0</v>
      </c>
      <c r="AU23" s="6">
        <v>9</v>
      </c>
      <c r="AV23" s="5">
        <f t="shared" si="10"/>
        <v>9</v>
      </c>
      <c r="AW23" s="5">
        <f t="shared" si="11"/>
        <v>3</v>
      </c>
      <c r="AY23" s="9" t="s">
        <v>124</v>
      </c>
      <c r="AZ23" s="17">
        <f>SUMIF(추피_출력!$CH$4:$CH$203,AY23,추피_출력!$CJ$4:$CJ$203)</f>
        <v>1.5300000000000007</v>
      </c>
    </row>
    <row r="24" spans="2:52" ht="14.25" thickBot="1" x14ac:dyDescent="0.35">
      <c r="B24" s="13" t="s">
        <v>171</v>
      </c>
      <c r="C24" s="5" t="s">
        <v>481</v>
      </c>
      <c r="D24" s="6">
        <v>1</v>
      </c>
      <c r="E24" s="6">
        <v>1</v>
      </c>
      <c r="F24" s="5">
        <f t="shared" si="12"/>
        <v>2</v>
      </c>
      <c r="G24" s="5">
        <f t="shared" si="13"/>
        <v>1</v>
      </c>
      <c r="I24" s="12" t="s">
        <v>405</v>
      </c>
      <c r="J24" s="5" t="s">
        <v>522</v>
      </c>
      <c r="K24" s="6">
        <v>0</v>
      </c>
      <c r="L24" s="6">
        <v>6</v>
      </c>
      <c r="M24" s="5">
        <f t="shared" si="0"/>
        <v>6</v>
      </c>
      <c r="N24" s="5">
        <f t="shared" si="1"/>
        <v>3</v>
      </c>
      <c r="P24" s="14" t="s">
        <v>342</v>
      </c>
      <c r="Q24" s="5" t="s">
        <v>562</v>
      </c>
      <c r="R24" s="7">
        <v>3</v>
      </c>
      <c r="S24" s="6">
        <v>7</v>
      </c>
      <c r="T24" s="5">
        <f t="shared" si="2"/>
        <v>13</v>
      </c>
      <c r="U24" s="5">
        <f t="shared" si="3"/>
        <v>4</v>
      </c>
      <c r="W24" s="14" t="s">
        <v>202</v>
      </c>
      <c r="X24" s="5" t="s">
        <v>603</v>
      </c>
      <c r="Y24" s="7">
        <v>3</v>
      </c>
      <c r="Z24" s="6">
        <v>8</v>
      </c>
      <c r="AA24" s="5">
        <f t="shared" si="14"/>
        <v>14</v>
      </c>
      <c r="AB24" s="5">
        <f t="shared" si="15"/>
        <v>4</v>
      </c>
      <c r="AD24" s="14" t="s">
        <v>233</v>
      </c>
      <c r="AE24" s="5" t="s">
        <v>644</v>
      </c>
      <c r="AF24" s="7">
        <v>0</v>
      </c>
      <c r="AG24" s="6">
        <v>11</v>
      </c>
      <c r="AH24" s="5">
        <f t="shared" si="6"/>
        <v>11</v>
      </c>
      <c r="AI24" s="5">
        <f t="shared" si="7"/>
        <v>4</v>
      </c>
      <c r="AK24" s="11" t="s">
        <v>247</v>
      </c>
      <c r="AL24" s="5" t="s">
        <v>682</v>
      </c>
      <c r="AM24" s="7">
        <v>0</v>
      </c>
      <c r="AN24" s="6">
        <v>15</v>
      </c>
      <c r="AO24" s="5">
        <f t="shared" si="8"/>
        <v>15</v>
      </c>
      <c r="AP24" s="5">
        <f t="shared" si="9"/>
        <v>5</v>
      </c>
      <c r="AR24" s="5" t="s">
        <v>408</v>
      </c>
      <c r="AS24" s="5" t="s">
        <v>722</v>
      </c>
      <c r="AT24" s="7">
        <v>0</v>
      </c>
      <c r="AU24" s="6">
        <v>7</v>
      </c>
      <c r="AV24" s="5">
        <f t="shared" si="10"/>
        <v>7</v>
      </c>
      <c r="AW24" s="5">
        <f t="shared" si="11"/>
        <v>3</v>
      </c>
    </row>
    <row r="25" spans="2:52" x14ac:dyDescent="0.3">
      <c r="B25" s="13" t="s">
        <v>303</v>
      </c>
      <c r="C25" s="5" t="s">
        <v>482</v>
      </c>
      <c r="D25" s="6" t="s">
        <v>768</v>
      </c>
      <c r="E25" s="6" t="s">
        <v>768</v>
      </c>
      <c r="F25" s="5" t="str">
        <f t="shared" si="12"/>
        <v>-</v>
      </c>
      <c r="G25" s="5" t="str">
        <f t="shared" si="13"/>
        <v>-</v>
      </c>
      <c r="I25" s="12" t="s">
        <v>259</v>
      </c>
      <c r="J25" s="5" t="s">
        <v>523</v>
      </c>
      <c r="K25" s="6">
        <v>0</v>
      </c>
      <c r="L25" s="6">
        <v>0</v>
      </c>
      <c r="M25" s="5">
        <f t="shared" si="0"/>
        <v>0</v>
      </c>
      <c r="N25" s="5">
        <f t="shared" si="1"/>
        <v>0</v>
      </c>
      <c r="P25" s="14" t="s">
        <v>361</v>
      </c>
      <c r="Q25" s="5" t="s">
        <v>563</v>
      </c>
      <c r="R25" s="7">
        <v>0</v>
      </c>
      <c r="S25" s="6">
        <v>9</v>
      </c>
      <c r="T25" s="5">
        <f t="shared" si="2"/>
        <v>9</v>
      </c>
      <c r="U25" s="5">
        <f t="shared" si="3"/>
        <v>3</v>
      </c>
      <c r="W25" s="14" t="s">
        <v>288</v>
      </c>
      <c r="X25" s="5" t="s">
        <v>604</v>
      </c>
      <c r="Y25" s="7">
        <v>1</v>
      </c>
      <c r="Z25" s="6">
        <v>8</v>
      </c>
      <c r="AA25" s="5">
        <f t="shared" si="14"/>
        <v>9</v>
      </c>
      <c r="AB25" s="5">
        <f t="shared" si="15"/>
        <v>3</v>
      </c>
      <c r="AD25" s="14" t="s">
        <v>443</v>
      </c>
      <c r="AE25" s="5" t="s">
        <v>645</v>
      </c>
      <c r="AF25" s="7">
        <v>0</v>
      </c>
      <c r="AG25" s="6">
        <v>15</v>
      </c>
      <c r="AH25" s="5">
        <f t="shared" si="6"/>
        <v>15</v>
      </c>
      <c r="AI25" s="5">
        <f t="shared" si="7"/>
        <v>5</v>
      </c>
      <c r="AK25" s="11" t="s">
        <v>195</v>
      </c>
      <c r="AL25" s="5" t="s">
        <v>683</v>
      </c>
      <c r="AM25" s="7">
        <v>3</v>
      </c>
      <c r="AN25" s="6">
        <v>2</v>
      </c>
      <c r="AO25" s="5">
        <f t="shared" si="8"/>
        <v>8</v>
      </c>
      <c r="AP25" s="5">
        <f t="shared" si="9"/>
        <v>3</v>
      </c>
      <c r="AR25" s="5" t="s">
        <v>278</v>
      </c>
      <c r="AS25" s="5" t="s">
        <v>723</v>
      </c>
      <c r="AT25" s="7">
        <v>0</v>
      </c>
      <c r="AU25" s="6">
        <v>11</v>
      </c>
      <c r="AV25" s="5">
        <f t="shared" si="10"/>
        <v>11</v>
      </c>
      <c r="AW25" s="5">
        <f t="shared" si="11"/>
        <v>4</v>
      </c>
      <c r="AY25" s="107" t="s">
        <v>763</v>
      </c>
      <c r="AZ25" s="108"/>
    </row>
    <row r="26" spans="2:52" x14ac:dyDescent="0.3">
      <c r="B26" s="13" t="s">
        <v>189</v>
      </c>
      <c r="C26" s="5" t="s">
        <v>483</v>
      </c>
      <c r="D26" s="6">
        <v>1</v>
      </c>
      <c r="E26" s="6">
        <v>1</v>
      </c>
      <c r="F26" s="5">
        <f t="shared" si="12"/>
        <v>2</v>
      </c>
      <c r="G26" s="5">
        <f t="shared" si="13"/>
        <v>1</v>
      </c>
      <c r="I26" s="12" t="s">
        <v>459</v>
      </c>
      <c r="J26" s="5" t="s">
        <v>524</v>
      </c>
      <c r="K26" s="6">
        <v>0</v>
      </c>
      <c r="L26" s="6">
        <v>3</v>
      </c>
      <c r="M26" s="5">
        <f t="shared" si="0"/>
        <v>3</v>
      </c>
      <c r="N26" s="5">
        <f t="shared" si="1"/>
        <v>2</v>
      </c>
      <c r="P26" s="14" t="s">
        <v>241</v>
      </c>
      <c r="Q26" s="5" t="s">
        <v>564</v>
      </c>
      <c r="R26" s="7">
        <v>1</v>
      </c>
      <c r="S26" s="6">
        <v>9</v>
      </c>
      <c r="T26" s="5">
        <f t="shared" si="2"/>
        <v>10</v>
      </c>
      <c r="U26" s="5">
        <f t="shared" si="3"/>
        <v>4</v>
      </c>
      <c r="W26" s="14" t="s">
        <v>422</v>
      </c>
      <c r="X26" s="5" t="s">
        <v>605</v>
      </c>
      <c r="Y26" s="7">
        <v>1</v>
      </c>
      <c r="Z26" s="6">
        <v>10</v>
      </c>
      <c r="AA26" s="5">
        <f t="shared" si="14"/>
        <v>11</v>
      </c>
      <c r="AB26" s="5">
        <f t="shared" si="15"/>
        <v>4</v>
      </c>
      <c r="AD26" s="14" t="s">
        <v>421</v>
      </c>
      <c r="AE26" s="5" t="s">
        <v>646</v>
      </c>
      <c r="AF26" s="7">
        <v>0</v>
      </c>
      <c r="AG26" s="6">
        <v>6</v>
      </c>
      <c r="AH26" s="5">
        <f t="shared" si="6"/>
        <v>6</v>
      </c>
      <c r="AI26" s="5">
        <f t="shared" si="7"/>
        <v>3</v>
      </c>
      <c r="AK26" s="11" t="s">
        <v>388</v>
      </c>
      <c r="AL26" s="5" t="s">
        <v>684</v>
      </c>
      <c r="AM26" s="7">
        <v>0</v>
      </c>
      <c r="AN26" s="6">
        <v>15</v>
      </c>
      <c r="AO26" s="5">
        <f t="shared" si="8"/>
        <v>15</v>
      </c>
      <c r="AP26" s="5">
        <f t="shared" si="9"/>
        <v>5</v>
      </c>
      <c r="AR26" s="5" t="s">
        <v>367</v>
      </c>
      <c r="AS26" s="5" t="s">
        <v>724</v>
      </c>
      <c r="AT26" s="7">
        <v>0</v>
      </c>
      <c r="AU26" s="6">
        <v>11</v>
      </c>
      <c r="AV26" s="5">
        <f t="shared" si="10"/>
        <v>11</v>
      </c>
      <c r="AW26" s="5">
        <f t="shared" si="11"/>
        <v>4</v>
      </c>
      <c r="AY26" s="109"/>
      <c r="AZ26" s="110"/>
    </row>
    <row r="27" spans="2:52" x14ac:dyDescent="0.3">
      <c r="B27" s="12" t="s">
        <v>177</v>
      </c>
      <c r="C27" s="5" t="s">
        <v>484</v>
      </c>
      <c r="D27" s="6">
        <v>2</v>
      </c>
      <c r="E27" s="6">
        <v>3</v>
      </c>
      <c r="F27" s="5">
        <f t="shared" si="12"/>
        <v>6</v>
      </c>
      <c r="G27" s="5">
        <f t="shared" si="13"/>
        <v>3</v>
      </c>
      <c r="I27" s="12" t="s">
        <v>376</v>
      </c>
      <c r="J27" s="5" t="s">
        <v>525</v>
      </c>
      <c r="K27" s="6">
        <v>1</v>
      </c>
      <c r="L27" s="6">
        <v>5</v>
      </c>
      <c r="M27" s="5">
        <f t="shared" ref="M27:M42" si="16">IF(K27="-","-",IF(K27=0,L27,CHOOSE(K27,1,3,6,10,15)+L27))</f>
        <v>6</v>
      </c>
      <c r="N27" s="5">
        <f t="shared" ref="N27:N42" si="17">IF(M27="-","-",IF(M27=15,5,IF(M27&gt;=10,4,IF(M27&gt;=6,3,IF(M27&gt;=3,2,IF(M27&gt;=1,1,0))))))</f>
        <v>3</v>
      </c>
      <c r="P27" s="14" t="s">
        <v>425</v>
      </c>
      <c r="Q27" s="5" t="s">
        <v>565</v>
      </c>
      <c r="R27" s="7">
        <v>0</v>
      </c>
      <c r="S27" s="6">
        <v>8</v>
      </c>
      <c r="T27" s="5">
        <f t="shared" si="2"/>
        <v>8</v>
      </c>
      <c r="U27" s="5">
        <f t="shared" si="3"/>
        <v>3</v>
      </c>
      <c r="W27" s="14" t="s">
        <v>424</v>
      </c>
      <c r="X27" s="5" t="s">
        <v>606</v>
      </c>
      <c r="Y27" s="7">
        <v>1</v>
      </c>
      <c r="Z27" s="6">
        <v>9</v>
      </c>
      <c r="AA27" s="5">
        <f t="shared" si="14"/>
        <v>10</v>
      </c>
      <c r="AB27" s="5">
        <f t="shared" si="15"/>
        <v>4</v>
      </c>
      <c r="AD27" s="14" t="s">
        <v>246</v>
      </c>
      <c r="AE27" s="5" t="s">
        <v>647</v>
      </c>
      <c r="AF27" s="7">
        <v>0</v>
      </c>
      <c r="AG27" s="6">
        <v>10</v>
      </c>
      <c r="AH27" s="5">
        <f t="shared" si="6"/>
        <v>10</v>
      </c>
      <c r="AI27" s="5">
        <f t="shared" si="7"/>
        <v>4</v>
      </c>
      <c r="AK27" s="11" t="s">
        <v>350</v>
      </c>
      <c r="AL27" s="5" t="s">
        <v>685</v>
      </c>
      <c r="AM27" s="7">
        <v>0</v>
      </c>
      <c r="AN27" s="6">
        <v>15</v>
      </c>
      <c r="AO27" s="5">
        <f t="shared" si="8"/>
        <v>15</v>
      </c>
      <c r="AP27" s="5">
        <f t="shared" si="9"/>
        <v>5</v>
      </c>
      <c r="AR27" s="5" t="s">
        <v>385</v>
      </c>
      <c r="AS27" s="5" t="s">
        <v>725</v>
      </c>
      <c r="AT27" s="7">
        <v>0</v>
      </c>
      <c r="AU27" s="6">
        <v>4</v>
      </c>
      <c r="AV27" s="5">
        <f t="shared" si="10"/>
        <v>4</v>
      </c>
      <c r="AW27" s="5">
        <f t="shared" si="11"/>
        <v>2</v>
      </c>
      <c r="AY27" s="8" t="s">
        <v>118</v>
      </c>
      <c r="AZ27" s="16">
        <f>SUMIF(추피_출력!$CH$4:$CH$203,AY27,추피_출력!$BT$4:$BT$203)</f>
        <v>5.4</v>
      </c>
    </row>
    <row r="28" spans="2:52" x14ac:dyDescent="0.3">
      <c r="B28" s="12" t="s">
        <v>377</v>
      </c>
      <c r="C28" s="5" t="s">
        <v>485</v>
      </c>
      <c r="D28" s="6">
        <v>0</v>
      </c>
      <c r="E28" s="6">
        <v>15</v>
      </c>
      <c r="F28" s="5">
        <f t="shared" si="12"/>
        <v>15</v>
      </c>
      <c r="G28" s="5">
        <f t="shared" si="13"/>
        <v>5</v>
      </c>
      <c r="I28" s="12" t="s">
        <v>260</v>
      </c>
      <c r="J28" s="5" t="s">
        <v>526</v>
      </c>
      <c r="K28" s="6">
        <v>0</v>
      </c>
      <c r="L28" s="6">
        <v>9</v>
      </c>
      <c r="M28" s="5">
        <f t="shared" si="16"/>
        <v>9</v>
      </c>
      <c r="N28" s="5">
        <f t="shared" si="17"/>
        <v>3</v>
      </c>
      <c r="P28" s="14" t="s">
        <v>313</v>
      </c>
      <c r="Q28" s="5" t="s">
        <v>566</v>
      </c>
      <c r="R28" s="7">
        <v>0</v>
      </c>
      <c r="S28" s="6">
        <v>15</v>
      </c>
      <c r="T28" s="5">
        <f t="shared" si="2"/>
        <v>15</v>
      </c>
      <c r="U28" s="5">
        <f t="shared" si="3"/>
        <v>5</v>
      </c>
      <c r="W28" s="14" t="s">
        <v>281</v>
      </c>
      <c r="X28" s="5" t="s">
        <v>607</v>
      </c>
      <c r="Y28" s="7">
        <v>0</v>
      </c>
      <c r="Z28" s="6">
        <v>15</v>
      </c>
      <c r="AA28" s="5">
        <f t="shared" si="14"/>
        <v>15</v>
      </c>
      <c r="AB28" s="5">
        <f t="shared" si="15"/>
        <v>5</v>
      </c>
      <c r="AD28" s="14" t="s">
        <v>349</v>
      </c>
      <c r="AE28" s="5" t="s">
        <v>648</v>
      </c>
      <c r="AF28" s="7">
        <v>0</v>
      </c>
      <c r="AG28" s="6">
        <v>12</v>
      </c>
      <c r="AH28" s="5">
        <f t="shared" si="6"/>
        <v>12</v>
      </c>
      <c r="AI28" s="5">
        <f t="shared" si="7"/>
        <v>4</v>
      </c>
      <c r="AK28" s="11" t="s">
        <v>283</v>
      </c>
      <c r="AL28" s="5" t="s">
        <v>686</v>
      </c>
      <c r="AM28" s="7">
        <v>2</v>
      </c>
      <c r="AN28" s="6">
        <v>6</v>
      </c>
      <c r="AO28" s="5">
        <f t="shared" si="8"/>
        <v>9</v>
      </c>
      <c r="AP28" s="5">
        <f t="shared" si="9"/>
        <v>3</v>
      </c>
      <c r="AR28" s="5" t="s">
        <v>216</v>
      </c>
      <c r="AS28" s="5" t="s">
        <v>726</v>
      </c>
      <c r="AT28" s="7">
        <v>0</v>
      </c>
      <c r="AU28" s="6">
        <v>7</v>
      </c>
      <c r="AV28" s="5">
        <f t="shared" si="10"/>
        <v>7</v>
      </c>
      <c r="AW28" s="5">
        <f t="shared" si="11"/>
        <v>3</v>
      </c>
      <c r="AY28" s="8" t="s">
        <v>119</v>
      </c>
      <c r="AZ28" s="16">
        <f>SUMIF(추피_출력!$CH$4:$CH$203,AY28,추피_출력!$BT$4:$BT$203)</f>
        <v>5.4000000000000012</v>
      </c>
    </row>
    <row r="29" spans="2:52" x14ac:dyDescent="0.3">
      <c r="B29" s="12" t="s">
        <v>356</v>
      </c>
      <c r="C29" s="5" t="s">
        <v>486</v>
      </c>
      <c r="D29" s="6">
        <v>0</v>
      </c>
      <c r="E29" s="6">
        <v>0</v>
      </c>
      <c r="F29" s="5">
        <f t="shared" si="12"/>
        <v>0</v>
      </c>
      <c r="G29" s="5">
        <f t="shared" si="13"/>
        <v>0</v>
      </c>
      <c r="I29" s="12" t="s">
        <v>420</v>
      </c>
      <c r="J29" s="5" t="s">
        <v>527</v>
      </c>
      <c r="K29" s="6">
        <v>1</v>
      </c>
      <c r="L29" s="6">
        <v>1</v>
      </c>
      <c r="M29" s="5">
        <f t="shared" si="16"/>
        <v>2</v>
      </c>
      <c r="N29" s="5">
        <f t="shared" si="17"/>
        <v>1</v>
      </c>
      <c r="P29" s="14" t="s">
        <v>237</v>
      </c>
      <c r="Q29" s="5" t="s">
        <v>567</v>
      </c>
      <c r="R29" s="7">
        <v>0</v>
      </c>
      <c r="S29" s="6">
        <v>15</v>
      </c>
      <c r="T29" s="5">
        <f t="shared" si="2"/>
        <v>15</v>
      </c>
      <c r="U29" s="5">
        <f t="shared" si="3"/>
        <v>5</v>
      </c>
      <c r="W29" s="14" t="s">
        <v>282</v>
      </c>
      <c r="X29" s="5" t="s">
        <v>608</v>
      </c>
      <c r="Y29" s="7">
        <v>4</v>
      </c>
      <c r="Z29" s="6">
        <v>5</v>
      </c>
      <c r="AA29" s="5">
        <f t="shared" si="14"/>
        <v>15</v>
      </c>
      <c r="AB29" s="5">
        <f t="shared" si="15"/>
        <v>5</v>
      </c>
      <c r="AD29" s="14" t="s">
        <v>214</v>
      </c>
      <c r="AE29" s="5" t="s">
        <v>649</v>
      </c>
      <c r="AF29" s="7">
        <v>0</v>
      </c>
      <c r="AG29" s="6">
        <v>9</v>
      </c>
      <c r="AH29" s="5">
        <f t="shared" si="6"/>
        <v>9</v>
      </c>
      <c r="AI29" s="5">
        <f t="shared" si="7"/>
        <v>3</v>
      </c>
      <c r="AK29" s="11" t="s">
        <v>156</v>
      </c>
      <c r="AL29" s="5" t="s">
        <v>687</v>
      </c>
      <c r="AM29" s="7">
        <v>0</v>
      </c>
      <c r="AN29" s="6">
        <v>15</v>
      </c>
      <c r="AO29" s="5">
        <f t="shared" si="8"/>
        <v>15</v>
      </c>
      <c r="AP29" s="5">
        <f t="shared" si="9"/>
        <v>5</v>
      </c>
      <c r="AR29" s="5" t="s">
        <v>347</v>
      </c>
      <c r="AS29" s="5" t="s">
        <v>727</v>
      </c>
      <c r="AT29" s="7">
        <v>0</v>
      </c>
      <c r="AU29" s="6">
        <v>5</v>
      </c>
      <c r="AV29" s="5">
        <f t="shared" si="10"/>
        <v>5</v>
      </c>
      <c r="AW29" s="5">
        <f t="shared" si="11"/>
        <v>2</v>
      </c>
      <c r="AY29" s="8" t="s">
        <v>132</v>
      </c>
      <c r="AZ29" s="16">
        <f>SUMIF(추피_출력!$CH$4:$CH$203,AY29,추피_출력!$BT$4:$BT$203)</f>
        <v>5.4000000000000012</v>
      </c>
    </row>
    <row r="30" spans="2:52" x14ac:dyDescent="0.3">
      <c r="B30" s="12" t="s">
        <v>267</v>
      </c>
      <c r="C30" s="5" t="s">
        <v>487</v>
      </c>
      <c r="D30" s="6">
        <v>1</v>
      </c>
      <c r="E30" s="6">
        <v>2</v>
      </c>
      <c r="F30" s="5">
        <f t="shared" si="12"/>
        <v>3</v>
      </c>
      <c r="G30" s="5">
        <f t="shared" si="13"/>
        <v>2</v>
      </c>
      <c r="I30" s="12" t="s">
        <v>254</v>
      </c>
      <c r="J30" s="5" t="s">
        <v>528</v>
      </c>
      <c r="K30" s="6">
        <v>0</v>
      </c>
      <c r="L30" s="6">
        <v>2</v>
      </c>
      <c r="M30" s="5">
        <f t="shared" si="16"/>
        <v>2</v>
      </c>
      <c r="N30" s="5">
        <f t="shared" si="17"/>
        <v>1</v>
      </c>
      <c r="P30" s="14" t="s">
        <v>370</v>
      </c>
      <c r="Q30" s="5" t="s">
        <v>568</v>
      </c>
      <c r="R30" s="7">
        <v>0</v>
      </c>
      <c r="S30" s="6">
        <v>9</v>
      </c>
      <c r="T30" s="5">
        <f t="shared" si="2"/>
        <v>9</v>
      </c>
      <c r="U30" s="5">
        <f t="shared" si="3"/>
        <v>3</v>
      </c>
      <c r="W30" s="14" t="s">
        <v>137</v>
      </c>
      <c r="X30" s="5" t="s">
        <v>609</v>
      </c>
      <c r="Y30" s="7">
        <v>2</v>
      </c>
      <c r="Z30" s="6">
        <v>12</v>
      </c>
      <c r="AA30" s="5">
        <f t="shared" si="14"/>
        <v>15</v>
      </c>
      <c r="AB30" s="5">
        <f t="shared" si="15"/>
        <v>5</v>
      </c>
      <c r="AD30" s="14" t="s">
        <v>261</v>
      </c>
      <c r="AE30" s="5" t="s">
        <v>650</v>
      </c>
      <c r="AF30" s="7">
        <v>2</v>
      </c>
      <c r="AG30" s="6">
        <v>5</v>
      </c>
      <c r="AH30" s="5">
        <f t="shared" si="6"/>
        <v>8</v>
      </c>
      <c r="AI30" s="5">
        <f t="shared" si="7"/>
        <v>3</v>
      </c>
      <c r="AK30" s="11" t="s">
        <v>181</v>
      </c>
      <c r="AL30" s="5" t="s">
        <v>688</v>
      </c>
      <c r="AM30" s="7">
        <v>4</v>
      </c>
      <c r="AN30" s="6">
        <v>3</v>
      </c>
      <c r="AO30" s="5">
        <f t="shared" si="8"/>
        <v>13</v>
      </c>
      <c r="AP30" s="5">
        <f t="shared" si="9"/>
        <v>4</v>
      </c>
      <c r="AR30" s="5" t="s">
        <v>406</v>
      </c>
      <c r="AS30" s="5" t="s">
        <v>728</v>
      </c>
      <c r="AT30" s="7">
        <v>0</v>
      </c>
      <c r="AU30" s="6">
        <v>15</v>
      </c>
      <c r="AV30" s="5">
        <f t="shared" si="10"/>
        <v>15</v>
      </c>
      <c r="AW30" s="5">
        <f t="shared" si="11"/>
        <v>5</v>
      </c>
      <c r="AY30" s="8" t="s">
        <v>120</v>
      </c>
      <c r="AZ30" s="16">
        <f>SUMIF(추피_출력!$CH$4:$CH$203,AY30,추피_출력!$BT$4:$BT$203)</f>
        <v>5.3000000000000016</v>
      </c>
    </row>
    <row r="31" spans="2:52" x14ac:dyDescent="0.3">
      <c r="B31" s="12" t="s">
        <v>396</v>
      </c>
      <c r="C31" s="5" t="s">
        <v>488</v>
      </c>
      <c r="D31" s="6">
        <v>1</v>
      </c>
      <c r="E31" s="6">
        <v>2</v>
      </c>
      <c r="F31" s="5">
        <f t="shared" si="12"/>
        <v>3</v>
      </c>
      <c r="G31" s="5">
        <f t="shared" si="13"/>
        <v>2</v>
      </c>
      <c r="I31" s="12" t="s">
        <v>297</v>
      </c>
      <c r="J31" s="5" t="s">
        <v>529</v>
      </c>
      <c r="K31" s="6">
        <v>0</v>
      </c>
      <c r="L31" s="6">
        <v>4</v>
      </c>
      <c r="M31" s="5">
        <f t="shared" si="16"/>
        <v>4</v>
      </c>
      <c r="N31" s="5">
        <f t="shared" si="17"/>
        <v>2</v>
      </c>
      <c r="P31" s="14" t="s">
        <v>399</v>
      </c>
      <c r="Q31" s="5" t="s">
        <v>569</v>
      </c>
      <c r="R31" s="7">
        <v>0</v>
      </c>
      <c r="S31" s="6">
        <v>7</v>
      </c>
      <c r="T31" s="5">
        <f t="shared" si="2"/>
        <v>7</v>
      </c>
      <c r="U31" s="5">
        <f t="shared" si="3"/>
        <v>3</v>
      </c>
      <c r="W31" s="14" t="s">
        <v>440</v>
      </c>
      <c r="X31" s="5" t="s">
        <v>610</v>
      </c>
      <c r="Y31" s="7">
        <v>1</v>
      </c>
      <c r="Z31" s="6">
        <v>14</v>
      </c>
      <c r="AA31" s="5">
        <f t="shared" si="14"/>
        <v>15</v>
      </c>
      <c r="AB31" s="5">
        <f t="shared" si="15"/>
        <v>5</v>
      </c>
      <c r="AD31" s="14" t="s">
        <v>180</v>
      </c>
      <c r="AE31" s="5" t="s">
        <v>651</v>
      </c>
      <c r="AF31" s="7">
        <v>0</v>
      </c>
      <c r="AG31" s="6">
        <v>15</v>
      </c>
      <c r="AH31" s="5">
        <f t="shared" si="6"/>
        <v>15</v>
      </c>
      <c r="AI31" s="5">
        <f t="shared" si="7"/>
        <v>5</v>
      </c>
      <c r="AK31" s="11" t="s">
        <v>368</v>
      </c>
      <c r="AL31" s="5" t="s">
        <v>689</v>
      </c>
      <c r="AM31" s="7">
        <v>0</v>
      </c>
      <c r="AN31" s="6">
        <v>15</v>
      </c>
      <c r="AO31" s="5">
        <f t="shared" si="8"/>
        <v>15</v>
      </c>
      <c r="AP31" s="5">
        <f t="shared" si="9"/>
        <v>5</v>
      </c>
      <c r="AR31" s="5" t="s">
        <v>447</v>
      </c>
      <c r="AS31" s="5" t="s">
        <v>729</v>
      </c>
      <c r="AT31" s="7">
        <v>0</v>
      </c>
      <c r="AU31" s="6">
        <v>10</v>
      </c>
      <c r="AV31" s="5">
        <f t="shared" si="10"/>
        <v>10</v>
      </c>
      <c r="AW31" s="5">
        <f t="shared" si="11"/>
        <v>4</v>
      </c>
      <c r="AY31" s="8" t="s">
        <v>133</v>
      </c>
      <c r="AZ31" s="16">
        <f>SUMIF(추피_출력!$CH$4:$CH$203,AY31,추피_출력!$BT$4:$BT$203)</f>
        <v>5.3000000000000016</v>
      </c>
    </row>
    <row r="32" spans="2:52" x14ac:dyDescent="0.3">
      <c r="B32" s="12" t="s">
        <v>419</v>
      </c>
      <c r="C32" s="5" t="s">
        <v>489</v>
      </c>
      <c r="D32" s="6">
        <v>0</v>
      </c>
      <c r="E32" s="6">
        <v>15</v>
      </c>
      <c r="F32" s="5">
        <f t="shared" si="12"/>
        <v>15</v>
      </c>
      <c r="G32" s="5">
        <f t="shared" si="13"/>
        <v>5</v>
      </c>
      <c r="I32" s="12" t="s">
        <v>380</v>
      </c>
      <c r="J32" s="5" t="s">
        <v>530</v>
      </c>
      <c r="K32" s="6">
        <v>1</v>
      </c>
      <c r="L32" s="6">
        <v>2</v>
      </c>
      <c r="M32" s="5">
        <f t="shared" si="16"/>
        <v>3</v>
      </c>
      <c r="N32" s="5">
        <f t="shared" si="17"/>
        <v>2</v>
      </c>
      <c r="P32" s="14" t="s">
        <v>229</v>
      </c>
      <c r="Q32" s="5" t="s">
        <v>570</v>
      </c>
      <c r="R32" s="7">
        <v>3</v>
      </c>
      <c r="S32" s="6">
        <v>6</v>
      </c>
      <c r="T32" s="5">
        <f t="shared" si="2"/>
        <v>12</v>
      </c>
      <c r="U32" s="5">
        <f t="shared" si="3"/>
        <v>4</v>
      </c>
      <c r="W32" s="14" t="s">
        <v>293</v>
      </c>
      <c r="X32" s="5" t="s">
        <v>611</v>
      </c>
      <c r="Y32" s="7">
        <v>3</v>
      </c>
      <c r="Z32" s="6">
        <v>5</v>
      </c>
      <c r="AA32" s="5">
        <f t="shared" si="14"/>
        <v>11</v>
      </c>
      <c r="AB32" s="5">
        <f t="shared" si="15"/>
        <v>4</v>
      </c>
      <c r="AD32" s="14" t="s">
        <v>294</v>
      </c>
      <c r="AE32" s="5" t="s">
        <v>652</v>
      </c>
      <c r="AF32" s="7">
        <v>0</v>
      </c>
      <c r="AG32" s="6">
        <v>10</v>
      </c>
      <c r="AH32" s="5">
        <f t="shared" si="6"/>
        <v>10</v>
      </c>
      <c r="AI32" s="5">
        <f t="shared" si="7"/>
        <v>4</v>
      </c>
      <c r="AK32" s="11" t="s">
        <v>245</v>
      </c>
      <c r="AL32" s="5" t="s">
        <v>690</v>
      </c>
      <c r="AM32" s="7">
        <v>0</v>
      </c>
      <c r="AN32" s="6">
        <v>8</v>
      </c>
      <c r="AO32" s="5">
        <f t="shared" si="8"/>
        <v>8</v>
      </c>
      <c r="AP32" s="5">
        <f t="shared" si="9"/>
        <v>3</v>
      </c>
      <c r="AR32" s="5" t="s">
        <v>251</v>
      </c>
      <c r="AS32" s="5" t="s">
        <v>730</v>
      </c>
      <c r="AT32" s="7">
        <v>0</v>
      </c>
      <c r="AU32" s="6">
        <v>7</v>
      </c>
      <c r="AV32" s="5">
        <f t="shared" si="10"/>
        <v>7</v>
      </c>
      <c r="AW32" s="5">
        <f t="shared" si="11"/>
        <v>3</v>
      </c>
      <c r="AY32" s="8" t="s">
        <v>121</v>
      </c>
      <c r="AZ32" s="16">
        <f>SUMIF(추피_출력!$CH$4:$CH$203,AY32,추피_출력!$BT$4:$BT$203)</f>
        <v>5.3000000000000016</v>
      </c>
    </row>
    <row r="33" spans="2:52" x14ac:dyDescent="0.3">
      <c r="B33" s="12" t="s">
        <v>218</v>
      </c>
      <c r="C33" s="5" t="s">
        <v>490</v>
      </c>
      <c r="D33" s="6">
        <v>1</v>
      </c>
      <c r="E33" s="6">
        <v>14</v>
      </c>
      <c r="F33" s="5">
        <f t="shared" si="12"/>
        <v>15</v>
      </c>
      <c r="G33" s="5">
        <f t="shared" si="13"/>
        <v>5</v>
      </c>
      <c r="I33" s="12" t="s">
        <v>328</v>
      </c>
      <c r="J33" s="5" t="s">
        <v>531</v>
      </c>
      <c r="K33" s="6">
        <v>5</v>
      </c>
      <c r="L33" s="6">
        <v>0</v>
      </c>
      <c r="M33" s="5">
        <f t="shared" si="16"/>
        <v>15</v>
      </c>
      <c r="N33" s="5">
        <f t="shared" si="17"/>
        <v>5</v>
      </c>
      <c r="P33" s="14" t="s">
        <v>232</v>
      </c>
      <c r="Q33" s="5" t="s">
        <v>571</v>
      </c>
      <c r="R33" s="7">
        <v>0</v>
      </c>
      <c r="S33" s="6">
        <v>7</v>
      </c>
      <c r="T33" s="5">
        <f t="shared" si="2"/>
        <v>7</v>
      </c>
      <c r="U33" s="5">
        <f t="shared" si="3"/>
        <v>3</v>
      </c>
      <c r="W33" s="14" t="s">
        <v>322</v>
      </c>
      <c r="X33" s="5" t="s">
        <v>612</v>
      </c>
      <c r="Y33" s="7">
        <v>5</v>
      </c>
      <c r="Z33" s="6">
        <v>0</v>
      </c>
      <c r="AA33" s="5">
        <f t="shared" si="14"/>
        <v>15</v>
      </c>
      <c r="AB33" s="5">
        <f t="shared" si="15"/>
        <v>5</v>
      </c>
      <c r="AD33" s="14" t="s">
        <v>226</v>
      </c>
      <c r="AE33" s="5" t="s">
        <v>653</v>
      </c>
      <c r="AF33" s="7">
        <v>0</v>
      </c>
      <c r="AG33" s="6">
        <v>15</v>
      </c>
      <c r="AH33" s="5">
        <f t="shared" si="6"/>
        <v>15</v>
      </c>
      <c r="AI33" s="5">
        <f t="shared" si="7"/>
        <v>5</v>
      </c>
      <c r="AK33" s="11" t="s">
        <v>401</v>
      </c>
      <c r="AL33" s="5" t="s">
        <v>691</v>
      </c>
      <c r="AM33" s="7">
        <v>0</v>
      </c>
      <c r="AN33" s="6">
        <v>7</v>
      </c>
      <c r="AO33" s="5">
        <f t="shared" si="8"/>
        <v>7</v>
      </c>
      <c r="AP33" s="5">
        <f t="shared" si="9"/>
        <v>3</v>
      </c>
      <c r="AR33" s="5" t="s">
        <v>163</v>
      </c>
      <c r="AS33" s="5" t="s">
        <v>731</v>
      </c>
      <c r="AT33" s="7">
        <v>2</v>
      </c>
      <c r="AU33" s="6">
        <v>9</v>
      </c>
      <c r="AV33" s="5">
        <f t="shared" si="10"/>
        <v>12</v>
      </c>
      <c r="AW33" s="5">
        <f t="shared" si="11"/>
        <v>4</v>
      </c>
      <c r="AY33" s="8" t="s">
        <v>122</v>
      </c>
      <c r="AZ33" s="16">
        <f>SUMIF(추피_출력!$CH$4:$CH$203,AY33,추피_출력!$BT$4:$BT$203)</f>
        <v>5.6000000000000005</v>
      </c>
    </row>
    <row r="34" spans="2:52" x14ac:dyDescent="0.3">
      <c r="B34" s="12" t="s">
        <v>258</v>
      </c>
      <c r="C34" s="5" t="s">
        <v>491</v>
      </c>
      <c r="D34" s="6">
        <v>0</v>
      </c>
      <c r="E34" s="6">
        <v>7</v>
      </c>
      <c r="F34" s="5">
        <f t="shared" si="12"/>
        <v>7</v>
      </c>
      <c r="G34" s="5">
        <f t="shared" si="13"/>
        <v>3</v>
      </c>
      <c r="I34" s="12" t="s">
        <v>207</v>
      </c>
      <c r="J34" s="5" t="s">
        <v>532</v>
      </c>
      <c r="K34" s="6">
        <v>0</v>
      </c>
      <c r="L34" s="6">
        <v>2</v>
      </c>
      <c r="M34" s="5">
        <f t="shared" si="16"/>
        <v>2</v>
      </c>
      <c r="N34" s="5">
        <f t="shared" si="17"/>
        <v>1</v>
      </c>
      <c r="P34" s="14" t="s">
        <v>201</v>
      </c>
      <c r="Q34" s="5" t="s">
        <v>572</v>
      </c>
      <c r="R34" s="7">
        <v>5</v>
      </c>
      <c r="S34" s="6">
        <v>0</v>
      </c>
      <c r="T34" s="5">
        <f t="shared" si="2"/>
        <v>15</v>
      </c>
      <c r="U34" s="5">
        <f t="shared" si="3"/>
        <v>5</v>
      </c>
      <c r="W34" s="14" t="s">
        <v>418</v>
      </c>
      <c r="X34" s="5" t="s">
        <v>613</v>
      </c>
      <c r="Y34" s="7">
        <v>0</v>
      </c>
      <c r="Z34" s="6">
        <v>13</v>
      </c>
      <c r="AA34" s="5">
        <f t="shared" si="14"/>
        <v>13</v>
      </c>
      <c r="AB34" s="5">
        <f t="shared" si="15"/>
        <v>4</v>
      </c>
      <c r="AD34" s="14" t="s">
        <v>331</v>
      </c>
      <c r="AE34" s="5" t="s">
        <v>654</v>
      </c>
      <c r="AF34" s="7">
        <v>0</v>
      </c>
      <c r="AG34" s="6">
        <v>4</v>
      </c>
      <c r="AH34" s="5">
        <f t="shared" si="6"/>
        <v>4</v>
      </c>
      <c r="AI34" s="5">
        <f t="shared" si="7"/>
        <v>2</v>
      </c>
      <c r="AK34" s="11" t="s">
        <v>225</v>
      </c>
      <c r="AL34" s="5" t="s">
        <v>692</v>
      </c>
      <c r="AM34" s="7">
        <v>0</v>
      </c>
      <c r="AN34" s="6">
        <v>12</v>
      </c>
      <c r="AO34" s="5">
        <f t="shared" si="8"/>
        <v>12</v>
      </c>
      <c r="AP34" s="5">
        <f t="shared" si="9"/>
        <v>4</v>
      </c>
      <c r="AR34" s="5" t="s">
        <v>230</v>
      </c>
      <c r="AS34" s="5" t="s">
        <v>732</v>
      </c>
      <c r="AT34" s="6">
        <v>0</v>
      </c>
      <c r="AU34" s="6">
        <v>4</v>
      </c>
      <c r="AV34" s="5">
        <f t="shared" si="10"/>
        <v>4</v>
      </c>
      <c r="AW34" s="5">
        <f t="shared" si="11"/>
        <v>2</v>
      </c>
      <c r="AY34" s="8" t="s">
        <v>123</v>
      </c>
      <c r="AZ34" s="16">
        <f>SUMIF(추피_출력!$CH$4:$CH$203,AY34,추피_출력!$BT$4:$BT$203)</f>
        <v>5.6000000000000014</v>
      </c>
    </row>
    <row r="35" spans="2:52" ht="14.25" thickBot="1" x14ac:dyDescent="0.35">
      <c r="B35" s="12" t="s">
        <v>352</v>
      </c>
      <c r="C35" s="5" t="s">
        <v>492</v>
      </c>
      <c r="D35" s="6">
        <v>0</v>
      </c>
      <c r="E35" s="6">
        <v>2</v>
      </c>
      <c r="F35" s="5">
        <f t="shared" si="12"/>
        <v>2</v>
      </c>
      <c r="G35" s="5">
        <f t="shared" si="13"/>
        <v>1</v>
      </c>
      <c r="I35" s="12" t="s">
        <v>286</v>
      </c>
      <c r="J35" s="5" t="s">
        <v>533</v>
      </c>
      <c r="K35" s="6">
        <v>0</v>
      </c>
      <c r="L35" s="6">
        <v>1</v>
      </c>
      <c r="M35" s="5">
        <f t="shared" si="16"/>
        <v>1</v>
      </c>
      <c r="N35" s="5">
        <f t="shared" si="17"/>
        <v>1</v>
      </c>
      <c r="P35" s="14" t="s">
        <v>193</v>
      </c>
      <c r="Q35" s="5" t="s">
        <v>573</v>
      </c>
      <c r="R35" s="7">
        <v>1</v>
      </c>
      <c r="S35" s="6">
        <v>7</v>
      </c>
      <c r="T35" s="5">
        <f t="shared" si="2"/>
        <v>8</v>
      </c>
      <c r="U35" s="5">
        <f t="shared" si="3"/>
        <v>3</v>
      </c>
      <c r="W35" s="14" t="s">
        <v>64</v>
      </c>
      <c r="X35" s="5" t="s">
        <v>614</v>
      </c>
      <c r="Y35" s="7">
        <v>1</v>
      </c>
      <c r="Z35" s="6">
        <v>6</v>
      </c>
      <c r="AA35" s="5">
        <f t="shared" si="14"/>
        <v>7</v>
      </c>
      <c r="AB35" s="5">
        <f t="shared" si="15"/>
        <v>3</v>
      </c>
      <c r="AD35" s="14" t="s">
        <v>276</v>
      </c>
      <c r="AE35" s="5" t="s">
        <v>655</v>
      </c>
      <c r="AF35" s="7">
        <v>0</v>
      </c>
      <c r="AG35" s="6">
        <v>15</v>
      </c>
      <c r="AH35" s="5">
        <f t="shared" si="6"/>
        <v>15</v>
      </c>
      <c r="AI35" s="5">
        <f t="shared" si="7"/>
        <v>5</v>
      </c>
      <c r="AK35" s="11" t="s">
        <v>351</v>
      </c>
      <c r="AL35" s="5" t="s">
        <v>693</v>
      </c>
      <c r="AM35" s="7">
        <v>0</v>
      </c>
      <c r="AN35" s="6">
        <v>15</v>
      </c>
      <c r="AO35" s="5">
        <f t="shared" si="8"/>
        <v>15</v>
      </c>
      <c r="AP35" s="5">
        <f t="shared" si="9"/>
        <v>5</v>
      </c>
      <c r="AR35" s="5" t="s">
        <v>211</v>
      </c>
      <c r="AS35" s="5" t="s">
        <v>733</v>
      </c>
      <c r="AT35" s="7">
        <v>0</v>
      </c>
      <c r="AU35" s="6">
        <v>8</v>
      </c>
      <c r="AV35" s="5">
        <f t="shared" si="10"/>
        <v>8</v>
      </c>
      <c r="AW35" s="5">
        <f t="shared" si="11"/>
        <v>3</v>
      </c>
      <c r="AY35" s="9" t="s">
        <v>124</v>
      </c>
      <c r="AZ35" s="17">
        <f>SUMIF(추피_출력!$CH$4:$CH$203,AY35,추피_출력!$BT$4:$BT$203)</f>
        <v>5.200000000000002</v>
      </c>
    </row>
    <row r="36" spans="2:52" x14ac:dyDescent="0.3">
      <c r="B36" s="12" t="s">
        <v>409</v>
      </c>
      <c r="C36" s="5" t="s">
        <v>493</v>
      </c>
      <c r="D36" s="6">
        <v>1</v>
      </c>
      <c r="E36" s="6">
        <v>2</v>
      </c>
      <c r="F36" s="5">
        <f t="shared" si="12"/>
        <v>3</v>
      </c>
      <c r="G36" s="5">
        <f t="shared" si="13"/>
        <v>2</v>
      </c>
      <c r="I36" s="12" t="s">
        <v>289</v>
      </c>
      <c r="J36" s="5" t="s">
        <v>534</v>
      </c>
      <c r="K36" s="6">
        <v>0</v>
      </c>
      <c r="L36" s="6">
        <v>15</v>
      </c>
      <c r="M36" s="5">
        <f t="shared" si="16"/>
        <v>15</v>
      </c>
      <c r="N36" s="5">
        <f t="shared" si="17"/>
        <v>5</v>
      </c>
      <c r="P36" s="14" t="s">
        <v>198</v>
      </c>
      <c r="Q36" s="5" t="s">
        <v>574</v>
      </c>
      <c r="R36" s="7">
        <v>0</v>
      </c>
      <c r="S36" s="6">
        <v>14</v>
      </c>
      <c r="T36" s="5">
        <f t="shared" si="2"/>
        <v>14</v>
      </c>
      <c r="U36" s="5">
        <f t="shared" si="3"/>
        <v>4</v>
      </c>
      <c r="W36" s="14" t="s">
        <v>301</v>
      </c>
      <c r="X36" s="5" t="s">
        <v>615</v>
      </c>
      <c r="Y36" s="7">
        <v>1</v>
      </c>
      <c r="Z36" s="6">
        <v>3</v>
      </c>
      <c r="AA36" s="5">
        <f t="shared" si="14"/>
        <v>4</v>
      </c>
      <c r="AB36" s="5">
        <f t="shared" si="15"/>
        <v>2</v>
      </c>
      <c r="AD36" s="14" t="s">
        <v>270</v>
      </c>
      <c r="AE36" s="5" t="s">
        <v>656</v>
      </c>
      <c r="AF36" s="7">
        <v>4</v>
      </c>
      <c r="AG36" s="6">
        <v>3</v>
      </c>
      <c r="AH36" s="5">
        <f t="shared" si="6"/>
        <v>13</v>
      </c>
      <c r="AI36" s="5">
        <f t="shared" si="7"/>
        <v>4</v>
      </c>
      <c r="AK36" s="11" t="s">
        <v>227</v>
      </c>
      <c r="AL36" s="5" t="s">
        <v>694</v>
      </c>
      <c r="AM36" s="7">
        <v>0</v>
      </c>
      <c r="AN36" s="6">
        <v>13</v>
      </c>
      <c r="AO36" s="5">
        <f t="shared" si="8"/>
        <v>13</v>
      </c>
      <c r="AP36" s="5">
        <f t="shared" si="9"/>
        <v>4</v>
      </c>
      <c r="AR36" s="5" t="s">
        <v>412</v>
      </c>
      <c r="AS36" s="5" t="s">
        <v>734</v>
      </c>
      <c r="AT36" s="7">
        <v>0</v>
      </c>
      <c r="AU36" s="6">
        <v>11</v>
      </c>
      <c r="AV36" s="5">
        <f t="shared" si="10"/>
        <v>11</v>
      </c>
      <c r="AW36" s="5">
        <f t="shared" si="11"/>
        <v>4</v>
      </c>
    </row>
    <row r="37" spans="2:52" x14ac:dyDescent="0.3">
      <c r="B37" s="12" t="s">
        <v>309</v>
      </c>
      <c r="C37" s="5" t="s">
        <v>494</v>
      </c>
      <c r="D37" s="6">
        <v>1</v>
      </c>
      <c r="E37" s="6">
        <v>5</v>
      </c>
      <c r="F37" s="5">
        <f t="shared" si="12"/>
        <v>6</v>
      </c>
      <c r="G37" s="5">
        <f t="shared" si="13"/>
        <v>3</v>
      </c>
      <c r="I37" s="12" t="s">
        <v>234</v>
      </c>
      <c r="J37" s="5" t="s">
        <v>535</v>
      </c>
      <c r="K37" s="6">
        <v>0</v>
      </c>
      <c r="L37" s="6">
        <v>3</v>
      </c>
      <c r="M37" s="5">
        <f t="shared" si="16"/>
        <v>3</v>
      </c>
      <c r="N37" s="5">
        <f t="shared" si="17"/>
        <v>2</v>
      </c>
      <c r="P37" s="14" t="s">
        <v>346</v>
      </c>
      <c r="Q37" s="5" t="s">
        <v>575</v>
      </c>
      <c r="R37" s="7">
        <v>0</v>
      </c>
      <c r="S37" s="6">
        <v>5</v>
      </c>
      <c r="T37" s="5">
        <f t="shared" si="2"/>
        <v>5</v>
      </c>
      <c r="U37" s="5">
        <f t="shared" si="3"/>
        <v>2</v>
      </c>
      <c r="W37" s="14" t="s">
        <v>304</v>
      </c>
      <c r="X37" s="5" t="s">
        <v>616</v>
      </c>
      <c r="Y37" s="7">
        <v>0</v>
      </c>
      <c r="Z37" s="6">
        <v>11</v>
      </c>
      <c r="AA37" s="5">
        <f t="shared" si="14"/>
        <v>11</v>
      </c>
      <c r="AB37" s="5">
        <f t="shared" si="15"/>
        <v>4</v>
      </c>
      <c r="AD37" s="14" t="s">
        <v>250</v>
      </c>
      <c r="AE37" s="5" t="s">
        <v>657</v>
      </c>
      <c r="AF37" s="7">
        <v>0</v>
      </c>
      <c r="AG37" s="6">
        <v>15</v>
      </c>
      <c r="AH37" s="5">
        <f t="shared" si="6"/>
        <v>15</v>
      </c>
      <c r="AI37" s="5">
        <f t="shared" si="7"/>
        <v>5</v>
      </c>
      <c r="AK37" s="11" t="s">
        <v>321</v>
      </c>
      <c r="AL37" s="5" t="s">
        <v>695</v>
      </c>
      <c r="AM37" s="7">
        <v>0</v>
      </c>
      <c r="AN37" s="6">
        <v>15</v>
      </c>
      <c r="AO37" s="5">
        <f t="shared" si="8"/>
        <v>15</v>
      </c>
      <c r="AP37" s="5">
        <f t="shared" si="9"/>
        <v>5</v>
      </c>
      <c r="AR37" s="5" t="s">
        <v>343</v>
      </c>
      <c r="AS37" s="5" t="s">
        <v>735</v>
      </c>
      <c r="AT37" s="7">
        <v>0</v>
      </c>
      <c r="AU37" s="6">
        <v>4</v>
      </c>
      <c r="AV37" s="5">
        <f t="shared" si="10"/>
        <v>4</v>
      </c>
      <c r="AW37" s="5">
        <f t="shared" si="11"/>
        <v>2</v>
      </c>
    </row>
    <row r="38" spans="2:52" x14ac:dyDescent="0.3">
      <c r="B38" s="12" t="s">
        <v>206</v>
      </c>
      <c r="C38" s="5" t="s">
        <v>495</v>
      </c>
      <c r="D38" s="6">
        <v>5</v>
      </c>
      <c r="E38" s="6">
        <v>0</v>
      </c>
      <c r="F38" s="5">
        <f t="shared" si="12"/>
        <v>15</v>
      </c>
      <c r="G38" s="5">
        <f t="shared" si="13"/>
        <v>5</v>
      </c>
      <c r="I38" s="12" t="s">
        <v>345</v>
      </c>
      <c r="J38" s="5" t="s">
        <v>536</v>
      </c>
      <c r="K38" s="6">
        <v>0</v>
      </c>
      <c r="L38" s="6">
        <v>11</v>
      </c>
      <c r="M38" s="5">
        <f t="shared" si="16"/>
        <v>11</v>
      </c>
      <c r="N38" s="5">
        <f t="shared" si="17"/>
        <v>4</v>
      </c>
      <c r="P38" s="14" t="s">
        <v>340</v>
      </c>
      <c r="Q38" s="5" t="s">
        <v>576</v>
      </c>
      <c r="R38" s="7">
        <v>0</v>
      </c>
      <c r="S38" s="6">
        <v>15</v>
      </c>
      <c r="T38" s="5">
        <f t="shared" si="2"/>
        <v>15</v>
      </c>
      <c r="U38" s="5">
        <f t="shared" si="3"/>
        <v>5</v>
      </c>
      <c r="W38" s="14" t="s">
        <v>360</v>
      </c>
      <c r="X38" s="5" t="s">
        <v>617</v>
      </c>
      <c r="Y38" s="7">
        <v>1</v>
      </c>
      <c r="Z38" s="6">
        <v>12</v>
      </c>
      <c r="AA38" s="5">
        <f t="shared" si="14"/>
        <v>13</v>
      </c>
      <c r="AB38" s="5">
        <f t="shared" si="15"/>
        <v>4</v>
      </c>
      <c r="AD38" s="14" t="s">
        <v>284</v>
      </c>
      <c r="AE38" s="5" t="s">
        <v>742</v>
      </c>
      <c r="AF38" s="7">
        <v>3</v>
      </c>
      <c r="AG38" s="6">
        <v>7</v>
      </c>
      <c r="AH38" s="5">
        <f t="shared" si="6"/>
        <v>13</v>
      </c>
      <c r="AI38" s="5">
        <f t="shared" si="7"/>
        <v>4</v>
      </c>
      <c r="AK38" s="11" t="s">
        <v>426</v>
      </c>
      <c r="AL38" s="5" t="s">
        <v>696</v>
      </c>
      <c r="AM38" s="7">
        <v>0</v>
      </c>
      <c r="AN38" s="6">
        <v>15</v>
      </c>
      <c r="AO38" s="5">
        <f t="shared" si="8"/>
        <v>15</v>
      </c>
      <c r="AP38" s="5">
        <f t="shared" si="9"/>
        <v>5</v>
      </c>
      <c r="AR38" s="5" t="s">
        <v>274</v>
      </c>
      <c r="AS38" s="5" t="s">
        <v>736</v>
      </c>
      <c r="AT38" s="7">
        <v>0</v>
      </c>
      <c r="AU38" s="6">
        <v>7</v>
      </c>
      <c r="AV38" s="5">
        <f t="shared" si="10"/>
        <v>7</v>
      </c>
      <c r="AW38" s="5">
        <f t="shared" si="11"/>
        <v>3</v>
      </c>
    </row>
    <row r="39" spans="2:52" x14ac:dyDescent="0.3">
      <c r="B39" s="12" t="s">
        <v>188</v>
      </c>
      <c r="C39" s="5" t="s">
        <v>496</v>
      </c>
      <c r="D39" s="6">
        <v>0</v>
      </c>
      <c r="E39" s="6">
        <v>11</v>
      </c>
      <c r="F39" s="5">
        <f t="shared" si="12"/>
        <v>11</v>
      </c>
      <c r="G39" s="5">
        <f t="shared" si="13"/>
        <v>4</v>
      </c>
      <c r="I39" s="12" t="s">
        <v>402</v>
      </c>
      <c r="J39" s="5" t="s">
        <v>537</v>
      </c>
      <c r="K39" s="6">
        <v>0</v>
      </c>
      <c r="L39" s="6">
        <v>15</v>
      </c>
      <c r="M39" s="5">
        <f t="shared" si="16"/>
        <v>15</v>
      </c>
      <c r="N39" s="5">
        <f t="shared" si="17"/>
        <v>5</v>
      </c>
      <c r="P39" s="14" t="s">
        <v>290</v>
      </c>
      <c r="Q39" s="5" t="s">
        <v>577</v>
      </c>
      <c r="R39" s="7">
        <v>1</v>
      </c>
      <c r="S39" s="6">
        <v>13</v>
      </c>
      <c r="T39" s="5">
        <f t="shared" si="2"/>
        <v>14</v>
      </c>
      <c r="U39" s="5">
        <f t="shared" si="3"/>
        <v>4</v>
      </c>
      <c r="W39" s="14" t="s">
        <v>308</v>
      </c>
      <c r="X39" s="5" t="s">
        <v>618</v>
      </c>
      <c r="Y39" s="7">
        <v>1</v>
      </c>
      <c r="Z39" s="6">
        <v>4</v>
      </c>
      <c r="AA39" s="5">
        <f t="shared" si="14"/>
        <v>5</v>
      </c>
      <c r="AB39" s="5">
        <f t="shared" si="15"/>
        <v>2</v>
      </c>
      <c r="AD39" s="14" t="s">
        <v>168</v>
      </c>
      <c r="AE39" s="5" t="s">
        <v>743</v>
      </c>
      <c r="AF39" s="7">
        <v>2</v>
      </c>
      <c r="AG39" s="6">
        <v>4</v>
      </c>
      <c r="AH39" s="5">
        <f t="shared" si="6"/>
        <v>7</v>
      </c>
      <c r="AI39" s="5">
        <f t="shared" si="7"/>
        <v>3</v>
      </c>
      <c r="AK39" s="11" t="s">
        <v>436</v>
      </c>
      <c r="AL39" s="5" t="s">
        <v>697</v>
      </c>
      <c r="AM39" s="7">
        <v>0</v>
      </c>
      <c r="AN39" s="6">
        <v>15</v>
      </c>
      <c r="AO39" s="5">
        <f t="shared" si="8"/>
        <v>15</v>
      </c>
      <c r="AP39" s="5">
        <f t="shared" si="9"/>
        <v>5</v>
      </c>
      <c r="AR39" s="5" t="s">
        <v>221</v>
      </c>
      <c r="AS39" s="5" t="s">
        <v>737</v>
      </c>
      <c r="AT39" s="7">
        <v>2</v>
      </c>
      <c r="AU39" s="6">
        <v>2</v>
      </c>
      <c r="AV39" s="5">
        <f t="shared" si="10"/>
        <v>5</v>
      </c>
      <c r="AW39" s="5">
        <f t="shared" si="11"/>
        <v>2</v>
      </c>
    </row>
    <row r="40" spans="2:52" x14ac:dyDescent="0.3">
      <c r="B40" s="12" t="s">
        <v>184</v>
      </c>
      <c r="C40" s="5" t="s">
        <v>497</v>
      </c>
      <c r="D40" s="6">
        <v>0</v>
      </c>
      <c r="E40" s="6">
        <v>8</v>
      </c>
      <c r="F40" s="5">
        <f t="shared" si="12"/>
        <v>8</v>
      </c>
      <c r="G40" s="5">
        <f t="shared" si="13"/>
        <v>3</v>
      </c>
      <c r="I40" s="12" t="s">
        <v>311</v>
      </c>
      <c r="J40" s="5" t="s">
        <v>538</v>
      </c>
      <c r="K40" s="6">
        <v>0</v>
      </c>
      <c r="L40" s="6">
        <v>15</v>
      </c>
      <c r="M40" s="5">
        <f t="shared" si="16"/>
        <v>15</v>
      </c>
      <c r="N40" s="5">
        <f t="shared" si="17"/>
        <v>5</v>
      </c>
      <c r="P40" s="14" t="s">
        <v>252</v>
      </c>
      <c r="Q40" s="5" t="s">
        <v>578</v>
      </c>
      <c r="R40" s="7">
        <v>1</v>
      </c>
      <c r="S40" s="6">
        <v>14</v>
      </c>
      <c r="T40" s="5">
        <f t="shared" si="2"/>
        <v>15</v>
      </c>
      <c r="U40" s="5">
        <f t="shared" si="3"/>
        <v>5</v>
      </c>
      <c r="W40" s="14" t="s">
        <v>387</v>
      </c>
      <c r="X40" s="5" t="s">
        <v>619</v>
      </c>
      <c r="Y40" s="7">
        <v>1</v>
      </c>
      <c r="Z40" s="6">
        <v>14</v>
      </c>
      <c r="AA40" s="5">
        <f t="shared" si="14"/>
        <v>15</v>
      </c>
      <c r="AB40" s="5">
        <f t="shared" si="15"/>
        <v>5</v>
      </c>
      <c r="AD40" s="14" t="s">
        <v>200</v>
      </c>
      <c r="AE40" s="5" t="s">
        <v>744</v>
      </c>
      <c r="AF40" s="7">
        <v>4</v>
      </c>
      <c r="AG40" s="6">
        <v>5</v>
      </c>
      <c r="AH40" s="5">
        <f t="shared" si="6"/>
        <v>15</v>
      </c>
      <c r="AI40" s="5">
        <f t="shared" si="7"/>
        <v>5</v>
      </c>
      <c r="AK40" s="11" t="s">
        <v>319</v>
      </c>
      <c r="AL40" s="5" t="s">
        <v>698</v>
      </c>
      <c r="AM40" s="7">
        <v>5</v>
      </c>
      <c r="AN40" s="6">
        <v>0</v>
      </c>
      <c r="AO40" s="5">
        <f t="shared" si="8"/>
        <v>15</v>
      </c>
      <c r="AP40" s="5">
        <f t="shared" si="9"/>
        <v>5</v>
      </c>
      <c r="AR40" s="5" t="s">
        <v>223</v>
      </c>
      <c r="AS40" s="5" t="s">
        <v>738</v>
      </c>
      <c r="AT40" s="7">
        <v>3</v>
      </c>
      <c r="AU40" s="6">
        <v>2</v>
      </c>
      <c r="AV40" s="5">
        <f t="shared" si="10"/>
        <v>8</v>
      </c>
      <c r="AW40" s="5">
        <f t="shared" si="11"/>
        <v>3</v>
      </c>
    </row>
    <row r="41" spans="2:52" x14ac:dyDescent="0.3">
      <c r="B41" s="12" t="s">
        <v>196</v>
      </c>
      <c r="C41" s="5" t="s">
        <v>498</v>
      </c>
      <c r="D41" s="6">
        <v>1</v>
      </c>
      <c r="E41" s="6">
        <v>2</v>
      </c>
      <c r="F41" s="5">
        <f t="shared" si="12"/>
        <v>3</v>
      </c>
      <c r="G41" s="5">
        <f t="shared" si="13"/>
        <v>2</v>
      </c>
      <c r="I41" s="12" t="s">
        <v>203</v>
      </c>
      <c r="J41" s="5" t="s">
        <v>539</v>
      </c>
      <c r="K41" s="6">
        <v>2</v>
      </c>
      <c r="L41" s="6">
        <v>3</v>
      </c>
      <c r="M41" s="5">
        <f t="shared" si="16"/>
        <v>6</v>
      </c>
      <c r="N41" s="5">
        <f t="shared" si="17"/>
        <v>3</v>
      </c>
      <c r="P41" s="14" t="s">
        <v>287</v>
      </c>
      <c r="Q41" s="5" t="s">
        <v>579</v>
      </c>
      <c r="R41" s="7">
        <v>0</v>
      </c>
      <c r="S41" s="6">
        <v>7</v>
      </c>
      <c r="T41" s="5">
        <f t="shared" si="2"/>
        <v>7</v>
      </c>
      <c r="U41" s="5">
        <f t="shared" si="3"/>
        <v>3</v>
      </c>
      <c r="W41" s="14" t="s">
        <v>285</v>
      </c>
      <c r="X41" s="5" t="s">
        <v>620</v>
      </c>
      <c r="Y41" s="7">
        <v>0</v>
      </c>
      <c r="Z41" s="6">
        <v>9</v>
      </c>
      <c r="AA41" s="5">
        <f>IF(Y41="-","-",IF(Y41=0,Z41,CHOOSE(Y41,1,3,6,10,15)+Z41))</f>
        <v>9</v>
      </c>
      <c r="AB41" s="5">
        <f>IF(AA41="-","-",IF(AA41=15,5,IF(AA41&gt;=10,4,IF(AA41&gt;=6,3,IF(AA41&gt;=3,2,IF(AA41&gt;=1,1,0))))))</f>
        <v>3</v>
      </c>
      <c r="AD41" s="11" t="s">
        <v>271</v>
      </c>
      <c r="AE41" s="5" t="s">
        <v>658</v>
      </c>
      <c r="AF41" s="7">
        <v>4</v>
      </c>
      <c r="AG41" s="6">
        <v>2</v>
      </c>
      <c r="AH41" s="5">
        <f t="shared" si="6"/>
        <v>12</v>
      </c>
      <c r="AI41" s="5">
        <f t="shared" si="7"/>
        <v>4</v>
      </c>
      <c r="AK41" s="11" t="s">
        <v>161</v>
      </c>
      <c r="AL41" s="5" t="s">
        <v>699</v>
      </c>
      <c r="AM41" s="7">
        <v>5</v>
      </c>
      <c r="AN41" s="6">
        <v>0</v>
      </c>
      <c r="AO41" s="5">
        <f t="shared" si="8"/>
        <v>15</v>
      </c>
      <c r="AP41" s="5">
        <f t="shared" si="9"/>
        <v>5</v>
      </c>
      <c r="AR41" s="5" t="s">
        <v>427</v>
      </c>
      <c r="AS41" s="5" t="s">
        <v>739</v>
      </c>
      <c r="AT41" s="7">
        <v>0</v>
      </c>
      <c r="AU41" s="6">
        <v>6</v>
      </c>
      <c r="AV41" s="5">
        <f t="shared" si="10"/>
        <v>6</v>
      </c>
      <c r="AW41" s="5">
        <f t="shared" si="11"/>
        <v>3</v>
      </c>
    </row>
    <row r="42" spans="2:52" x14ac:dyDescent="0.3">
      <c r="B42" s="12" t="s">
        <v>365</v>
      </c>
      <c r="C42" s="5" t="s">
        <v>499</v>
      </c>
      <c r="D42" s="6">
        <v>0</v>
      </c>
      <c r="E42" s="6">
        <v>6</v>
      </c>
      <c r="F42" s="5">
        <f t="shared" si="12"/>
        <v>6</v>
      </c>
      <c r="G42" s="5">
        <f t="shared" si="13"/>
        <v>3</v>
      </c>
      <c r="I42" s="12" t="s">
        <v>414</v>
      </c>
      <c r="J42" s="5" t="s">
        <v>540</v>
      </c>
      <c r="K42" s="6">
        <v>0</v>
      </c>
      <c r="L42" s="6">
        <v>7</v>
      </c>
      <c r="M42" s="5">
        <f t="shared" si="16"/>
        <v>7</v>
      </c>
      <c r="N42" s="5">
        <f t="shared" si="17"/>
        <v>3</v>
      </c>
      <c r="P42" s="14" t="s">
        <v>323</v>
      </c>
      <c r="Q42" s="5" t="s">
        <v>580</v>
      </c>
      <c r="R42" s="7">
        <v>1</v>
      </c>
      <c r="S42" s="6">
        <v>7</v>
      </c>
      <c r="T42" s="5">
        <f t="shared" si="2"/>
        <v>8</v>
      </c>
      <c r="U42" s="5">
        <f t="shared" si="3"/>
        <v>3</v>
      </c>
      <c r="W42" s="14" t="s">
        <v>434</v>
      </c>
      <c r="X42" s="5" t="s">
        <v>621</v>
      </c>
      <c r="Y42" s="7">
        <v>0</v>
      </c>
      <c r="Z42" s="6">
        <v>4</v>
      </c>
      <c r="AA42" s="5">
        <f>IF(Y42="-","-",IF(Y42=0,Z42,CHOOSE(Y42,1,3,6,10,15)+Z42))</f>
        <v>4</v>
      </c>
      <c r="AB42" s="5">
        <f>IF(AA42="-","-",IF(AA42=15,5,IF(AA42&gt;=10,4,IF(AA42&gt;=6,3,IF(AA42&gt;=3,2,IF(AA42&gt;=1,1,0))))))</f>
        <v>2</v>
      </c>
      <c r="AD42" s="11" t="s">
        <v>238</v>
      </c>
      <c r="AE42" s="5" t="s">
        <v>659</v>
      </c>
      <c r="AF42" s="7">
        <v>0</v>
      </c>
      <c r="AG42" s="6">
        <v>15</v>
      </c>
      <c r="AH42" s="5">
        <f t="shared" si="6"/>
        <v>15</v>
      </c>
      <c r="AI42" s="5">
        <f t="shared" si="7"/>
        <v>5</v>
      </c>
      <c r="AK42" s="11" t="s">
        <v>394</v>
      </c>
      <c r="AL42" s="5" t="s">
        <v>700</v>
      </c>
      <c r="AM42" s="7">
        <v>0</v>
      </c>
      <c r="AN42" s="6">
        <v>15</v>
      </c>
      <c r="AO42" s="5">
        <f t="shared" si="8"/>
        <v>15</v>
      </c>
      <c r="AP42" s="5">
        <f t="shared" si="9"/>
        <v>5</v>
      </c>
      <c r="AR42" s="5" t="s">
        <v>411</v>
      </c>
      <c r="AS42" s="5" t="s">
        <v>740</v>
      </c>
      <c r="AT42" s="7">
        <v>0</v>
      </c>
      <c r="AU42" s="6">
        <v>14</v>
      </c>
      <c r="AV42" s="5">
        <f t="shared" si="10"/>
        <v>14</v>
      </c>
      <c r="AW42" s="5">
        <f t="shared" si="11"/>
        <v>4</v>
      </c>
    </row>
    <row r="43" spans="2:52" x14ac:dyDescent="0.3">
      <c r="B43" s="12" t="s">
        <v>255</v>
      </c>
      <c r="C43" s="5" t="s">
        <v>500</v>
      </c>
      <c r="D43" s="6">
        <v>1</v>
      </c>
      <c r="E43" s="6">
        <v>5</v>
      </c>
      <c r="F43" s="5">
        <f t="shared" si="12"/>
        <v>6</v>
      </c>
      <c r="G43" s="5">
        <f t="shared" si="13"/>
        <v>3</v>
      </c>
      <c r="I43" s="12" t="s">
        <v>357</v>
      </c>
      <c r="J43" s="5" t="s">
        <v>541</v>
      </c>
      <c r="K43" s="6" t="s">
        <v>768</v>
      </c>
      <c r="L43" s="6" t="s">
        <v>768</v>
      </c>
      <c r="M43" s="5" t="str">
        <f>IF(K43="-","-",IF(K43=0,L43,CHOOSE(K43,1,3,6,10,15)+L43))</f>
        <v>-</v>
      </c>
      <c r="N43" s="5" t="str">
        <f>IF(M43="-","-",IF(M43=15,5,IF(M43&gt;=10,4,IF(M43&gt;=6,3,IF(M43&gt;=3,2,IF(M43&gt;=1,1,0))))))</f>
        <v>-</v>
      </c>
      <c r="P43" s="14" t="s">
        <v>135</v>
      </c>
      <c r="Q43" s="5" t="s">
        <v>581</v>
      </c>
      <c r="R43" s="7">
        <v>0</v>
      </c>
      <c r="S43" s="6">
        <v>7</v>
      </c>
      <c r="T43" s="5">
        <f t="shared" si="2"/>
        <v>7</v>
      </c>
      <c r="U43" s="5">
        <f t="shared" si="3"/>
        <v>3</v>
      </c>
      <c r="W43" s="14" t="s">
        <v>441</v>
      </c>
      <c r="X43" s="5" t="s">
        <v>622</v>
      </c>
      <c r="Y43" s="7">
        <v>1</v>
      </c>
      <c r="Z43" s="6">
        <v>14</v>
      </c>
      <c r="AA43" s="5">
        <f>IF(Y43="-","-",IF(Y43=0,Z43,CHOOSE(Y43,1,3,6,10,15)+Z43))</f>
        <v>15</v>
      </c>
      <c r="AB43" s="5">
        <f>IF(AA43="-","-",IF(AA43=15,5,IF(AA43&gt;=10,4,IF(AA43&gt;=6,3,IF(AA43&gt;=3,2,IF(AA43&gt;=1,1,0))))))</f>
        <v>5</v>
      </c>
      <c r="AD43" s="11" t="s">
        <v>248</v>
      </c>
      <c r="AE43" s="5" t="s">
        <v>660</v>
      </c>
      <c r="AF43" s="7">
        <v>0</v>
      </c>
      <c r="AG43" s="6">
        <v>7</v>
      </c>
      <c r="AH43" s="5">
        <f t="shared" si="6"/>
        <v>7</v>
      </c>
      <c r="AI43" s="5">
        <f t="shared" si="7"/>
        <v>3</v>
      </c>
      <c r="AK43" s="11" t="s">
        <v>253</v>
      </c>
      <c r="AL43" s="5" t="s">
        <v>701</v>
      </c>
      <c r="AM43" s="7">
        <v>1</v>
      </c>
      <c r="AN43" s="6">
        <v>14</v>
      </c>
      <c r="AO43" s="5">
        <f t="shared" si="8"/>
        <v>15</v>
      </c>
      <c r="AP43" s="5">
        <f t="shared" si="9"/>
        <v>5</v>
      </c>
      <c r="AR43" s="5" t="s">
        <v>220</v>
      </c>
      <c r="AS43" s="5" t="s">
        <v>741</v>
      </c>
      <c r="AT43" s="7">
        <v>2</v>
      </c>
      <c r="AU43" s="6">
        <v>1</v>
      </c>
      <c r="AV43" s="5">
        <f t="shared" si="10"/>
        <v>4</v>
      </c>
      <c r="AW43" s="5">
        <f t="shared" si="11"/>
        <v>2</v>
      </c>
    </row>
    <row r="44" spans="2:52" hidden="1" x14ac:dyDescent="0.3">
      <c r="B44" s="12" t="s">
        <v>231</v>
      </c>
      <c r="C44" s="5" t="s">
        <v>501</v>
      </c>
      <c r="D44" s="6">
        <f>K3</f>
        <v>0</v>
      </c>
      <c r="E44" s="6">
        <f>L3</f>
        <v>2</v>
      </c>
      <c r="F44" s="5">
        <f t="shared" si="12"/>
        <v>2</v>
      </c>
      <c r="G44" s="5">
        <f t="shared" si="13"/>
        <v>1</v>
      </c>
      <c r="I44" s="2"/>
      <c r="J44" s="2"/>
      <c r="K44" s="3"/>
      <c r="L44" s="2"/>
      <c r="M44" s="2"/>
      <c r="N44" s="2"/>
      <c r="P44" s="2"/>
      <c r="Q44" s="2"/>
      <c r="R44" s="2"/>
      <c r="S44" s="2"/>
      <c r="T44" s="2"/>
      <c r="U44" s="2"/>
      <c r="W44" s="2"/>
      <c r="X44" s="2"/>
      <c r="Y44" s="2"/>
      <c r="Z44" s="2"/>
      <c r="AA44" s="2"/>
      <c r="AB44" s="2"/>
      <c r="AD44" s="2"/>
      <c r="AE44" s="2"/>
      <c r="AF44" s="2"/>
      <c r="AG44" s="2"/>
      <c r="AH44" s="2"/>
      <c r="AI44" s="2"/>
      <c r="AK44" s="2"/>
      <c r="AL44" s="2"/>
      <c r="AM44" s="2"/>
      <c r="AN44" s="2"/>
      <c r="AO44" s="2"/>
      <c r="AP44" s="2"/>
      <c r="AR44" s="2"/>
      <c r="AS44" s="2"/>
      <c r="AT44" s="2"/>
      <c r="AU44" s="2"/>
      <c r="AV44" s="2"/>
      <c r="AW44" s="2"/>
      <c r="AY44" s="2"/>
      <c r="AZ44" s="2"/>
    </row>
    <row r="45" spans="2:52" hidden="1" x14ac:dyDescent="0.3">
      <c r="B45" s="12" t="s">
        <v>353</v>
      </c>
      <c r="C45" s="5" t="s">
        <v>502</v>
      </c>
      <c r="D45" s="6">
        <f t="shared" ref="D45:E45" si="18">K4</f>
        <v>0</v>
      </c>
      <c r="E45" s="6">
        <f t="shared" si="18"/>
        <v>5</v>
      </c>
      <c r="F45" s="5">
        <f t="shared" si="12"/>
        <v>5</v>
      </c>
      <c r="G45" s="5">
        <f t="shared" si="13"/>
        <v>2</v>
      </c>
      <c r="I45" s="2"/>
      <c r="J45" s="2"/>
      <c r="K45" s="3"/>
      <c r="L45" s="2"/>
      <c r="M45" s="2"/>
      <c r="N45" s="2"/>
      <c r="P45" s="2"/>
      <c r="Q45" s="2"/>
      <c r="R45" s="2"/>
      <c r="S45" s="2"/>
      <c r="T45" s="2"/>
      <c r="U45" s="2"/>
      <c r="W45" s="2"/>
      <c r="X45" s="2"/>
      <c r="Y45" s="2"/>
      <c r="Z45" s="2"/>
      <c r="AA45" s="2"/>
      <c r="AB45" s="2"/>
      <c r="AD45" s="2"/>
      <c r="AE45" s="2"/>
      <c r="AF45" s="2"/>
      <c r="AG45" s="2"/>
      <c r="AH45" s="2"/>
      <c r="AI45" s="2"/>
      <c r="AK45" s="2"/>
      <c r="AL45" s="2"/>
      <c r="AM45" s="2"/>
      <c r="AN45" s="2"/>
      <c r="AO45" s="2"/>
      <c r="AP45" s="2"/>
      <c r="AR45" s="2"/>
      <c r="AS45" s="2"/>
      <c r="AT45" s="2"/>
      <c r="AU45" s="2"/>
      <c r="AV45" s="2"/>
      <c r="AW45" s="2"/>
      <c r="AY45" s="2"/>
      <c r="AZ45" s="2"/>
    </row>
    <row r="46" spans="2:52" hidden="1" x14ac:dyDescent="0.3">
      <c r="B46" s="12" t="s">
        <v>174</v>
      </c>
      <c r="C46" s="5" t="s">
        <v>503</v>
      </c>
      <c r="D46" s="6">
        <f t="shared" ref="D46:E46" si="19">K5</f>
        <v>0</v>
      </c>
      <c r="E46" s="6">
        <f t="shared" si="19"/>
        <v>2</v>
      </c>
      <c r="F46" s="5">
        <f t="shared" si="12"/>
        <v>2</v>
      </c>
      <c r="G46" s="5">
        <f t="shared" si="13"/>
        <v>1</v>
      </c>
      <c r="I46" s="2"/>
      <c r="J46" s="2"/>
      <c r="K46" s="3"/>
      <c r="L46" s="2"/>
      <c r="M46" s="2"/>
      <c r="N46" s="2"/>
      <c r="P46" s="2"/>
      <c r="Q46" s="2"/>
      <c r="R46" s="2"/>
      <c r="S46" s="2"/>
      <c r="T46" s="2"/>
      <c r="U46" s="2"/>
      <c r="W46" s="2"/>
      <c r="X46" s="2"/>
      <c r="Y46" s="2"/>
      <c r="Z46" s="2"/>
      <c r="AA46" s="2"/>
      <c r="AB46" s="2"/>
      <c r="AD46" s="2"/>
      <c r="AE46" s="2"/>
      <c r="AF46" s="2"/>
      <c r="AG46" s="2"/>
      <c r="AH46" s="2"/>
      <c r="AI46" s="2"/>
      <c r="AK46" s="2"/>
      <c r="AL46" s="2"/>
      <c r="AM46" s="2"/>
      <c r="AN46" s="2"/>
      <c r="AO46" s="2"/>
      <c r="AP46" s="2"/>
      <c r="AR46" s="2"/>
      <c r="AS46" s="2"/>
      <c r="AT46" s="2"/>
      <c r="AU46" s="2"/>
      <c r="AV46" s="2"/>
      <c r="AW46" s="2"/>
      <c r="AY46" s="2"/>
      <c r="AZ46" s="2"/>
    </row>
    <row r="47" spans="2:52" hidden="1" x14ac:dyDescent="0.3">
      <c r="B47" s="12" t="s">
        <v>310</v>
      </c>
      <c r="C47" s="5" t="s">
        <v>504</v>
      </c>
      <c r="D47" s="6">
        <f t="shared" ref="D47:E47" si="20">K6</f>
        <v>0</v>
      </c>
      <c r="E47" s="6">
        <f t="shared" si="20"/>
        <v>6</v>
      </c>
      <c r="F47" s="5">
        <f t="shared" si="12"/>
        <v>6</v>
      </c>
      <c r="G47" s="5">
        <f t="shared" si="13"/>
        <v>3</v>
      </c>
      <c r="I47" s="2"/>
      <c r="J47" s="2"/>
      <c r="K47" s="3"/>
      <c r="L47" s="2"/>
      <c r="M47" s="2"/>
      <c r="N47" s="2"/>
      <c r="P47" s="2"/>
      <c r="Q47" s="2"/>
      <c r="R47" s="2"/>
      <c r="S47" s="2"/>
      <c r="T47" s="2"/>
      <c r="U47" s="2"/>
      <c r="W47" s="2"/>
      <c r="X47" s="2"/>
      <c r="Y47" s="2"/>
      <c r="Z47" s="2"/>
      <c r="AA47" s="2"/>
      <c r="AB47" s="2"/>
      <c r="AD47" s="2"/>
      <c r="AE47" s="2"/>
      <c r="AF47" s="2"/>
      <c r="AG47" s="2"/>
      <c r="AH47" s="2"/>
      <c r="AI47" s="2"/>
      <c r="AK47" s="2"/>
      <c r="AL47" s="2"/>
      <c r="AM47" s="2"/>
      <c r="AN47" s="2"/>
      <c r="AO47" s="2"/>
      <c r="AP47" s="2"/>
      <c r="AR47" s="2"/>
      <c r="AS47" s="2"/>
      <c r="AT47" s="2"/>
      <c r="AU47" s="2"/>
      <c r="AV47" s="2"/>
      <c r="AW47" s="2"/>
      <c r="AY47" s="2"/>
      <c r="AZ47" s="2"/>
    </row>
    <row r="48" spans="2:52" hidden="1" x14ac:dyDescent="0.3">
      <c r="B48" s="12" t="s">
        <v>397</v>
      </c>
      <c r="C48" s="5" t="s">
        <v>505</v>
      </c>
      <c r="D48" s="6">
        <f t="shared" ref="D48:E48" si="21">K7</f>
        <v>0</v>
      </c>
      <c r="E48" s="6">
        <f t="shared" si="21"/>
        <v>1</v>
      </c>
      <c r="F48" s="5">
        <f t="shared" si="12"/>
        <v>1</v>
      </c>
      <c r="G48" s="5">
        <f t="shared" si="13"/>
        <v>1</v>
      </c>
      <c r="I48" s="2"/>
      <c r="J48" s="2"/>
      <c r="K48" s="3"/>
      <c r="L48" s="2"/>
      <c r="M48" s="2"/>
      <c r="N48" s="2"/>
      <c r="P48" s="2"/>
      <c r="Q48" s="2"/>
      <c r="R48" s="2"/>
      <c r="S48" s="2"/>
      <c r="T48" s="2"/>
      <c r="U48" s="2"/>
      <c r="W48" s="2"/>
      <c r="X48" s="2"/>
      <c r="Y48" s="2"/>
      <c r="Z48" s="2"/>
      <c r="AA48" s="2"/>
      <c r="AB48" s="2"/>
      <c r="AD48" s="2"/>
      <c r="AE48" s="2"/>
      <c r="AF48" s="2"/>
      <c r="AG48" s="2"/>
      <c r="AH48" s="2"/>
      <c r="AI48" s="2"/>
      <c r="AK48" s="2"/>
      <c r="AL48" s="2"/>
      <c r="AM48" s="2"/>
      <c r="AN48" s="2"/>
      <c r="AO48" s="2"/>
      <c r="AP48" s="2"/>
      <c r="AR48" s="2"/>
      <c r="AS48" s="2"/>
      <c r="AT48" s="2"/>
      <c r="AU48" s="2"/>
      <c r="AV48" s="2"/>
      <c r="AW48" s="2"/>
      <c r="AY48" s="2"/>
      <c r="AZ48" s="2"/>
    </row>
    <row r="49" spans="2:52" hidden="1" x14ac:dyDescent="0.3">
      <c r="B49" s="12" t="s">
        <v>208</v>
      </c>
      <c r="C49" s="5" t="s">
        <v>506</v>
      </c>
      <c r="D49" s="6">
        <f t="shared" ref="D49:E49" si="22">K8</f>
        <v>1</v>
      </c>
      <c r="E49" s="6">
        <f t="shared" si="22"/>
        <v>3</v>
      </c>
      <c r="F49" s="5">
        <f t="shared" si="12"/>
        <v>4</v>
      </c>
      <c r="G49" s="5">
        <f t="shared" si="13"/>
        <v>2</v>
      </c>
      <c r="I49" s="2"/>
      <c r="J49" s="2"/>
      <c r="K49" s="3"/>
      <c r="L49" s="2"/>
      <c r="M49" s="2"/>
      <c r="N49" s="2"/>
      <c r="P49" s="2"/>
      <c r="Q49" s="2"/>
      <c r="R49" s="2"/>
      <c r="S49" s="2"/>
      <c r="T49" s="2"/>
      <c r="U49" s="2"/>
      <c r="W49" s="2"/>
      <c r="X49" s="2"/>
      <c r="Y49" s="2"/>
      <c r="Z49" s="2"/>
      <c r="AA49" s="2"/>
      <c r="AB49" s="2"/>
      <c r="AD49" s="2"/>
      <c r="AE49" s="2"/>
      <c r="AF49" s="2"/>
      <c r="AG49" s="2"/>
      <c r="AH49" s="2"/>
      <c r="AI49" s="2"/>
      <c r="AK49" s="2"/>
      <c r="AL49" s="2"/>
      <c r="AM49" s="2"/>
      <c r="AN49" s="2"/>
      <c r="AO49" s="2"/>
      <c r="AP49" s="2"/>
      <c r="AR49" s="2"/>
      <c r="AS49" s="2"/>
      <c r="AT49" s="2"/>
      <c r="AU49" s="2"/>
      <c r="AV49" s="2"/>
      <c r="AW49" s="2"/>
      <c r="AY49" s="2"/>
      <c r="AZ49" s="2"/>
    </row>
    <row r="50" spans="2:52" hidden="1" x14ac:dyDescent="0.3">
      <c r="B50" s="12" t="s">
        <v>438</v>
      </c>
      <c r="C50" s="5" t="s">
        <v>507</v>
      </c>
      <c r="D50" s="6">
        <f t="shared" ref="D50:E50" si="23">K9</f>
        <v>1</v>
      </c>
      <c r="E50" s="6">
        <f t="shared" si="23"/>
        <v>7</v>
      </c>
      <c r="F50" s="5">
        <f t="shared" si="12"/>
        <v>8</v>
      </c>
      <c r="G50" s="5">
        <f t="shared" si="13"/>
        <v>3</v>
      </c>
      <c r="I50" s="2"/>
      <c r="J50" s="2"/>
      <c r="K50" s="3"/>
      <c r="L50" s="2"/>
      <c r="M50" s="2"/>
      <c r="N50" s="2"/>
      <c r="P50" s="2"/>
      <c r="Q50" s="2"/>
      <c r="R50" s="2"/>
      <c r="S50" s="2"/>
      <c r="T50" s="2"/>
      <c r="U50" s="2"/>
      <c r="W50" s="2"/>
      <c r="X50" s="2"/>
      <c r="Y50" s="2"/>
      <c r="Z50" s="2"/>
      <c r="AA50" s="2"/>
      <c r="AB50" s="2"/>
      <c r="AD50" s="2"/>
      <c r="AE50" s="2"/>
      <c r="AF50" s="2"/>
      <c r="AG50" s="2"/>
      <c r="AH50" s="2"/>
      <c r="AI50" s="2"/>
      <c r="AK50" s="2"/>
      <c r="AL50" s="2"/>
      <c r="AM50" s="2"/>
      <c r="AN50" s="2"/>
      <c r="AO50" s="2"/>
      <c r="AP50" s="2"/>
      <c r="AR50" s="2"/>
      <c r="AS50" s="2"/>
      <c r="AT50" s="2"/>
      <c r="AU50" s="2"/>
      <c r="AV50" s="2"/>
      <c r="AW50" s="2"/>
      <c r="AY50" s="2"/>
      <c r="AZ50" s="2"/>
    </row>
    <row r="51" spans="2:52" hidden="1" x14ac:dyDescent="0.3">
      <c r="B51" s="12" t="s">
        <v>378</v>
      </c>
      <c r="C51" s="5" t="s">
        <v>508</v>
      </c>
      <c r="D51" s="6">
        <f t="shared" ref="D51:E51" si="24">K10</f>
        <v>1</v>
      </c>
      <c r="E51" s="6">
        <f t="shared" si="24"/>
        <v>1</v>
      </c>
      <c r="F51" s="5">
        <f t="shared" si="12"/>
        <v>2</v>
      </c>
      <c r="G51" s="5">
        <f t="shared" si="13"/>
        <v>1</v>
      </c>
      <c r="I51" s="2"/>
      <c r="J51" s="2"/>
      <c r="K51" s="3"/>
      <c r="L51" s="2"/>
      <c r="M51" s="2"/>
      <c r="N51" s="2"/>
      <c r="P51" s="2"/>
      <c r="Q51" s="2"/>
      <c r="R51" s="2"/>
      <c r="S51" s="2"/>
      <c r="T51" s="2"/>
      <c r="U51" s="2"/>
      <c r="W51" s="2"/>
      <c r="X51" s="2"/>
      <c r="Y51" s="2"/>
      <c r="Z51" s="2"/>
      <c r="AA51" s="2"/>
      <c r="AB51" s="2"/>
      <c r="AD51" s="2"/>
      <c r="AE51" s="2"/>
      <c r="AF51" s="2"/>
      <c r="AG51" s="2"/>
      <c r="AH51" s="2"/>
      <c r="AI51" s="2"/>
      <c r="AK51" s="2"/>
      <c r="AL51" s="2"/>
      <c r="AM51" s="2"/>
      <c r="AN51" s="2"/>
      <c r="AO51" s="2"/>
      <c r="AP51" s="2"/>
      <c r="AR51" s="2"/>
      <c r="AS51" s="2"/>
      <c r="AT51" s="2"/>
      <c r="AU51" s="2"/>
      <c r="AV51" s="2"/>
      <c r="AW51" s="2"/>
      <c r="AY51" s="2"/>
      <c r="AZ51" s="2"/>
    </row>
    <row r="52" spans="2:52" hidden="1" x14ac:dyDescent="0.3">
      <c r="B52" s="12" t="s">
        <v>239</v>
      </c>
      <c r="C52" s="5" t="s">
        <v>509</v>
      </c>
      <c r="D52" s="6">
        <f t="shared" ref="D52:E52" si="25">K11</f>
        <v>1</v>
      </c>
      <c r="E52" s="6">
        <f t="shared" si="25"/>
        <v>8</v>
      </c>
      <c r="F52" s="5">
        <f t="shared" si="12"/>
        <v>9</v>
      </c>
      <c r="G52" s="5">
        <f t="shared" si="13"/>
        <v>3</v>
      </c>
      <c r="I52" s="2"/>
      <c r="J52" s="2"/>
      <c r="K52" s="3"/>
      <c r="L52" s="2"/>
      <c r="M52" s="2"/>
      <c r="N52" s="2"/>
      <c r="P52" s="2"/>
      <c r="Q52" s="2"/>
      <c r="R52" s="2"/>
      <c r="S52" s="2"/>
      <c r="T52" s="2"/>
      <c r="U52" s="2"/>
      <c r="W52" s="2"/>
      <c r="X52" s="2"/>
      <c r="Y52" s="2"/>
      <c r="Z52" s="2"/>
      <c r="AA52" s="2"/>
      <c r="AB52" s="2"/>
      <c r="AD52" s="2"/>
      <c r="AE52" s="2"/>
      <c r="AF52" s="2"/>
      <c r="AG52" s="2"/>
      <c r="AH52" s="2"/>
      <c r="AI52" s="2"/>
      <c r="AK52" s="2"/>
      <c r="AL52" s="2"/>
      <c r="AM52" s="2"/>
      <c r="AN52" s="2"/>
      <c r="AO52" s="2"/>
      <c r="AP52" s="2"/>
      <c r="AR52" s="2"/>
      <c r="AS52" s="2"/>
      <c r="AT52" s="2"/>
      <c r="AU52" s="2"/>
      <c r="AV52" s="2"/>
      <c r="AW52" s="2"/>
      <c r="AY52" s="2"/>
      <c r="AZ52" s="2"/>
    </row>
    <row r="53" spans="2:52" hidden="1" x14ac:dyDescent="0.3">
      <c r="B53" s="12" t="s">
        <v>176</v>
      </c>
      <c r="C53" s="5" t="s">
        <v>510</v>
      </c>
      <c r="D53" s="6">
        <f t="shared" ref="D53:E53" si="26">K12</f>
        <v>0</v>
      </c>
      <c r="E53" s="6">
        <f t="shared" si="26"/>
        <v>6</v>
      </c>
      <c r="F53" s="5">
        <f t="shared" si="12"/>
        <v>6</v>
      </c>
      <c r="G53" s="5">
        <f t="shared" si="13"/>
        <v>3</v>
      </c>
      <c r="I53" s="2"/>
      <c r="J53" s="2"/>
      <c r="K53" s="3"/>
      <c r="L53" s="2"/>
      <c r="M53" s="2"/>
      <c r="N53" s="2"/>
      <c r="P53" s="2"/>
      <c r="Q53" s="2"/>
      <c r="R53" s="2"/>
      <c r="S53" s="2"/>
      <c r="T53" s="2"/>
      <c r="U53" s="2"/>
      <c r="W53" s="2"/>
      <c r="X53" s="2"/>
      <c r="Y53" s="2"/>
      <c r="Z53" s="2"/>
      <c r="AA53" s="2"/>
      <c r="AB53" s="2"/>
      <c r="AD53" s="2"/>
      <c r="AE53" s="2"/>
      <c r="AF53" s="2"/>
      <c r="AG53" s="2"/>
      <c r="AH53" s="2"/>
      <c r="AI53" s="2"/>
      <c r="AK53" s="2"/>
      <c r="AL53" s="2"/>
      <c r="AM53" s="2"/>
      <c r="AN53" s="2"/>
      <c r="AO53" s="2"/>
      <c r="AP53" s="2"/>
      <c r="AR53" s="2"/>
      <c r="AS53" s="2"/>
      <c r="AT53" s="2"/>
      <c r="AU53" s="2"/>
      <c r="AV53" s="2"/>
      <c r="AW53" s="2"/>
      <c r="AY53" s="2"/>
      <c r="AZ53" s="2"/>
    </row>
    <row r="54" spans="2:52" hidden="1" x14ac:dyDescent="0.3">
      <c r="B54" s="12" t="s">
        <v>430</v>
      </c>
      <c r="C54" s="5" t="s">
        <v>511</v>
      </c>
      <c r="D54" s="6">
        <f t="shared" ref="D54:E54" si="27">K13</f>
        <v>1</v>
      </c>
      <c r="E54" s="6">
        <f t="shared" si="27"/>
        <v>14</v>
      </c>
      <c r="F54" s="5">
        <f t="shared" si="12"/>
        <v>15</v>
      </c>
      <c r="G54" s="5">
        <f t="shared" si="13"/>
        <v>5</v>
      </c>
      <c r="I54" s="2"/>
      <c r="J54" s="2"/>
      <c r="K54" s="3"/>
      <c r="L54" s="2"/>
      <c r="M54" s="2"/>
      <c r="N54" s="2"/>
      <c r="P54" s="2"/>
      <c r="Q54" s="2"/>
      <c r="R54" s="2"/>
      <c r="S54" s="2"/>
      <c r="T54" s="2"/>
      <c r="U54" s="2"/>
      <c r="W54" s="2"/>
      <c r="X54" s="2"/>
      <c r="Y54" s="2"/>
      <c r="Z54" s="2"/>
      <c r="AA54" s="2"/>
      <c r="AB54" s="2"/>
      <c r="AD54" s="2"/>
      <c r="AE54" s="2"/>
      <c r="AF54" s="2"/>
      <c r="AG54" s="2"/>
      <c r="AH54" s="2"/>
      <c r="AI54" s="2"/>
      <c r="AK54" s="2"/>
      <c r="AL54" s="2"/>
      <c r="AM54" s="2"/>
      <c r="AN54" s="2"/>
      <c r="AO54" s="2"/>
      <c r="AP54" s="2"/>
      <c r="AR54" s="2"/>
      <c r="AS54" s="2"/>
      <c r="AT54" s="2"/>
      <c r="AU54" s="2"/>
      <c r="AV54" s="2"/>
      <c r="AW54" s="2"/>
      <c r="AY54" s="2"/>
      <c r="AZ54" s="2"/>
    </row>
    <row r="55" spans="2:52" hidden="1" x14ac:dyDescent="0.3">
      <c r="B55" s="12" t="s">
        <v>183</v>
      </c>
      <c r="C55" s="5" t="s">
        <v>512</v>
      </c>
      <c r="D55" s="6">
        <f t="shared" ref="D55:E55" si="28">K14</f>
        <v>1</v>
      </c>
      <c r="E55" s="6">
        <f t="shared" si="28"/>
        <v>11</v>
      </c>
      <c r="F55" s="5">
        <f t="shared" si="12"/>
        <v>12</v>
      </c>
      <c r="G55" s="5">
        <f t="shared" si="13"/>
        <v>4</v>
      </c>
      <c r="I55" s="2"/>
      <c r="J55" s="2"/>
      <c r="K55" s="3"/>
      <c r="L55" s="2"/>
      <c r="M55" s="2"/>
      <c r="N55" s="2"/>
      <c r="P55" s="2"/>
      <c r="Q55" s="2"/>
      <c r="R55" s="2"/>
      <c r="S55" s="2"/>
      <c r="T55" s="2"/>
      <c r="U55" s="2"/>
      <c r="W55" s="2"/>
      <c r="X55" s="2"/>
      <c r="Y55" s="2"/>
      <c r="Z55" s="2"/>
      <c r="AA55" s="2"/>
      <c r="AB55" s="2"/>
      <c r="AD55" s="2"/>
      <c r="AE55" s="2"/>
      <c r="AF55" s="2"/>
      <c r="AG55" s="2"/>
      <c r="AH55" s="2"/>
      <c r="AI55" s="2"/>
      <c r="AK55" s="2"/>
      <c r="AL55" s="2"/>
      <c r="AM55" s="2"/>
      <c r="AN55" s="2"/>
      <c r="AO55" s="2"/>
      <c r="AP55" s="2"/>
      <c r="AR55" s="2"/>
      <c r="AS55" s="2"/>
      <c r="AT55" s="2"/>
      <c r="AU55" s="2"/>
      <c r="AV55" s="2"/>
      <c r="AW55" s="2"/>
      <c r="AY55" s="2"/>
      <c r="AZ55" s="2"/>
    </row>
    <row r="56" spans="2:52" hidden="1" x14ac:dyDescent="0.3">
      <c r="B56" s="12" t="s">
        <v>256</v>
      </c>
      <c r="C56" s="5" t="s">
        <v>513</v>
      </c>
      <c r="D56" s="6">
        <f t="shared" ref="D56:E56" si="29">K15</f>
        <v>0</v>
      </c>
      <c r="E56" s="6">
        <f t="shared" si="29"/>
        <v>2</v>
      </c>
      <c r="F56" s="5">
        <f t="shared" si="12"/>
        <v>2</v>
      </c>
      <c r="G56" s="5">
        <f t="shared" si="13"/>
        <v>1</v>
      </c>
      <c r="I56" s="2"/>
      <c r="J56" s="2"/>
      <c r="K56" s="3"/>
      <c r="L56" s="2"/>
      <c r="M56" s="2"/>
      <c r="N56" s="2"/>
      <c r="P56" s="2"/>
      <c r="Q56" s="2"/>
      <c r="R56" s="2"/>
      <c r="S56" s="2"/>
      <c r="T56" s="2"/>
      <c r="U56" s="2"/>
      <c r="W56" s="2"/>
      <c r="X56" s="2"/>
      <c r="Y56" s="2"/>
      <c r="Z56" s="2"/>
      <c r="AA56" s="2"/>
      <c r="AB56" s="2"/>
      <c r="AD56" s="2"/>
      <c r="AE56" s="2"/>
      <c r="AF56" s="2"/>
      <c r="AG56" s="2"/>
      <c r="AH56" s="2"/>
      <c r="AI56" s="2"/>
      <c r="AK56" s="2"/>
      <c r="AL56" s="2"/>
      <c r="AM56" s="2"/>
      <c r="AN56" s="2"/>
      <c r="AO56" s="2"/>
      <c r="AP56" s="2"/>
      <c r="AR56" s="2"/>
      <c r="AS56" s="2"/>
      <c r="AT56" s="2"/>
      <c r="AU56" s="2"/>
      <c r="AV56" s="2"/>
      <c r="AW56" s="2"/>
      <c r="AY56" s="2"/>
      <c r="AZ56" s="2"/>
    </row>
    <row r="57" spans="2:52" hidden="1" x14ac:dyDescent="0.3">
      <c r="B57" s="12" t="s">
        <v>155</v>
      </c>
      <c r="C57" s="5" t="s">
        <v>514</v>
      </c>
      <c r="D57" s="6">
        <f t="shared" ref="D57:E57" si="30">K16</f>
        <v>2</v>
      </c>
      <c r="E57" s="6">
        <f t="shared" si="30"/>
        <v>4</v>
      </c>
      <c r="F57" s="5">
        <f t="shared" si="12"/>
        <v>7</v>
      </c>
      <c r="G57" s="5">
        <f t="shared" si="13"/>
        <v>3</v>
      </c>
      <c r="I57" s="2"/>
      <c r="J57" s="2"/>
      <c r="K57" s="3"/>
      <c r="L57" s="2"/>
      <c r="M57" s="2"/>
      <c r="N57" s="2"/>
      <c r="P57" s="2"/>
      <c r="Q57" s="2"/>
      <c r="R57" s="2"/>
      <c r="S57" s="2"/>
      <c r="T57" s="2"/>
      <c r="U57" s="2"/>
      <c r="W57" s="2"/>
      <c r="X57" s="2"/>
      <c r="Y57" s="2"/>
      <c r="Z57" s="2"/>
      <c r="AA57" s="2"/>
      <c r="AB57" s="2"/>
      <c r="AD57" s="2"/>
      <c r="AE57" s="2"/>
      <c r="AF57" s="2"/>
      <c r="AG57" s="2"/>
      <c r="AH57" s="2"/>
      <c r="AI57" s="2"/>
      <c r="AK57" s="2"/>
      <c r="AL57" s="2"/>
      <c r="AM57" s="2"/>
      <c r="AN57" s="2"/>
      <c r="AO57" s="2"/>
      <c r="AP57" s="2"/>
      <c r="AR57" s="2"/>
      <c r="AS57" s="2"/>
      <c r="AT57" s="2"/>
      <c r="AU57" s="2"/>
      <c r="AV57" s="2"/>
      <c r="AW57" s="2"/>
      <c r="AY57" s="2"/>
      <c r="AZ57" s="2"/>
    </row>
    <row r="58" spans="2:52" hidden="1" x14ac:dyDescent="0.3">
      <c r="B58" s="12" t="s">
        <v>429</v>
      </c>
      <c r="C58" s="5" t="s">
        <v>515</v>
      </c>
      <c r="D58" s="6">
        <f t="shared" ref="D58:E58" si="31">K17</f>
        <v>0</v>
      </c>
      <c r="E58" s="6">
        <f t="shared" si="31"/>
        <v>15</v>
      </c>
      <c r="F58" s="5">
        <f t="shared" si="12"/>
        <v>15</v>
      </c>
      <c r="G58" s="5">
        <f t="shared" si="13"/>
        <v>5</v>
      </c>
      <c r="I58" s="2"/>
      <c r="J58" s="2"/>
      <c r="K58" s="3"/>
      <c r="L58" s="2"/>
      <c r="M58" s="2"/>
      <c r="N58" s="2"/>
      <c r="P58" s="2"/>
      <c r="Q58" s="2"/>
      <c r="R58" s="2"/>
      <c r="S58" s="2"/>
      <c r="T58" s="2"/>
      <c r="U58" s="2"/>
      <c r="W58" s="2"/>
      <c r="X58" s="2"/>
      <c r="Y58" s="2"/>
      <c r="Z58" s="2"/>
      <c r="AA58" s="2"/>
      <c r="AB58" s="2"/>
      <c r="AD58" s="2"/>
      <c r="AE58" s="2"/>
      <c r="AF58" s="2"/>
      <c r="AG58" s="2"/>
      <c r="AH58" s="2"/>
      <c r="AI58" s="2"/>
      <c r="AK58" s="2"/>
      <c r="AL58" s="2"/>
      <c r="AM58" s="2"/>
      <c r="AN58" s="2"/>
      <c r="AO58" s="2"/>
      <c r="AP58" s="2"/>
      <c r="AR58" s="2"/>
      <c r="AS58" s="2"/>
      <c r="AT58" s="2"/>
      <c r="AU58" s="2"/>
      <c r="AV58" s="2"/>
      <c r="AW58" s="2"/>
      <c r="AY58" s="2"/>
      <c r="AZ58" s="2"/>
    </row>
    <row r="59" spans="2:52" hidden="1" x14ac:dyDescent="0.3">
      <c r="B59" s="12" t="s">
        <v>354</v>
      </c>
      <c r="C59" s="5" t="s">
        <v>516</v>
      </c>
      <c r="D59" s="6">
        <f t="shared" ref="D59:E59" si="32">K18</f>
        <v>2</v>
      </c>
      <c r="E59" s="6">
        <f t="shared" si="32"/>
        <v>3</v>
      </c>
      <c r="F59" s="5">
        <f t="shared" si="12"/>
        <v>6</v>
      </c>
      <c r="G59" s="5">
        <f t="shared" si="13"/>
        <v>3</v>
      </c>
      <c r="I59" s="2"/>
      <c r="J59" s="2"/>
      <c r="K59" s="3"/>
      <c r="L59" s="2"/>
      <c r="M59" s="2"/>
      <c r="N59" s="2"/>
      <c r="P59" s="2"/>
      <c r="Q59" s="2"/>
      <c r="R59" s="2"/>
      <c r="S59" s="2"/>
      <c r="T59" s="2"/>
      <c r="U59" s="2"/>
      <c r="W59" s="2"/>
      <c r="X59" s="2"/>
      <c r="Y59" s="2"/>
      <c r="Z59" s="2"/>
      <c r="AA59" s="2"/>
      <c r="AB59" s="2"/>
      <c r="AD59" s="2"/>
      <c r="AE59" s="2"/>
      <c r="AF59" s="2"/>
      <c r="AG59" s="2"/>
      <c r="AH59" s="2"/>
      <c r="AI59" s="2"/>
      <c r="AK59" s="2"/>
      <c r="AL59" s="2"/>
      <c r="AM59" s="2"/>
      <c r="AN59" s="2"/>
      <c r="AO59" s="2"/>
      <c r="AP59" s="2"/>
      <c r="AR59" s="2"/>
      <c r="AS59" s="2"/>
      <c r="AT59" s="2"/>
      <c r="AU59" s="2"/>
      <c r="AV59" s="2"/>
      <c r="AW59" s="2"/>
      <c r="AY59" s="2"/>
      <c r="AZ59" s="2"/>
    </row>
    <row r="60" spans="2:52" hidden="1" x14ac:dyDescent="0.3">
      <c r="B60" s="12" t="s">
        <v>391</v>
      </c>
      <c r="C60" s="5" t="s">
        <v>517</v>
      </c>
      <c r="D60" s="6">
        <f t="shared" ref="D60:E60" si="33">K19</f>
        <v>0</v>
      </c>
      <c r="E60" s="6">
        <f t="shared" si="33"/>
        <v>0</v>
      </c>
      <c r="F60" s="5">
        <f t="shared" si="12"/>
        <v>0</v>
      </c>
      <c r="G60" s="5">
        <f t="shared" si="13"/>
        <v>0</v>
      </c>
      <c r="I60" s="2"/>
      <c r="J60" s="2"/>
      <c r="K60" s="3"/>
      <c r="L60" s="2"/>
      <c r="M60" s="2"/>
      <c r="N60" s="2"/>
      <c r="P60" s="2"/>
      <c r="Q60" s="2"/>
      <c r="R60" s="2"/>
      <c r="S60" s="2"/>
      <c r="T60" s="2"/>
      <c r="U60" s="2"/>
      <c r="W60" s="2"/>
      <c r="X60" s="2"/>
      <c r="Y60" s="2"/>
      <c r="Z60" s="2"/>
      <c r="AA60" s="2"/>
      <c r="AB60" s="2"/>
      <c r="AD60" s="2"/>
      <c r="AE60" s="2"/>
      <c r="AF60" s="2"/>
      <c r="AG60" s="2"/>
      <c r="AH60" s="2"/>
      <c r="AI60" s="2"/>
      <c r="AK60" s="2"/>
      <c r="AL60" s="2"/>
      <c r="AM60" s="2"/>
      <c r="AN60" s="2"/>
      <c r="AO60" s="2"/>
      <c r="AP60" s="2"/>
      <c r="AR60" s="2"/>
      <c r="AS60" s="2"/>
      <c r="AT60" s="2"/>
      <c r="AU60" s="2"/>
      <c r="AV60" s="2"/>
      <c r="AW60" s="2"/>
      <c r="AY60" s="2"/>
      <c r="AZ60" s="2"/>
    </row>
    <row r="61" spans="2:52" hidden="1" x14ac:dyDescent="0.3">
      <c r="B61" s="12" t="s">
        <v>175</v>
      </c>
      <c r="C61" s="5" t="s">
        <v>518</v>
      </c>
      <c r="D61" s="6">
        <f t="shared" ref="D61:E61" si="34">K20</f>
        <v>0</v>
      </c>
      <c r="E61" s="6">
        <f t="shared" si="34"/>
        <v>6</v>
      </c>
      <c r="F61" s="5">
        <f t="shared" si="12"/>
        <v>6</v>
      </c>
      <c r="G61" s="5">
        <f t="shared" si="13"/>
        <v>3</v>
      </c>
      <c r="I61" s="2"/>
      <c r="J61" s="2"/>
      <c r="K61" s="3"/>
      <c r="L61" s="2"/>
      <c r="M61" s="2"/>
      <c r="N61" s="2"/>
      <c r="P61" s="2"/>
      <c r="Q61" s="2"/>
      <c r="R61" s="2"/>
      <c r="S61" s="2"/>
      <c r="T61" s="2"/>
      <c r="U61" s="2"/>
      <c r="W61" s="2"/>
      <c r="X61" s="2"/>
      <c r="Y61" s="2"/>
      <c r="Z61" s="2"/>
      <c r="AA61" s="2"/>
      <c r="AB61" s="2"/>
      <c r="AD61" s="2"/>
      <c r="AE61" s="2"/>
      <c r="AF61" s="2"/>
      <c r="AG61" s="2"/>
      <c r="AH61" s="2"/>
      <c r="AI61" s="2"/>
      <c r="AK61" s="2"/>
      <c r="AL61" s="2"/>
      <c r="AM61" s="2"/>
      <c r="AN61" s="2"/>
      <c r="AO61" s="2"/>
      <c r="AP61" s="2"/>
      <c r="AR61" s="2"/>
      <c r="AS61" s="2"/>
      <c r="AT61" s="2"/>
      <c r="AU61" s="2"/>
      <c r="AV61" s="2"/>
      <c r="AW61" s="2"/>
      <c r="AY61" s="2"/>
      <c r="AZ61" s="2"/>
    </row>
    <row r="62" spans="2:52" hidden="1" x14ac:dyDescent="0.3">
      <c r="B62" s="12" t="s">
        <v>375</v>
      </c>
      <c r="C62" s="5" t="s">
        <v>519</v>
      </c>
      <c r="D62" s="6">
        <f t="shared" ref="D62:E62" si="35">K21</f>
        <v>1</v>
      </c>
      <c r="E62" s="6">
        <f t="shared" si="35"/>
        <v>2</v>
      </c>
      <c r="F62" s="5">
        <f t="shared" si="12"/>
        <v>3</v>
      </c>
      <c r="G62" s="5">
        <f t="shared" si="13"/>
        <v>2</v>
      </c>
      <c r="I62" s="2"/>
      <c r="J62" s="2"/>
      <c r="K62" s="3"/>
      <c r="L62" s="2"/>
      <c r="M62" s="2"/>
      <c r="N62" s="2"/>
      <c r="P62" s="2"/>
      <c r="Q62" s="2"/>
      <c r="R62" s="2"/>
      <c r="S62" s="2"/>
      <c r="T62" s="2"/>
      <c r="U62" s="2"/>
      <c r="W62" s="2"/>
      <c r="X62" s="2"/>
      <c r="Y62" s="2"/>
      <c r="Z62" s="2"/>
      <c r="AA62" s="2"/>
      <c r="AB62" s="2"/>
      <c r="AD62" s="2"/>
      <c r="AE62" s="2"/>
      <c r="AF62" s="2"/>
      <c r="AG62" s="2"/>
      <c r="AH62" s="2"/>
      <c r="AI62" s="2"/>
      <c r="AK62" s="2"/>
      <c r="AL62" s="2"/>
      <c r="AM62" s="2"/>
      <c r="AN62" s="2"/>
      <c r="AO62" s="2"/>
      <c r="AP62" s="2"/>
      <c r="AR62" s="2"/>
      <c r="AS62" s="2"/>
      <c r="AT62" s="2"/>
      <c r="AU62" s="2"/>
      <c r="AV62" s="2"/>
      <c r="AW62" s="2"/>
      <c r="AY62" s="2"/>
      <c r="AZ62" s="2"/>
    </row>
    <row r="63" spans="2:52" hidden="1" x14ac:dyDescent="0.3">
      <c r="B63" s="12" t="s">
        <v>317</v>
      </c>
      <c r="C63" s="5" t="s">
        <v>520</v>
      </c>
      <c r="D63" s="6">
        <f t="shared" ref="D63:E63" si="36">K22</f>
        <v>0</v>
      </c>
      <c r="E63" s="6">
        <f t="shared" si="36"/>
        <v>2</v>
      </c>
      <c r="F63" s="5">
        <f t="shared" si="12"/>
        <v>2</v>
      </c>
      <c r="G63" s="5">
        <f t="shared" si="13"/>
        <v>1</v>
      </c>
      <c r="I63" s="2"/>
      <c r="J63" s="2"/>
      <c r="K63" s="3"/>
      <c r="L63" s="2"/>
      <c r="M63" s="2"/>
      <c r="N63" s="2"/>
      <c r="P63" s="2"/>
      <c r="Q63" s="2"/>
      <c r="R63" s="2"/>
      <c r="S63" s="2"/>
      <c r="T63" s="2"/>
      <c r="U63" s="2"/>
      <c r="W63" s="2"/>
      <c r="X63" s="2"/>
      <c r="Y63" s="2"/>
      <c r="Z63" s="2"/>
      <c r="AA63" s="2"/>
      <c r="AB63" s="2"/>
      <c r="AD63" s="2"/>
      <c r="AE63" s="2"/>
      <c r="AF63" s="2"/>
      <c r="AG63" s="2"/>
      <c r="AH63" s="2"/>
      <c r="AI63" s="2"/>
      <c r="AK63" s="2"/>
      <c r="AL63" s="2"/>
      <c r="AM63" s="2"/>
      <c r="AN63" s="2"/>
      <c r="AO63" s="2"/>
      <c r="AP63" s="2"/>
      <c r="AR63" s="2"/>
      <c r="AS63" s="2"/>
      <c r="AT63" s="2"/>
      <c r="AU63" s="2"/>
      <c r="AV63" s="2"/>
      <c r="AW63" s="2"/>
      <c r="AY63" s="2"/>
      <c r="AZ63" s="2"/>
    </row>
    <row r="64" spans="2:52" hidden="1" x14ac:dyDescent="0.3">
      <c r="B64" s="12" t="s">
        <v>296</v>
      </c>
      <c r="C64" s="5" t="s">
        <v>521</v>
      </c>
      <c r="D64" s="6">
        <f t="shared" ref="D64:E64" si="37">K23</f>
        <v>0</v>
      </c>
      <c r="E64" s="6">
        <f t="shared" si="37"/>
        <v>2</v>
      </c>
      <c r="F64" s="5">
        <f t="shared" si="12"/>
        <v>2</v>
      </c>
      <c r="G64" s="5">
        <f t="shared" si="13"/>
        <v>1</v>
      </c>
      <c r="I64" s="2"/>
      <c r="J64" s="2"/>
      <c r="K64" s="3"/>
      <c r="L64" s="2"/>
      <c r="M64" s="2"/>
      <c r="N64" s="2"/>
      <c r="P64" s="2"/>
      <c r="Q64" s="2"/>
      <c r="R64" s="2"/>
      <c r="S64" s="2"/>
      <c r="T64" s="2"/>
      <c r="U64" s="2"/>
      <c r="W64" s="2"/>
      <c r="X64" s="2"/>
      <c r="Y64" s="2"/>
      <c r="Z64" s="2"/>
      <c r="AA64" s="2"/>
      <c r="AB64" s="2"/>
      <c r="AD64" s="2"/>
      <c r="AE64" s="2"/>
      <c r="AF64" s="2"/>
      <c r="AG64" s="2"/>
      <c r="AH64" s="2"/>
      <c r="AI64" s="2"/>
      <c r="AK64" s="2"/>
      <c r="AL64" s="2"/>
      <c r="AM64" s="2"/>
      <c r="AN64" s="2"/>
      <c r="AO64" s="2"/>
      <c r="AP64" s="2"/>
      <c r="AR64" s="2"/>
      <c r="AS64" s="2"/>
      <c r="AT64" s="2"/>
      <c r="AU64" s="2"/>
      <c r="AV64" s="2"/>
      <c r="AW64" s="2"/>
      <c r="AY64" s="2"/>
      <c r="AZ64" s="2"/>
    </row>
    <row r="65" spans="2:52" hidden="1" x14ac:dyDescent="0.3">
      <c r="B65" s="12" t="s">
        <v>405</v>
      </c>
      <c r="C65" s="5" t="s">
        <v>522</v>
      </c>
      <c r="D65" s="6">
        <f t="shared" ref="D65:E65" si="38">K24</f>
        <v>0</v>
      </c>
      <c r="E65" s="6">
        <f t="shared" si="38"/>
        <v>6</v>
      </c>
      <c r="F65" s="5">
        <f t="shared" si="12"/>
        <v>6</v>
      </c>
      <c r="G65" s="5">
        <f t="shared" si="13"/>
        <v>3</v>
      </c>
      <c r="I65" s="2"/>
      <c r="J65" s="2"/>
      <c r="K65" s="3"/>
      <c r="L65" s="2"/>
      <c r="M65" s="2"/>
      <c r="N65" s="2"/>
      <c r="P65" s="2"/>
      <c r="Q65" s="2"/>
      <c r="R65" s="2"/>
      <c r="S65" s="2"/>
      <c r="T65" s="2"/>
      <c r="U65" s="2"/>
      <c r="W65" s="2"/>
      <c r="X65" s="2"/>
      <c r="Y65" s="2"/>
      <c r="Z65" s="2"/>
      <c r="AA65" s="2"/>
      <c r="AB65" s="2"/>
      <c r="AD65" s="2"/>
      <c r="AE65" s="2"/>
      <c r="AF65" s="2"/>
      <c r="AG65" s="2"/>
      <c r="AH65" s="2"/>
      <c r="AI65" s="2"/>
      <c r="AK65" s="2"/>
      <c r="AL65" s="2"/>
      <c r="AM65" s="2"/>
      <c r="AN65" s="2"/>
      <c r="AO65" s="2"/>
      <c r="AP65" s="2"/>
      <c r="AR65" s="2"/>
      <c r="AS65" s="2"/>
      <c r="AT65" s="2"/>
      <c r="AU65" s="2"/>
      <c r="AV65" s="2"/>
      <c r="AW65" s="2"/>
      <c r="AY65" s="2"/>
      <c r="AZ65" s="2"/>
    </row>
    <row r="66" spans="2:52" hidden="1" x14ac:dyDescent="0.3">
      <c r="B66" s="12" t="s">
        <v>259</v>
      </c>
      <c r="C66" s="5" t="s">
        <v>523</v>
      </c>
      <c r="D66" s="6">
        <f t="shared" ref="D66:E66" si="39">K25</f>
        <v>0</v>
      </c>
      <c r="E66" s="6">
        <f t="shared" si="39"/>
        <v>0</v>
      </c>
      <c r="F66" s="5">
        <f t="shared" si="12"/>
        <v>0</v>
      </c>
      <c r="G66" s="5">
        <f t="shared" si="13"/>
        <v>0</v>
      </c>
      <c r="I66" s="2"/>
      <c r="J66" s="2"/>
      <c r="K66" s="3"/>
      <c r="L66" s="2"/>
      <c r="M66" s="2"/>
      <c r="N66" s="2"/>
      <c r="P66" s="2"/>
      <c r="Q66" s="2"/>
      <c r="R66" s="2"/>
      <c r="S66" s="2"/>
      <c r="T66" s="2"/>
      <c r="U66" s="2"/>
      <c r="W66" s="2"/>
      <c r="X66" s="2"/>
      <c r="Y66" s="2"/>
      <c r="Z66" s="2"/>
      <c r="AA66" s="2"/>
      <c r="AB66" s="2"/>
      <c r="AD66" s="2"/>
      <c r="AE66" s="2"/>
      <c r="AF66" s="2"/>
      <c r="AG66" s="2"/>
      <c r="AH66" s="2"/>
      <c r="AI66" s="2"/>
      <c r="AK66" s="2"/>
      <c r="AL66" s="2"/>
      <c r="AM66" s="2"/>
      <c r="AN66" s="2"/>
      <c r="AO66" s="2"/>
      <c r="AP66" s="2"/>
      <c r="AR66" s="2"/>
      <c r="AS66" s="2"/>
      <c r="AT66" s="2"/>
      <c r="AU66" s="2"/>
      <c r="AV66" s="2"/>
      <c r="AW66" s="2"/>
      <c r="AY66" s="2"/>
      <c r="AZ66" s="2"/>
    </row>
    <row r="67" spans="2:52" hidden="1" x14ac:dyDescent="0.3">
      <c r="B67" s="12" t="s">
        <v>459</v>
      </c>
      <c r="C67" s="5" t="s">
        <v>524</v>
      </c>
      <c r="D67" s="6">
        <f t="shared" ref="D67:E67" si="40">K26</f>
        <v>0</v>
      </c>
      <c r="E67" s="6">
        <f t="shared" si="40"/>
        <v>3</v>
      </c>
      <c r="F67" s="5">
        <f t="shared" si="12"/>
        <v>3</v>
      </c>
      <c r="G67" s="5">
        <f t="shared" si="13"/>
        <v>2</v>
      </c>
      <c r="I67" s="2"/>
      <c r="J67" s="2"/>
      <c r="K67" s="3"/>
      <c r="L67" s="2"/>
      <c r="M67" s="2"/>
      <c r="N67" s="2"/>
      <c r="P67" s="2"/>
      <c r="Q67" s="2"/>
      <c r="R67" s="2"/>
      <c r="S67" s="2"/>
      <c r="T67" s="2"/>
      <c r="U67" s="2"/>
      <c r="W67" s="2"/>
      <c r="X67" s="2"/>
      <c r="Y67" s="2"/>
      <c r="Z67" s="2"/>
      <c r="AA67" s="2"/>
      <c r="AB67" s="2"/>
      <c r="AD67" s="2"/>
      <c r="AE67" s="2"/>
      <c r="AF67" s="2"/>
      <c r="AG67" s="2"/>
      <c r="AH67" s="2"/>
      <c r="AI67" s="2"/>
      <c r="AK67" s="2"/>
      <c r="AL67" s="2"/>
      <c r="AM67" s="2"/>
      <c r="AN67" s="2"/>
      <c r="AO67" s="2"/>
      <c r="AP67" s="2"/>
      <c r="AR67" s="2"/>
      <c r="AS67" s="2"/>
      <c r="AT67" s="2"/>
      <c r="AU67" s="2"/>
      <c r="AV67" s="2"/>
      <c r="AW67" s="2"/>
      <c r="AY67" s="2"/>
      <c r="AZ67" s="2"/>
    </row>
    <row r="68" spans="2:52" hidden="1" x14ac:dyDescent="0.3">
      <c r="B68" s="12" t="s">
        <v>376</v>
      </c>
      <c r="C68" s="5" t="s">
        <v>525</v>
      </c>
      <c r="D68" s="6">
        <f t="shared" ref="D68:E68" si="41">K27</f>
        <v>1</v>
      </c>
      <c r="E68" s="6">
        <f t="shared" si="41"/>
        <v>5</v>
      </c>
      <c r="F68" s="5">
        <f t="shared" ref="F68:F131" si="42">IF(D68="-","-",IF(D68=0,E68,CHOOSE(D68,1,3,6,10,15)+E68))</f>
        <v>6</v>
      </c>
      <c r="G68" s="5">
        <f t="shared" ref="G68:G131" si="43">IF(F68="-","-",IF(F68=15,5,IF(F68&gt;=10,4,IF(F68&gt;=6,3,IF(F68&gt;=3,2,IF(F68&gt;=1,1,0))))))</f>
        <v>3</v>
      </c>
      <c r="I68" s="2"/>
      <c r="J68" s="2"/>
      <c r="K68" s="3"/>
      <c r="L68" s="2"/>
      <c r="M68" s="2"/>
      <c r="N68" s="2"/>
      <c r="P68" s="2"/>
      <c r="Q68" s="2"/>
      <c r="R68" s="2"/>
      <c r="S68" s="2"/>
      <c r="T68" s="2"/>
      <c r="U68" s="2"/>
      <c r="W68" s="2"/>
      <c r="X68" s="2"/>
      <c r="Y68" s="2"/>
      <c r="Z68" s="2"/>
      <c r="AA68" s="2"/>
      <c r="AB68" s="2"/>
      <c r="AD68" s="2"/>
      <c r="AE68" s="2"/>
      <c r="AF68" s="2"/>
      <c r="AG68" s="2"/>
      <c r="AH68" s="2"/>
      <c r="AI68" s="2"/>
      <c r="AK68" s="2"/>
      <c r="AL68" s="2"/>
      <c r="AM68" s="2"/>
      <c r="AN68" s="2"/>
      <c r="AO68" s="2"/>
      <c r="AP68" s="2"/>
      <c r="AR68" s="2"/>
      <c r="AS68" s="2"/>
      <c r="AT68" s="2"/>
      <c r="AU68" s="2"/>
      <c r="AV68" s="2"/>
      <c r="AW68" s="2"/>
      <c r="AY68" s="2"/>
      <c r="AZ68" s="2"/>
    </row>
    <row r="69" spans="2:52" hidden="1" x14ac:dyDescent="0.3">
      <c r="B69" s="12" t="s">
        <v>260</v>
      </c>
      <c r="C69" s="5" t="s">
        <v>526</v>
      </c>
      <c r="D69" s="6">
        <f t="shared" ref="D69:E69" si="44">K28</f>
        <v>0</v>
      </c>
      <c r="E69" s="6">
        <f t="shared" si="44"/>
        <v>9</v>
      </c>
      <c r="F69" s="5">
        <f t="shared" si="42"/>
        <v>9</v>
      </c>
      <c r="G69" s="5">
        <f t="shared" si="43"/>
        <v>3</v>
      </c>
      <c r="I69" s="2"/>
      <c r="J69" s="2"/>
      <c r="K69" s="3"/>
      <c r="L69" s="2"/>
      <c r="M69" s="2"/>
      <c r="N69" s="2"/>
      <c r="P69" s="2"/>
      <c r="Q69" s="2"/>
      <c r="R69" s="2"/>
      <c r="S69" s="2"/>
      <c r="T69" s="2"/>
      <c r="U69" s="2"/>
      <c r="W69" s="2"/>
      <c r="X69" s="2"/>
      <c r="Y69" s="2"/>
      <c r="Z69" s="2"/>
      <c r="AA69" s="2"/>
      <c r="AB69" s="2"/>
      <c r="AD69" s="2"/>
      <c r="AE69" s="2"/>
      <c r="AF69" s="2"/>
      <c r="AG69" s="2"/>
      <c r="AH69" s="2"/>
      <c r="AI69" s="2"/>
      <c r="AK69" s="2"/>
      <c r="AL69" s="2"/>
      <c r="AM69" s="2"/>
      <c r="AN69" s="2"/>
      <c r="AO69" s="2"/>
      <c r="AP69" s="2"/>
      <c r="AR69" s="2"/>
      <c r="AS69" s="2"/>
      <c r="AT69" s="2"/>
      <c r="AU69" s="2"/>
      <c r="AV69" s="2"/>
      <c r="AW69" s="2"/>
      <c r="AY69" s="2"/>
      <c r="AZ69" s="2"/>
    </row>
    <row r="70" spans="2:52" hidden="1" x14ac:dyDescent="0.3">
      <c r="B70" s="12" t="s">
        <v>420</v>
      </c>
      <c r="C70" s="5" t="s">
        <v>527</v>
      </c>
      <c r="D70" s="6">
        <f t="shared" ref="D70:E70" si="45">K29</f>
        <v>1</v>
      </c>
      <c r="E70" s="6">
        <f t="shared" si="45"/>
        <v>1</v>
      </c>
      <c r="F70" s="5">
        <f t="shared" si="42"/>
        <v>2</v>
      </c>
      <c r="G70" s="5">
        <f t="shared" si="43"/>
        <v>1</v>
      </c>
      <c r="I70" s="2"/>
      <c r="J70" s="2"/>
      <c r="K70" s="3"/>
      <c r="L70" s="2"/>
      <c r="M70" s="2"/>
      <c r="N70" s="2"/>
      <c r="P70" s="2"/>
      <c r="Q70" s="2"/>
      <c r="R70" s="2"/>
      <c r="S70" s="2"/>
      <c r="T70" s="2"/>
      <c r="U70" s="2"/>
      <c r="W70" s="2"/>
      <c r="X70" s="2"/>
      <c r="Y70" s="2"/>
      <c r="Z70" s="2"/>
      <c r="AA70" s="2"/>
      <c r="AB70" s="2"/>
      <c r="AD70" s="2"/>
      <c r="AE70" s="2"/>
      <c r="AF70" s="2"/>
      <c r="AG70" s="2"/>
      <c r="AH70" s="2"/>
      <c r="AI70" s="2"/>
      <c r="AK70" s="2"/>
      <c r="AL70" s="2"/>
      <c r="AM70" s="2"/>
      <c r="AN70" s="2"/>
      <c r="AO70" s="2"/>
      <c r="AP70" s="2"/>
      <c r="AR70" s="2"/>
      <c r="AS70" s="2"/>
      <c r="AT70" s="2"/>
      <c r="AU70" s="2"/>
      <c r="AV70" s="2"/>
      <c r="AW70" s="2"/>
      <c r="AY70" s="2"/>
      <c r="AZ70" s="2"/>
    </row>
    <row r="71" spans="2:52" hidden="1" x14ac:dyDescent="0.3">
      <c r="B71" s="12" t="s">
        <v>254</v>
      </c>
      <c r="C71" s="5" t="s">
        <v>528</v>
      </c>
      <c r="D71" s="6">
        <f t="shared" ref="D71:E71" si="46">K30</f>
        <v>0</v>
      </c>
      <c r="E71" s="6">
        <f t="shared" si="46"/>
        <v>2</v>
      </c>
      <c r="F71" s="5">
        <f t="shared" si="42"/>
        <v>2</v>
      </c>
      <c r="G71" s="5">
        <f t="shared" si="43"/>
        <v>1</v>
      </c>
      <c r="I71" s="2"/>
      <c r="J71" s="2"/>
      <c r="K71" s="3"/>
      <c r="L71" s="2"/>
      <c r="M71" s="2"/>
      <c r="N71" s="2"/>
      <c r="P71" s="2"/>
      <c r="Q71" s="2"/>
      <c r="R71" s="2"/>
      <c r="S71" s="2"/>
      <c r="T71" s="2"/>
      <c r="U71" s="2"/>
      <c r="W71" s="2"/>
      <c r="X71" s="2"/>
      <c r="Y71" s="2"/>
      <c r="Z71" s="2"/>
      <c r="AA71" s="2"/>
      <c r="AB71" s="2"/>
      <c r="AD71" s="2"/>
      <c r="AE71" s="2"/>
      <c r="AF71" s="2"/>
      <c r="AG71" s="2"/>
      <c r="AH71" s="2"/>
      <c r="AI71" s="2"/>
      <c r="AK71" s="2"/>
      <c r="AL71" s="2"/>
      <c r="AM71" s="2"/>
      <c r="AN71" s="2"/>
      <c r="AO71" s="2"/>
      <c r="AP71" s="2"/>
      <c r="AR71" s="2"/>
      <c r="AS71" s="2"/>
      <c r="AT71" s="2"/>
      <c r="AU71" s="2"/>
      <c r="AV71" s="2"/>
      <c r="AW71" s="2"/>
      <c r="AY71" s="2"/>
      <c r="AZ71" s="2"/>
    </row>
    <row r="72" spans="2:52" hidden="1" x14ac:dyDescent="0.3">
      <c r="B72" s="12" t="s">
        <v>297</v>
      </c>
      <c r="C72" s="5" t="s">
        <v>529</v>
      </c>
      <c r="D72" s="6">
        <f t="shared" ref="D72:E72" si="47">K31</f>
        <v>0</v>
      </c>
      <c r="E72" s="6">
        <f t="shared" si="47"/>
        <v>4</v>
      </c>
      <c r="F72" s="5">
        <f t="shared" si="42"/>
        <v>4</v>
      </c>
      <c r="G72" s="5">
        <f t="shared" si="43"/>
        <v>2</v>
      </c>
      <c r="I72" s="2"/>
      <c r="J72" s="2"/>
      <c r="K72" s="3"/>
      <c r="L72" s="2"/>
      <c r="M72" s="2"/>
      <c r="N72" s="2"/>
      <c r="P72" s="2"/>
      <c r="Q72" s="2"/>
      <c r="R72" s="2"/>
      <c r="S72" s="2"/>
      <c r="T72" s="2"/>
      <c r="U72" s="2"/>
      <c r="W72" s="2"/>
      <c r="X72" s="2"/>
      <c r="Y72" s="2"/>
      <c r="Z72" s="2"/>
      <c r="AA72" s="2"/>
      <c r="AB72" s="2"/>
      <c r="AD72" s="2"/>
      <c r="AE72" s="2"/>
      <c r="AF72" s="2"/>
      <c r="AG72" s="2"/>
      <c r="AH72" s="2"/>
      <c r="AI72" s="2"/>
      <c r="AK72" s="2"/>
      <c r="AL72" s="2"/>
      <c r="AM72" s="2"/>
      <c r="AN72" s="2"/>
      <c r="AO72" s="2"/>
      <c r="AP72" s="2"/>
      <c r="AR72" s="2"/>
      <c r="AS72" s="2"/>
      <c r="AT72" s="2"/>
      <c r="AU72" s="2"/>
      <c r="AV72" s="2"/>
      <c r="AW72" s="2"/>
      <c r="AY72" s="2"/>
      <c r="AZ72" s="2"/>
    </row>
    <row r="73" spans="2:52" hidden="1" x14ac:dyDescent="0.3">
      <c r="B73" s="12" t="s">
        <v>380</v>
      </c>
      <c r="C73" s="5" t="s">
        <v>530</v>
      </c>
      <c r="D73" s="6">
        <f t="shared" ref="D73:E73" si="48">K32</f>
        <v>1</v>
      </c>
      <c r="E73" s="6">
        <f t="shared" si="48"/>
        <v>2</v>
      </c>
      <c r="F73" s="5">
        <f t="shared" si="42"/>
        <v>3</v>
      </c>
      <c r="G73" s="5">
        <f t="shared" si="43"/>
        <v>2</v>
      </c>
      <c r="I73" s="2"/>
      <c r="J73" s="2"/>
      <c r="K73" s="3"/>
      <c r="L73" s="2"/>
      <c r="M73" s="2"/>
      <c r="N73" s="2"/>
      <c r="P73" s="2"/>
      <c r="Q73" s="2"/>
      <c r="R73" s="2"/>
      <c r="S73" s="2"/>
      <c r="T73" s="2"/>
      <c r="U73" s="2"/>
      <c r="W73" s="2"/>
      <c r="X73" s="2"/>
      <c r="Y73" s="2"/>
      <c r="Z73" s="2"/>
      <c r="AA73" s="2"/>
      <c r="AB73" s="2"/>
      <c r="AD73" s="2"/>
      <c r="AE73" s="2"/>
      <c r="AF73" s="2"/>
      <c r="AG73" s="2"/>
      <c r="AH73" s="2"/>
      <c r="AI73" s="2"/>
      <c r="AK73" s="2"/>
      <c r="AL73" s="2"/>
      <c r="AM73" s="2"/>
      <c r="AN73" s="2"/>
      <c r="AO73" s="2"/>
      <c r="AP73" s="2"/>
      <c r="AR73" s="2"/>
      <c r="AS73" s="2"/>
      <c r="AT73" s="2"/>
      <c r="AU73" s="2"/>
      <c r="AV73" s="2"/>
      <c r="AW73" s="2"/>
      <c r="AY73" s="2"/>
      <c r="AZ73" s="2"/>
    </row>
    <row r="74" spans="2:52" hidden="1" x14ac:dyDescent="0.3">
      <c r="B74" s="12" t="s">
        <v>328</v>
      </c>
      <c r="C74" s="5" t="s">
        <v>531</v>
      </c>
      <c r="D74" s="6">
        <f t="shared" ref="D74:E74" si="49">K33</f>
        <v>5</v>
      </c>
      <c r="E74" s="6">
        <f t="shared" si="49"/>
        <v>0</v>
      </c>
      <c r="F74" s="5">
        <f t="shared" si="42"/>
        <v>15</v>
      </c>
      <c r="G74" s="5">
        <f t="shared" si="43"/>
        <v>5</v>
      </c>
      <c r="I74" s="2"/>
      <c r="J74" s="2"/>
      <c r="K74" s="3"/>
      <c r="L74" s="2"/>
      <c r="M74" s="2"/>
      <c r="N74" s="2"/>
      <c r="P74" s="2"/>
      <c r="Q74" s="2"/>
      <c r="R74" s="2"/>
      <c r="S74" s="2"/>
      <c r="T74" s="2"/>
      <c r="U74" s="2"/>
      <c r="W74" s="2"/>
      <c r="X74" s="2"/>
      <c r="Y74" s="2"/>
      <c r="Z74" s="2"/>
      <c r="AA74" s="2"/>
      <c r="AB74" s="2"/>
      <c r="AD74" s="2"/>
      <c r="AE74" s="2"/>
      <c r="AF74" s="2"/>
      <c r="AG74" s="2"/>
      <c r="AH74" s="2"/>
      <c r="AI74" s="2"/>
      <c r="AK74" s="2"/>
      <c r="AL74" s="2"/>
      <c r="AM74" s="2"/>
      <c r="AN74" s="2"/>
      <c r="AO74" s="2"/>
      <c r="AP74" s="2"/>
      <c r="AR74" s="2"/>
      <c r="AS74" s="2"/>
      <c r="AT74" s="2"/>
      <c r="AU74" s="2"/>
      <c r="AV74" s="2"/>
      <c r="AW74" s="2"/>
      <c r="AY74" s="2"/>
      <c r="AZ74" s="2"/>
    </row>
    <row r="75" spans="2:52" hidden="1" x14ac:dyDescent="0.3">
      <c r="B75" s="12" t="s">
        <v>207</v>
      </c>
      <c r="C75" s="5" t="s">
        <v>532</v>
      </c>
      <c r="D75" s="6">
        <f t="shared" ref="D75:E75" si="50">K34</f>
        <v>0</v>
      </c>
      <c r="E75" s="6">
        <f t="shared" si="50"/>
        <v>2</v>
      </c>
      <c r="F75" s="5">
        <f t="shared" si="42"/>
        <v>2</v>
      </c>
      <c r="G75" s="5">
        <f t="shared" si="43"/>
        <v>1</v>
      </c>
      <c r="I75" s="2"/>
      <c r="J75" s="2"/>
      <c r="K75" s="3"/>
      <c r="L75" s="2"/>
      <c r="M75" s="2"/>
      <c r="N75" s="2"/>
      <c r="P75" s="2"/>
      <c r="Q75" s="2"/>
      <c r="R75" s="2"/>
      <c r="S75" s="2"/>
      <c r="T75" s="2"/>
      <c r="U75" s="2"/>
      <c r="W75" s="2"/>
      <c r="X75" s="2"/>
      <c r="Y75" s="2"/>
      <c r="Z75" s="2"/>
      <c r="AA75" s="2"/>
      <c r="AB75" s="2"/>
      <c r="AD75" s="2"/>
      <c r="AE75" s="2"/>
      <c r="AF75" s="2"/>
      <c r="AG75" s="2"/>
      <c r="AH75" s="2"/>
      <c r="AI75" s="2"/>
      <c r="AK75" s="2"/>
      <c r="AL75" s="2"/>
      <c r="AM75" s="2"/>
      <c r="AN75" s="2"/>
      <c r="AO75" s="2"/>
      <c r="AP75" s="2"/>
      <c r="AR75" s="2"/>
      <c r="AS75" s="2"/>
      <c r="AT75" s="2"/>
      <c r="AU75" s="2"/>
      <c r="AV75" s="2"/>
      <c r="AW75" s="2"/>
      <c r="AY75" s="2"/>
      <c r="AZ75" s="2"/>
    </row>
    <row r="76" spans="2:52" hidden="1" x14ac:dyDescent="0.3">
      <c r="B76" s="12" t="s">
        <v>286</v>
      </c>
      <c r="C76" s="5" t="s">
        <v>533</v>
      </c>
      <c r="D76" s="6">
        <f t="shared" ref="D76:E76" si="51">K35</f>
        <v>0</v>
      </c>
      <c r="E76" s="6">
        <f t="shared" si="51"/>
        <v>1</v>
      </c>
      <c r="F76" s="5">
        <f t="shared" si="42"/>
        <v>1</v>
      </c>
      <c r="G76" s="5">
        <f t="shared" si="43"/>
        <v>1</v>
      </c>
      <c r="I76" s="2"/>
      <c r="J76" s="2"/>
      <c r="K76" s="3"/>
      <c r="L76" s="2"/>
      <c r="M76" s="2"/>
      <c r="N76" s="2"/>
      <c r="P76" s="2"/>
      <c r="Q76" s="2"/>
      <c r="R76" s="2"/>
      <c r="S76" s="2"/>
      <c r="T76" s="2"/>
      <c r="U76" s="2"/>
      <c r="W76" s="2"/>
      <c r="X76" s="2"/>
      <c r="Y76" s="2"/>
      <c r="Z76" s="2"/>
      <c r="AA76" s="2"/>
      <c r="AB76" s="2"/>
      <c r="AD76" s="2"/>
      <c r="AE76" s="2"/>
      <c r="AF76" s="2"/>
      <c r="AG76" s="2"/>
      <c r="AH76" s="2"/>
      <c r="AI76" s="2"/>
      <c r="AK76" s="2"/>
      <c r="AL76" s="2"/>
      <c r="AM76" s="2"/>
      <c r="AN76" s="2"/>
      <c r="AO76" s="2"/>
      <c r="AP76" s="2"/>
      <c r="AR76" s="2"/>
      <c r="AS76" s="2"/>
      <c r="AT76" s="2"/>
      <c r="AU76" s="2"/>
      <c r="AV76" s="2"/>
      <c r="AW76" s="2"/>
      <c r="AY76" s="2"/>
      <c r="AZ76" s="2"/>
    </row>
    <row r="77" spans="2:52" hidden="1" x14ac:dyDescent="0.3">
      <c r="B77" s="12" t="s">
        <v>289</v>
      </c>
      <c r="C77" s="5" t="s">
        <v>534</v>
      </c>
      <c r="D77" s="6">
        <f t="shared" ref="D77:E77" si="52">K36</f>
        <v>0</v>
      </c>
      <c r="E77" s="6">
        <f t="shared" si="52"/>
        <v>15</v>
      </c>
      <c r="F77" s="5">
        <f t="shared" si="42"/>
        <v>15</v>
      </c>
      <c r="G77" s="5">
        <f t="shared" si="43"/>
        <v>5</v>
      </c>
      <c r="I77" s="2"/>
      <c r="J77" s="2"/>
      <c r="K77" s="3"/>
      <c r="L77" s="2"/>
      <c r="M77" s="2"/>
      <c r="N77" s="2"/>
      <c r="P77" s="2"/>
      <c r="Q77" s="2"/>
      <c r="R77" s="2"/>
      <c r="S77" s="2"/>
      <c r="T77" s="2"/>
      <c r="U77" s="2"/>
      <c r="W77" s="2"/>
      <c r="X77" s="2"/>
      <c r="Y77" s="2"/>
      <c r="Z77" s="2"/>
      <c r="AA77" s="2"/>
      <c r="AB77" s="2"/>
      <c r="AD77" s="2"/>
      <c r="AE77" s="2"/>
      <c r="AF77" s="2"/>
      <c r="AG77" s="2"/>
      <c r="AH77" s="2"/>
      <c r="AI77" s="2"/>
      <c r="AK77" s="2"/>
      <c r="AL77" s="2"/>
      <c r="AM77" s="2"/>
      <c r="AN77" s="2"/>
      <c r="AO77" s="2"/>
      <c r="AP77" s="2"/>
      <c r="AR77" s="2"/>
      <c r="AS77" s="2"/>
      <c r="AT77" s="2"/>
      <c r="AU77" s="2"/>
      <c r="AV77" s="2"/>
      <c r="AW77" s="2"/>
      <c r="AY77" s="2"/>
      <c r="AZ77" s="2"/>
    </row>
    <row r="78" spans="2:52" hidden="1" x14ac:dyDescent="0.3">
      <c r="B78" s="12" t="s">
        <v>234</v>
      </c>
      <c r="C78" s="5" t="s">
        <v>535</v>
      </c>
      <c r="D78" s="6">
        <f t="shared" ref="D78:E78" si="53">K37</f>
        <v>0</v>
      </c>
      <c r="E78" s="6">
        <f t="shared" si="53"/>
        <v>3</v>
      </c>
      <c r="F78" s="5">
        <f t="shared" si="42"/>
        <v>3</v>
      </c>
      <c r="G78" s="5">
        <f t="shared" si="43"/>
        <v>2</v>
      </c>
      <c r="I78" s="2"/>
      <c r="J78" s="2"/>
      <c r="K78" s="3"/>
      <c r="L78" s="2"/>
      <c r="M78" s="2"/>
      <c r="N78" s="2"/>
      <c r="P78" s="2"/>
      <c r="Q78" s="2"/>
      <c r="R78" s="2"/>
      <c r="S78" s="2"/>
      <c r="T78" s="2"/>
      <c r="U78" s="2"/>
      <c r="W78" s="2"/>
      <c r="X78" s="2"/>
      <c r="Y78" s="2"/>
      <c r="Z78" s="2"/>
      <c r="AA78" s="2"/>
      <c r="AB78" s="2"/>
      <c r="AD78" s="2"/>
      <c r="AE78" s="2"/>
      <c r="AF78" s="2"/>
      <c r="AG78" s="2"/>
      <c r="AH78" s="2"/>
      <c r="AI78" s="2"/>
      <c r="AK78" s="2"/>
      <c r="AL78" s="2"/>
      <c r="AM78" s="2"/>
      <c r="AN78" s="2"/>
      <c r="AO78" s="2"/>
      <c r="AP78" s="2"/>
      <c r="AR78" s="2"/>
      <c r="AS78" s="2"/>
      <c r="AT78" s="2"/>
      <c r="AU78" s="2"/>
      <c r="AV78" s="2"/>
      <c r="AW78" s="2"/>
      <c r="AY78" s="2"/>
      <c r="AZ78" s="2"/>
    </row>
    <row r="79" spans="2:52" hidden="1" x14ac:dyDescent="0.3">
      <c r="B79" s="12" t="s">
        <v>345</v>
      </c>
      <c r="C79" s="5" t="s">
        <v>536</v>
      </c>
      <c r="D79" s="6">
        <f t="shared" ref="D79:E79" si="54">K38</f>
        <v>0</v>
      </c>
      <c r="E79" s="6">
        <f t="shared" si="54"/>
        <v>11</v>
      </c>
      <c r="F79" s="5">
        <f t="shared" si="42"/>
        <v>11</v>
      </c>
      <c r="G79" s="5">
        <f t="shared" si="43"/>
        <v>4</v>
      </c>
      <c r="I79" s="2"/>
      <c r="J79" s="2"/>
      <c r="K79" s="3"/>
      <c r="L79" s="2"/>
      <c r="M79" s="2"/>
      <c r="N79" s="2"/>
      <c r="P79" s="2"/>
      <c r="Q79" s="2"/>
      <c r="R79" s="2"/>
      <c r="S79" s="2"/>
      <c r="T79" s="2"/>
      <c r="U79" s="2"/>
      <c r="W79" s="2"/>
      <c r="X79" s="2"/>
      <c r="Y79" s="2"/>
      <c r="Z79" s="2"/>
      <c r="AA79" s="2"/>
      <c r="AB79" s="2"/>
      <c r="AD79" s="2"/>
      <c r="AE79" s="2"/>
      <c r="AF79" s="2"/>
      <c r="AG79" s="2"/>
      <c r="AH79" s="2"/>
      <c r="AI79" s="2"/>
      <c r="AK79" s="2"/>
      <c r="AL79" s="2"/>
      <c r="AM79" s="2"/>
      <c r="AN79" s="2"/>
      <c r="AO79" s="2"/>
      <c r="AP79" s="2"/>
      <c r="AR79" s="2"/>
      <c r="AS79" s="2"/>
      <c r="AT79" s="2"/>
      <c r="AU79" s="2"/>
      <c r="AV79" s="2"/>
      <c r="AW79" s="2"/>
      <c r="AY79" s="2"/>
      <c r="AZ79" s="2"/>
    </row>
    <row r="80" spans="2:52" hidden="1" x14ac:dyDescent="0.3">
      <c r="B80" s="12" t="s">
        <v>402</v>
      </c>
      <c r="C80" s="5" t="s">
        <v>537</v>
      </c>
      <c r="D80" s="6">
        <f t="shared" ref="D80:E80" si="55">K39</f>
        <v>0</v>
      </c>
      <c r="E80" s="6">
        <f t="shared" si="55"/>
        <v>15</v>
      </c>
      <c r="F80" s="5">
        <f t="shared" si="42"/>
        <v>15</v>
      </c>
      <c r="G80" s="5">
        <f t="shared" si="43"/>
        <v>5</v>
      </c>
      <c r="I80" s="2"/>
      <c r="J80" s="2"/>
      <c r="K80" s="3"/>
      <c r="L80" s="2"/>
      <c r="M80" s="2"/>
      <c r="N80" s="2"/>
      <c r="P80" s="2"/>
      <c r="Q80" s="2"/>
      <c r="R80" s="2"/>
      <c r="S80" s="2"/>
      <c r="T80" s="2"/>
      <c r="U80" s="2"/>
      <c r="W80" s="2"/>
      <c r="X80" s="2"/>
      <c r="Y80" s="2"/>
      <c r="Z80" s="2"/>
      <c r="AA80" s="2"/>
      <c r="AB80" s="2"/>
      <c r="AD80" s="2"/>
      <c r="AE80" s="2"/>
      <c r="AF80" s="2"/>
      <c r="AG80" s="2"/>
      <c r="AH80" s="2"/>
      <c r="AI80" s="2"/>
      <c r="AK80" s="2"/>
      <c r="AL80" s="2"/>
      <c r="AM80" s="2"/>
      <c r="AN80" s="2"/>
      <c r="AO80" s="2"/>
      <c r="AP80" s="2"/>
      <c r="AR80" s="2"/>
      <c r="AS80" s="2"/>
      <c r="AT80" s="2"/>
      <c r="AU80" s="2"/>
      <c r="AV80" s="2"/>
      <c r="AW80" s="2"/>
      <c r="AY80" s="2"/>
      <c r="AZ80" s="2"/>
    </row>
    <row r="81" spans="2:52" hidden="1" x14ac:dyDescent="0.3">
      <c r="B81" s="12" t="s">
        <v>311</v>
      </c>
      <c r="C81" s="5" t="s">
        <v>538</v>
      </c>
      <c r="D81" s="6">
        <f t="shared" ref="D81:E81" si="56">K40</f>
        <v>0</v>
      </c>
      <c r="E81" s="6">
        <f t="shared" si="56"/>
        <v>15</v>
      </c>
      <c r="F81" s="5">
        <f t="shared" si="42"/>
        <v>15</v>
      </c>
      <c r="G81" s="5">
        <f t="shared" si="43"/>
        <v>5</v>
      </c>
      <c r="I81" s="2"/>
      <c r="J81" s="2"/>
      <c r="K81" s="3"/>
      <c r="L81" s="2"/>
      <c r="M81" s="2"/>
      <c r="N81" s="2"/>
      <c r="P81" s="2"/>
      <c r="Q81" s="2"/>
      <c r="R81" s="2"/>
      <c r="S81" s="2"/>
      <c r="T81" s="2"/>
      <c r="U81" s="2"/>
      <c r="W81" s="2"/>
      <c r="X81" s="2"/>
      <c r="Y81" s="2"/>
      <c r="Z81" s="2"/>
      <c r="AA81" s="2"/>
      <c r="AB81" s="2"/>
      <c r="AD81" s="2"/>
      <c r="AE81" s="2"/>
      <c r="AF81" s="2"/>
      <c r="AG81" s="2"/>
      <c r="AH81" s="2"/>
      <c r="AI81" s="2"/>
      <c r="AK81" s="2"/>
      <c r="AL81" s="2"/>
      <c r="AM81" s="2"/>
      <c r="AN81" s="2"/>
      <c r="AO81" s="2"/>
      <c r="AP81" s="2"/>
      <c r="AR81" s="2"/>
      <c r="AS81" s="2"/>
      <c r="AT81" s="2"/>
      <c r="AU81" s="2"/>
      <c r="AV81" s="2"/>
      <c r="AW81" s="2"/>
      <c r="AY81" s="2"/>
      <c r="AZ81" s="2"/>
    </row>
    <row r="82" spans="2:52" hidden="1" x14ac:dyDescent="0.3">
      <c r="B82" s="12" t="s">
        <v>203</v>
      </c>
      <c r="C82" s="5" t="s">
        <v>539</v>
      </c>
      <c r="D82" s="6">
        <f t="shared" ref="D82:E82" si="57">K41</f>
        <v>2</v>
      </c>
      <c r="E82" s="6">
        <f t="shared" si="57"/>
        <v>3</v>
      </c>
      <c r="F82" s="5">
        <f t="shared" si="42"/>
        <v>6</v>
      </c>
      <c r="G82" s="5">
        <f t="shared" si="43"/>
        <v>3</v>
      </c>
      <c r="I82" s="2"/>
      <c r="J82" s="2"/>
      <c r="K82" s="3"/>
      <c r="L82" s="2"/>
      <c r="M82" s="2"/>
      <c r="N82" s="2"/>
      <c r="P82" s="2"/>
      <c r="Q82" s="2"/>
      <c r="R82" s="2"/>
      <c r="S82" s="2"/>
      <c r="T82" s="2"/>
      <c r="U82" s="2"/>
      <c r="W82" s="2"/>
      <c r="X82" s="2"/>
      <c r="Y82" s="2"/>
      <c r="Z82" s="2"/>
      <c r="AA82" s="2"/>
      <c r="AB82" s="2"/>
      <c r="AD82" s="2"/>
      <c r="AE82" s="2"/>
      <c r="AF82" s="2"/>
      <c r="AG82" s="2"/>
      <c r="AH82" s="2"/>
      <c r="AI82" s="2"/>
      <c r="AK82" s="2"/>
      <c r="AL82" s="2"/>
      <c r="AM82" s="2"/>
      <c r="AN82" s="2"/>
      <c r="AO82" s="2"/>
      <c r="AP82" s="2"/>
      <c r="AR82" s="2"/>
      <c r="AS82" s="2"/>
      <c r="AT82" s="2"/>
      <c r="AU82" s="2"/>
      <c r="AV82" s="2"/>
      <c r="AW82" s="2"/>
      <c r="AY82" s="2"/>
      <c r="AZ82" s="2"/>
    </row>
    <row r="83" spans="2:52" hidden="1" x14ac:dyDescent="0.3">
      <c r="B83" s="12" t="s">
        <v>414</v>
      </c>
      <c r="C83" s="5" t="s">
        <v>540</v>
      </c>
      <c r="D83" s="6">
        <f t="shared" ref="D83:E83" si="58">K42</f>
        <v>0</v>
      </c>
      <c r="E83" s="6">
        <f t="shared" si="58"/>
        <v>7</v>
      </c>
      <c r="F83" s="5">
        <f t="shared" si="42"/>
        <v>7</v>
      </c>
      <c r="G83" s="5">
        <f t="shared" si="43"/>
        <v>3</v>
      </c>
      <c r="I83" s="2"/>
      <c r="J83" s="2"/>
      <c r="K83" s="3"/>
      <c r="L83" s="2"/>
      <c r="M83" s="2"/>
      <c r="N83" s="2"/>
      <c r="P83" s="2"/>
      <c r="Q83" s="2"/>
      <c r="R83" s="2"/>
      <c r="S83" s="2"/>
      <c r="T83" s="2"/>
      <c r="U83" s="2"/>
      <c r="W83" s="2"/>
      <c r="X83" s="2"/>
      <c r="Y83" s="2"/>
      <c r="Z83" s="2"/>
      <c r="AA83" s="2"/>
      <c r="AB83" s="2"/>
      <c r="AD83" s="2"/>
      <c r="AE83" s="2"/>
      <c r="AF83" s="2"/>
      <c r="AG83" s="2"/>
      <c r="AH83" s="2"/>
      <c r="AI83" s="2"/>
      <c r="AK83" s="2"/>
      <c r="AL83" s="2"/>
      <c r="AM83" s="2"/>
      <c r="AN83" s="2"/>
      <c r="AO83" s="2"/>
      <c r="AP83" s="2"/>
      <c r="AR83" s="2"/>
      <c r="AS83" s="2"/>
      <c r="AT83" s="2"/>
      <c r="AU83" s="2"/>
      <c r="AV83" s="2"/>
      <c r="AW83" s="2"/>
      <c r="AY83" s="2"/>
      <c r="AZ83" s="2"/>
    </row>
    <row r="84" spans="2:52" hidden="1" x14ac:dyDescent="0.3">
      <c r="B84" s="12" t="s">
        <v>357</v>
      </c>
      <c r="C84" s="5" t="s">
        <v>541</v>
      </c>
      <c r="D84" s="6" t="str">
        <f t="shared" ref="D84:E84" si="59">K43</f>
        <v>-</v>
      </c>
      <c r="E84" s="6" t="str">
        <f t="shared" si="59"/>
        <v>-</v>
      </c>
      <c r="F84" s="5" t="str">
        <f t="shared" si="42"/>
        <v>-</v>
      </c>
      <c r="G84" s="5" t="str">
        <f t="shared" si="43"/>
        <v>-</v>
      </c>
      <c r="I84" s="2"/>
      <c r="J84" s="2"/>
      <c r="K84" s="3"/>
      <c r="L84" s="2"/>
      <c r="M84" s="2"/>
      <c r="N84" s="2"/>
      <c r="P84" s="2"/>
      <c r="Q84" s="2"/>
      <c r="R84" s="2"/>
      <c r="S84" s="2"/>
      <c r="T84" s="2"/>
      <c r="U84" s="2"/>
      <c r="W84" s="2"/>
      <c r="X84" s="2"/>
      <c r="Y84" s="2"/>
      <c r="Z84" s="2"/>
      <c r="AA84" s="2"/>
      <c r="AB84" s="2"/>
      <c r="AD84" s="2"/>
      <c r="AE84" s="2"/>
      <c r="AF84" s="2"/>
      <c r="AG84" s="2"/>
      <c r="AH84" s="2"/>
      <c r="AI84" s="2"/>
      <c r="AK84" s="2"/>
      <c r="AL84" s="2"/>
      <c r="AM84" s="2"/>
      <c r="AN84" s="2"/>
      <c r="AO84" s="2"/>
      <c r="AP84" s="2"/>
      <c r="AR84" s="2"/>
      <c r="AS84" s="2"/>
      <c r="AT84" s="2"/>
      <c r="AU84" s="2"/>
      <c r="AV84" s="2"/>
      <c r="AW84" s="2"/>
      <c r="AY84" s="2"/>
      <c r="AZ84" s="2"/>
    </row>
    <row r="85" spans="2:52" hidden="1" x14ac:dyDescent="0.3">
      <c r="B85" s="12" t="s">
        <v>305</v>
      </c>
      <c r="C85" s="5" t="s">
        <v>542</v>
      </c>
      <c r="D85" s="6">
        <f>R3</f>
        <v>0</v>
      </c>
      <c r="E85" s="6">
        <f t="shared" ref="E85" si="60">S3</f>
        <v>3</v>
      </c>
      <c r="F85" s="5">
        <f t="shared" si="42"/>
        <v>3</v>
      </c>
      <c r="G85" s="5">
        <f t="shared" si="43"/>
        <v>2</v>
      </c>
      <c r="I85" s="2"/>
      <c r="J85" s="2"/>
      <c r="K85" s="3"/>
      <c r="L85" s="2"/>
      <c r="M85" s="2"/>
      <c r="N85" s="2"/>
      <c r="P85" s="2"/>
      <c r="Q85" s="2"/>
      <c r="R85" s="2"/>
      <c r="S85" s="2"/>
      <c r="T85" s="2"/>
      <c r="U85" s="2"/>
      <c r="W85" s="2"/>
      <c r="X85" s="2"/>
      <c r="Y85" s="2"/>
      <c r="Z85" s="2"/>
      <c r="AA85" s="2"/>
      <c r="AB85" s="2"/>
      <c r="AD85" s="2"/>
      <c r="AE85" s="2"/>
      <c r="AF85" s="2"/>
      <c r="AG85" s="2"/>
      <c r="AH85" s="2"/>
      <c r="AI85" s="2"/>
      <c r="AK85" s="2"/>
      <c r="AL85" s="2"/>
      <c r="AM85" s="2"/>
      <c r="AN85" s="2"/>
      <c r="AO85" s="2"/>
      <c r="AP85" s="2"/>
      <c r="AR85" s="2"/>
      <c r="AS85" s="2"/>
      <c r="AT85" s="2"/>
      <c r="AU85" s="2"/>
      <c r="AV85" s="2"/>
      <c r="AW85" s="2"/>
      <c r="AY85" s="2"/>
      <c r="AZ85" s="2"/>
    </row>
    <row r="86" spans="2:52" hidden="1" x14ac:dyDescent="0.3">
      <c r="B86" s="12" t="s">
        <v>115</v>
      </c>
      <c r="C86" s="5" t="s">
        <v>543</v>
      </c>
      <c r="D86" s="6">
        <f t="shared" ref="D86:D125" si="61">R4</f>
        <v>5</v>
      </c>
      <c r="E86" s="6">
        <f t="shared" ref="E86:E125" si="62">S4</f>
        <v>0</v>
      </c>
      <c r="F86" s="5">
        <f t="shared" si="42"/>
        <v>15</v>
      </c>
      <c r="G86" s="5">
        <f t="shared" si="43"/>
        <v>5</v>
      </c>
      <c r="I86" s="2"/>
      <c r="J86" s="2"/>
      <c r="K86" s="3"/>
      <c r="L86" s="2"/>
      <c r="M86" s="2"/>
      <c r="N86" s="2"/>
      <c r="P86" s="2"/>
      <c r="Q86" s="2"/>
      <c r="R86" s="2"/>
      <c r="S86" s="2"/>
      <c r="T86" s="2"/>
      <c r="U86" s="2"/>
      <c r="W86" s="2"/>
      <c r="X86" s="2"/>
      <c r="Y86" s="2"/>
      <c r="Z86" s="2"/>
      <c r="AA86" s="2"/>
      <c r="AB86" s="2"/>
      <c r="AD86" s="2"/>
      <c r="AE86" s="2"/>
      <c r="AF86" s="2"/>
      <c r="AG86" s="2"/>
      <c r="AH86" s="2"/>
      <c r="AI86" s="2"/>
      <c r="AK86" s="2"/>
      <c r="AL86" s="2"/>
      <c r="AM86" s="2"/>
      <c r="AN86" s="2"/>
      <c r="AO86" s="2"/>
      <c r="AP86" s="2"/>
      <c r="AR86" s="2"/>
      <c r="AS86" s="2"/>
      <c r="AT86" s="2"/>
      <c r="AU86" s="2"/>
      <c r="AV86" s="2"/>
      <c r="AW86" s="2"/>
      <c r="AY86" s="2"/>
      <c r="AZ86" s="2"/>
    </row>
    <row r="87" spans="2:52" hidden="1" x14ac:dyDescent="0.3">
      <c r="B87" s="12" t="s">
        <v>364</v>
      </c>
      <c r="C87" s="5" t="s">
        <v>544</v>
      </c>
      <c r="D87" s="6">
        <f t="shared" si="61"/>
        <v>0</v>
      </c>
      <c r="E87" s="6">
        <f t="shared" si="62"/>
        <v>12</v>
      </c>
      <c r="F87" s="5">
        <f t="shared" si="42"/>
        <v>12</v>
      </c>
      <c r="G87" s="5">
        <f t="shared" si="43"/>
        <v>4</v>
      </c>
      <c r="I87" s="2"/>
      <c r="J87" s="2"/>
      <c r="K87" s="3"/>
      <c r="L87" s="2"/>
      <c r="M87" s="2"/>
      <c r="N87" s="2"/>
      <c r="P87" s="2"/>
      <c r="Q87" s="2"/>
      <c r="R87" s="2"/>
      <c r="S87" s="2"/>
      <c r="T87" s="2"/>
      <c r="U87" s="2"/>
      <c r="W87" s="2"/>
      <c r="X87" s="2"/>
      <c r="Y87" s="2"/>
      <c r="Z87" s="2"/>
      <c r="AA87" s="2"/>
      <c r="AB87" s="2"/>
      <c r="AD87" s="2"/>
      <c r="AE87" s="2"/>
      <c r="AF87" s="2"/>
      <c r="AG87" s="2"/>
      <c r="AH87" s="2"/>
      <c r="AI87" s="2"/>
      <c r="AK87" s="2"/>
      <c r="AL87" s="2"/>
      <c r="AM87" s="2"/>
      <c r="AN87" s="2"/>
      <c r="AO87" s="2"/>
      <c r="AP87" s="2"/>
      <c r="AR87" s="2"/>
      <c r="AS87" s="2"/>
      <c r="AT87" s="2"/>
      <c r="AU87" s="2"/>
      <c r="AV87" s="2"/>
      <c r="AW87" s="2"/>
      <c r="AY87" s="2"/>
      <c r="AZ87" s="2"/>
    </row>
    <row r="88" spans="2:52" hidden="1" x14ac:dyDescent="0.3">
      <c r="B88" s="12" t="s">
        <v>355</v>
      </c>
      <c r="C88" s="5" t="s">
        <v>545</v>
      </c>
      <c r="D88" s="6">
        <f t="shared" si="61"/>
        <v>0</v>
      </c>
      <c r="E88" s="6">
        <f t="shared" si="62"/>
        <v>6</v>
      </c>
      <c r="F88" s="5">
        <f t="shared" si="42"/>
        <v>6</v>
      </c>
      <c r="G88" s="5">
        <f t="shared" si="43"/>
        <v>3</v>
      </c>
      <c r="I88" s="2"/>
      <c r="J88" s="2"/>
      <c r="K88" s="3"/>
      <c r="L88" s="2"/>
      <c r="M88" s="2"/>
      <c r="N88" s="2"/>
      <c r="P88" s="2"/>
      <c r="Q88" s="2"/>
      <c r="R88" s="2"/>
      <c r="S88" s="2"/>
      <c r="T88" s="2"/>
      <c r="U88" s="2"/>
      <c r="W88" s="2"/>
      <c r="X88" s="2"/>
      <c r="Y88" s="2"/>
      <c r="Z88" s="2"/>
      <c r="AA88" s="2"/>
      <c r="AB88" s="2"/>
      <c r="AD88" s="2"/>
      <c r="AE88" s="2"/>
      <c r="AF88" s="2"/>
      <c r="AG88" s="2"/>
      <c r="AH88" s="2"/>
      <c r="AI88" s="2"/>
      <c r="AK88" s="2"/>
      <c r="AL88" s="2"/>
      <c r="AM88" s="2"/>
      <c r="AN88" s="2"/>
      <c r="AO88" s="2"/>
      <c r="AP88" s="2"/>
      <c r="AR88" s="2"/>
      <c r="AS88" s="2"/>
      <c r="AT88" s="2"/>
      <c r="AU88" s="2"/>
      <c r="AV88" s="2"/>
      <c r="AW88" s="2"/>
      <c r="AY88" s="2"/>
      <c r="AZ88" s="2"/>
    </row>
    <row r="89" spans="2:52" hidden="1" x14ac:dyDescent="0.3">
      <c r="B89" s="12" t="s">
        <v>407</v>
      </c>
      <c r="C89" s="5" t="s">
        <v>546</v>
      </c>
      <c r="D89" s="6">
        <f t="shared" si="61"/>
        <v>1</v>
      </c>
      <c r="E89" s="6">
        <f t="shared" si="62"/>
        <v>4</v>
      </c>
      <c r="F89" s="5">
        <f t="shared" si="42"/>
        <v>5</v>
      </c>
      <c r="G89" s="5">
        <f t="shared" si="43"/>
        <v>2</v>
      </c>
      <c r="I89" s="2"/>
      <c r="J89" s="2"/>
      <c r="K89" s="3"/>
      <c r="L89" s="2"/>
      <c r="M89" s="2"/>
      <c r="N89" s="2"/>
      <c r="P89" s="2"/>
      <c r="Q89" s="2"/>
      <c r="R89" s="2"/>
      <c r="S89" s="2"/>
      <c r="T89" s="2"/>
      <c r="U89" s="2"/>
      <c r="W89" s="2"/>
      <c r="X89" s="2"/>
      <c r="Y89" s="2"/>
      <c r="Z89" s="2"/>
      <c r="AA89" s="2"/>
      <c r="AB89" s="2"/>
      <c r="AD89" s="2"/>
      <c r="AE89" s="2"/>
      <c r="AF89" s="2"/>
      <c r="AG89" s="2"/>
      <c r="AH89" s="2"/>
      <c r="AI89" s="2"/>
      <c r="AK89" s="2"/>
      <c r="AL89" s="2"/>
      <c r="AM89" s="2"/>
      <c r="AN89" s="2"/>
      <c r="AO89" s="2"/>
      <c r="AP89" s="2"/>
      <c r="AR89" s="2"/>
      <c r="AS89" s="2"/>
      <c r="AT89" s="2"/>
      <c r="AU89" s="2"/>
      <c r="AV89" s="2"/>
      <c r="AW89" s="2"/>
      <c r="AY89" s="2"/>
      <c r="AZ89" s="2"/>
    </row>
    <row r="90" spans="2:52" hidden="1" x14ac:dyDescent="0.3">
      <c r="B90" s="12" t="s">
        <v>338</v>
      </c>
      <c r="C90" s="5" t="s">
        <v>547</v>
      </c>
      <c r="D90" s="6">
        <f t="shared" si="61"/>
        <v>0</v>
      </c>
      <c r="E90" s="6">
        <f t="shared" si="62"/>
        <v>4</v>
      </c>
      <c r="F90" s="5">
        <f t="shared" si="42"/>
        <v>4</v>
      </c>
      <c r="G90" s="5">
        <f t="shared" si="43"/>
        <v>2</v>
      </c>
      <c r="I90" s="2"/>
      <c r="J90" s="2"/>
      <c r="K90" s="3"/>
      <c r="L90" s="2"/>
      <c r="M90" s="2"/>
      <c r="N90" s="2"/>
      <c r="P90" s="2"/>
      <c r="Q90" s="2"/>
      <c r="R90" s="2"/>
      <c r="S90" s="2"/>
      <c r="T90" s="2"/>
      <c r="U90" s="2"/>
      <c r="W90" s="2"/>
      <c r="X90" s="2"/>
      <c r="Y90" s="2"/>
      <c r="Z90" s="2"/>
      <c r="AA90" s="2"/>
      <c r="AB90" s="2"/>
      <c r="AD90" s="2"/>
      <c r="AE90" s="2"/>
      <c r="AF90" s="2"/>
      <c r="AG90" s="2"/>
      <c r="AH90" s="2"/>
      <c r="AI90" s="2"/>
      <c r="AK90" s="2"/>
      <c r="AL90" s="2"/>
      <c r="AM90" s="2"/>
      <c r="AN90" s="2"/>
      <c r="AO90" s="2"/>
      <c r="AP90" s="2"/>
      <c r="AR90" s="2"/>
      <c r="AS90" s="2"/>
      <c r="AT90" s="2"/>
      <c r="AU90" s="2"/>
      <c r="AV90" s="2"/>
      <c r="AW90" s="2"/>
      <c r="AY90" s="2"/>
      <c r="AZ90" s="2"/>
    </row>
    <row r="91" spans="2:52" hidden="1" x14ac:dyDescent="0.3">
      <c r="B91" s="12" t="s">
        <v>417</v>
      </c>
      <c r="C91" s="5" t="s">
        <v>548</v>
      </c>
      <c r="D91" s="6">
        <f t="shared" si="61"/>
        <v>2</v>
      </c>
      <c r="E91" s="6">
        <f t="shared" si="62"/>
        <v>2</v>
      </c>
      <c r="F91" s="5">
        <f t="shared" si="42"/>
        <v>5</v>
      </c>
      <c r="G91" s="5">
        <f t="shared" si="43"/>
        <v>2</v>
      </c>
      <c r="I91" s="2"/>
      <c r="J91" s="2"/>
      <c r="K91" s="3"/>
      <c r="L91" s="2"/>
      <c r="M91" s="2"/>
      <c r="N91" s="2"/>
      <c r="P91" s="2"/>
      <c r="Q91" s="2"/>
      <c r="R91" s="2"/>
      <c r="S91" s="2"/>
      <c r="T91" s="2"/>
      <c r="U91" s="2"/>
      <c r="W91" s="2"/>
      <c r="X91" s="2"/>
      <c r="Y91" s="2"/>
      <c r="Z91" s="2"/>
      <c r="AA91" s="2"/>
      <c r="AB91" s="2"/>
      <c r="AD91" s="2"/>
      <c r="AE91" s="2"/>
      <c r="AF91" s="2"/>
      <c r="AG91" s="2"/>
      <c r="AH91" s="2"/>
      <c r="AI91" s="2"/>
      <c r="AK91" s="2"/>
      <c r="AL91" s="2"/>
      <c r="AM91" s="2"/>
      <c r="AN91" s="2"/>
      <c r="AO91" s="2"/>
      <c r="AP91" s="2"/>
      <c r="AR91" s="2"/>
      <c r="AS91" s="2"/>
      <c r="AT91" s="2"/>
      <c r="AU91" s="2"/>
      <c r="AV91" s="2"/>
      <c r="AW91" s="2"/>
      <c r="AY91" s="2"/>
      <c r="AZ91" s="2"/>
    </row>
    <row r="92" spans="2:52" hidden="1" x14ac:dyDescent="0.3">
      <c r="B92" s="12" t="s">
        <v>264</v>
      </c>
      <c r="C92" s="5" t="s">
        <v>549</v>
      </c>
      <c r="D92" s="6">
        <f t="shared" si="61"/>
        <v>0</v>
      </c>
      <c r="E92" s="6">
        <f t="shared" si="62"/>
        <v>5</v>
      </c>
      <c r="F92" s="5">
        <f t="shared" si="42"/>
        <v>5</v>
      </c>
      <c r="G92" s="5">
        <f t="shared" si="43"/>
        <v>2</v>
      </c>
      <c r="I92" s="2"/>
      <c r="J92" s="2"/>
      <c r="K92" s="3"/>
      <c r="L92" s="2"/>
      <c r="M92" s="2"/>
      <c r="N92" s="2"/>
      <c r="P92" s="2"/>
      <c r="Q92" s="2"/>
      <c r="R92" s="2"/>
      <c r="S92" s="2"/>
      <c r="T92" s="2"/>
      <c r="U92" s="2"/>
      <c r="W92" s="2"/>
      <c r="X92" s="2"/>
      <c r="Y92" s="2"/>
      <c r="Z92" s="2"/>
      <c r="AA92" s="2"/>
      <c r="AB92" s="2"/>
      <c r="AD92" s="2"/>
      <c r="AE92" s="2"/>
      <c r="AF92" s="2"/>
      <c r="AG92" s="2"/>
      <c r="AH92" s="2"/>
      <c r="AI92" s="2"/>
      <c r="AK92" s="2"/>
      <c r="AL92" s="2"/>
      <c r="AM92" s="2"/>
      <c r="AN92" s="2"/>
      <c r="AO92" s="2"/>
      <c r="AP92" s="2"/>
      <c r="AR92" s="2"/>
      <c r="AS92" s="2"/>
      <c r="AT92" s="2"/>
      <c r="AU92" s="2"/>
      <c r="AV92" s="2"/>
      <c r="AW92" s="2"/>
      <c r="AY92" s="2"/>
      <c r="AZ92" s="2"/>
    </row>
    <row r="93" spans="2:52" hidden="1" x14ac:dyDescent="0.3">
      <c r="B93" s="12" t="s">
        <v>314</v>
      </c>
      <c r="C93" s="5" t="s">
        <v>550</v>
      </c>
      <c r="D93" s="6">
        <f t="shared" si="61"/>
        <v>0</v>
      </c>
      <c r="E93" s="6">
        <f t="shared" si="62"/>
        <v>3</v>
      </c>
      <c r="F93" s="5">
        <f t="shared" si="42"/>
        <v>3</v>
      </c>
      <c r="G93" s="5">
        <f t="shared" si="43"/>
        <v>2</v>
      </c>
      <c r="I93" s="2"/>
      <c r="J93" s="2"/>
      <c r="K93" s="3"/>
      <c r="L93" s="2"/>
      <c r="M93" s="2"/>
      <c r="N93" s="2"/>
      <c r="P93" s="2"/>
      <c r="Q93" s="2"/>
      <c r="R93" s="2"/>
      <c r="S93" s="2"/>
      <c r="T93" s="2"/>
      <c r="U93" s="2"/>
      <c r="W93" s="2"/>
      <c r="X93" s="2"/>
      <c r="Y93" s="2"/>
      <c r="Z93" s="2"/>
      <c r="AA93" s="2"/>
      <c r="AB93" s="2"/>
      <c r="AD93" s="2"/>
      <c r="AE93" s="2"/>
      <c r="AF93" s="2"/>
      <c r="AG93" s="2"/>
      <c r="AH93" s="2"/>
      <c r="AI93" s="2"/>
      <c r="AK93" s="2"/>
      <c r="AL93" s="2"/>
      <c r="AM93" s="2"/>
      <c r="AN93" s="2"/>
      <c r="AO93" s="2"/>
      <c r="AP93" s="2"/>
      <c r="AR93" s="2"/>
      <c r="AS93" s="2"/>
      <c r="AT93" s="2"/>
      <c r="AU93" s="2"/>
      <c r="AV93" s="2"/>
      <c r="AW93" s="2"/>
      <c r="AY93" s="2"/>
      <c r="AZ93" s="2"/>
    </row>
    <row r="94" spans="2:52" hidden="1" x14ac:dyDescent="0.3">
      <c r="B94" s="12" t="s">
        <v>266</v>
      </c>
      <c r="C94" s="5" t="s">
        <v>551</v>
      </c>
      <c r="D94" s="6">
        <f t="shared" si="61"/>
        <v>0</v>
      </c>
      <c r="E94" s="6">
        <f t="shared" si="62"/>
        <v>9</v>
      </c>
      <c r="F94" s="5">
        <f t="shared" si="42"/>
        <v>9</v>
      </c>
      <c r="G94" s="5">
        <f t="shared" si="43"/>
        <v>3</v>
      </c>
      <c r="I94" s="2"/>
      <c r="J94" s="2"/>
      <c r="K94" s="3"/>
      <c r="L94" s="2"/>
      <c r="M94" s="2"/>
      <c r="N94" s="2"/>
      <c r="P94" s="2"/>
      <c r="Q94" s="2"/>
      <c r="R94" s="2"/>
      <c r="S94" s="2"/>
      <c r="T94" s="2"/>
      <c r="U94" s="2"/>
      <c r="W94" s="2"/>
      <c r="X94" s="2"/>
      <c r="Y94" s="2"/>
      <c r="Z94" s="2"/>
      <c r="AA94" s="2"/>
      <c r="AB94" s="2"/>
      <c r="AD94" s="2"/>
      <c r="AE94" s="2"/>
      <c r="AF94" s="2"/>
      <c r="AG94" s="2"/>
      <c r="AH94" s="2"/>
      <c r="AI94" s="2"/>
      <c r="AK94" s="2"/>
      <c r="AL94" s="2"/>
      <c r="AM94" s="2"/>
      <c r="AN94" s="2"/>
      <c r="AO94" s="2"/>
      <c r="AP94" s="2"/>
      <c r="AR94" s="2"/>
      <c r="AS94" s="2"/>
      <c r="AT94" s="2"/>
      <c r="AU94" s="2"/>
      <c r="AV94" s="2"/>
      <c r="AW94" s="2"/>
      <c r="AY94" s="2"/>
      <c r="AZ94" s="2"/>
    </row>
    <row r="95" spans="2:52" hidden="1" x14ac:dyDescent="0.3">
      <c r="B95" s="12" t="s">
        <v>393</v>
      </c>
      <c r="C95" s="5" t="s">
        <v>552</v>
      </c>
      <c r="D95" s="6" t="str">
        <f t="shared" si="61"/>
        <v>-</v>
      </c>
      <c r="E95" s="6" t="str">
        <f t="shared" si="62"/>
        <v>-</v>
      </c>
      <c r="F95" s="5" t="str">
        <f t="shared" si="42"/>
        <v>-</v>
      </c>
      <c r="G95" s="5" t="str">
        <f t="shared" si="43"/>
        <v>-</v>
      </c>
      <c r="I95" s="2"/>
      <c r="J95" s="2"/>
      <c r="K95" s="3"/>
      <c r="L95" s="2"/>
      <c r="M95" s="2"/>
      <c r="N95" s="2"/>
      <c r="P95" s="2"/>
      <c r="Q95" s="2"/>
      <c r="R95" s="2"/>
      <c r="S95" s="2"/>
      <c r="T95" s="2"/>
      <c r="U95" s="2"/>
      <c r="W95" s="2"/>
      <c r="X95" s="2"/>
      <c r="Y95" s="2"/>
      <c r="Z95" s="2"/>
      <c r="AA95" s="2"/>
      <c r="AB95" s="2"/>
      <c r="AD95" s="2"/>
      <c r="AE95" s="2"/>
      <c r="AF95" s="2"/>
      <c r="AG95" s="2"/>
      <c r="AH95" s="2"/>
      <c r="AI95" s="2"/>
      <c r="AK95" s="2"/>
      <c r="AL95" s="2"/>
      <c r="AM95" s="2"/>
      <c r="AN95" s="2"/>
      <c r="AO95" s="2"/>
      <c r="AP95" s="2"/>
      <c r="AR95" s="2"/>
      <c r="AS95" s="2"/>
      <c r="AT95" s="2"/>
      <c r="AU95" s="2"/>
      <c r="AV95" s="2"/>
      <c r="AW95" s="2"/>
      <c r="AY95" s="2"/>
      <c r="AZ95" s="2"/>
    </row>
    <row r="96" spans="2:52" hidden="1" x14ac:dyDescent="0.3">
      <c r="B96" s="12" t="s">
        <v>209</v>
      </c>
      <c r="C96" s="5" t="s">
        <v>553</v>
      </c>
      <c r="D96" s="6">
        <f t="shared" si="61"/>
        <v>0</v>
      </c>
      <c r="E96" s="6">
        <f t="shared" si="62"/>
        <v>4</v>
      </c>
      <c r="F96" s="5">
        <f t="shared" si="42"/>
        <v>4</v>
      </c>
      <c r="G96" s="5">
        <f t="shared" si="43"/>
        <v>2</v>
      </c>
      <c r="I96" s="2"/>
      <c r="J96" s="2"/>
      <c r="K96" s="3"/>
      <c r="L96" s="2"/>
      <c r="M96" s="2"/>
      <c r="N96" s="2"/>
      <c r="P96" s="2"/>
      <c r="Q96" s="2"/>
      <c r="R96" s="2"/>
      <c r="S96" s="2"/>
      <c r="T96" s="2"/>
      <c r="U96" s="2"/>
      <c r="W96" s="2"/>
      <c r="X96" s="2"/>
      <c r="Y96" s="2"/>
      <c r="Z96" s="2"/>
      <c r="AA96" s="2"/>
      <c r="AB96" s="2"/>
      <c r="AD96" s="2"/>
      <c r="AE96" s="2"/>
      <c r="AF96" s="2"/>
      <c r="AG96" s="2"/>
      <c r="AH96" s="2"/>
      <c r="AI96" s="2"/>
      <c r="AK96" s="2"/>
      <c r="AL96" s="2"/>
      <c r="AM96" s="2"/>
      <c r="AN96" s="2"/>
      <c r="AO96" s="2"/>
      <c r="AP96" s="2"/>
      <c r="AR96" s="2"/>
      <c r="AS96" s="2"/>
      <c r="AT96" s="2"/>
      <c r="AU96" s="2"/>
      <c r="AV96" s="2"/>
      <c r="AW96" s="2"/>
      <c r="AY96" s="2"/>
      <c r="AZ96" s="2"/>
    </row>
    <row r="97" spans="2:52" hidden="1" x14ac:dyDescent="0.3">
      <c r="B97" s="12" t="s">
        <v>439</v>
      </c>
      <c r="C97" s="5" t="s">
        <v>554</v>
      </c>
      <c r="D97" s="6">
        <f t="shared" si="61"/>
        <v>0</v>
      </c>
      <c r="E97" s="6">
        <f t="shared" si="62"/>
        <v>4</v>
      </c>
      <c r="F97" s="5">
        <f t="shared" si="42"/>
        <v>4</v>
      </c>
      <c r="G97" s="5">
        <f t="shared" si="43"/>
        <v>2</v>
      </c>
      <c r="I97" s="2"/>
      <c r="J97" s="2"/>
      <c r="K97" s="3"/>
      <c r="L97" s="2"/>
      <c r="M97" s="2"/>
      <c r="N97" s="2"/>
      <c r="P97" s="2"/>
      <c r="Q97" s="2"/>
      <c r="R97" s="2"/>
      <c r="S97" s="2"/>
      <c r="T97" s="2"/>
      <c r="U97" s="2"/>
      <c r="W97" s="2"/>
      <c r="X97" s="2"/>
      <c r="Y97" s="2"/>
      <c r="Z97" s="2"/>
      <c r="AA97" s="2"/>
      <c r="AB97" s="2"/>
      <c r="AD97" s="2"/>
      <c r="AE97" s="2"/>
      <c r="AF97" s="2"/>
      <c r="AG97" s="2"/>
      <c r="AH97" s="2"/>
      <c r="AI97" s="2"/>
      <c r="AK97" s="2"/>
      <c r="AL97" s="2"/>
      <c r="AM97" s="2"/>
      <c r="AN97" s="2"/>
      <c r="AO97" s="2"/>
      <c r="AP97" s="2"/>
      <c r="AR97" s="2"/>
      <c r="AS97" s="2"/>
      <c r="AT97" s="2"/>
      <c r="AU97" s="2"/>
      <c r="AV97" s="2"/>
      <c r="AW97" s="2"/>
      <c r="AY97" s="2"/>
      <c r="AZ97" s="2"/>
    </row>
    <row r="98" spans="2:52" hidden="1" x14ac:dyDescent="0.3">
      <c r="B98" s="12" t="s">
        <v>415</v>
      </c>
      <c r="C98" s="5" t="s">
        <v>555</v>
      </c>
      <c r="D98" s="6">
        <f t="shared" si="61"/>
        <v>0</v>
      </c>
      <c r="E98" s="6">
        <f t="shared" si="62"/>
        <v>3</v>
      </c>
      <c r="F98" s="5">
        <f t="shared" si="42"/>
        <v>3</v>
      </c>
      <c r="G98" s="5">
        <f t="shared" si="43"/>
        <v>2</v>
      </c>
      <c r="I98" s="2"/>
      <c r="J98" s="2"/>
      <c r="K98" s="3"/>
      <c r="L98" s="2"/>
      <c r="M98" s="2"/>
      <c r="N98" s="2"/>
      <c r="P98" s="2"/>
      <c r="Q98" s="2"/>
      <c r="R98" s="2"/>
      <c r="S98" s="2"/>
      <c r="T98" s="2"/>
      <c r="U98" s="2"/>
      <c r="W98" s="2"/>
      <c r="X98" s="2"/>
      <c r="Y98" s="2"/>
      <c r="Z98" s="2"/>
      <c r="AA98" s="2"/>
      <c r="AB98" s="2"/>
      <c r="AD98" s="2"/>
      <c r="AE98" s="2"/>
      <c r="AF98" s="2"/>
      <c r="AG98" s="2"/>
      <c r="AH98" s="2"/>
      <c r="AI98" s="2"/>
      <c r="AK98" s="2"/>
      <c r="AL98" s="2"/>
      <c r="AM98" s="2"/>
      <c r="AN98" s="2"/>
      <c r="AO98" s="2"/>
      <c r="AP98" s="2"/>
      <c r="AR98" s="2"/>
      <c r="AS98" s="2"/>
      <c r="AT98" s="2"/>
      <c r="AU98" s="2"/>
      <c r="AV98" s="2"/>
      <c r="AW98" s="2"/>
      <c r="AY98" s="2"/>
      <c r="AZ98" s="2"/>
    </row>
    <row r="99" spans="2:52" hidden="1" x14ac:dyDescent="0.3">
      <c r="B99" s="12" t="s">
        <v>257</v>
      </c>
      <c r="C99" s="5" t="s">
        <v>556</v>
      </c>
      <c r="D99" s="6">
        <f t="shared" si="61"/>
        <v>0</v>
      </c>
      <c r="E99" s="6">
        <f t="shared" si="62"/>
        <v>7</v>
      </c>
      <c r="F99" s="5">
        <f t="shared" si="42"/>
        <v>7</v>
      </c>
      <c r="G99" s="5">
        <f t="shared" si="43"/>
        <v>3</v>
      </c>
      <c r="I99" s="2"/>
      <c r="J99" s="2"/>
      <c r="K99" s="3"/>
      <c r="L99" s="2"/>
      <c r="M99" s="2"/>
      <c r="N99" s="2"/>
      <c r="P99" s="2"/>
      <c r="Q99" s="2"/>
      <c r="R99" s="2"/>
      <c r="S99" s="2"/>
      <c r="T99" s="2"/>
      <c r="U99" s="2"/>
      <c r="W99" s="2"/>
      <c r="X99" s="2"/>
      <c r="Y99" s="2"/>
      <c r="Z99" s="2"/>
      <c r="AA99" s="2"/>
      <c r="AB99" s="2"/>
      <c r="AD99" s="2"/>
      <c r="AE99" s="2"/>
      <c r="AF99" s="2"/>
      <c r="AG99" s="2"/>
      <c r="AH99" s="2"/>
      <c r="AI99" s="2"/>
      <c r="AK99" s="2"/>
      <c r="AL99" s="2"/>
      <c r="AM99" s="2"/>
      <c r="AN99" s="2"/>
      <c r="AO99" s="2"/>
      <c r="AP99" s="2"/>
      <c r="AR99" s="2"/>
      <c r="AS99" s="2"/>
      <c r="AT99" s="2"/>
      <c r="AU99" s="2"/>
      <c r="AV99" s="2"/>
      <c r="AW99" s="2"/>
      <c r="AY99" s="2"/>
      <c r="AZ99" s="2"/>
    </row>
    <row r="100" spans="2:52" hidden="1" x14ac:dyDescent="0.3">
      <c r="B100" s="12" t="s">
        <v>315</v>
      </c>
      <c r="C100" s="5" t="s">
        <v>557</v>
      </c>
      <c r="D100" s="6">
        <f t="shared" si="61"/>
        <v>1</v>
      </c>
      <c r="E100" s="6">
        <f t="shared" si="62"/>
        <v>8</v>
      </c>
      <c r="F100" s="5">
        <f t="shared" si="42"/>
        <v>9</v>
      </c>
      <c r="G100" s="5">
        <f t="shared" si="43"/>
        <v>3</v>
      </c>
      <c r="I100" s="2"/>
      <c r="J100" s="2"/>
      <c r="K100" s="3"/>
      <c r="L100" s="2"/>
      <c r="M100" s="2"/>
      <c r="N100" s="2"/>
      <c r="P100" s="2"/>
      <c r="Q100" s="2"/>
      <c r="R100" s="2"/>
      <c r="S100" s="2"/>
      <c r="T100" s="2"/>
      <c r="U100" s="2"/>
      <c r="W100" s="2"/>
      <c r="X100" s="2"/>
      <c r="Y100" s="2"/>
      <c r="Z100" s="2"/>
      <c r="AA100" s="2"/>
      <c r="AB100" s="2"/>
      <c r="AD100" s="2"/>
      <c r="AE100" s="2"/>
      <c r="AF100" s="2"/>
      <c r="AG100" s="2"/>
      <c r="AH100" s="2"/>
      <c r="AI100" s="2"/>
      <c r="AK100" s="2"/>
      <c r="AL100" s="2"/>
      <c r="AM100" s="2"/>
      <c r="AN100" s="2"/>
      <c r="AO100" s="2"/>
      <c r="AP100" s="2"/>
      <c r="AR100" s="2"/>
      <c r="AS100" s="2"/>
      <c r="AT100" s="2"/>
      <c r="AU100" s="2"/>
      <c r="AV100" s="2"/>
      <c r="AW100" s="2"/>
      <c r="AY100" s="2"/>
      <c r="AZ100" s="2"/>
    </row>
    <row r="101" spans="2:52" hidden="1" x14ac:dyDescent="0.3">
      <c r="B101" s="12" t="s">
        <v>416</v>
      </c>
      <c r="C101" s="5" t="s">
        <v>558</v>
      </c>
      <c r="D101" s="6">
        <f t="shared" si="61"/>
        <v>0</v>
      </c>
      <c r="E101" s="6">
        <f t="shared" si="62"/>
        <v>4</v>
      </c>
      <c r="F101" s="5">
        <f t="shared" si="42"/>
        <v>4</v>
      </c>
      <c r="G101" s="5">
        <f t="shared" si="43"/>
        <v>2</v>
      </c>
      <c r="I101" s="2"/>
      <c r="J101" s="2"/>
      <c r="K101" s="3"/>
      <c r="L101" s="2"/>
      <c r="M101" s="2"/>
      <c r="N101" s="2"/>
      <c r="P101" s="2"/>
      <c r="Q101" s="2"/>
      <c r="R101" s="2"/>
      <c r="S101" s="2"/>
      <c r="T101" s="2"/>
      <c r="U101" s="2"/>
      <c r="W101" s="2"/>
      <c r="X101" s="2"/>
      <c r="Y101" s="2"/>
      <c r="Z101" s="2"/>
      <c r="AA101" s="2"/>
      <c r="AB101" s="2"/>
      <c r="AD101" s="2"/>
      <c r="AE101" s="2"/>
      <c r="AF101" s="2"/>
      <c r="AG101" s="2"/>
      <c r="AH101" s="2"/>
      <c r="AI101" s="2"/>
      <c r="AK101" s="2"/>
      <c r="AL101" s="2"/>
      <c r="AM101" s="2"/>
      <c r="AN101" s="2"/>
      <c r="AO101" s="2"/>
      <c r="AP101" s="2"/>
      <c r="AR101" s="2"/>
      <c r="AS101" s="2"/>
      <c r="AT101" s="2"/>
      <c r="AU101" s="2"/>
      <c r="AV101" s="2"/>
      <c r="AW101" s="2"/>
      <c r="AY101" s="2"/>
      <c r="AZ101" s="2"/>
    </row>
    <row r="102" spans="2:52" hidden="1" x14ac:dyDescent="0.3">
      <c r="B102" s="12" t="s">
        <v>413</v>
      </c>
      <c r="C102" s="5" t="s">
        <v>559</v>
      </c>
      <c r="D102" s="6">
        <f t="shared" si="61"/>
        <v>0</v>
      </c>
      <c r="E102" s="6">
        <f t="shared" si="62"/>
        <v>8</v>
      </c>
      <c r="F102" s="5">
        <f t="shared" si="42"/>
        <v>8</v>
      </c>
      <c r="G102" s="5">
        <f t="shared" si="43"/>
        <v>3</v>
      </c>
      <c r="I102" s="2"/>
      <c r="J102" s="2"/>
      <c r="K102" s="3"/>
      <c r="L102" s="2"/>
      <c r="M102" s="2"/>
      <c r="N102" s="2"/>
      <c r="P102" s="2"/>
      <c r="Q102" s="2"/>
      <c r="R102" s="2"/>
      <c r="S102" s="2"/>
      <c r="T102" s="2"/>
      <c r="U102" s="2"/>
      <c r="W102" s="2"/>
      <c r="X102" s="2"/>
      <c r="Y102" s="2"/>
      <c r="Z102" s="2"/>
      <c r="AA102" s="2"/>
      <c r="AB102" s="2"/>
      <c r="AD102" s="2"/>
      <c r="AE102" s="2"/>
      <c r="AF102" s="2"/>
      <c r="AG102" s="2"/>
      <c r="AH102" s="2"/>
      <c r="AI102" s="2"/>
      <c r="AK102" s="2"/>
      <c r="AL102" s="2"/>
      <c r="AM102" s="2"/>
      <c r="AN102" s="2"/>
      <c r="AO102" s="2"/>
      <c r="AP102" s="2"/>
      <c r="AR102" s="2"/>
      <c r="AS102" s="2"/>
      <c r="AT102" s="2"/>
      <c r="AU102" s="2"/>
      <c r="AV102" s="2"/>
      <c r="AW102" s="2"/>
      <c r="AY102" s="2"/>
      <c r="AZ102" s="2"/>
    </row>
    <row r="103" spans="2:52" hidden="1" x14ac:dyDescent="0.3">
      <c r="B103" s="12" t="s">
        <v>329</v>
      </c>
      <c r="C103" s="5" t="s">
        <v>747</v>
      </c>
      <c r="D103" s="6">
        <f t="shared" si="61"/>
        <v>1</v>
      </c>
      <c r="E103" s="6">
        <f t="shared" si="62"/>
        <v>2</v>
      </c>
      <c r="F103" s="5">
        <f t="shared" si="42"/>
        <v>3</v>
      </c>
      <c r="G103" s="5">
        <f t="shared" si="43"/>
        <v>2</v>
      </c>
      <c r="I103" s="2"/>
      <c r="J103" s="2"/>
      <c r="K103" s="3"/>
      <c r="L103" s="2"/>
      <c r="M103" s="2"/>
      <c r="N103" s="2"/>
      <c r="P103" s="2"/>
      <c r="Q103" s="2"/>
      <c r="R103" s="2"/>
      <c r="S103" s="2"/>
      <c r="T103" s="2"/>
      <c r="U103" s="2"/>
      <c r="W103" s="2"/>
      <c r="X103" s="2"/>
      <c r="Y103" s="2"/>
      <c r="Z103" s="2"/>
      <c r="AA103" s="2"/>
      <c r="AB103" s="2"/>
      <c r="AD103" s="2"/>
      <c r="AE103" s="2"/>
      <c r="AF103" s="2"/>
      <c r="AG103" s="2"/>
      <c r="AH103" s="2"/>
      <c r="AI103" s="2"/>
      <c r="AK103" s="2"/>
      <c r="AL103" s="2"/>
      <c r="AM103" s="2"/>
      <c r="AN103" s="2"/>
      <c r="AO103" s="2"/>
      <c r="AP103" s="2"/>
      <c r="AR103" s="2"/>
      <c r="AS103" s="2"/>
      <c r="AT103" s="2"/>
      <c r="AU103" s="2"/>
      <c r="AV103" s="2"/>
      <c r="AW103" s="2"/>
      <c r="AY103" s="2"/>
      <c r="AZ103" s="2"/>
    </row>
    <row r="104" spans="2:52" hidden="1" x14ac:dyDescent="0.3">
      <c r="B104" s="14" t="s">
        <v>298</v>
      </c>
      <c r="C104" s="5" t="s">
        <v>560</v>
      </c>
      <c r="D104" s="6">
        <f t="shared" si="61"/>
        <v>0</v>
      </c>
      <c r="E104" s="6">
        <f t="shared" si="62"/>
        <v>4</v>
      </c>
      <c r="F104" s="5">
        <f t="shared" si="42"/>
        <v>4</v>
      </c>
      <c r="G104" s="5">
        <f t="shared" si="43"/>
        <v>2</v>
      </c>
      <c r="I104" s="2"/>
      <c r="J104" s="2"/>
      <c r="K104" s="3"/>
      <c r="L104" s="2"/>
      <c r="M104" s="2"/>
      <c r="N104" s="2"/>
      <c r="P104" s="2"/>
      <c r="Q104" s="2"/>
      <c r="R104" s="2"/>
      <c r="S104" s="2"/>
      <c r="T104" s="2"/>
      <c r="U104" s="2"/>
      <c r="W104" s="2"/>
      <c r="X104" s="2"/>
      <c r="Y104" s="2"/>
      <c r="Z104" s="2"/>
      <c r="AA104" s="2"/>
      <c r="AB104" s="2"/>
      <c r="AD104" s="2"/>
      <c r="AE104" s="2"/>
      <c r="AF104" s="2"/>
      <c r="AG104" s="2"/>
      <c r="AH104" s="2"/>
      <c r="AI104" s="2"/>
      <c r="AK104" s="2"/>
      <c r="AL104" s="2"/>
      <c r="AM104" s="2"/>
      <c r="AN104" s="2"/>
      <c r="AO104" s="2"/>
      <c r="AP104" s="2"/>
      <c r="AR104" s="2"/>
      <c r="AS104" s="2"/>
      <c r="AT104" s="2"/>
      <c r="AU104" s="2"/>
      <c r="AV104" s="2"/>
      <c r="AW104" s="2"/>
      <c r="AY104" s="2"/>
      <c r="AZ104" s="2"/>
    </row>
    <row r="105" spans="2:52" hidden="1" x14ac:dyDescent="0.3">
      <c r="B105" s="14" t="s">
        <v>236</v>
      </c>
      <c r="C105" s="5" t="s">
        <v>561</v>
      </c>
      <c r="D105" s="6">
        <f t="shared" si="61"/>
        <v>0</v>
      </c>
      <c r="E105" s="6">
        <f t="shared" si="62"/>
        <v>11</v>
      </c>
      <c r="F105" s="5">
        <f t="shared" si="42"/>
        <v>11</v>
      </c>
      <c r="G105" s="5">
        <f t="shared" si="43"/>
        <v>4</v>
      </c>
      <c r="I105" s="2"/>
      <c r="J105" s="2"/>
      <c r="K105" s="3"/>
      <c r="L105" s="2"/>
      <c r="M105" s="2"/>
      <c r="N105" s="2"/>
      <c r="P105" s="2"/>
      <c r="Q105" s="2"/>
      <c r="R105" s="2"/>
      <c r="S105" s="2"/>
      <c r="T105" s="2"/>
      <c r="U105" s="2"/>
      <c r="W105" s="2"/>
      <c r="X105" s="2"/>
      <c r="Y105" s="2"/>
      <c r="Z105" s="2"/>
      <c r="AA105" s="2"/>
      <c r="AB105" s="2"/>
      <c r="AD105" s="2"/>
      <c r="AE105" s="2"/>
      <c r="AF105" s="2"/>
      <c r="AG105" s="2"/>
      <c r="AH105" s="2"/>
      <c r="AI105" s="2"/>
      <c r="AK105" s="2"/>
      <c r="AL105" s="2"/>
      <c r="AM105" s="2"/>
      <c r="AN105" s="2"/>
      <c r="AO105" s="2"/>
      <c r="AP105" s="2"/>
      <c r="AR105" s="2"/>
      <c r="AS105" s="2"/>
      <c r="AT105" s="2"/>
      <c r="AU105" s="2"/>
      <c r="AV105" s="2"/>
      <c r="AW105" s="2"/>
      <c r="AY105" s="2"/>
      <c r="AZ105" s="2"/>
    </row>
    <row r="106" spans="2:52" hidden="1" x14ac:dyDescent="0.3">
      <c r="B106" s="14" t="s">
        <v>342</v>
      </c>
      <c r="C106" s="5" t="s">
        <v>562</v>
      </c>
      <c r="D106" s="6">
        <f t="shared" si="61"/>
        <v>3</v>
      </c>
      <c r="E106" s="6">
        <f t="shared" si="62"/>
        <v>7</v>
      </c>
      <c r="F106" s="5">
        <f t="shared" si="42"/>
        <v>13</v>
      </c>
      <c r="G106" s="5">
        <f t="shared" si="43"/>
        <v>4</v>
      </c>
      <c r="I106" s="2"/>
      <c r="J106" s="2"/>
      <c r="K106" s="3"/>
      <c r="L106" s="2"/>
      <c r="M106" s="2"/>
      <c r="N106" s="2"/>
      <c r="P106" s="2"/>
      <c r="Q106" s="2"/>
      <c r="R106" s="2"/>
      <c r="S106" s="2"/>
      <c r="T106" s="2"/>
      <c r="U106" s="2"/>
      <c r="W106" s="2"/>
      <c r="X106" s="2"/>
      <c r="Y106" s="2"/>
      <c r="Z106" s="2"/>
      <c r="AA106" s="2"/>
      <c r="AB106" s="2"/>
      <c r="AD106" s="2"/>
      <c r="AE106" s="2"/>
      <c r="AF106" s="2"/>
      <c r="AG106" s="2"/>
      <c r="AH106" s="2"/>
      <c r="AI106" s="2"/>
      <c r="AK106" s="2"/>
      <c r="AL106" s="2"/>
      <c r="AM106" s="2"/>
      <c r="AN106" s="2"/>
      <c r="AO106" s="2"/>
      <c r="AP106" s="2"/>
      <c r="AR106" s="2"/>
      <c r="AS106" s="2"/>
      <c r="AT106" s="2"/>
      <c r="AU106" s="2"/>
      <c r="AV106" s="2"/>
      <c r="AW106" s="2"/>
      <c r="AY106" s="2"/>
      <c r="AZ106" s="2"/>
    </row>
    <row r="107" spans="2:52" hidden="1" x14ac:dyDescent="0.3">
      <c r="B107" s="14" t="s">
        <v>361</v>
      </c>
      <c r="C107" s="5" t="s">
        <v>563</v>
      </c>
      <c r="D107" s="6">
        <f t="shared" si="61"/>
        <v>0</v>
      </c>
      <c r="E107" s="6">
        <f t="shared" si="62"/>
        <v>9</v>
      </c>
      <c r="F107" s="5">
        <f t="shared" si="42"/>
        <v>9</v>
      </c>
      <c r="G107" s="5">
        <f t="shared" si="43"/>
        <v>3</v>
      </c>
      <c r="I107" s="2"/>
      <c r="J107" s="2"/>
      <c r="K107" s="3"/>
      <c r="L107" s="2"/>
      <c r="M107" s="2"/>
      <c r="N107" s="2"/>
      <c r="P107" s="2"/>
      <c r="Q107" s="2"/>
      <c r="R107" s="2"/>
      <c r="S107" s="2"/>
      <c r="T107" s="2"/>
      <c r="U107" s="2"/>
      <c r="W107" s="2"/>
      <c r="X107" s="2"/>
      <c r="Y107" s="2"/>
      <c r="Z107" s="2"/>
      <c r="AA107" s="2"/>
      <c r="AB107" s="2"/>
      <c r="AD107" s="2"/>
      <c r="AE107" s="2"/>
      <c r="AF107" s="2"/>
      <c r="AG107" s="2"/>
      <c r="AH107" s="2"/>
      <c r="AI107" s="2"/>
      <c r="AK107" s="2"/>
      <c r="AL107" s="2"/>
      <c r="AM107" s="2"/>
      <c r="AN107" s="2"/>
      <c r="AO107" s="2"/>
      <c r="AP107" s="2"/>
      <c r="AR107" s="2"/>
      <c r="AS107" s="2"/>
      <c r="AT107" s="2"/>
      <c r="AU107" s="2"/>
      <c r="AV107" s="2"/>
      <c r="AW107" s="2"/>
      <c r="AY107" s="2"/>
      <c r="AZ107" s="2"/>
    </row>
    <row r="108" spans="2:52" hidden="1" x14ac:dyDescent="0.3">
      <c r="B108" s="14" t="s">
        <v>241</v>
      </c>
      <c r="C108" s="5" t="s">
        <v>564</v>
      </c>
      <c r="D108" s="6">
        <f t="shared" si="61"/>
        <v>1</v>
      </c>
      <c r="E108" s="6">
        <f t="shared" si="62"/>
        <v>9</v>
      </c>
      <c r="F108" s="5">
        <f t="shared" si="42"/>
        <v>10</v>
      </c>
      <c r="G108" s="5">
        <f t="shared" si="43"/>
        <v>4</v>
      </c>
      <c r="I108" s="2"/>
      <c r="J108" s="2"/>
      <c r="K108" s="3"/>
      <c r="L108" s="2"/>
      <c r="M108" s="2"/>
      <c r="N108" s="2"/>
      <c r="P108" s="2"/>
      <c r="Q108" s="2"/>
      <c r="R108" s="2"/>
      <c r="S108" s="2"/>
      <c r="T108" s="2"/>
      <c r="U108" s="2"/>
      <c r="W108" s="2"/>
      <c r="X108" s="2"/>
      <c r="Y108" s="2"/>
      <c r="Z108" s="2"/>
      <c r="AA108" s="2"/>
      <c r="AB108" s="2"/>
      <c r="AD108" s="2"/>
      <c r="AE108" s="2"/>
      <c r="AF108" s="2"/>
      <c r="AG108" s="2"/>
      <c r="AH108" s="2"/>
      <c r="AI108" s="2"/>
      <c r="AK108" s="2"/>
      <c r="AL108" s="2"/>
      <c r="AM108" s="2"/>
      <c r="AN108" s="2"/>
      <c r="AO108" s="2"/>
      <c r="AP108" s="2"/>
      <c r="AR108" s="2"/>
      <c r="AS108" s="2"/>
      <c r="AT108" s="2"/>
      <c r="AU108" s="2"/>
      <c r="AV108" s="2"/>
      <c r="AW108" s="2"/>
      <c r="AY108" s="2"/>
      <c r="AZ108" s="2"/>
    </row>
    <row r="109" spans="2:52" hidden="1" x14ac:dyDescent="0.3">
      <c r="B109" s="14" t="s">
        <v>425</v>
      </c>
      <c r="C109" s="5" t="s">
        <v>565</v>
      </c>
      <c r="D109" s="6">
        <f t="shared" si="61"/>
        <v>0</v>
      </c>
      <c r="E109" s="6">
        <f t="shared" si="62"/>
        <v>8</v>
      </c>
      <c r="F109" s="5">
        <f t="shared" si="42"/>
        <v>8</v>
      </c>
      <c r="G109" s="5">
        <f t="shared" si="43"/>
        <v>3</v>
      </c>
      <c r="I109" s="2"/>
      <c r="J109" s="2"/>
      <c r="K109" s="3"/>
      <c r="L109" s="2"/>
      <c r="M109" s="2"/>
      <c r="N109" s="2"/>
      <c r="P109" s="2"/>
      <c r="Q109" s="2"/>
      <c r="R109" s="2"/>
      <c r="S109" s="2"/>
      <c r="T109" s="2"/>
      <c r="U109" s="2"/>
      <c r="W109" s="2"/>
      <c r="X109" s="2"/>
      <c r="Y109" s="2"/>
      <c r="Z109" s="2"/>
      <c r="AA109" s="2"/>
      <c r="AB109" s="2"/>
      <c r="AD109" s="2"/>
      <c r="AE109" s="2"/>
      <c r="AF109" s="2"/>
      <c r="AG109" s="2"/>
      <c r="AH109" s="2"/>
      <c r="AI109" s="2"/>
      <c r="AK109" s="2"/>
      <c r="AL109" s="2"/>
      <c r="AM109" s="2"/>
      <c r="AN109" s="2"/>
      <c r="AO109" s="2"/>
      <c r="AP109" s="2"/>
      <c r="AR109" s="2"/>
      <c r="AS109" s="2"/>
      <c r="AT109" s="2"/>
      <c r="AU109" s="2"/>
      <c r="AV109" s="2"/>
      <c r="AW109" s="2"/>
      <c r="AY109" s="2"/>
      <c r="AZ109" s="2"/>
    </row>
    <row r="110" spans="2:52" hidden="1" x14ac:dyDescent="0.3">
      <c r="B110" s="14" t="s">
        <v>313</v>
      </c>
      <c r="C110" s="5" t="s">
        <v>566</v>
      </c>
      <c r="D110" s="6">
        <f t="shared" si="61"/>
        <v>0</v>
      </c>
      <c r="E110" s="6">
        <f t="shared" si="62"/>
        <v>15</v>
      </c>
      <c r="F110" s="5">
        <f t="shared" si="42"/>
        <v>15</v>
      </c>
      <c r="G110" s="5">
        <f t="shared" si="43"/>
        <v>5</v>
      </c>
      <c r="I110" s="2"/>
      <c r="J110" s="2"/>
      <c r="K110" s="3"/>
      <c r="L110" s="2"/>
      <c r="M110" s="2"/>
      <c r="N110" s="2"/>
      <c r="P110" s="2"/>
      <c r="Q110" s="2"/>
      <c r="R110" s="2"/>
      <c r="S110" s="2"/>
      <c r="T110" s="2"/>
      <c r="U110" s="2"/>
      <c r="W110" s="2"/>
      <c r="X110" s="2"/>
      <c r="Y110" s="2"/>
      <c r="Z110" s="2"/>
      <c r="AA110" s="2"/>
      <c r="AB110" s="2"/>
      <c r="AD110" s="2"/>
      <c r="AE110" s="2"/>
      <c r="AF110" s="2"/>
      <c r="AG110" s="2"/>
      <c r="AH110" s="2"/>
      <c r="AI110" s="2"/>
      <c r="AK110" s="2"/>
      <c r="AL110" s="2"/>
      <c r="AM110" s="2"/>
      <c r="AN110" s="2"/>
      <c r="AO110" s="2"/>
      <c r="AP110" s="2"/>
      <c r="AR110" s="2"/>
      <c r="AS110" s="2"/>
      <c r="AT110" s="2"/>
      <c r="AU110" s="2"/>
      <c r="AV110" s="2"/>
      <c r="AW110" s="2"/>
      <c r="AY110" s="2"/>
      <c r="AZ110" s="2"/>
    </row>
    <row r="111" spans="2:52" hidden="1" x14ac:dyDescent="0.3">
      <c r="B111" s="14" t="s">
        <v>237</v>
      </c>
      <c r="C111" s="5" t="s">
        <v>567</v>
      </c>
      <c r="D111" s="6">
        <f t="shared" si="61"/>
        <v>0</v>
      </c>
      <c r="E111" s="6">
        <f t="shared" si="62"/>
        <v>15</v>
      </c>
      <c r="F111" s="5">
        <f t="shared" si="42"/>
        <v>15</v>
      </c>
      <c r="G111" s="5">
        <f t="shared" si="43"/>
        <v>5</v>
      </c>
      <c r="I111" s="2"/>
      <c r="J111" s="2"/>
      <c r="K111" s="3"/>
      <c r="L111" s="2"/>
      <c r="M111" s="2"/>
      <c r="N111" s="2"/>
      <c r="P111" s="2"/>
      <c r="Q111" s="2"/>
      <c r="R111" s="2"/>
      <c r="S111" s="2"/>
      <c r="T111" s="2"/>
      <c r="U111" s="2"/>
      <c r="W111" s="2"/>
      <c r="X111" s="2"/>
      <c r="Y111" s="2"/>
      <c r="Z111" s="2"/>
      <c r="AA111" s="2"/>
      <c r="AB111" s="2"/>
      <c r="AD111" s="2"/>
      <c r="AE111" s="2"/>
      <c r="AF111" s="2"/>
      <c r="AG111" s="2"/>
      <c r="AH111" s="2"/>
      <c r="AI111" s="2"/>
      <c r="AK111" s="2"/>
      <c r="AL111" s="2"/>
      <c r="AM111" s="2"/>
      <c r="AN111" s="2"/>
      <c r="AO111" s="2"/>
      <c r="AP111" s="2"/>
      <c r="AR111" s="2"/>
      <c r="AS111" s="2"/>
      <c r="AT111" s="2"/>
      <c r="AU111" s="2"/>
      <c r="AV111" s="2"/>
      <c r="AW111" s="2"/>
      <c r="AY111" s="2"/>
      <c r="AZ111" s="2"/>
    </row>
    <row r="112" spans="2:52" hidden="1" x14ac:dyDescent="0.3">
      <c r="B112" s="14" t="s">
        <v>370</v>
      </c>
      <c r="C112" s="5" t="s">
        <v>568</v>
      </c>
      <c r="D112" s="6">
        <f t="shared" si="61"/>
        <v>0</v>
      </c>
      <c r="E112" s="6">
        <f t="shared" si="62"/>
        <v>9</v>
      </c>
      <c r="F112" s="5">
        <f t="shared" si="42"/>
        <v>9</v>
      </c>
      <c r="G112" s="5">
        <f t="shared" si="43"/>
        <v>3</v>
      </c>
      <c r="I112" s="2"/>
      <c r="J112" s="2"/>
      <c r="K112" s="3"/>
      <c r="L112" s="2"/>
      <c r="M112" s="2"/>
      <c r="N112" s="2"/>
      <c r="P112" s="2"/>
      <c r="Q112" s="2"/>
      <c r="R112" s="2"/>
      <c r="S112" s="2"/>
      <c r="T112" s="2"/>
      <c r="U112" s="2"/>
      <c r="W112" s="2"/>
      <c r="X112" s="2"/>
      <c r="Y112" s="2"/>
      <c r="Z112" s="2"/>
      <c r="AA112" s="2"/>
      <c r="AB112" s="2"/>
      <c r="AD112" s="2"/>
      <c r="AE112" s="2"/>
      <c r="AF112" s="2"/>
      <c r="AG112" s="2"/>
      <c r="AH112" s="2"/>
      <c r="AI112" s="2"/>
      <c r="AK112" s="2"/>
      <c r="AL112" s="2"/>
      <c r="AM112" s="2"/>
      <c r="AN112" s="2"/>
      <c r="AO112" s="2"/>
      <c r="AP112" s="2"/>
      <c r="AR112" s="2"/>
      <c r="AS112" s="2"/>
      <c r="AT112" s="2"/>
      <c r="AU112" s="2"/>
      <c r="AV112" s="2"/>
      <c r="AW112" s="2"/>
      <c r="AY112" s="2"/>
      <c r="AZ112" s="2"/>
    </row>
    <row r="113" spans="2:52" hidden="1" x14ac:dyDescent="0.3">
      <c r="B113" s="14" t="s">
        <v>399</v>
      </c>
      <c r="C113" s="5" t="s">
        <v>569</v>
      </c>
      <c r="D113" s="6">
        <f t="shared" si="61"/>
        <v>0</v>
      </c>
      <c r="E113" s="6">
        <f t="shared" si="62"/>
        <v>7</v>
      </c>
      <c r="F113" s="5">
        <f t="shared" si="42"/>
        <v>7</v>
      </c>
      <c r="G113" s="5">
        <f t="shared" si="43"/>
        <v>3</v>
      </c>
      <c r="I113" s="2"/>
      <c r="J113" s="2"/>
      <c r="K113" s="3"/>
      <c r="L113" s="2"/>
      <c r="M113" s="2"/>
      <c r="N113" s="2"/>
      <c r="P113" s="2"/>
      <c r="Q113" s="2"/>
      <c r="R113" s="2"/>
      <c r="S113" s="2"/>
      <c r="T113" s="2"/>
      <c r="U113" s="2"/>
      <c r="W113" s="2"/>
      <c r="X113" s="2"/>
      <c r="Y113" s="2"/>
      <c r="Z113" s="2"/>
      <c r="AA113" s="2"/>
      <c r="AB113" s="2"/>
      <c r="AD113" s="2"/>
      <c r="AE113" s="2"/>
      <c r="AF113" s="2"/>
      <c r="AG113" s="2"/>
      <c r="AH113" s="2"/>
      <c r="AI113" s="2"/>
      <c r="AK113" s="2"/>
      <c r="AL113" s="2"/>
      <c r="AM113" s="2"/>
      <c r="AN113" s="2"/>
      <c r="AO113" s="2"/>
      <c r="AP113" s="2"/>
      <c r="AR113" s="2"/>
      <c r="AS113" s="2"/>
      <c r="AT113" s="2"/>
      <c r="AU113" s="2"/>
      <c r="AV113" s="2"/>
      <c r="AW113" s="2"/>
      <c r="AY113" s="2"/>
      <c r="AZ113" s="2"/>
    </row>
    <row r="114" spans="2:52" hidden="1" x14ac:dyDescent="0.3">
      <c r="B114" s="14" t="s">
        <v>229</v>
      </c>
      <c r="C114" s="5" t="s">
        <v>570</v>
      </c>
      <c r="D114" s="6">
        <f t="shared" si="61"/>
        <v>3</v>
      </c>
      <c r="E114" s="6">
        <f t="shared" si="62"/>
        <v>6</v>
      </c>
      <c r="F114" s="5">
        <f t="shared" si="42"/>
        <v>12</v>
      </c>
      <c r="G114" s="5">
        <f t="shared" si="43"/>
        <v>4</v>
      </c>
      <c r="I114" s="2"/>
      <c r="J114" s="2"/>
      <c r="K114" s="3"/>
      <c r="L114" s="2"/>
      <c r="M114" s="2"/>
      <c r="N114" s="2"/>
      <c r="P114" s="2"/>
      <c r="Q114" s="2"/>
      <c r="R114" s="2"/>
      <c r="S114" s="2"/>
      <c r="T114" s="2"/>
      <c r="U114" s="2"/>
      <c r="W114" s="2"/>
      <c r="X114" s="2"/>
      <c r="Y114" s="2"/>
      <c r="Z114" s="2"/>
      <c r="AA114" s="2"/>
      <c r="AB114" s="2"/>
      <c r="AD114" s="2"/>
      <c r="AE114" s="2"/>
      <c r="AF114" s="2"/>
      <c r="AG114" s="2"/>
      <c r="AH114" s="2"/>
      <c r="AI114" s="2"/>
      <c r="AK114" s="2"/>
      <c r="AL114" s="2"/>
      <c r="AM114" s="2"/>
      <c r="AN114" s="2"/>
      <c r="AO114" s="2"/>
      <c r="AP114" s="2"/>
      <c r="AR114" s="2"/>
      <c r="AS114" s="2"/>
      <c r="AT114" s="2"/>
      <c r="AU114" s="2"/>
      <c r="AV114" s="2"/>
      <c r="AW114" s="2"/>
      <c r="AY114" s="2"/>
      <c r="AZ114" s="2"/>
    </row>
    <row r="115" spans="2:52" hidden="1" x14ac:dyDescent="0.3">
      <c r="B115" s="14" t="s">
        <v>232</v>
      </c>
      <c r="C115" s="5" t="s">
        <v>571</v>
      </c>
      <c r="D115" s="6">
        <f t="shared" si="61"/>
        <v>0</v>
      </c>
      <c r="E115" s="6">
        <f t="shared" si="62"/>
        <v>7</v>
      </c>
      <c r="F115" s="5">
        <f t="shared" si="42"/>
        <v>7</v>
      </c>
      <c r="G115" s="5">
        <f t="shared" si="43"/>
        <v>3</v>
      </c>
      <c r="I115" s="2"/>
      <c r="J115" s="2"/>
      <c r="K115" s="3"/>
      <c r="L115" s="2"/>
      <c r="M115" s="2"/>
      <c r="N115" s="2"/>
      <c r="P115" s="2"/>
      <c r="Q115" s="2"/>
      <c r="R115" s="2"/>
      <c r="S115" s="2"/>
      <c r="T115" s="2"/>
      <c r="U115" s="2"/>
      <c r="W115" s="2"/>
      <c r="X115" s="2"/>
      <c r="Y115" s="2"/>
      <c r="Z115" s="2"/>
      <c r="AA115" s="2"/>
      <c r="AB115" s="2"/>
      <c r="AD115" s="2"/>
      <c r="AE115" s="2"/>
      <c r="AF115" s="2"/>
      <c r="AG115" s="2"/>
      <c r="AH115" s="2"/>
      <c r="AI115" s="2"/>
      <c r="AK115" s="2"/>
      <c r="AL115" s="2"/>
      <c r="AM115" s="2"/>
      <c r="AN115" s="2"/>
      <c r="AO115" s="2"/>
      <c r="AP115" s="2"/>
      <c r="AR115" s="2"/>
      <c r="AS115" s="2"/>
      <c r="AT115" s="2"/>
      <c r="AU115" s="2"/>
      <c r="AV115" s="2"/>
      <c r="AW115" s="2"/>
      <c r="AY115" s="2"/>
      <c r="AZ115" s="2"/>
    </row>
    <row r="116" spans="2:52" hidden="1" x14ac:dyDescent="0.3">
      <c r="B116" s="14" t="s">
        <v>201</v>
      </c>
      <c r="C116" s="5" t="s">
        <v>572</v>
      </c>
      <c r="D116" s="6">
        <f t="shared" si="61"/>
        <v>5</v>
      </c>
      <c r="E116" s="6">
        <f t="shared" si="62"/>
        <v>0</v>
      </c>
      <c r="F116" s="5">
        <f t="shared" si="42"/>
        <v>15</v>
      </c>
      <c r="G116" s="5">
        <f t="shared" si="43"/>
        <v>5</v>
      </c>
      <c r="I116" s="2"/>
      <c r="J116" s="2"/>
      <c r="K116" s="3"/>
      <c r="L116" s="2"/>
      <c r="M116" s="2"/>
      <c r="N116" s="2"/>
      <c r="P116" s="2"/>
      <c r="Q116" s="2"/>
      <c r="R116" s="2"/>
      <c r="S116" s="2"/>
      <c r="T116" s="2"/>
      <c r="U116" s="2"/>
      <c r="W116" s="2"/>
      <c r="X116" s="2"/>
      <c r="Y116" s="2"/>
      <c r="Z116" s="2"/>
      <c r="AA116" s="2"/>
      <c r="AB116" s="2"/>
      <c r="AD116" s="2"/>
      <c r="AE116" s="2"/>
      <c r="AF116" s="2"/>
      <c r="AG116" s="2"/>
      <c r="AH116" s="2"/>
      <c r="AI116" s="2"/>
      <c r="AK116" s="2"/>
      <c r="AL116" s="2"/>
      <c r="AM116" s="2"/>
      <c r="AN116" s="2"/>
      <c r="AO116" s="2"/>
      <c r="AP116" s="2"/>
      <c r="AR116" s="2"/>
      <c r="AS116" s="2"/>
      <c r="AT116" s="2"/>
      <c r="AU116" s="2"/>
      <c r="AV116" s="2"/>
      <c r="AW116" s="2"/>
      <c r="AY116" s="2"/>
      <c r="AZ116" s="2"/>
    </row>
    <row r="117" spans="2:52" hidden="1" x14ac:dyDescent="0.3">
      <c r="B117" s="14" t="s">
        <v>193</v>
      </c>
      <c r="C117" s="5" t="s">
        <v>573</v>
      </c>
      <c r="D117" s="6">
        <f t="shared" si="61"/>
        <v>1</v>
      </c>
      <c r="E117" s="6">
        <f t="shared" si="62"/>
        <v>7</v>
      </c>
      <c r="F117" s="5">
        <f t="shared" si="42"/>
        <v>8</v>
      </c>
      <c r="G117" s="5">
        <f t="shared" si="43"/>
        <v>3</v>
      </c>
      <c r="I117" s="2"/>
      <c r="J117" s="2"/>
      <c r="K117" s="3"/>
      <c r="L117" s="2"/>
      <c r="M117" s="2"/>
      <c r="N117" s="2"/>
      <c r="P117" s="2"/>
      <c r="Q117" s="2"/>
      <c r="R117" s="2"/>
      <c r="S117" s="2"/>
      <c r="T117" s="2"/>
      <c r="U117" s="2"/>
      <c r="W117" s="2"/>
      <c r="X117" s="2"/>
      <c r="Y117" s="2"/>
      <c r="Z117" s="2"/>
      <c r="AA117" s="2"/>
      <c r="AB117" s="2"/>
      <c r="AD117" s="2"/>
      <c r="AE117" s="2"/>
      <c r="AF117" s="2"/>
      <c r="AG117" s="2"/>
      <c r="AH117" s="2"/>
      <c r="AI117" s="2"/>
      <c r="AK117" s="2"/>
      <c r="AL117" s="2"/>
      <c r="AM117" s="2"/>
      <c r="AN117" s="2"/>
      <c r="AO117" s="2"/>
      <c r="AP117" s="2"/>
      <c r="AR117" s="2"/>
      <c r="AS117" s="2"/>
      <c r="AT117" s="2"/>
      <c r="AU117" s="2"/>
      <c r="AV117" s="2"/>
      <c r="AW117" s="2"/>
      <c r="AY117" s="2"/>
      <c r="AZ117" s="2"/>
    </row>
    <row r="118" spans="2:52" hidden="1" x14ac:dyDescent="0.3">
      <c r="B118" s="14" t="s">
        <v>198</v>
      </c>
      <c r="C118" s="5" t="s">
        <v>574</v>
      </c>
      <c r="D118" s="6">
        <f t="shared" si="61"/>
        <v>0</v>
      </c>
      <c r="E118" s="6">
        <f t="shared" si="62"/>
        <v>14</v>
      </c>
      <c r="F118" s="5">
        <f t="shared" si="42"/>
        <v>14</v>
      </c>
      <c r="G118" s="5">
        <f t="shared" si="43"/>
        <v>4</v>
      </c>
      <c r="I118" s="2"/>
      <c r="J118" s="2"/>
      <c r="K118" s="3"/>
      <c r="L118" s="2"/>
      <c r="M118" s="2"/>
      <c r="N118" s="2"/>
      <c r="P118" s="2"/>
      <c r="Q118" s="2"/>
      <c r="R118" s="2"/>
      <c r="S118" s="2"/>
      <c r="T118" s="2"/>
      <c r="U118" s="2"/>
      <c r="W118" s="2"/>
      <c r="X118" s="2"/>
      <c r="Y118" s="2"/>
      <c r="Z118" s="2"/>
      <c r="AA118" s="2"/>
      <c r="AB118" s="2"/>
      <c r="AD118" s="2"/>
      <c r="AE118" s="2"/>
      <c r="AF118" s="2"/>
      <c r="AG118" s="2"/>
      <c r="AH118" s="2"/>
      <c r="AI118" s="2"/>
      <c r="AK118" s="2"/>
      <c r="AL118" s="2"/>
      <c r="AM118" s="2"/>
      <c r="AN118" s="2"/>
      <c r="AO118" s="2"/>
      <c r="AP118" s="2"/>
      <c r="AR118" s="2"/>
      <c r="AS118" s="2"/>
      <c r="AT118" s="2"/>
      <c r="AU118" s="2"/>
      <c r="AV118" s="2"/>
      <c r="AW118" s="2"/>
      <c r="AY118" s="2"/>
      <c r="AZ118" s="2"/>
    </row>
    <row r="119" spans="2:52" hidden="1" x14ac:dyDescent="0.3">
      <c r="B119" s="14" t="s">
        <v>346</v>
      </c>
      <c r="C119" s="5" t="s">
        <v>575</v>
      </c>
      <c r="D119" s="6">
        <f t="shared" si="61"/>
        <v>0</v>
      </c>
      <c r="E119" s="6">
        <f t="shared" si="62"/>
        <v>5</v>
      </c>
      <c r="F119" s="5">
        <f t="shared" si="42"/>
        <v>5</v>
      </c>
      <c r="G119" s="5">
        <f t="shared" si="43"/>
        <v>2</v>
      </c>
      <c r="I119" s="2"/>
      <c r="J119" s="2"/>
      <c r="K119" s="3"/>
      <c r="L119" s="2"/>
      <c r="M119" s="2"/>
      <c r="N119" s="2"/>
      <c r="P119" s="2"/>
      <c r="Q119" s="2"/>
      <c r="R119" s="2"/>
      <c r="S119" s="2"/>
      <c r="T119" s="2"/>
      <c r="U119" s="2"/>
      <c r="W119" s="2"/>
      <c r="X119" s="2"/>
      <c r="Y119" s="2"/>
      <c r="Z119" s="2"/>
      <c r="AA119" s="2"/>
      <c r="AB119" s="2"/>
      <c r="AD119" s="2"/>
      <c r="AE119" s="2"/>
      <c r="AF119" s="2"/>
      <c r="AG119" s="2"/>
      <c r="AH119" s="2"/>
      <c r="AI119" s="2"/>
      <c r="AK119" s="2"/>
      <c r="AL119" s="2"/>
      <c r="AM119" s="2"/>
      <c r="AN119" s="2"/>
      <c r="AO119" s="2"/>
      <c r="AP119" s="2"/>
      <c r="AR119" s="2"/>
      <c r="AS119" s="2"/>
      <c r="AT119" s="2"/>
      <c r="AU119" s="2"/>
      <c r="AV119" s="2"/>
      <c r="AW119" s="2"/>
      <c r="AY119" s="2"/>
      <c r="AZ119" s="2"/>
    </row>
    <row r="120" spans="2:52" hidden="1" x14ac:dyDescent="0.3">
      <c r="B120" s="14" t="s">
        <v>340</v>
      </c>
      <c r="C120" s="5" t="s">
        <v>576</v>
      </c>
      <c r="D120" s="6">
        <f t="shared" si="61"/>
        <v>0</v>
      </c>
      <c r="E120" s="6">
        <f t="shared" si="62"/>
        <v>15</v>
      </c>
      <c r="F120" s="5">
        <f t="shared" si="42"/>
        <v>15</v>
      </c>
      <c r="G120" s="5">
        <f t="shared" si="43"/>
        <v>5</v>
      </c>
      <c r="I120" s="2"/>
      <c r="J120" s="2"/>
      <c r="K120" s="3"/>
      <c r="L120" s="2"/>
      <c r="M120" s="2"/>
      <c r="N120" s="2"/>
      <c r="P120" s="2"/>
      <c r="Q120" s="2"/>
      <c r="R120" s="2"/>
      <c r="S120" s="2"/>
      <c r="T120" s="2"/>
      <c r="U120" s="2"/>
      <c r="W120" s="2"/>
      <c r="X120" s="2"/>
      <c r="Y120" s="2"/>
      <c r="Z120" s="2"/>
      <c r="AA120" s="2"/>
      <c r="AB120" s="2"/>
      <c r="AD120" s="2"/>
      <c r="AE120" s="2"/>
      <c r="AF120" s="2"/>
      <c r="AG120" s="2"/>
      <c r="AH120" s="2"/>
      <c r="AI120" s="2"/>
      <c r="AK120" s="2"/>
      <c r="AL120" s="2"/>
      <c r="AM120" s="2"/>
      <c r="AN120" s="2"/>
      <c r="AO120" s="2"/>
      <c r="AP120" s="2"/>
      <c r="AR120" s="2"/>
      <c r="AS120" s="2"/>
      <c r="AT120" s="2"/>
      <c r="AU120" s="2"/>
      <c r="AV120" s="2"/>
      <c r="AW120" s="2"/>
      <c r="AY120" s="2"/>
      <c r="AZ120" s="2"/>
    </row>
    <row r="121" spans="2:52" hidden="1" x14ac:dyDescent="0.3">
      <c r="B121" s="14" t="s">
        <v>290</v>
      </c>
      <c r="C121" s="5" t="s">
        <v>577</v>
      </c>
      <c r="D121" s="6">
        <f t="shared" si="61"/>
        <v>1</v>
      </c>
      <c r="E121" s="6">
        <f t="shared" si="62"/>
        <v>13</v>
      </c>
      <c r="F121" s="5">
        <f t="shared" si="42"/>
        <v>14</v>
      </c>
      <c r="G121" s="5">
        <f t="shared" si="43"/>
        <v>4</v>
      </c>
      <c r="I121" s="2"/>
      <c r="J121" s="2"/>
      <c r="K121" s="3"/>
      <c r="L121" s="2"/>
      <c r="M121" s="2"/>
      <c r="N121" s="2"/>
      <c r="P121" s="2"/>
      <c r="Q121" s="2"/>
      <c r="R121" s="2"/>
      <c r="S121" s="2"/>
      <c r="T121" s="2"/>
      <c r="U121" s="2"/>
      <c r="W121" s="2"/>
      <c r="X121" s="2"/>
      <c r="Y121" s="2"/>
      <c r="Z121" s="2"/>
      <c r="AA121" s="2"/>
      <c r="AB121" s="2"/>
      <c r="AD121" s="2"/>
      <c r="AE121" s="2"/>
      <c r="AF121" s="2"/>
      <c r="AG121" s="2"/>
      <c r="AH121" s="2"/>
      <c r="AI121" s="2"/>
      <c r="AK121" s="2"/>
      <c r="AL121" s="2"/>
      <c r="AM121" s="2"/>
      <c r="AN121" s="2"/>
      <c r="AO121" s="2"/>
      <c r="AP121" s="2"/>
      <c r="AR121" s="2"/>
      <c r="AS121" s="2"/>
      <c r="AT121" s="2"/>
      <c r="AU121" s="2"/>
      <c r="AV121" s="2"/>
      <c r="AW121" s="2"/>
      <c r="AY121" s="2"/>
      <c r="AZ121" s="2"/>
    </row>
    <row r="122" spans="2:52" hidden="1" x14ac:dyDescent="0.3">
      <c r="B122" s="14" t="s">
        <v>252</v>
      </c>
      <c r="C122" s="5" t="s">
        <v>578</v>
      </c>
      <c r="D122" s="6">
        <f t="shared" si="61"/>
        <v>1</v>
      </c>
      <c r="E122" s="6">
        <f t="shared" si="62"/>
        <v>14</v>
      </c>
      <c r="F122" s="5">
        <f t="shared" si="42"/>
        <v>15</v>
      </c>
      <c r="G122" s="5">
        <f t="shared" si="43"/>
        <v>5</v>
      </c>
      <c r="I122" s="2"/>
      <c r="J122" s="2"/>
      <c r="K122" s="3"/>
      <c r="L122" s="2"/>
      <c r="M122" s="2"/>
      <c r="N122" s="2"/>
      <c r="P122" s="2"/>
      <c r="Q122" s="2"/>
      <c r="R122" s="2"/>
      <c r="S122" s="2"/>
      <c r="T122" s="2"/>
      <c r="U122" s="2"/>
      <c r="W122" s="2"/>
      <c r="X122" s="2"/>
      <c r="Y122" s="2"/>
      <c r="Z122" s="2"/>
      <c r="AA122" s="2"/>
      <c r="AB122" s="2"/>
      <c r="AD122" s="2"/>
      <c r="AE122" s="2"/>
      <c r="AF122" s="2"/>
      <c r="AG122" s="2"/>
      <c r="AH122" s="2"/>
      <c r="AI122" s="2"/>
      <c r="AK122" s="2"/>
      <c r="AL122" s="2"/>
      <c r="AM122" s="2"/>
      <c r="AN122" s="2"/>
      <c r="AO122" s="2"/>
      <c r="AP122" s="2"/>
      <c r="AR122" s="2"/>
      <c r="AS122" s="2"/>
      <c r="AT122" s="2"/>
      <c r="AU122" s="2"/>
      <c r="AV122" s="2"/>
      <c r="AW122" s="2"/>
      <c r="AY122" s="2"/>
      <c r="AZ122" s="2"/>
    </row>
    <row r="123" spans="2:52" hidden="1" x14ac:dyDescent="0.3">
      <c r="B123" s="14" t="s">
        <v>287</v>
      </c>
      <c r="C123" s="5" t="s">
        <v>579</v>
      </c>
      <c r="D123" s="6">
        <f t="shared" si="61"/>
        <v>0</v>
      </c>
      <c r="E123" s="6">
        <f t="shared" si="62"/>
        <v>7</v>
      </c>
      <c r="F123" s="5">
        <f t="shared" si="42"/>
        <v>7</v>
      </c>
      <c r="G123" s="5">
        <f t="shared" si="43"/>
        <v>3</v>
      </c>
      <c r="I123" s="2"/>
      <c r="J123" s="2"/>
      <c r="K123" s="3"/>
      <c r="L123" s="2"/>
      <c r="M123" s="2"/>
      <c r="N123" s="2"/>
      <c r="P123" s="2"/>
      <c r="Q123" s="2"/>
      <c r="R123" s="2"/>
      <c r="S123" s="2"/>
      <c r="T123" s="2"/>
      <c r="U123" s="2"/>
      <c r="W123" s="2"/>
      <c r="X123" s="2"/>
      <c r="Y123" s="2"/>
      <c r="Z123" s="2"/>
      <c r="AA123" s="2"/>
      <c r="AB123" s="2"/>
      <c r="AD123" s="2"/>
      <c r="AE123" s="2"/>
      <c r="AF123" s="2"/>
      <c r="AG123" s="2"/>
      <c r="AH123" s="2"/>
      <c r="AI123" s="2"/>
      <c r="AK123" s="2"/>
      <c r="AL123" s="2"/>
      <c r="AM123" s="2"/>
      <c r="AN123" s="2"/>
      <c r="AO123" s="2"/>
      <c r="AP123" s="2"/>
      <c r="AR123" s="2"/>
      <c r="AS123" s="2"/>
      <c r="AT123" s="2"/>
      <c r="AU123" s="2"/>
      <c r="AV123" s="2"/>
      <c r="AW123" s="2"/>
      <c r="AY123" s="2"/>
      <c r="AZ123" s="2"/>
    </row>
    <row r="124" spans="2:52" hidden="1" x14ac:dyDescent="0.3">
      <c r="B124" s="14" t="s">
        <v>323</v>
      </c>
      <c r="C124" s="5" t="s">
        <v>580</v>
      </c>
      <c r="D124" s="6">
        <f t="shared" si="61"/>
        <v>1</v>
      </c>
      <c r="E124" s="6">
        <f t="shared" si="62"/>
        <v>7</v>
      </c>
      <c r="F124" s="5">
        <f t="shared" si="42"/>
        <v>8</v>
      </c>
      <c r="G124" s="5">
        <f t="shared" si="43"/>
        <v>3</v>
      </c>
      <c r="I124" s="2"/>
      <c r="J124" s="2"/>
      <c r="K124" s="3"/>
      <c r="L124" s="2"/>
      <c r="M124" s="2"/>
      <c r="N124" s="2"/>
      <c r="P124" s="2"/>
      <c r="Q124" s="2"/>
      <c r="R124" s="2"/>
      <c r="S124" s="2"/>
      <c r="T124" s="2"/>
      <c r="U124" s="2"/>
      <c r="W124" s="2"/>
      <c r="X124" s="2"/>
      <c r="Y124" s="2"/>
      <c r="Z124" s="2"/>
      <c r="AA124" s="2"/>
      <c r="AB124" s="2"/>
      <c r="AD124" s="2"/>
      <c r="AE124" s="2"/>
      <c r="AF124" s="2"/>
      <c r="AG124" s="2"/>
      <c r="AH124" s="2"/>
      <c r="AI124" s="2"/>
      <c r="AK124" s="2"/>
      <c r="AL124" s="2"/>
      <c r="AM124" s="2"/>
      <c r="AN124" s="2"/>
      <c r="AO124" s="2"/>
      <c r="AP124" s="2"/>
      <c r="AR124" s="2"/>
      <c r="AS124" s="2"/>
      <c r="AT124" s="2"/>
      <c r="AU124" s="2"/>
      <c r="AV124" s="2"/>
      <c r="AW124" s="2"/>
      <c r="AY124" s="2"/>
      <c r="AZ124" s="2"/>
    </row>
    <row r="125" spans="2:52" hidden="1" x14ac:dyDescent="0.3">
      <c r="B125" s="14" t="s">
        <v>135</v>
      </c>
      <c r="C125" s="5" t="s">
        <v>581</v>
      </c>
      <c r="D125" s="6">
        <f t="shared" si="61"/>
        <v>0</v>
      </c>
      <c r="E125" s="6">
        <f t="shared" si="62"/>
        <v>7</v>
      </c>
      <c r="F125" s="5">
        <f t="shared" si="42"/>
        <v>7</v>
      </c>
      <c r="G125" s="5">
        <f t="shared" si="43"/>
        <v>3</v>
      </c>
      <c r="I125" s="2"/>
      <c r="J125" s="2"/>
      <c r="K125" s="3"/>
      <c r="L125" s="2"/>
      <c r="M125" s="2"/>
      <c r="N125" s="2"/>
      <c r="P125" s="2"/>
      <c r="Q125" s="2"/>
      <c r="R125" s="2"/>
      <c r="S125" s="2"/>
      <c r="T125" s="2"/>
      <c r="U125" s="2"/>
      <c r="W125" s="2"/>
      <c r="X125" s="2"/>
      <c r="Y125" s="2"/>
      <c r="Z125" s="2"/>
      <c r="AA125" s="2"/>
      <c r="AB125" s="2"/>
      <c r="AD125" s="2"/>
      <c r="AE125" s="2"/>
      <c r="AF125" s="2"/>
      <c r="AG125" s="2"/>
      <c r="AH125" s="2"/>
      <c r="AI125" s="2"/>
      <c r="AK125" s="2"/>
      <c r="AL125" s="2"/>
      <c r="AM125" s="2"/>
      <c r="AN125" s="2"/>
      <c r="AO125" s="2"/>
      <c r="AP125" s="2"/>
      <c r="AR125" s="2"/>
      <c r="AS125" s="2"/>
      <c r="AT125" s="2"/>
      <c r="AU125" s="2"/>
      <c r="AV125" s="2"/>
      <c r="AW125" s="2"/>
      <c r="AY125" s="2"/>
      <c r="AZ125" s="2"/>
    </row>
    <row r="126" spans="2:52" hidden="1" x14ac:dyDescent="0.3">
      <c r="B126" s="14" t="s">
        <v>269</v>
      </c>
      <c r="C126" s="5" t="s">
        <v>582</v>
      </c>
      <c r="D126" s="6">
        <f>Y3</f>
        <v>0</v>
      </c>
      <c r="E126" s="6">
        <f>Z3</f>
        <v>11</v>
      </c>
      <c r="F126" s="5">
        <f t="shared" si="42"/>
        <v>11</v>
      </c>
      <c r="G126" s="5">
        <f t="shared" si="43"/>
        <v>4</v>
      </c>
      <c r="I126" s="2"/>
      <c r="J126" s="2"/>
      <c r="K126" s="3"/>
      <c r="L126" s="2"/>
      <c r="M126" s="2"/>
      <c r="N126" s="2"/>
      <c r="P126" s="2"/>
      <c r="Q126" s="2"/>
      <c r="R126" s="2"/>
      <c r="S126" s="2"/>
      <c r="T126" s="2"/>
      <c r="U126" s="2"/>
      <c r="W126" s="2"/>
      <c r="X126" s="2"/>
      <c r="Y126" s="2"/>
      <c r="Z126" s="2"/>
      <c r="AA126" s="2"/>
      <c r="AB126" s="2"/>
      <c r="AD126" s="2"/>
      <c r="AE126" s="2"/>
      <c r="AF126" s="2"/>
      <c r="AG126" s="2"/>
      <c r="AH126" s="2"/>
      <c r="AI126" s="2"/>
      <c r="AK126" s="2"/>
      <c r="AL126" s="2"/>
      <c r="AM126" s="2"/>
      <c r="AN126" s="2"/>
      <c r="AO126" s="2"/>
      <c r="AP126" s="2"/>
      <c r="AR126" s="2"/>
      <c r="AS126" s="2"/>
      <c r="AT126" s="2"/>
      <c r="AU126" s="2"/>
      <c r="AV126" s="2"/>
      <c r="AW126" s="2"/>
      <c r="AY126" s="2"/>
      <c r="AZ126" s="2"/>
    </row>
    <row r="127" spans="2:52" hidden="1" x14ac:dyDescent="0.3">
      <c r="B127" s="14" t="s">
        <v>400</v>
      </c>
      <c r="C127" s="5" t="s">
        <v>583</v>
      </c>
      <c r="D127" s="6">
        <f t="shared" ref="D127:E127" si="63">Y4</f>
        <v>1</v>
      </c>
      <c r="E127" s="6">
        <f t="shared" si="63"/>
        <v>7</v>
      </c>
      <c r="F127" s="5">
        <f t="shared" si="42"/>
        <v>8</v>
      </c>
      <c r="G127" s="5">
        <f t="shared" si="43"/>
        <v>3</v>
      </c>
      <c r="I127" s="2"/>
      <c r="J127" s="2"/>
      <c r="K127" s="3"/>
      <c r="L127" s="2"/>
      <c r="M127" s="2"/>
      <c r="N127" s="2"/>
      <c r="P127" s="2"/>
      <c r="Q127" s="2"/>
      <c r="R127" s="2"/>
      <c r="S127" s="2"/>
      <c r="T127" s="2"/>
      <c r="U127" s="2"/>
      <c r="W127" s="2"/>
      <c r="X127" s="2"/>
      <c r="Y127" s="2"/>
      <c r="Z127" s="2"/>
      <c r="AA127" s="2"/>
      <c r="AB127" s="2"/>
      <c r="AD127" s="2"/>
      <c r="AE127" s="2"/>
      <c r="AF127" s="2"/>
      <c r="AG127" s="2"/>
      <c r="AH127" s="2"/>
      <c r="AI127" s="2"/>
      <c r="AK127" s="2"/>
      <c r="AL127" s="2"/>
      <c r="AM127" s="2"/>
      <c r="AN127" s="2"/>
      <c r="AO127" s="2"/>
      <c r="AP127" s="2"/>
      <c r="AR127" s="2"/>
      <c r="AS127" s="2"/>
      <c r="AT127" s="2"/>
      <c r="AU127" s="2"/>
      <c r="AV127" s="2"/>
      <c r="AW127" s="2"/>
      <c r="AY127" s="2"/>
      <c r="AZ127" s="2"/>
    </row>
    <row r="128" spans="2:52" hidden="1" x14ac:dyDescent="0.3">
      <c r="B128" s="14" t="s">
        <v>339</v>
      </c>
      <c r="C128" s="5" t="s">
        <v>584</v>
      </c>
      <c r="D128" s="6">
        <f t="shared" ref="D128:E128" si="64">Y5</f>
        <v>0</v>
      </c>
      <c r="E128" s="6">
        <f t="shared" si="64"/>
        <v>7</v>
      </c>
      <c r="F128" s="5">
        <f t="shared" si="42"/>
        <v>7</v>
      </c>
      <c r="G128" s="5">
        <f t="shared" si="43"/>
        <v>3</v>
      </c>
      <c r="I128" s="2"/>
      <c r="J128" s="2"/>
      <c r="K128" s="3"/>
      <c r="L128" s="2"/>
      <c r="M128" s="2"/>
      <c r="N128" s="2"/>
      <c r="P128" s="2"/>
      <c r="Q128" s="2"/>
      <c r="R128" s="2"/>
      <c r="S128" s="2"/>
      <c r="T128" s="2"/>
      <c r="U128" s="2"/>
      <c r="W128" s="2"/>
      <c r="X128" s="2"/>
      <c r="Y128" s="2"/>
      <c r="Z128" s="2"/>
      <c r="AA128" s="2"/>
      <c r="AB128" s="2"/>
      <c r="AD128" s="2"/>
      <c r="AE128" s="2"/>
      <c r="AF128" s="2"/>
      <c r="AG128" s="2"/>
      <c r="AH128" s="2"/>
      <c r="AI128" s="2"/>
      <c r="AK128" s="2"/>
      <c r="AL128" s="2"/>
      <c r="AM128" s="2"/>
      <c r="AN128" s="2"/>
      <c r="AO128" s="2"/>
      <c r="AP128" s="2"/>
      <c r="AR128" s="2"/>
      <c r="AS128" s="2"/>
      <c r="AT128" s="2"/>
      <c r="AU128" s="2"/>
      <c r="AV128" s="2"/>
      <c r="AW128" s="2"/>
      <c r="AY128" s="2"/>
      <c r="AZ128" s="2"/>
    </row>
    <row r="129" spans="2:52" hidden="1" x14ac:dyDescent="0.3">
      <c r="B129" s="14" t="s">
        <v>300</v>
      </c>
      <c r="C129" s="5" t="s">
        <v>585</v>
      </c>
      <c r="D129" s="6">
        <f t="shared" ref="D129:E129" si="65">Y6</f>
        <v>0</v>
      </c>
      <c r="E129" s="6">
        <f t="shared" si="65"/>
        <v>4</v>
      </c>
      <c r="F129" s="5">
        <f t="shared" si="42"/>
        <v>4</v>
      </c>
      <c r="G129" s="5">
        <f t="shared" si="43"/>
        <v>2</v>
      </c>
      <c r="I129" s="2"/>
      <c r="J129" s="2"/>
      <c r="K129" s="3"/>
      <c r="L129" s="2"/>
      <c r="M129" s="2"/>
      <c r="N129" s="2"/>
      <c r="P129" s="2"/>
      <c r="Q129" s="2"/>
      <c r="R129" s="2"/>
      <c r="S129" s="2"/>
      <c r="T129" s="2"/>
      <c r="U129" s="2"/>
      <c r="W129" s="2"/>
      <c r="X129" s="2"/>
      <c r="Y129" s="2"/>
      <c r="Z129" s="2"/>
      <c r="AA129" s="2"/>
      <c r="AB129" s="2"/>
      <c r="AD129" s="2"/>
      <c r="AE129" s="2"/>
      <c r="AF129" s="2"/>
      <c r="AG129" s="2"/>
      <c r="AH129" s="2"/>
      <c r="AI129" s="2"/>
      <c r="AK129" s="2"/>
      <c r="AL129" s="2"/>
      <c r="AM129" s="2"/>
      <c r="AN129" s="2"/>
      <c r="AO129" s="2"/>
      <c r="AP129" s="2"/>
      <c r="AR129" s="2"/>
      <c r="AS129" s="2"/>
      <c r="AT129" s="2"/>
      <c r="AU129" s="2"/>
      <c r="AV129" s="2"/>
      <c r="AW129" s="2"/>
      <c r="AY129" s="2"/>
      <c r="AZ129" s="2"/>
    </row>
    <row r="130" spans="2:52" hidden="1" x14ac:dyDescent="0.3">
      <c r="B130" s="14" t="s">
        <v>373</v>
      </c>
      <c r="C130" s="5" t="s">
        <v>586</v>
      </c>
      <c r="D130" s="6">
        <f t="shared" ref="D130:E130" si="66">Y7</f>
        <v>1</v>
      </c>
      <c r="E130" s="6">
        <f t="shared" si="66"/>
        <v>8</v>
      </c>
      <c r="F130" s="5">
        <f t="shared" si="42"/>
        <v>9</v>
      </c>
      <c r="G130" s="5">
        <f t="shared" si="43"/>
        <v>3</v>
      </c>
      <c r="I130" s="2"/>
      <c r="J130" s="2"/>
      <c r="K130" s="3"/>
      <c r="L130" s="2"/>
      <c r="M130" s="2"/>
      <c r="N130" s="2"/>
      <c r="P130" s="2"/>
      <c r="Q130" s="2"/>
      <c r="R130" s="2"/>
      <c r="S130" s="2"/>
      <c r="T130" s="2"/>
      <c r="U130" s="2"/>
      <c r="W130" s="2"/>
      <c r="X130" s="2"/>
      <c r="Y130" s="2"/>
      <c r="Z130" s="2"/>
      <c r="AA130" s="2"/>
      <c r="AB130" s="2"/>
      <c r="AD130" s="2"/>
      <c r="AE130" s="2"/>
      <c r="AF130" s="2"/>
      <c r="AG130" s="2"/>
      <c r="AH130" s="2"/>
      <c r="AI130" s="2"/>
      <c r="AK130" s="2"/>
      <c r="AL130" s="2"/>
      <c r="AM130" s="2"/>
      <c r="AN130" s="2"/>
      <c r="AO130" s="2"/>
      <c r="AP130" s="2"/>
      <c r="AR130" s="2"/>
      <c r="AS130" s="2"/>
      <c r="AT130" s="2"/>
      <c r="AU130" s="2"/>
      <c r="AV130" s="2"/>
      <c r="AW130" s="2"/>
      <c r="AY130" s="2"/>
      <c r="AZ130" s="2"/>
    </row>
    <row r="131" spans="2:52" hidden="1" x14ac:dyDescent="0.3">
      <c r="B131" s="14" t="s">
        <v>382</v>
      </c>
      <c r="C131" s="5" t="s">
        <v>587</v>
      </c>
      <c r="D131" s="6">
        <f t="shared" ref="D131:E131" si="67">Y8</f>
        <v>0</v>
      </c>
      <c r="E131" s="6">
        <f t="shared" si="67"/>
        <v>6</v>
      </c>
      <c r="F131" s="5">
        <f t="shared" si="42"/>
        <v>6</v>
      </c>
      <c r="G131" s="5">
        <f t="shared" si="43"/>
        <v>3</v>
      </c>
      <c r="I131" s="2"/>
      <c r="J131" s="2"/>
      <c r="K131" s="3"/>
      <c r="L131" s="2"/>
      <c r="M131" s="2"/>
      <c r="N131" s="2"/>
      <c r="P131" s="2"/>
      <c r="Q131" s="2"/>
      <c r="R131" s="2"/>
      <c r="S131" s="2"/>
      <c r="T131" s="2"/>
      <c r="U131" s="2"/>
      <c r="W131" s="2"/>
      <c r="X131" s="2"/>
      <c r="Y131" s="2"/>
      <c r="Z131" s="2"/>
      <c r="AA131" s="2"/>
      <c r="AB131" s="2"/>
      <c r="AD131" s="2"/>
      <c r="AE131" s="2"/>
      <c r="AF131" s="2"/>
      <c r="AG131" s="2"/>
      <c r="AH131" s="2"/>
      <c r="AI131" s="2"/>
      <c r="AK131" s="2"/>
      <c r="AL131" s="2"/>
      <c r="AM131" s="2"/>
      <c r="AN131" s="2"/>
      <c r="AO131" s="2"/>
      <c r="AP131" s="2"/>
      <c r="AR131" s="2"/>
      <c r="AS131" s="2"/>
      <c r="AT131" s="2"/>
      <c r="AU131" s="2"/>
      <c r="AV131" s="2"/>
      <c r="AW131" s="2"/>
      <c r="AY131" s="2"/>
      <c r="AZ131" s="2"/>
    </row>
    <row r="132" spans="2:52" hidden="1" x14ac:dyDescent="0.3">
      <c r="B132" s="14" t="s">
        <v>381</v>
      </c>
      <c r="C132" s="5" t="s">
        <v>588</v>
      </c>
      <c r="D132" s="6">
        <f t="shared" ref="D132:E132" si="68">Y9</f>
        <v>0</v>
      </c>
      <c r="E132" s="6">
        <f t="shared" si="68"/>
        <v>9</v>
      </c>
      <c r="F132" s="5">
        <f t="shared" ref="F132:F195" si="69">IF(D132="-","-",IF(D132=0,E132,CHOOSE(D132,1,3,6,10,15)+E132))</f>
        <v>9</v>
      </c>
      <c r="G132" s="5">
        <f t="shared" ref="G132:G195" si="70">IF(F132="-","-",IF(F132=15,5,IF(F132&gt;=10,4,IF(F132&gt;=6,3,IF(F132&gt;=3,2,IF(F132&gt;=1,1,0))))))</f>
        <v>3</v>
      </c>
      <c r="I132" s="2"/>
      <c r="J132" s="2"/>
      <c r="K132" s="3"/>
      <c r="L132" s="2"/>
      <c r="M132" s="2"/>
      <c r="N132" s="2"/>
      <c r="P132" s="2"/>
      <c r="Q132" s="2"/>
      <c r="R132" s="2"/>
      <c r="S132" s="2"/>
      <c r="T132" s="2"/>
      <c r="U132" s="2"/>
      <c r="W132" s="2"/>
      <c r="X132" s="2"/>
      <c r="Y132" s="2"/>
      <c r="Z132" s="2"/>
      <c r="AA132" s="2"/>
      <c r="AB132" s="2"/>
      <c r="AD132" s="2"/>
      <c r="AE132" s="2"/>
      <c r="AF132" s="2"/>
      <c r="AG132" s="2"/>
      <c r="AH132" s="2"/>
      <c r="AI132" s="2"/>
      <c r="AK132" s="2"/>
      <c r="AL132" s="2"/>
      <c r="AM132" s="2"/>
      <c r="AN132" s="2"/>
      <c r="AO132" s="2"/>
      <c r="AP132" s="2"/>
      <c r="AR132" s="2"/>
      <c r="AS132" s="2"/>
      <c r="AT132" s="2"/>
      <c r="AU132" s="2"/>
      <c r="AV132" s="2"/>
      <c r="AW132" s="2"/>
      <c r="AY132" s="2"/>
      <c r="AZ132" s="2"/>
    </row>
    <row r="133" spans="2:52" hidden="1" x14ac:dyDescent="0.3">
      <c r="B133" s="14" t="s">
        <v>197</v>
      </c>
      <c r="C133" s="5" t="s">
        <v>589</v>
      </c>
      <c r="D133" s="6">
        <f t="shared" ref="D133:E133" si="71">Y10</f>
        <v>1</v>
      </c>
      <c r="E133" s="6">
        <f t="shared" si="71"/>
        <v>6</v>
      </c>
      <c r="F133" s="5">
        <f t="shared" si="69"/>
        <v>7</v>
      </c>
      <c r="G133" s="5">
        <f t="shared" si="70"/>
        <v>3</v>
      </c>
      <c r="I133" s="2"/>
      <c r="J133" s="2"/>
      <c r="K133" s="3"/>
      <c r="L133" s="2"/>
      <c r="M133" s="2"/>
      <c r="N133" s="2"/>
      <c r="P133" s="2"/>
      <c r="Q133" s="2"/>
      <c r="R133" s="2"/>
      <c r="S133" s="2"/>
      <c r="T133" s="2"/>
      <c r="U133" s="2"/>
      <c r="W133" s="2"/>
      <c r="X133" s="2"/>
      <c r="Y133" s="2"/>
      <c r="Z133" s="2"/>
      <c r="AA133" s="2"/>
      <c r="AB133" s="2"/>
      <c r="AD133" s="2"/>
      <c r="AE133" s="2"/>
      <c r="AF133" s="2"/>
      <c r="AG133" s="2"/>
      <c r="AH133" s="2"/>
      <c r="AI133" s="2"/>
      <c r="AK133" s="2"/>
      <c r="AL133" s="2"/>
      <c r="AM133" s="2"/>
      <c r="AN133" s="2"/>
      <c r="AO133" s="2"/>
      <c r="AP133" s="2"/>
      <c r="AR133" s="2"/>
      <c r="AS133" s="2"/>
      <c r="AT133" s="2"/>
      <c r="AU133" s="2"/>
      <c r="AV133" s="2"/>
      <c r="AW133" s="2"/>
      <c r="AY133" s="2"/>
      <c r="AZ133" s="2"/>
    </row>
    <row r="134" spans="2:52" hidden="1" x14ac:dyDescent="0.3">
      <c r="B134" s="14" t="s">
        <v>277</v>
      </c>
      <c r="C134" s="5" t="s">
        <v>590</v>
      </c>
      <c r="D134" s="6">
        <f t="shared" ref="D134:E134" si="72">Y11</f>
        <v>1</v>
      </c>
      <c r="E134" s="6">
        <f t="shared" si="72"/>
        <v>14</v>
      </c>
      <c r="F134" s="5">
        <f t="shared" si="69"/>
        <v>15</v>
      </c>
      <c r="G134" s="5">
        <f t="shared" si="70"/>
        <v>5</v>
      </c>
      <c r="I134" s="2"/>
      <c r="J134" s="2"/>
      <c r="K134" s="3"/>
      <c r="L134" s="2"/>
      <c r="M134" s="2"/>
      <c r="N134" s="2"/>
      <c r="P134" s="2"/>
      <c r="Q134" s="2"/>
      <c r="R134" s="2"/>
      <c r="S134" s="2"/>
      <c r="T134" s="2"/>
      <c r="U134" s="2"/>
      <c r="W134" s="2"/>
      <c r="X134" s="2"/>
      <c r="Y134" s="2"/>
      <c r="Z134" s="2"/>
      <c r="AA134" s="2"/>
      <c r="AB134" s="2"/>
      <c r="AD134" s="2"/>
      <c r="AE134" s="2"/>
      <c r="AF134" s="2"/>
      <c r="AG134" s="2"/>
      <c r="AH134" s="2"/>
      <c r="AI134" s="2"/>
      <c r="AK134" s="2"/>
      <c r="AL134" s="2"/>
      <c r="AM134" s="2"/>
      <c r="AN134" s="2"/>
      <c r="AO134" s="2"/>
      <c r="AP134" s="2"/>
      <c r="AR134" s="2"/>
      <c r="AS134" s="2"/>
      <c r="AT134" s="2"/>
      <c r="AU134" s="2"/>
      <c r="AV134" s="2"/>
      <c r="AW134" s="2"/>
      <c r="AY134" s="2"/>
      <c r="AZ134" s="2"/>
    </row>
    <row r="135" spans="2:52" hidden="1" x14ac:dyDescent="0.3">
      <c r="B135" s="14" t="s">
        <v>117</v>
      </c>
      <c r="C135" s="5" t="s">
        <v>591</v>
      </c>
      <c r="D135" s="6">
        <f t="shared" ref="D135:E135" si="73">Y12</f>
        <v>0</v>
      </c>
      <c r="E135" s="6">
        <f t="shared" si="73"/>
        <v>15</v>
      </c>
      <c r="F135" s="5">
        <f t="shared" si="69"/>
        <v>15</v>
      </c>
      <c r="G135" s="5">
        <f t="shared" si="70"/>
        <v>5</v>
      </c>
      <c r="I135" s="2"/>
      <c r="J135" s="2"/>
      <c r="K135" s="3"/>
      <c r="L135" s="2"/>
      <c r="M135" s="2"/>
      <c r="N135" s="2"/>
      <c r="P135" s="2"/>
      <c r="Q135" s="2"/>
      <c r="R135" s="2"/>
      <c r="S135" s="2"/>
      <c r="T135" s="2"/>
      <c r="U135" s="2"/>
      <c r="W135" s="2"/>
      <c r="X135" s="2"/>
      <c r="Y135" s="2"/>
      <c r="Z135" s="2"/>
      <c r="AA135" s="2"/>
      <c r="AB135" s="2"/>
      <c r="AD135" s="2"/>
      <c r="AE135" s="2"/>
      <c r="AF135" s="2"/>
      <c r="AG135" s="2"/>
      <c r="AH135" s="2"/>
      <c r="AI135" s="2"/>
      <c r="AK135" s="2"/>
      <c r="AL135" s="2"/>
      <c r="AM135" s="2"/>
      <c r="AN135" s="2"/>
      <c r="AO135" s="2"/>
      <c r="AP135" s="2"/>
      <c r="AR135" s="2"/>
      <c r="AS135" s="2"/>
      <c r="AT135" s="2"/>
      <c r="AU135" s="2"/>
      <c r="AV135" s="2"/>
      <c r="AW135" s="2"/>
      <c r="AY135" s="2"/>
      <c r="AZ135" s="2"/>
    </row>
    <row r="136" spans="2:52" hidden="1" x14ac:dyDescent="0.3">
      <c r="B136" s="14" t="s">
        <v>192</v>
      </c>
      <c r="C136" s="5" t="s">
        <v>592</v>
      </c>
      <c r="D136" s="6">
        <f t="shared" ref="D136:E136" si="74">Y13</f>
        <v>3</v>
      </c>
      <c r="E136" s="6">
        <f t="shared" si="74"/>
        <v>5</v>
      </c>
      <c r="F136" s="5">
        <f t="shared" si="69"/>
        <v>11</v>
      </c>
      <c r="G136" s="5">
        <f t="shared" si="70"/>
        <v>4</v>
      </c>
      <c r="I136" s="2"/>
      <c r="J136" s="2"/>
      <c r="K136" s="3"/>
      <c r="L136" s="2"/>
      <c r="M136" s="2"/>
      <c r="N136" s="2"/>
      <c r="P136" s="2"/>
      <c r="Q136" s="2"/>
      <c r="R136" s="2"/>
      <c r="S136" s="2"/>
      <c r="T136" s="2"/>
      <c r="U136" s="2"/>
      <c r="W136" s="2"/>
      <c r="X136" s="2"/>
      <c r="Y136" s="2"/>
      <c r="Z136" s="2"/>
      <c r="AA136" s="2"/>
      <c r="AB136" s="2"/>
      <c r="AD136" s="2"/>
      <c r="AE136" s="2"/>
      <c r="AF136" s="2"/>
      <c r="AG136" s="2"/>
      <c r="AH136" s="2"/>
      <c r="AI136" s="2"/>
      <c r="AK136" s="2"/>
      <c r="AL136" s="2"/>
      <c r="AM136" s="2"/>
      <c r="AN136" s="2"/>
      <c r="AO136" s="2"/>
      <c r="AP136" s="2"/>
      <c r="AR136" s="2"/>
      <c r="AS136" s="2"/>
      <c r="AT136" s="2"/>
      <c r="AU136" s="2"/>
      <c r="AV136" s="2"/>
      <c r="AW136" s="2"/>
      <c r="AY136" s="2"/>
      <c r="AZ136" s="2"/>
    </row>
    <row r="137" spans="2:52" hidden="1" x14ac:dyDescent="0.3">
      <c r="B137" s="14" t="s">
        <v>392</v>
      </c>
      <c r="C137" s="5" t="s">
        <v>593</v>
      </c>
      <c r="D137" s="6">
        <f t="shared" ref="D137:E137" si="75">Y14</f>
        <v>0</v>
      </c>
      <c r="E137" s="6">
        <f t="shared" si="75"/>
        <v>15</v>
      </c>
      <c r="F137" s="5">
        <f t="shared" si="69"/>
        <v>15</v>
      </c>
      <c r="G137" s="5">
        <f t="shared" si="70"/>
        <v>5</v>
      </c>
      <c r="I137" s="2"/>
      <c r="J137" s="2"/>
      <c r="K137" s="3"/>
      <c r="L137" s="2"/>
      <c r="M137" s="2"/>
      <c r="N137" s="2"/>
      <c r="P137" s="2"/>
      <c r="Q137" s="2"/>
      <c r="R137" s="2"/>
      <c r="S137" s="2"/>
      <c r="T137" s="2"/>
      <c r="U137" s="2"/>
      <c r="W137" s="2"/>
      <c r="X137" s="2"/>
      <c r="Y137" s="2"/>
      <c r="Z137" s="2"/>
      <c r="AA137" s="2"/>
      <c r="AB137" s="2"/>
      <c r="AD137" s="2"/>
      <c r="AE137" s="2"/>
      <c r="AF137" s="2"/>
      <c r="AG137" s="2"/>
      <c r="AH137" s="2"/>
      <c r="AI137" s="2"/>
      <c r="AK137" s="2"/>
      <c r="AL137" s="2"/>
      <c r="AM137" s="2"/>
      <c r="AN137" s="2"/>
      <c r="AO137" s="2"/>
      <c r="AP137" s="2"/>
      <c r="AR137" s="2"/>
      <c r="AS137" s="2"/>
      <c r="AT137" s="2"/>
      <c r="AU137" s="2"/>
      <c r="AV137" s="2"/>
      <c r="AW137" s="2"/>
      <c r="AY137" s="2"/>
      <c r="AZ137" s="2"/>
    </row>
    <row r="138" spans="2:52" hidden="1" x14ac:dyDescent="0.3">
      <c r="B138" s="14" t="s">
        <v>379</v>
      </c>
      <c r="C138" s="5" t="s">
        <v>594</v>
      </c>
      <c r="D138" s="6">
        <f t="shared" ref="D138:E138" si="76">Y15</f>
        <v>0</v>
      </c>
      <c r="E138" s="6">
        <f t="shared" si="76"/>
        <v>15</v>
      </c>
      <c r="F138" s="5">
        <f t="shared" si="69"/>
        <v>15</v>
      </c>
      <c r="G138" s="5">
        <f t="shared" si="70"/>
        <v>5</v>
      </c>
      <c r="I138" s="2"/>
      <c r="J138" s="2"/>
      <c r="K138" s="3"/>
      <c r="L138" s="2"/>
      <c r="M138" s="2"/>
      <c r="N138" s="2"/>
      <c r="P138" s="2"/>
      <c r="Q138" s="2"/>
      <c r="R138" s="2"/>
      <c r="S138" s="2"/>
      <c r="T138" s="2"/>
      <c r="U138" s="2"/>
      <c r="W138" s="2"/>
      <c r="X138" s="2"/>
      <c r="Y138" s="2"/>
      <c r="Z138" s="2"/>
      <c r="AA138" s="2"/>
      <c r="AB138" s="2"/>
      <c r="AD138" s="2"/>
      <c r="AE138" s="2"/>
      <c r="AF138" s="2"/>
      <c r="AG138" s="2"/>
      <c r="AH138" s="2"/>
      <c r="AI138" s="2"/>
      <c r="AK138" s="2"/>
      <c r="AL138" s="2"/>
      <c r="AM138" s="2"/>
      <c r="AN138" s="2"/>
      <c r="AO138" s="2"/>
      <c r="AP138" s="2"/>
      <c r="AR138" s="2"/>
      <c r="AS138" s="2"/>
      <c r="AT138" s="2"/>
      <c r="AU138" s="2"/>
      <c r="AV138" s="2"/>
      <c r="AW138" s="2"/>
      <c r="AY138" s="2"/>
      <c r="AZ138" s="2"/>
    </row>
    <row r="139" spans="2:52" hidden="1" x14ac:dyDescent="0.3">
      <c r="B139" s="14" t="s">
        <v>292</v>
      </c>
      <c r="C139" s="5" t="s">
        <v>595</v>
      </c>
      <c r="D139" s="6">
        <f t="shared" ref="D139:E139" si="77">Y16</f>
        <v>0</v>
      </c>
      <c r="E139" s="6">
        <f t="shared" si="77"/>
        <v>6</v>
      </c>
      <c r="F139" s="5">
        <f t="shared" si="69"/>
        <v>6</v>
      </c>
      <c r="G139" s="5">
        <f t="shared" si="70"/>
        <v>3</v>
      </c>
      <c r="I139" s="2"/>
      <c r="J139" s="2"/>
      <c r="K139" s="3"/>
      <c r="L139" s="2"/>
      <c r="M139" s="2"/>
      <c r="N139" s="2"/>
      <c r="P139" s="2"/>
      <c r="Q139" s="2"/>
      <c r="R139" s="2"/>
      <c r="S139" s="2"/>
      <c r="T139" s="2"/>
      <c r="U139" s="2"/>
      <c r="W139" s="2"/>
      <c r="X139" s="2"/>
      <c r="Y139" s="2"/>
      <c r="Z139" s="2"/>
      <c r="AA139" s="2"/>
      <c r="AB139" s="2"/>
      <c r="AD139" s="2"/>
      <c r="AE139" s="2"/>
      <c r="AF139" s="2"/>
      <c r="AG139" s="2"/>
      <c r="AH139" s="2"/>
      <c r="AI139" s="2"/>
      <c r="AK139" s="2"/>
      <c r="AL139" s="2"/>
      <c r="AM139" s="2"/>
      <c r="AN139" s="2"/>
      <c r="AO139" s="2"/>
      <c r="AP139" s="2"/>
      <c r="AR139" s="2"/>
      <c r="AS139" s="2"/>
      <c r="AT139" s="2"/>
      <c r="AU139" s="2"/>
      <c r="AV139" s="2"/>
      <c r="AW139" s="2"/>
      <c r="AY139" s="2"/>
      <c r="AZ139" s="2"/>
    </row>
    <row r="140" spans="2:52" hidden="1" x14ac:dyDescent="0.3">
      <c r="B140" s="14" t="s">
        <v>194</v>
      </c>
      <c r="C140" s="5" t="s">
        <v>596</v>
      </c>
      <c r="D140" s="6">
        <f t="shared" ref="D140:E140" si="78">Y17</f>
        <v>4</v>
      </c>
      <c r="E140" s="6">
        <f t="shared" si="78"/>
        <v>5</v>
      </c>
      <c r="F140" s="5">
        <f t="shared" si="69"/>
        <v>15</v>
      </c>
      <c r="G140" s="5">
        <f t="shared" si="70"/>
        <v>5</v>
      </c>
      <c r="I140" s="2"/>
      <c r="J140" s="2"/>
      <c r="K140" s="3"/>
      <c r="L140" s="2"/>
      <c r="M140" s="2"/>
      <c r="N140" s="2"/>
      <c r="P140" s="2"/>
      <c r="Q140" s="2"/>
      <c r="R140" s="2"/>
      <c r="S140" s="2"/>
      <c r="T140" s="2"/>
      <c r="U140" s="2"/>
      <c r="W140" s="2"/>
      <c r="X140" s="2"/>
      <c r="Y140" s="2"/>
      <c r="Z140" s="2"/>
      <c r="AA140" s="2"/>
      <c r="AB140" s="2"/>
      <c r="AD140" s="2"/>
      <c r="AE140" s="2"/>
      <c r="AF140" s="2"/>
      <c r="AG140" s="2"/>
      <c r="AH140" s="2"/>
      <c r="AI140" s="2"/>
      <c r="AK140" s="2"/>
      <c r="AL140" s="2"/>
      <c r="AM140" s="2"/>
      <c r="AN140" s="2"/>
      <c r="AO140" s="2"/>
      <c r="AP140" s="2"/>
      <c r="AR140" s="2"/>
      <c r="AS140" s="2"/>
      <c r="AT140" s="2"/>
      <c r="AU140" s="2"/>
      <c r="AV140" s="2"/>
      <c r="AW140" s="2"/>
      <c r="AY140" s="2"/>
      <c r="AZ140" s="2"/>
    </row>
    <row r="141" spans="2:52" hidden="1" x14ac:dyDescent="0.3">
      <c r="B141" s="14" t="s">
        <v>423</v>
      </c>
      <c r="C141" s="5" t="s">
        <v>597</v>
      </c>
      <c r="D141" s="6">
        <f t="shared" ref="D141:E141" si="79">Y18</f>
        <v>0</v>
      </c>
      <c r="E141" s="6">
        <f t="shared" si="79"/>
        <v>9</v>
      </c>
      <c r="F141" s="5">
        <f t="shared" si="69"/>
        <v>9</v>
      </c>
      <c r="G141" s="5">
        <f t="shared" si="70"/>
        <v>3</v>
      </c>
      <c r="I141" s="2"/>
      <c r="J141" s="2"/>
      <c r="K141" s="3"/>
      <c r="L141" s="2"/>
      <c r="M141" s="2"/>
      <c r="N141" s="2"/>
      <c r="P141" s="2"/>
      <c r="Q141" s="2"/>
      <c r="R141" s="2"/>
      <c r="S141" s="2"/>
      <c r="T141" s="2"/>
      <c r="U141" s="2"/>
      <c r="W141" s="2"/>
      <c r="X141" s="2"/>
      <c r="Y141" s="2"/>
      <c r="Z141" s="2"/>
      <c r="AA141" s="2"/>
      <c r="AB141" s="2"/>
      <c r="AD141" s="2"/>
      <c r="AE141" s="2"/>
      <c r="AF141" s="2"/>
      <c r="AG141" s="2"/>
      <c r="AH141" s="2"/>
      <c r="AI141" s="2"/>
      <c r="AK141" s="2"/>
      <c r="AL141" s="2"/>
      <c r="AM141" s="2"/>
      <c r="AN141" s="2"/>
      <c r="AO141" s="2"/>
      <c r="AP141" s="2"/>
      <c r="AR141" s="2"/>
      <c r="AS141" s="2"/>
      <c r="AT141" s="2"/>
      <c r="AU141" s="2"/>
      <c r="AV141" s="2"/>
      <c r="AW141" s="2"/>
      <c r="AY141" s="2"/>
      <c r="AZ141" s="2"/>
    </row>
    <row r="142" spans="2:52" hidden="1" x14ac:dyDescent="0.3">
      <c r="B142" s="14" t="s">
        <v>312</v>
      </c>
      <c r="C142" s="5" t="s">
        <v>598</v>
      </c>
      <c r="D142" s="6">
        <f t="shared" ref="D142:E142" si="80">Y19</f>
        <v>0</v>
      </c>
      <c r="E142" s="6">
        <f t="shared" si="80"/>
        <v>15</v>
      </c>
      <c r="F142" s="5">
        <f t="shared" si="69"/>
        <v>15</v>
      </c>
      <c r="G142" s="5">
        <f t="shared" si="70"/>
        <v>5</v>
      </c>
      <c r="I142" s="2"/>
      <c r="J142" s="2"/>
      <c r="K142" s="3"/>
      <c r="L142" s="2"/>
      <c r="M142" s="2"/>
      <c r="N142" s="2"/>
      <c r="P142" s="2"/>
      <c r="Q142" s="2"/>
      <c r="R142" s="2"/>
      <c r="S142" s="2"/>
      <c r="T142" s="2"/>
      <c r="U142" s="2"/>
      <c r="W142" s="2"/>
      <c r="X142" s="2"/>
      <c r="Y142" s="2"/>
      <c r="Z142" s="2"/>
      <c r="AA142" s="2"/>
      <c r="AB142" s="2"/>
      <c r="AD142" s="2"/>
      <c r="AE142" s="2"/>
      <c r="AF142" s="2"/>
      <c r="AG142" s="2"/>
      <c r="AH142" s="2"/>
      <c r="AI142" s="2"/>
      <c r="AK142" s="2"/>
      <c r="AL142" s="2"/>
      <c r="AM142" s="2"/>
      <c r="AN142" s="2"/>
      <c r="AO142" s="2"/>
      <c r="AP142" s="2"/>
      <c r="AR142" s="2"/>
      <c r="AS142" s="2"/>
      <c r="AT142" s="2"/>
      <c r="AU142" s="2"/>
      <c r="AV142" s="2"/>
      <c r="AW142" s="2"/>
      <c r="AY142" s="2"/>
      <c r="AZ142" s="2"/>
    </row>
    <row r="143" spans="2:52" hidden="1" x14ac:dyDescent="0.3">
      <c r="B143" s="14" t="s">
        <v>191</v>
      </c>
      <c r="C143" s="5" t="s">
        <v>599</v>
      </c>
      <c r="D143" s="6">
        <f t="shared" ref="D143:E143" si="81">Y20</f>
        <v>3</v>
      </c>
      <c r="E143" s="6">
        <f t="shared" si="81"/>
        <v>4</v>
      </c>
      <c r="F143" s="5">
        <f t="shared" si="69"/>
        <v>10</v>
      </c>
      <c r="G143" s="5">
        <f t="shared" si="70"/>
        <v>4</v>
      </c>
      <c r="I143" s="2"/>
      <c r="J143" s="2"/>
      <c r="K143" s="3"/>
      <c r="L143" s="2"/>
      <c r="M143" s="2"/>
      <c r="N143" s="2"/>
      <c r="P143" s="2"/>
      <c r="Q143" s="2"/>
      <c r="R143" s="2"/>
      <c r="S143" s="2"/>
      <c r="T143" s="2"/>
      <c r="U143" s="2"/>
      <c r="W143" s="2"/>
      <c r="X143" s="2"/>
      <c r="Y143" s="2"/>
      <c r="Z143" s="2"/>
      <c r="AA143" s="2"/>
      <c r="AB143" s="2"/>
      <c r="AD143" s="2"/>
      <c r="AE143" s="2"/>
      <c r="AF143" s="2"/>
      <c r="AG143" s="2"/>
      <c r="AH143" s="2"/>
      <c r="AI143" s="2"/>
      <c r="AK143" s="2"/>
      <c r="AL143" s="2"/>
      <c r="AM143" s="2"/>
      <c r="AN143" s="2"/>
      <c r="AO143" s="2"/>
      <c r="AP143" s="2"/>
      <c r="AR143" s="2"/>
      <c r="AS143" s="2"/>
      <c r="AT143" s="2"/>
      <c r="AU143" s="2"/>
      <c r="AV143" s="2"/>
      <c r="AW143" s="2"/>
      <c r="AY143" s="2"/>
      <c r="AZ143" s="2"/>
    </row>
    <row r="144" spans="2:52" hidden="1" x14ac:dyDescent="0.3">
      <c r="B144" s="14" t="s">
        <v>215</v>
      </c>
      <c r="C144" s="5" t="s">
        <v>600</v>
      </c>
      <c r="D144" s="6">
        <f t="shared" ref="D144:E144" si="82">Y21</f>
        <v>0</v>
      </c>
      <c r="E144" s="6">
        <f t="shared" si="82"/>
        <v>7</v>
      </c>
      <c r="F144" s="5">
        <f t="shared" si="69"/>
        <v>7</v>
      </c>
      <c r="G144" s="5">
        <f t="shared" si="70"/>
        <v>3</v>
      </c>
      <c r="I144" s="2"/>
      <c r="J144" s="2"/>
      <c r="K144" s="3"/>
      <c r="L144" s="2"/>
      <c r="M144" s="2"/>
      <c r="N144" s="2"/>
      <c r="P144" s="2"/>
      <c r="Q144" s="2"/>
      <c r="R144" s="2"/>
      <c r="S144" s="2"/>
      <c r="T144" s="2"/>
      <c r="U144" s="2"/>
      <c r="W144" s="2"/>
      <c r="X144" s="2"/>
      <c r="Y144" s="2"/>
      <c r="Z144" s="2"/>
      <c r="AA144" s="2"/>
      <c r="AB144" s="2"/>
      <c r="AD144" s="2"/>
      <c r="AE144" s="2"/>
      <c r="AF144" s="2"/>
      <c r="AG144" s="2"/>
      <c r="AH144" s="2"/>
      <c r="AI144" s="2"/>
      <c r="AK144" s="2"/>
      <c r="AL144" s="2"/>
      <c r="AM144" s="2"/>
      <c r="AN144" s="2"/>
      <c r="AO144" s="2"/>
      <c r="AP144" s="2"/>
      <c r="AR144" s="2"/>
      <c r="AS144" s="2"/>
      <c r="AT144" s="2"/>
      <c r="AU144" s="2"/>
      <c r="AV144" s="2"/>
      <c r="AW144" s="2"/>
      <c r="AY144" s="2"/>
      <c r="AZ144" s="2"/>
    </row>
    <row r="145" spans="2:52" hidden="1" x14ac:dyDescent="0.3">
      <c r="B145" s="14" t="s">
        <v>318</v>
      </c>
      <c r="C145" s="5" t="s">
        <v>601</v>
      </c>
      <c r="D145" s="6">
        <f t="shared" ref="D145:E145" si="83">Y22</f>
        <v>5</v>
      </c>
      <c r="E145" s="6">
        <f t="shared" si="83"/>
        <v>0</v>
      </c>
      <c r="F145" s="5">
        <f t="shared" si="69"/>
        <v>15</v>
      </c>
      <c r="G145" s="5">
        <f t="shared" si="70"/>
        <v>5</v>
      </c>
      <c r="I145" s="2"/>
      <c r="J145" s="2"/>
      <c r="K145" s="3"/>
      <c r="L145" s="2"/>
      <c r="M145" s="2"/>
      <c r="N145" s="2"/>
      <c r="P145" s="2"/>
      <c r="Q145" s="2"/>
      <c r="R145" s="2"/>
      <c r="S145" s="2"/>
      <c r="T145" s="2"/>
      <c r="U145" s="2"/>
      <c r="W145" s="2"/>
      <c r="X145" s="2"/>
      <c r="Y145" s="2"/>
      <c r="Z145" s="2"/>
      <c r="AA145" s="2"/>
      <c r="AB145" s="2"/>
      <c r="AD145" s="2"/>
      <c r="AE145" s="2"/>
      <c r="AF145" s="2"/>
      <c r="AG145" s="2"/>
      <c r="AH145" s="2"/>
      <c r="AI145" s="2"/>
      <c r="AK145" s="2"/>
      <c r="AL145" s="2"/>
      <c r="AM145" s="2"/>
      <c r="AN145" s="2"/>
      <c r="AO145" s="2"/>
      <c r="AP145" s="2"/>
      <c r="AR145" s="2"/>
      <c r="AS145" s="2"/>
      <c r="AT145" s="2"/>
      <c r="AU145" s="2"/>
      <c r="AV145" s="2"/>
      <c r="AW145" s="2"/>
      <c r="AY145" s="2"/>
      <c r="AZ145" s="2"/>
    </row>
    <row r="146" spans="2:52" hidden="1" x14ac:dyDescent="0.3">
      <c r="B146" s="14" t="s">
        <v>442</v>
      </c>
      <c r="C146" s="5" t="s">
        <v>602</v>
      </c>
      <c r="D146" s="6">
        <f t="shared" ref="D146:E146" si="84">Y23</f>
        <v>1</v>
      </c>
      <c r="E146" s="6">
        <f t="shared" si="84"/>
        <v>14</v>
      </c>
      <c r="F146" s="5">
        <f t="shared" si="69"/>
        <v>15</v>
      </c>
      <c r="G146" s="5">
        <f t="shared" si="70"/>
        <v>5</v>
      </c>
      <c r="I146" s="2"/>
      <c r="J146" s="2"/>
      <c r="K146" s="3"/>
      <c r="L146" s="2"/>
      <c r="M146" s="2"/>
      <c r="N146" s="2"/>
      <c r="P146" s="2"/>
      <c r="Q146" s="2"/>
      <c r="R146" s="2"/>
      <c r="S146" s="2"/>
      <c r="T146" s="2"/>
      <c r="U146" s="2"/>
      <c r="W146" s="2"/>
      <c r="X146" s="2"/>
      <c r="Y146" s="2"/>
      <c r="Z146" s="2"/>
      <c r="AA146" s="2"/>
      <c r="AB146" s="2"/>
      <c r="AD146" s="2"/>
      <c r="AE146" s="2"/>
      <c r="AF146" s="2"/>
      <c r="AG146" s="2"/>
      <c r="AH146" s="2"/>
      <c r="AI146" s="2"/>
      <c r="AK146" s="2"/>
      <c r="AL146" s="2"/>
      <c r="AM146" s="2"/>
      <c r="AN146" s="2"/>
      <c r="AO146" s="2"/>
      <c r="AP146" s="2"/>
      <c r="AR146" s="2"/>
      <c r="AS146" s="2"/>
      <c r="AT146" s="2"/>
      <c r="AU146" s="2"/>
      <c r="AV146" s="2"/>
      <c r="AW146" s="2"/>
      <c r="AY146" s="2"/>
      <c r="AZ146" s="2"/>
    </row>
    <row r="147" spans="2:52" hidden="1" x14ac:dyDescent="0.3">
      <c r="B147" s="14" t="s">
        <v>202</v>
      </c>
      <c r="C147" s="5" t="s">
        <v>603</v>
      </c>
      <c r="D147" s="6">
        <f t="shared" ref="D147:E147" si="85">Y24</f>
        <v>3</v>
      </c>
      <c r="E147" s="6">
        <f t="shared" si="85"/>
        <v>8</v>
      </c>
      <c r="F147" s="5">
        <f t="shared" si="69"/>
        <v>14</v>
      </c>
      <c r="G147" s="5">
        <f t="shared" si="70"/>
        <v>4</v>
      </c>
      <c r="I147" s="2"/>
      <c r="J147" s="2"/>
      <c r="K147" s="3"/>
      <c r="L147" s="2"/>
      <c r="M147" s="2"/>
      <c r="N147" s="2"/>
      <c r="P147" s="2"/>
      <c r="Q147" s="2"/>
      <c r="R147" s="2"/>
      <c r="S147" s="2"/>
      <c r="T147" s="2"/>
      <c r="U147" s="2"/>
      <c r="W147" s="2"/>
      <c r="X147" s="2"/>
      <c r="Y147" s="2"/>
      <c r="Z147" s="2"/>
      <c r="AA147" s="2"/>
      <c r="AB147" s="2"/>
      <c r="AD147" s="2"/>
      <c r="AE147" s="2"/>
      <c r="AF147" s="2"/>
      <c r="AG147" s="2"/>
      <c r="AH147" s="2"/>
      <c r="AI147" s="2"/>
      <c r="AK147" s="2"/>
      <c r="AL147" s="2"/>
      <c r="AM147" s="2"/>
      <c r="AN147" s="2"/>
      <c r="AO147" s="2"/>
      <c r="AP147" s="2"/>
      <c r="AR147" s="2"/>
      <c r="AS147" s="2"/>
      <c r="AT147" s="2"/>
      <c r="AU147" s="2"/>
      <c r="AV147" s="2"/>
      <c r="AW147" s="2"/>
      <c r="AY147" s="2"/>
      <c r="AZ147" s="2"/>
    </row>
    <row r="148" spans="2:52" hidden="1" x14ac:dyDescent="0.3">
      <c r="B148" s="14" t="s">
        <v>288</v>
      </c>
      <c r="C148" s="5" t="s">
        <v>604</v>
      </c>
      <c r="D148" s="6">
        <f t="shared" ref="D148:E148" si="86">Y25</f>
        <v>1</v>
      </c>
      <c r="E148" s="6">
        <f t="shared" si="86"/>
        <v>8</v>
      </c>
      <c r="F148" s="5">
        <f t="shared" si="69"/>
        <v>9</v>
      </c>
      <c r="G148" s="5">
        <f t="shared" si="70"/>
        <v>3</v>
      </c>
      <c r="I148" s="2"/>
      <c r="J148" s="2"/>
      <c r="K148" s="3"/>
      <c r="L148" s="2"/>
      <c r="M148" s="2"/>
      <c r="N148" s="2"/>
      <c r="P148" s="2"/>
      <c r="Q148" s="2"/>
      <c r="R148" s="2"/>
      <c r="S148" s="2"/>
      <c r="T148" s="2"/>
      <c r="U148" s="2"/>
      <c r="W148" s="2"/>
      <c r="X148" s="2"/>
      <c r="Y148" s="2"/>
      <c r="Z148" s="2"/>
      <c r="AA148" s="2"/>
      <c r="AB148" s="2"/>
      <c r="AD148" s="2"/>
      <c r="AE148" s="2"/>
      <c r="AF148" s="2"/>
      <c r="AG148" s="2"/>
      <c r="AH148" s="2"/>
      <c r="AI148" s="2"/>
      <c r="AK148" s="2"/>
      <c r="AL148" s="2"/>
      <c r="AM148" s="2"/>
      <c r="AN148" s="2"/>
      <c r="AO148" s="2"/>
      <c r="AP148" s="2"/>
      <c r="AR148" s="2"/>
      <c r="AS148" s="2"/>
      <c r="AT148" s="2"/>
      <c r="AU148" s="2"/>
      <c r="AV148" s="2"/>
      <c r="AW148" s="2"/>
      <c r="AY148" s="2"/>
      <c r="AZ148" s="2"/>
    </row>
    <row r="149" spans="2:52" hidden="1" x14ac:dyDescent="0.3">
      <c r="B149" s="14" t="s">
        <v>422</v>
      </c>
      <c r="C149" s="5" t="s">
        <v>605</v>
      </c>
      <c r="D149" s="6">
        <f t="shared" ref="D149:E149" si="87">Y26</f>
        <v>1</v>
      </c>
      <c r="E149" s="6">
        <f t="shared" si="87"/>
        <v>10</v>
      </c>
      <c r="F149" s="5">
        <f t="shared" si="69"/>
        <v>11</v>
      </c>
      <c r="G149" s="5">
        <f t="shared" si="70"/>
        <v>4</v>
      </c>
      <c r="I149" s="2"/>
      <c r="J149" s="2"/>
      <c r="K149" s="3"/>
      <c r="L149" s="2"/>
      <c r="M149" s="2"/>
      <c r="N149" s="2"/>
      <c r="P149" s="2"/>
      <c r="Q149" s="2"/>
      <c r="R149" s="2"/>
      <c r="S149" s="2"/>
      <c r="T149" s="2"/>
      <c r="U149" s="2"/>
      <c r="W149" s="2"/>
      <c r="X149" s="2"/>
      <c r="Y149" s="2"/>
      <c r="Z149" s="2"/>
      <c r="AA149" s="2"/>
      <c r="AB149" s="2"/>
      <c r="AD149" s="2"/>
      <c r="AE149" s="2"/>
      <c r="AF149" s="2"/>
      <c r="AG149" s="2"/>
      <c r="AH149" s="2"/>
      <c r="AI149" s="2"/>
      <c r="AK149" s="2"/>
      <c r="AL149" s="2"/>
      <c r="AM149" s="2"/>
      <c r="AN149" s="2"/>
      <c r="AO149" s="2"/>
      <c r="AP149" s="2"/>
      <c r="AR149" s="2"/>
      <c r="AS149" s="2"/>
      <c r="AT149" s="2"/>
      <c r="AU149" s="2"/>
      <c r="AV149" s="2"/>
      <c r="AW149" s="2"/>
      <c r="AY149" s="2"/>
      <c r="AZ149" s="2"/>
    </row>
    <row r="150" spans="2:52" hidden="1" x14ac:dyDescent="0.3">
      <c r="B150" s="14" t="s">
        <v>424</v>
      </c>
      <c r="C150" s="5" t="s">
        <v>606</v>
      </c>
      <c r="D150" s="6">
        <f t="shared" ref="D150:E150" si="88">Y27</f>
        <v>1</v>
      </c>
      <c r="E150" s="6">
        <f t="shared" si="88"/>
        <v>9</v>
      </c>
      <c r="F150" s="5">
        <f t="shared" si="69"/>
        <v>10</v>
      </c>
      <c r="G150" s="5">
        <f t="shared" si="70"/>
        <v>4</v>
      </c>
      <c r="I150" s="2"/>
      <c r="J150" s="2"/>
      <c r="K150" s="3"/>
      <c r="L150" s="2"/>
      <c r="M150" s="2"/>
      <c r="N150" s="2"/>
      <c r="P150" s="2"/>
      <c r="Q150" s="2"/>
      <c r="R150" s="2"/>
      <c r="S150" s="2"/>
      <c r="T150" s="2"/>
      <c r="U150" s="2"/>
      <c r="W150" s="2"/>
      <c r="X150" s="2"/>
      <c r="Y150" s="2"/>
      <c r="Z150" s="2"/>
      <c r="AA150" s="2"/>
      <c r="AB150" s="2"/>
      <c r="AD150" s="2"/>
      <c r="AE150" s="2"/>
      <c r="AF150" s="2"/>
      <c r="AG150" s="2"/>
      <c r="AH150" s="2"/>
      <c r="AI150" s="2"/>
      <c r="AK150" s="2"/>
      <c r="AL150" s="2"/>
      <c r="AM150" s="2"/>
      <c r="AN150" s="2"/>
      <c r="AO150" s="2"/>
      <c r="AP150" s="2"/>
      <c r="AR150" s="2"/>
      <c r="AS150" s="2"/>
      <c r="AT150" s="2"/>
      <c r="AU150" s="2"/>
      <c r="AV150" s="2"/>
      <c r="AW150" s="2"/>
      <c r="AY150" s="2"/>
      <c r="AZ150" s="2"/>
    </row>
    <row r="151" spans="2:52" hidden="1" x14ac:dyDescent="0.3">
      <c r="B151" s="14" t="s">
        <v>281</v>
      </c>
      <c r="C151" s="5" t="s">
        <v>607</v>
      </c>
      <c r="D151" s="6">
        <f t="shared" ref="D151:E151" si="89">Y28</f>
        <v>0</v>
      </c>
      <c r="E151" s="6">
        <f t="shared" si="89"/>
        <v>15</v>
      </c>
      <c r="F151" s="5">
        <f t="shared" si="69"/>
        <v>15</v>
      </c>
      <c r="G151" s="5">
        <f t="shared" si="70"/>
        <v>5</v>
      </c>
      <c r="I151" s="2"/>
      <c r="J151" s="2"/>
      <c r="K151" s="3"/>
      <c r="L151" s="2"/>
      <c r="M151" s="2"/>
      <c r="N151" s="2"/>
      <c r="P151" s="2"/>
      <c r="Q151" s="2"/>
      <c r="R151" s="2"/>
      <c r="S151" s="2"/>
      <c r="T151" s="2"/>
      <c r="U151" s="2"/>
      <c r="W151" s="2"/>
      <c r="X151" s="2"/>
      <c r="Y151" s="2"/>
      <c r="Z151" s="2"/>
      <c r="AA151" s="2"/>
      <c r="AB151" s="2"/>
      <c r="AD151" s="2"/>
      <c r="AE151" s="2"/>
      <c r="AF151" s="2"/>
      <c r="AG151" s="2"/>
      <c r="AH151" s="2"/>
      <c r="AI151" s="2"/>
      <c r="AK151" s="2"/>
      <c r="AL151" s="2"/>
      <c r="AM151" s="2"/>
      <c r="AN151" s="2"/>
      <c r="AO151" s="2"/>
      <c r="AP151" s="2"/>
      <c r="AR151" s="2"/>
      <c r="AS151" s="2"/>
      <c r="AT151" s="2"/>
      <c r="AU151" s="2"/>
      <c r="AV151" s="2"/>
      <c r="AW151" s="2"/>
      <c r="AY151" s="2"/>
      <c r="AZ151" s="2"/>
    </row>
    <row r="152" spans="2:52" hidden="1" x14ac:dyDescent="0.3">
      <c r="B152" s="14" t="s">
        <v>282</v>
      </c>
      <c r="C152" s="5" t="s">
        <v>608</v>
      </c>
      <c r="D152" s="6">
        <f t="shared" ref="D152:E152" si="90">Y29</f>
        <v>4</v>
      </c>
      <c r="E152" s="6">
        <f t="shared" si="90"/>
        <v>5</v>
      </c>
      <c r="F152" s="5">
        <f t="shared" si="69"/>
        <v>15</v>
      </c>
      <c r="G152" s="5">
        <f t="shared" si="70"/>
        <v>5</v>
      </c>
      <c r="I152" s="2"/>
      <c r="J152" s="2"/>
      <c r="K152" s="3"/>
      <c r="L152" s="2"/>
      <c r="M152" s="2"/>
      <c r="N152" s="2"/>
      <c r="P152" s="2"/>
      <c r="Q152" s="2"/>
      <c r="R152" s="2"/>
      <c r="S152" s="2"/>
      <c r="T152" s="2"/>
      <c r="U152" s="2"/>
      <c r="W152" s="2"/>
      <c r="X152" s="2"/>
      <c r="Y152" s="2"/>
      <c r="Z152" s="2"/>
      <c r="AA152" s="2"/>
      <c r="AB152" s="2"/>
      <c r="AD152" s="2"/>
      <c r="AE152" s="2"/>
      <c r="AF152" s="2"/>
      <c r="AG152" s="2"/>
      <c r="AH152" s="2"/>
      <c r="AI152" s="2"/>
      <c r="AK152" s="2"/>
      <c r="AL152" s="2"/>
      <c r="AM152" s="2"/>
      <c r="AN152" s="2"/>
      <c r="AO152" s="2"/>
      <c r="AP152" s="2"/>
      <c r="AR152" s="2"/>
      <c r="AS152" s="2"/>
      <c r="AT152" s="2"/>
      <c r="AU152" s="2"/>
      <c r="AV152" s="2"/>
      <c r="AW152" s="2"/>
      <c r="AY152" s="2"/>
      <c r="AZ152" s="2"/>
    </row>
    <row r="153" spans="2:52" hidden="1" x14ac:dyDescent="0.3">
      <c r="B153" s="14" t="s">
        <v>137</v>
      </c>
      <c r="C153" s="5" t="s">
        <v>609</v>
      </c>
      <c r="D153" s="6">
        <f t="shared" ref="D153:E153" si="91">Y30</f>
        <v>2</v>
      </c>
      <c r="E153" s="6">
        <f t="shared" si="91"/>
        <v>12</v>
      </c>
      <c r="F153" s="5">
        <f t="shared" si="69"/>
        <v>15</v>
      </c>
      <c r="G153" s="5">
        <f t="shared" si="70"/>
        <v>5</v>
      </c>
      <c r="I153" s="2"/>
      <c r="J153" s="2"/>
      <c r="K153" s="3"/>
      <c r="L153" s="2"/>
      <c r="M153" s="2"/>
      <c r="N153" s="2"/>
      <c r="P153" s="2"/>
      <c r="Q153" s="2"/>
      <c r="R153" s="2"/>
      <c r="S153" s="2"/>
      <c r="T153" s="2"/>
      <c r="U153" s="2"/>
      <c r="W153" s="2"/>
      <c r="X153" s="2"/>
      <c r="Y153" s="2"/>
      <c r="Z153" s="2"/>
      <c r="AA153" s="2"/>
      <c r="AB153" s="2"/>
      <c r="AD153" s="2"/>
      <c r="AE153" s="2"/>
      <c r="AF153" s="2"/>
      <c r="AG153" s="2"/>
      <c r="AH153" s="2"/>
      <c r="AI153" s="2"/>
      <c r="AK153" s="2"/>
      <c r="AL153" s="2"/>
      <c r="AM153" s="2"/>
      <c r="AN153" s="2"/>
      <c r="AO153" s="2"/>
      <c r="AP153" s="2"/>
      <c r="AR153" s="2"/>
      <c r="AS153" s="2"/>
      <c r="AT153" s="2"/>
      <c r="AU153" s="2"/>
      <c r="AV153" s="2"/>
      <c r="AW153" s="2"/>
      <c r="AY153" s="2"/>
      <c r="AZ153" s="2"/>
    </row>
    <row r="154" spans="2:52" hidden="1" x14ac:dyDescent="0.3">
      <c r="B154" s="14" t="s">
        <v>440</v>
      </c>
      <c r="C154" s="5" t="s">
        <v>610</v>
      </c>
      <c r="D154" s="6">
        <f t="shared" ref="D154:E154" si="92">Y31</f>
        <v>1</v>
      </c>
      <c r="E154" s="6">
        <f t="shared" si="92"/>
        <v>14</v>
      </c>
      <c r="F154" s="5">
        <f t="shared" si="69"/>
        <v>15</v>
      </c>
      <c r="G154" s="5">
        <f t="shared" si="70"/>
        <v>5</v>
      </c>
      <c r="I154" s="2"/>
      <c r="J154" s="2"/>
      <c r="K154" s="3"/>
      <c r="L154" s="2"/>
      <c r="M154" s="2"/>
      <c r="N154" s="2"/>
      <c r="P154" s="2"/>
      <c r="Q154" s="2"/>
      <c r="R154" s="2"/>
      <c r="S154" s="2"/>
      <c r="T154" s="2"/>
      <c r="U154" s="2"/>
      <c r="W154" s="2"/>
      <c r="X154" s="2"/>
      <c r="Y154" s="2"/>
      <c r="Z154" s="2"/>
      <c r="AA154" s="2"/>
      <c r="AB154" s="2"/>
      <c r="AD154" s="2"/>
      <c r="AE154" s="2"/>
      <c r="AF154" s="2"/>
      <c r="AG154" s="2"/>
      <c r="AH154" s="2"/>
      <c r="AI154" s="2"/>
      <c r="AK154" s="2"/>
      <c r="AL154" s="2"/>
      <c r="AM154" s="2"/>
      <c r="AN154" s="2"/>
      <c r="AO154" s="2"/>
      <c r="AP154" s="2"/>
      <c r="AR154" s="2"/>
      <c r="AS154" s="2"/>
      <c r="AT154" s="2"/>
      <c r="AU154" s="2"/>
      <c r="AV154" s="2"/>
      <c r="AW154" s="2"/>
      <c r="AY154" s="2"/>
      <c r="AZ154" s="2"/>
    </row>
    <row r="155" spans="2:52" hidden="1" x14ac:dyDescent="0.3">
      <c r="B155" s="14" t="s">
        <v>293</v>
      </c>
      <c r="C155" s="5" t="s">
        <v>611</v>
      </c>
      <c r="D155" s="6">
        <f t="shared" ref="D155:E155" si="93">Y32</f>
        <v>3</v>
      </c>
      <c r="E155" s="6">
        <f t="shared" si="93"/>
        <v>5</v>
      </c>
      <c r="F155" s="5">
        <f t="shared" si="69"/>
        <v>11</v>
      </c>
      <c r="G155" s="5">
        <f t="shared" si="70"/>
        <v>4</v>
      </c>
      <c r="I155" s="2"/>
      <c r="J155" s="2"/>
      <c r="K155" s="3"/>
      <c r="L155" s="2"/>
      <c r="M155" s="2"/>
      <c r="N155" s="2"/>
      <c r="P155" s="2"/>
      <c r="Q155" s="2"/>
      <c r="R155" s="2"/>
      <c r="S155" s="2"/>
      <c r="T155" s="2"/>
      <c r="U155" s="2"/>
      <c r="W155" s="2"/>
      <c r="X155" s="2"/>
      <c r="Y155" s="2"/>
      <c r="Z155" s="2"/>
      <c r="AA155" s="2"/>
      <c r="AB155" s="2"/>
      <c r="AD155" s="2"/>
      <c r="AE155" s="2"/>
      <c r="AF155" s="2"/>
      <c r="AG155" s="2"/>
      <c r="AH155" s="2"/>
      <c r="AI155" s="2"/>
      <c r="AK155" s="2"/>
      <c r="AL155" s="2"/>
      <c r="AM155" s="2"/>
      <c r="AN155" s="2"/>
      <c r="AO155" s="2"/>
      <c r="AP155" s="2"/>
      <c r="AR155" s="2"/>
      <c r="AS155" s="2"/>
      <c r="AT155" s="2"/>
      <c r="AU155" s="2"/>
      <c r="AV155" s="2"/>
      <c r="AW155" s="2"/>
      <c r="AY155" s="2"/>
      <c r="AZ155" s="2"/>
    </row>
    <row r="156" spans="2:52" hidden="1" x14ac:dyDescent="0.3">
      <c r="B156" s="14" t="s">
        <v>322</v>
      </c>
      <c r="C156" s="5" t="s">
        <v>612</v>
      </c>
      <c r="D156" s="6">
        <f t="shared" ref="D156:E156" si="94">Y33</f>
        <v>5</v>
      </c>
      <c r="E156" s="6">
        <f t="shared" si="94"/>
        <v>0</v>
      </c>
      <c r="F156" s="5">
        <f t="shared" si="69"/>
        <v>15</v>
      </c>
      <c r="G156" s="5">
        <f t="shared" si="70"/>
        <v>5</v>
      </c>
      <c r="I156" s="2"/>
      <c r="J156" s="2"/>
      <c r="K156" s="3"/>
      <c r="L156" s="2"/>
      <c r="M156" s="2"/>
      <c r="N156" s="2"/>
      <c r="P156" s="2"/>
      <c r="Q156" s="2"/>
      <c r="R156" s="2"/>
      <c r="S156" s="2"/>
      <c r="T156" s="2"/>
      <c r="U156" s="2"/>
      <c r="W156" s="2"/>
      <c r="X156" s="2"/>
      <c r="Y156" s="2"/>
      <c r="Z156" s="2"/>
      <c r="AA156" s="2"/>
      <c r="AB156" s="2"/>
      <c r="AD156" s="2"/>
      <c r="AE156" s="2"/>
      <c r="AF156" s="2"/>
      <c r="AG156" s="2"/>
      <c r="AH156" s="2"/>
      <c r="AI156" s="2"/>
      <c r="AK156" s="2"/>
      <c r="AL156" s="2"/>
      <c r="AM156" s="2"/>
      <c r="AN156" s="2"/>
      <c r="AO156" s="2"/>
      <c r="AP156" s="2"/>
      <c r="AR156" s="2"/>
      <c r="AS156" s="2"/>
      <c r="AT156" s="2"/>
      <c r="AU156" s="2"/>
      <c r="AV156" s="2"/>
      <c r="AW156" s="2"/>
      <c r="AY156" s="2"/>
      <c r="AZ156" s="2"/>
    </row>
    <row r="157" spans="2:52" hidden="1" x14ac:dyDescent="0.3">
      <c r="B157" s="14" t="s">
        <v>418</v>
      </c>
      <c r="C157" s="5" t="s">
        <v>613</v>
      </c>
      <c r="D157" s="6">
        <f t="shared" ref="D157:E157" si="95">Y34</f>
        <v>0</v>
      </c>
      <c r="E157" s="6">
        <f t="shared" si="95"/>
        <v>13</v>
      </c>
      <c r="F157" s="5">
        <f t="shared" si="69"/>
        <v>13</v>
      </c>
      <c r="G157" s="5">
        <f t="shared" si="70"/>
        <v>4</v>
      </c>
      <c r="I157" s="2"/>
      <c r="J157" s="2"/>
      <c r="K157" s="3"/>
      <c r="L157" s="2"/>
      <c r="M157" s="2"/>
      <c r="N157" s="2"/>
      <c r="P157" s="2"/>
      <c r="Q157" s="2"/>
      <c r="R157" s="2"/>
      <c r="S157" s="2"/>
      <c r="T157" s="2"/>
      <c r="U157" s="2"/>
      <c r="W157" s="2"/>
      <c r="X157" s="2"/>
      <c r="Y157" s="2"/>
      <c r="Z157" s="2"/>
      <c r="AA157" s="2"/>
      <c r="AB157" s="2"/>
      <c r="AD157" s="2"/>
      <c r="AE157" s="2"/>
      <c r="AF157" s="2"/>
      <c r="AG157" s="2"/>
      <c r="AH157" s="2"/>
      <c r="AI157" s="2"/>
      <c r="AK157" s="2"/>
      <c r="AL157" s="2"/>
      <c r="AM157" s="2"/>
      <c r="AN157" s="2"/>
      <c r="AO157" s="2"/>
      <c r="AP157" s="2"/>
      <c r="AR157" s="2"/>
      <c r="AS157" s="2"/>
      <c r="AT157" s="2"/>
      <c r="AU157" s="2"/>
      <c r="AV157" s="2"/>
      <c r="AW157" s="2"/>
      <c r="AY157" s="2"/>
      <c r="AZ157" s="2"/>
    </row>
    <row r="158" spans="2:52" hidden="1" x14ac:dyDescent="0.3">
      <c r="B158" s="14" t="s">
        <v>445</v>
      </c>
      <c r="C158" s="5" t="s">
        <v>614</v>
      </c>
      <c r="D158" s="6">
        <f t="shared" ref="D158:E158" si="96">Y35</f>
        <v>1</v>
      </c>
      <c r="E158" s="6">
        <f t="shared" si="96"/>
        <v>6</v>
      </c>
      <c r="F158" s="5">
        <f t="shared" si="69"/>
        <v>7</v>
      </c>
      <c r="G158" s="5">
        <f t="shared" si="70"/>
        <v>3</v>
      </c>
      <c r="I158" s="2"/>
      <c r="J158" s="2"/>
      <c r="K158" s="3"/>
      <c r="L158" s="2"/>
      <c r="M158" s="2"/>
      <c r="N158" s="2"/>
      <c r="P158" s="2"/>
      <c r="Q158" s="2"/>
      <c r="R158" s="2"/>
      <c r="S158" s="2"/>
      <c r="T158" s="2"/>
      <c r="U158" s="2"/>
      <c r="W158" s="2"/>
      <c r="X158" s="2"/>
      <c r="Y158" s="2"/>
      <c r="Z158" s="2"/>
      <c r="AA158" s="2"/>
      <c r="AB158" s="2"/>
      <c r="AD158" s="2"/>
      <c r="AE158" s="2"/>
      <c r="AF158" s="2"/>
      <c r="AG158" s="2"/>
      <c r="AH158" s="2"/>
      <c r="AI158" s="2"/>
      <c r="AK158" s="2"/>
      <c r="AL158" s="2"/>
      <c r="AM158" s="2"/>
      <c r="AN158" s="2"/>
      <c r="AO158" s="2"/>
      <c r="AP158" s="2"/>
      <c r="AR158" s="2"/>
      <c r="AS158" s="2"/>
      <c r="AT158" s="2"/>
      <c r="AU158" s="2"/>
      <c r="AV158" s="2"/>
      <c r="AW158" s="2"/>
      <c r="AY158" s="2"/>
      <c r="AZ158" s="2"/>
    </row>
    <row r="159" spans="2:52" hidden="1" x14ac:dyDescent="0.3">
      <c r="B159" s="14" t="s">
        <v>301</v>
      </c>
      <c r="C159" s="5" t="s">
        <v>615</v>
      </c>
      <c r="D159" s="6">
        <f t="shared" ref="D159:E159" si="97">Y36</f>
        <v>1</v>
      </c>
      <c r="E159" s="6">
        <f t="shared" si="97"/>
        <v>3</v>
      </c>
      <c r="F159" s="5">
        <f t="shared" si="69"/>
        <v>4</v>
      </c>
      <c r="G159" s="5">
        <f t="shared" si="70"/>
        <v>2</v>
      </c>
      <c r="I159" s="2"/>
      <c r="J159" s="2"/>
      <c r="K159" s="3"/>
      <c r="L159" s="2"/>
      <c r="M159" s="2"/>
      <c r="N159" s="2"/>
      <c r="P159" s="2"/>
      <c r="Q159" s="2"/>
      <c r="R159" s="2"/>
      <c r="S159" s="2"/>
      <c r="T159" s="2"/>
      <c r="U159" s="2"/>
      <c r="W159" s="2"/>
      <c r="X159" s="2"/>
      <c r="Y159" s="2"/>
      <c r="Z159" s="2"/>
      <c r="AA159" s="2"/>
      <c r="AB159" s="2"/>
      <c r="AD159" s="2"/>
      <c r="AE159" s="2"/>
      <c r="AF159" s="2"/>
      <c r="AG159" s="2"/>
      <c r="AH159" s="2"/>
      <c r="AI159" s="2"/>
      <c r="AK159" s="2"/>
      <c r="AL159" s="2"/>
      <c r="AM159" s="2"/>
      <c r="AN159" s="2"/>
      <c r="AO159" s="2"/>
      <c r="AP159" s="2"/>
      <c r="AR159" s="2"/>
      <c r="AS159" s="2"/>
      <c r="AT159" s="2"/>
      <c r="AU159" s="2"/>
      <c r="AV159" s="2"/>
      <c r="AW159" s="2"/>
      <c r="AY159" s="2"/>
      <c r="AZ159" s="2"/>
    </row>
    <row r="160" spans="2:52" hidden="1" x14ac:dyDescent="0.3">
      <c r="B160" s="14" t="s">
        <v>304</v>
      </c>
      <c r="C160" s="5" t="s">
        <v>616</v>
      </c>
      <c r="D160" s="6">
        <f t="shared" ref="D160:E160" si="98">Y37</f>
        <v>0</v>
      </c>
      <c r="E160" s="6">
        <f t="shared" si="98"/>
        <v>11</v>
      </c>
      <c r="F160" s="5">
        <f t="shared" si="69"/>
        <v>11</v>
      </c>
      <c r="G160" s="5">
        <f t="shared" si="70"/>
        <v>4</v>
      </c>
      <c r="I160" s="2"/>
      <c r="J160" s="2"/>
      <c r="K160" s="3"/>
      <c r="L160" s="2"/>
      <c r="M160" s="2"/>
      <c r="N160" s="2"/>
      <c r="P160" s="2"/>
      <c r="Q160" s="2"/>
      <c r="R160" s="2"/>
      <c r="S160" s="2"/>
      <c r="T160" s="2"/>
      <c r="U160" s="2"/>
      <c r="W160" s="2"/>
      <c r="X160" s="2"/>
      <c r="Y160" s="2"/>
      <c r="Z160" s="2"/>
      <c r="AA160" s="2"/>
      <c r="AB160" s="2"/>
      <c r="AD160" s="2"/>
      <c r="AE160" s="2"/>
      <c r="AF160" s="2"/>
      <c r="AG160" s="2"/>
      <c r="AH160" s="2"/>
      <c r="AI160" s="2"/>
      <c r="AK160" s="2"/>
      <c r="AL160" s="2"/>
      <c r="AM160" s="2"/>
      <c r="AN160" s="2"/>
      <c r="AO160" s="2"/>
      <c r="AP160" s="2"/>
      <c r="AR160" s="2"/>
      <c r="AS160" s="2"/>
      <c r="AT160" s="2"/>
      <c r="AU160" s="2"/>
      <c r="AV160" s="2"/>
      <c r="AW160" s="2"/>
      <c r="AY160" s="2"/>
      <c r="AZ160" s="2"/>
    </row>
    <row r="161" spans="2:52" hidden="1" x14ac:dyDescent="0.3">
      <c r="B161" s="14" t="s">
        <v>360</v>
      </c>
      <c r="C161" s="5" t="s">
        <v>617</v>
      </c>
      <c r="D161" s="6">
        <f t="shared" ref="D161:E161" si="99">Y38</f>
        <v>1</v>
      </c>
      <c r="E161" s="6">
        <f t="shared" si="99"/>
        <v>12</v>
      </c>
      <c r="F161" s="5">
        <f t="shared" si="69"/>
        <v>13</v>
      </c>
      <c r="G161" s="5">
        <f t="shared" si="70"/>
        <v>4</v>
      </c>
      <c r="I161" s="2"/>
      <c r="J161" s="2"/>
      <c r="K161" s="3"/>
      <c r="L161" s="2"/>
      <c r="M161" s="2"/>
      <c r="N161" s="2"/>
      <c r="P161" s="2"/>
      <c r="Q161" s="2"/>
      <c r="R161" s="2"/>
      <c r="S161" s="2"/>
      <c r="T161" s="2"/>
      <c r="U161" s="2"/>
      <c r="W161" s="2"/>
      <c r="X161" s="2"/>
      <c r="Y161" s="2"/>
      <c r="Z161" s="2"/>
      <c r="AA161" s="2"/>
      <c r="AB161" s="2"/>
      <c r="AD161" s="2"/>
      <c r="AE161" s="2"/>
      <c r="AF161" s="2"/>
      <c r="AG161" s="2"/>
      <c r="AH161" s="2"/>
      <c r="AI161" s="2"/>
      <c r="AK161" s="2"/>
      <c r="AL161" s="2"/>
      <c r="AM161" s="2"/>
      <c r="AN161" s="2"/>
      <c r="AO161" s="2"/>
      <c r="AP161" s="2"/>
      <c r="AR161" s="2"/>
      <c r="AS161" s="2"/>
      <c r="AT161" s="2"/>
      <c r="AU161" s="2"/>
      <c r="AV161" s="2"/>
      <c r="AW161" s="2"/>
      <c r="AY161" s="2"/>
      <c r="AZ161" s="2"/>
    </row>
    <row r="162" spans="2:52" hidden="1" x14ac:dyDescent="0.3">
      <c r="B162" s="14" t="s">
        <v>308</v>
      </c>
      <c r="C162" s="5" t="s">
        <v>618</v>
      </c>
      <c r="D162" s="6">
        <f t="shared" ref="D162:E162" si="100">Y39</f>
        <v>1</v>
      </c>
      <c r="E162" s="6">
        <f t="shared" si="100"/>
        <v>4</v>
      </c>
      <c r="F162" s="5">
        <f t="shared" si="69"/>
        <v>5</v>
      </c>
      <c r="G162" s="5">
        <f t="shared" si="70"/>
        <v>2</v>
      </c>
      <c r="I162" s="2"/>
      <c r="J162" s="2"/>
      <c r="K162" s="3"/>
      <c r="L162" s="2"/>
      <c r="M162" s="2"/>
      <c r="N162" s="2"/>
      <c r="P162" s="2"/>
      <c r="Q162" s="2"/>
      <c r="R162" s="2"/>
      <c r="S162" s="2"/>
      <c r="T162" s="2"/>
      <c r="U162" s="2"/>
      <c r="W162" s="2"/>
      <c r="X162" s="2"/>
      <c r="Y162" s="2"/>
      <c r="Z162" s="2"/>
      <c r="AA162" s="2"/>
      <c r="AB162" s="2"/>
      <c r="AD162" s="2"/>
      <c r="AE162" s="2"/>
      <c r="AF162" s="2"/>
      <c r="AG162" s="2"/>
      <c r="AH162" s="2"/>
      <c r="AI162" s="2"/>
      <c r="AK162" s="2"/>
      <c r="AL162" s="2"/>
      <c r="AM162" s="2"/>
      <c r="AN162" s="2"/>
      <c r="AO162" s="2"/>
      <c r="AP162" s="2"/>
      <c r="AR162" s="2"/>
      <c r="AS162" s="2"/>
      <c r="AT162" s="2"/>
      <c r="AU162" s="2"/>
      <c r="AV162" s="2"/>
      <c r="AW162" s="2"/>
      <c r="AY162" s="2"/>
      <c r="AZ162" s="2"/>
    </row>
    <row r="163" spans="2:52" hidden="1" x14ac:dyDescent="0.3">
      <c r="B163" s="14" t="s">
        <v>387</v>
      </c>
      <c r="C163" s="5" t="s">
        <v>619</v>
      </c>
      <c r="D163" s="6">
        <f t="shared" ref="D163:E163" si="101">Y40</f>
        <v>1</v>
      </c>
      <c r="E163" s="6">
        <f t="shared" si="101"/>
        <v>14</v>
      </c>
      <c r="F163" s="5">
        <f t="shared" si="69"/>
        <v>15</v>
      </c>
      <c r="G163" s="5">
        <f t="shared" si="70"/>
        <v>5</v>
      </c>
      <c r="I163" s="2"/>
      <c r="J163" s="2"/>
      <c r="K163" s="3"/>
      <c r="L163" s="2"/>
      <c r="M163" s="2"/>
      <c r="N163" s="2"/>
      <c r="P163" s="2"/>
      <c r="Q163" s="2"/>
      <c r="R163" s="2"/>
      <c r="S163" s="2"/>
      <c r="T163" s="2"/>
      <c r="U163" s="2"/>
      <c r="W163" s="2"/>
      <c r="X163" s="2"/>
      <c r="Y163" s="2"/>
      <c r="Z163" s="2"/>
      <c r="AA163" s="2"/>
      <c r="AB163" s="2"/>
      <c r="AD163" s="2"/>
      <c r="AE163" s="2"/>
      <c r="AF163" s="2"/>
      <c r="AG163" s="2"/>
      <c r="AH163" s="2"/>
      <c r="AI163" s="2"/>
      <c r="AK163" s="2"/>
      <c r="AL163" s="2"/>
      <c r="AM163" s="2"/>
      <c r="AN163" s="2"/>
      <c r="AO163" s="2"/>
      <c r="AP163" s="2"/>
      <c r="AR163" s="2"/>
      <c r="AS163" s="2"/>
      <c r="AT163" s="2"/>
      <c r="AU163" s="2"/>
      <c r="AV163" s="2"/>
      <c r="AW163" s="2"/>
      <c r="AY163" s="2"/>
      <c r="AZ163" s="2"/>
    </row>
    <row r="164" spans="2:52" hidden="1" x14ac:dyDescent="0.3">
      <c r="B164" s="14" t="s">
        <v>285</v>
      </c>
      <c r="C164" s="5" t="s">
        <v>620</v>
      </c>
      <c r="D164" s="6">
        <f t="shared" ref="D164:E164" si="102">Y41</f>
        <v>0</v>
      </c>
      <c r="E164" s="6">
        <f t="shared" si="102"/>
        <v>9</v>
      </c>
      <c r="F164" s="5">
        <f t="shared" si="69"/>
        <v>9</v>
      </c>
      <c r="G164" s="5">
        <f t="shared" si="70"/>
        <v>3</v>
      </c>
      <c r="I164" s="2"/>
      <c r="J164" s="2"/>
      <c r="K164" s="3"/>
      <c r="L164" s="2"/>
      <c r="M164" s="2"/>
      <c r="N164" s="2"/>
      <c r="P164" s="2"/>
      <c r="Q164" s="2"/>
      <c r="R164" s="2"/>
      <c r="S164" s="2"/>
      <c r="T164" s="2"/>
      <c r="U164" s="2"/>
      <c r="W164" s="2"/>
      <c r="X164" s="2"/>
      <c r="Y164" s="2"/>
      <c r="Z164" s="2"/>
      <c r="AA164" s="2"/>
      <c r="AB164" s="2"/>
      <c r="AD164" s="2"/>
      <c r="AE164" s="2"/>
      <c r="AF164" s="2"/>
      <c r="AG164" s="2"/>
      <c r="AH164" s="2"/>
      <c r="AI164" s="2"/>
      <c r="AK164" s="2"/>
      <c r="AL164" s="2"/>
      <c r="AM164" s="2"/>
      <c r="AN164" s="2"/>
      <c r="AO164" s="2"/>
      <c r="AP164" s="2"/>
      <c r="AR164" s="2"/>
      <c r="AS164" s="2"/>
      <c r="AT164" s="2"/>
      <c r="AU164" s="2"/>
      <c r="AV164" s="2"/>
      <c r="AW164" s="2"/>
      <c r="AY164" s="2"/>
      <c r="AZ164" s="2"/>
    </row>
    <row r="165" spans="2:52" hidden="1" x14ac:dyDescent="0.3">
      <c r="B165" s="14" t="s">
        <v>434</v>
      </c>
      <c r="C165" s="5" t="s">
        <v>621</v>
      </c>
      <c r="D165" s="6">
        <f t="shared" ref="D165:E165" si="103">Y42</f>
        <v>0</v>
      </c>
      <c r="E165" s="6">
        <f t="shared" si="103"/>
        <v>4</v>
      </c>
      <c r="F165" s="5">
        <f t="shared" si="69"/>
        <v>4</v>
      </c>
      <c r="G165" s="5">
        <f t="shared" si="70"/>
        <v>2</v>
      </c>
      <c r="I165" s="2"/>
      <c r="J165" s="2"/>
      <c r="K165" s="3"/>
      <c r="L165" s="2"/>
      <c r="M165" s="2"/>
      <c r="N165" s="2"/>
      <c r="P165" s="2"/>
      <c r="Q165" s="2"/>
      <c r="R165" s="2"/>
      <c r="S165" s="2"/>
      <c r="T165" s="2"/>
      <c r="U165" s="2"/>
      <c r="W165" s="2"/>
      <c r="X165" s="2"/>
      <c r="Y165" s="2"/>
      <c r="Z165" s="2"/>
      <c r="AA165" s="2"/>
      <c r="AB165" s="2"/>
      <c r="AD165" s="2"/>
      <c r="AE165" s="2"/>
      <c r="AF165" s="2"/>
      <c r="AG165" s="2"/>
      <c r="AH165" s="2"/>
      <c r="AI165" s="2"/>
      <c r="AK165" s="2"/>
      <c r="AL165" s="2"/>
      <c r="AM165" s="2"/>
      <c r="AN165" s="2"/>
      <c r="AO165" s="2"/>
      <c r="AP165" s="2"/>
      <c r="AR165" s="2"/>
      <c r="AS165" s="2"/>
      <c r="AT165" s="2"/>
      <c r="AU165" s="2"/>
      <c r="AV165" s="2"/>
      <c r="AW165" s="2"/>
      <c r="AY165" s="2"/>
      <c r="AZ165" s="2"/>
    </row>
    <row r="166" spans="2:52" hidden="1" x14ac:dyDescent="0.3">
      <c r="B166" s="14" t="s">
        <v>441</v>
      </c>
      <c r="C166" s="5" t="s">
        <v>622</v>
      </c>
      <c r="D166" s="6">
        <f t="shared" ref="D166:E166" si="104">Y43</f>
        <v>1</v>
      </c>
      <c r="E166" s="6">
        <f t="shared" si="104"/>
        <v>14</v>
      </c>
      <c r="F166" s="5">
        <f t="shared" si="69"/>
        <v>15</v>
      </c>
      <c r="G166" s="5">
        <f t="shared" si="70"/>
        <v>5</v>
      </c>
      <c r="I166" s="2"/>
      <c r="J166" s="2"/>
      <c r="K166" s="3"/>
      <c r="L166" s="2"/>
      <c r="M166" s="2"/>
      <c r="N166" s="2"/>
      <c r="P166" s="2"/>
      <c r="Q166" s="2"/>
      <c r="R166" s="2"/>
      <c r="S166" s="2"/>
      <c r="T166" s="2"/>
      <c r="U166" s="2"/>
      <c r="W166" s="2"/>
      <c r="X166" s="2"/>
      <c r="Y166" s="2"/>
      <c r="Z166" s="2"/>
      <c r="AA166" s="2"/>
      <c r="AB166" s="2"/>
      <c r="AD166" s="2"/>
      <c r="AE166" s="2"/>
      <c r="AF166" s="2"/>
      <c r="AG166" s="2"/>
      <c r="AH166" s="2"/>
      <c r="AI166" s="2"/>
      <c r="AK166" s="2"/>
      <c r="AL166" s="2"/>
      <c r="AM166" s="2"/>
      <c r="AN166" s="2"/>
      <c r="AO166" s="2"/>
      <c r="AP166" s="2"/>
      <c r="AR166" s="2"/>
      <c r="AS166" s="2"/>
      <c r="AT166" s="2"/>
      <c r="AU166" s="2"/>
      <c r="AV166" s="2"/>
      <c r="AW166" s="2"/>
      <c r="AY166" s="2"/>
      <c r="AZ166" s="2"/>
    </row>
    <row r="167" spans="2:52" hidden="1" x14ac:dyDescent="0.3">
      <c r="B167" s="14" t="s">
        <v>159</v>
      </c>
      <c r="C167" s="5" t="s">
        <v>623</v>
      </c>
      <c r="D167" s="6">
        <f>AF3</f>
        <v>1</v>
      </c>
      <c r="E167" s="6">
        <f t="shared" ref="E167" si="105">AG3</f>
        <v>7</v>
      </c>
      <c r="F167" s="5">
        <f t="shared" si="69"/>
        <v>8</v>
      </c>
      <c r="G167" s="5">
        <f t="shared" si="70"/>
        <v>3</v>
      </c>
      <c r="I167" s="2"/>
      <c r="J167" s="2"/>
      <c r="K167" s="3"/>
      <c r="L167" s="2"/>
      <c r="M167" s="2"/>
      <c r="N167" s="2"/>
      <c r="P167" s="2"/>
      <c r="Q167" s="2"/>
      <c r="R167" s="2"/>
      <c r="S167" s="2"/>
      <c r="T167" s="2"/>
      <c r="U167" s="2"/>
      <c r="W167" s="2"/>
      <c r="X167" s="2"/>
      <c r="Y167" s="2"/>
      <c r="Z167" s="2"/>
      <c r="AA167" s="2"/>
      <c r="AB167" s="2"/>
      <c r="AD167" s="2"/>
      <c r="AE167" s="2"/>
      <c r="AF167" s="2"/>
      <c r="AG167" s="2"/>
      <c r="AH167" s="2"/>
      <c r="AI167" s="2"/>
      <c r="AK167" s="2"/>
      <c r="AL167" s="2"/>
      <c r="AM167" s="2"/>
      <c r="AN167" s="2"/>
      <c r="AO167" s="2"/>
      <c r="AP167" s="2"/>
      <c r="AR167" s="2"/>
      <c r="AS167" s="2"/>
      <c r="AT167" s="2"/>
      <c r="AU167" s="2"/>
      <c r="AV167" s="2"/>
      <c r="AW167" s="2"/>
      <c r="AY167" s="2"/>
      <c r="AZ167" s="2"/>
    </row>
    <row r="168" spans="2:52" hidden="1" x14ac:dyDescent="0.3">
      <c r="B168" s="14" t="s">
        <v>433</v>
      </c>
      <c r="C168" s="5" t="s">
        <v>624</v>
      </c>
      <c r="D168" s="6">
        <f t="shared" ref="D168:D207" si="106">AF4</f>
        <v>0</v>
      </c>
      <c r="E168" s="6">
        <f t="shared" ref="E168:E207" si="107">AG4</f>
        <v>12</v>
      </c>
      <c r="F168" s="5">
        <f t="shared" si="69"/>
        <v>12</v>
      </c>
      <c r="G168" s="5">
        <f t="shared" si="70"/>
        <v>4</v>
      </c>
      <c r="I168" s="2"/>
      <c r="J168" s="2"/>
      <c r="K168" s="3"/>
      <c r="L168" s="2"/>
      <c r="M168" s="2"/>
      <c r="N168" s="2"/>
      <c r="P168" s="2"/>
      <c r="Q168" s="2"/>
      <c r="R168" s="2"/>
      <c r="S168" s="2"/>
      <c r="T168" s="2"/>
      <c r="U168" s="2"/>
      <c r="W168" s="2"/>
      <c r="X168" s="2"/>
      <c r="Y168" s="2"/>
      <c r="Z168" s="2"/>
      <c r="AA168" s="2"/>
      <c r="AB168" s="2"/>
      <c r="AD168" s="2"/>
      <c r="AE168" s="2"/>
      <c r="AF168" s="2"/>
      <c r="AG168" s="2"/>
      <c r="AH168" s="2"/>
      <c r="AI168" s="2"/>
      <c r="AK168" s="2"/>
      <c r="AL168" s="2"/>
      <c r="AM168" s="2"/>
      <c r="AN168" s="2"/>
      <c r="AO168" s="2"/>
      <c r="AP168" s="2"/>
      <c r="AR168" s="2"/>
      <c r="AS168" s="2"/>
      <c r="AT168" s="2"/>
      <c r="AU168" s="2"/>
      <c r="AV168" s="2"/>
      <c r="AW168" s="2"/>
      <c r="AY168" s="2"/>
      <c r="AZ168" s="2"/>
    </row>
    <row r="169" spans="2:52" hidden="1" x14ac:dyDescent="0.3">
      <c r="B169" s="14" t="s">
        <v>228</v>
      </c>
      <c r="C169" s="5" t="s">
        <v>625</v>
      </c>
      <c r="D169" s="6">
        <f t="shared" si="106"/>
        <v>4</v>
      </c>
      <c r="E169" s="6">
        <f t="shared" si="107"/>
        <v>4</v>
      </c>
      <c r="F169" s="5">
        <f t="shared" si="69"/>
        <v>14</v>
      </c>
      <c r="G169" s="5">
        <f t="shared" si="70"/>
        <v>4</v>
      </c>
      <c r="I169" s="2"/>
      <c r="J169" s="2"/>
      <c r="K169" s="3"/>
      <c r="L169" s="2"/>
      <c r="M169" s="2"/>
      <c r="N169" s="2"/>
      <c r="P169" s="2"/>
      <c r="Q169" s="2"/>
      <c r="R169" s="2"/>
      <c r="S169" s="2"/>
      <c r="T169" s="2"/>
      <c r="U169" s="2"/>
      <c r="W169" s="2"/>
      <c r="X169" s="2"/>
      <c r="Y169" s="2"/>
      <c r="Z169" s="2"/>
      <c r="AA169" s="2"/>
      <c r="AB169" s="2"/>
      <c r="AD169" s="2"/>
      <c r="AE169" s="2"/>
      <c r="AF169" s="2"/>
      <c r="AG169" s="2"/>
      <c r="AH169" s="2"/>
      <c r="AI169" s="2"/>
      <c r="AK169" s="2"/>
      <c r="AL169" s="2"/>
      <c r="AM169" s="2"/>
      <c r="AN169" s="2"/>
      <c r="AO169" s="2"/>
      <c r="AP169" s="2"/>
      <c r="AR169" s="2"/>
      <c r="AS169" s="2"/>
      <c r="AT169" s="2"/>
      <c r="AU169" s="2"/>
      <c r="AV169" s="2"/>
      <c r="AW169" s="2"/>
      <c r="AY169" s="2"/>
      <c r="AZ169" s="2"/>
    </row>
    <row r="170" spans="2:52" hidden="1" x14ac:dyDescent="0.3">
      <c r="B170" s="14" t="s">
        <v>359</v>
      </c>
      <c r="C170" s="5" t="s">
        <v>626</v>
      </c>
      <c r="D170" s="6">
        <f t="shared" si="106"/>
        <v>1</v>
      </c>
      <c r="E170" s="6">
        <f t="shared" si="107"/>
        <v>14</v>
      </c>
      <c r="F170" s="5">
        <f t="shared" si="69"/>
        <v>15</v>
      </c>
      <c r="G170" s="5">
        <f t="shared" si="70"/>
        <v>5</v>
      </c>
      <c r="I170" s="2"/>
      <c r="J170" s="2"/>
      <c r="K170" s="3"/>
      <c r="L170" s="2"/>
      <c r="M170" s="2"/>
      <c r="N170" s="2"/>
      <c r="P170" s="2"/>
      <c r="Q170" s="2"/>
      <c r="R170" s="2"/>
      <c r="S170" s="2"/>
      <c r="T170" s="2"/>
      <c r="U170" s="2"/>
      <c r="W170" s="2"/>
      <c r="X170" s="2"/>
      <c r="Y170" s="2"/>
      <c r="Z170" s="2"/>
      <c r="AA170" s="2"/>
      <c r="AB170" s="2"/>
      <c r="AD170" s="2"/>
      <c r="AE170" s="2"/>
      <c r="AF170" s="2"/>
      <c r="AG170" s="2"/>
      <c r="AH170" s="2"/>
      <c r="AI170" s="2"/>
      <c r="AK170" s="2"/>
      <c r="AL170" s="2"/>
      <c r="AM170" s="2"/>
      <c r="AN170" s="2"/>
      <c r="AO170" s="2"/>
      <c r="AP170" s="2"/>
      <c r="AR170" s="2"/>
      <c r="AS170" s="2"/>
      <c r="AT170" s="2"/>
      <c r="AU170" s="2"/>
      <c r="AV170" s="2"/>
      <c r="AW170" s="2"/>
      <c r="AY170" s="2"/>
      <c r="AZ170" s="2"/>
    </row>
    <row r="171" spans="2:52" hidden="1" x14ac:dyDescent="0.3">
      <c r="B171" s="14" t="s">
        <v>330</v>
      </c>
      <c r="C171" s="5" t="s">
        <v>627</v>
      </c>
      <c r="D171" s="6">
        <f t="shared" si="106"/>
        <v>1</v>
      </c>
      <c r="E171" s="6">
        <f t="shared" si="107"/>
        <v>6</v>
      </c>
      <c r="F171" s="5">
        <f t="shared" si="69"/>
        <v>7</v>
      </c>
      <c r="G171" s="5">
        <f t="shared" si="70"/>
        <v>3</v>
      </c>
      <c r="I171" s="2"/>
      <c r="J171" s="2"/>
      <c r="K171" s="3"/>
      <c r="L171" s="2"/>
      <c r="M171" s="2"/>
      <c r="N171" s="2"/>
      <c r="P171" s="2"/>
      <c r="Q171" s="2"/>
      <c r="R171" s="2"/>
      <c r="S171" s="2"/>
      <c r="T171" s="2"/>
      <c r="U171" s="2"/>
      <c r="W171" s="2"/>
      <c r="X171" s="2"/>
      <c r="Y171" s="2"/>
      <c r="Z171" s="2"/>
      <c r="AA171" s="2"/>
      <c r="AB171" s="2"/>
      <c r="AD171" s="2"/>
      <c r="AE171" s="2"/>
      <c r="AF171" s="2"/>
      <c r="AG171" s="2"/>
      <c r="AH171" s="2"/>
      <c r="AI171" s="2"/>
      <c r="AK171" s="2"/>
      <c r="AL171" s="2"/>
      <c r="AM171" s="2"/>
      <c r="AN171" s="2"/>
      <c r="AO171" s="2"/>
      <c r="AP171" s="2"/>
      <c r="AR171" s="2"/>
      <c r="AS171" s="2"/>
      <c r="AT171" s="2"/>
      <c r="AU171" s="2"/>
      <c r="AV171" s="2"/>
      <c r="AW171" s="2"/>
      <c r="AY171" s="2"/>
      <c r="AZ171" s="2"/>
    </row>
    <row r="172" spans="2:52" hidden="1" x14ac:dyDescent="0.3">
      <c r="B172" s="14" t="s">
        <v>333</v>
      </c>
      <c r="C172" s="5" t="s">
        <v>628</v>
      </c>
      <c r="D172" s="6">
        <f t="shared" si="106"/>
        <v>0</v>
      </c>
      <c r="E172" s="6">
        <f t="shared" si="107"/>
        <v>4</v>
      </c>
      <c r="F172" s="5">
        <f t="shared" si="69"/>
        <v>4</v>
      </c>
      <c r="G172" s="5">
        <f t="shared" si="70"/>
        <v>2</v>
      </c>
      <c r="I172" s="2"/>
      <c r="J172" s="2"/>
      <c r="K172" s="3"/>
      <c r="L172" s="2"/>
      <c r="M172" s="2"/>
      <c r="N172" s="2"/>
      <c r="P172" s="2"/>
      <c r="Q172" s="2"/>
      <c r="R172" s="2"/>
      <c r="S172" s="2"/>
      <c r="T172" s="2"/>
      <c r="U172" s="2"/>
      <c r="W172" s="2"/>
      <c r="X172" s="2"/>
      <c r="Y172" s="2"/>
      <c r="Z172" s="2"/>
      <c r="AA172" s="2"/>
      <c r="AB172" s="2"/>
      <c r="AD172" s="2"/>
      <c r="AE172" s="2"/>
      <c r="AF172" s="2"/>
      <c r="AG172" s="2"/>
      <c r="AH172" s="2"/>
      <c r="AI172" s="2"/>
      <c r="AK172" s="2"/>
      <c r="AL172" s="2"/>
      <c r="AM172" s="2"/>
      <c r="AN172" s="2"/>
      <c r="AO172" s="2"/>
      <c r="AP172" s="2"/>
      <c r="AR172" s="2"/>
      <c r="AS172" s="2"/>
      <c r="AT172" s="2"/>
      <c r="AU172" s="2"/>
      <c r="AV172" s="2"/>
      <c r="AW172" s="2"/>
      <c r="AY172" s="2"/>
      <c r="AZ172" s="2"/>
    </row>
    <row r="173" spans="2:52" hidden="1" x14ac:dyDescent="0.3">
      <c r="B173" s="14" t="s">
        <v>362</v>
      </c>
      <c r="C173" s="5" t="s">
        <v>629</v>
      </c>
      <c r="D173" s="6">
        <f t="shared" si="106"/>
        <v>1</v>
      </c>
      <c r="E173" s="6">
        <f t="shared" si="107"/>
        <v>6</v>
      </c>
      <c r="F173" s="5">
        <f t="shared" si="69"/>
        <v>7</v>
      </c>
      <c r="G173" s="5">
        <f t="shared" si="70"/>
        <v>3</v>
      </c>
      <c r="I173" s="2"/>
      <c r="J173" s="2"/>
      <c r="K173" s="3"/>
      <c r="L173" s="2"/>
      <c r="M173" s="2"/>
      <c r="N173" s="2"/>
      <c r="P173" s="2"/>
      <c r="Q173" s="2"/>
      <c r="R173" s="2"/>
      <c r="S173" s="2"/>
      <c r="T173" s="2"/>
      <c r="U173" s="2"/>
      <c r="W173" s="2"/>
      <c r="X173" s="2"/>
      <c r="Y173" s="2"/>
      <c r="Z173" s="2"/>
      <c r="AA173" s="2"/>
      <c r="AB173" s="2"/>
      <c r="AD173" s="2"/>
      <c r="AE173" s="2"/>
      <c r="AF173" s="2"/>
      <c r="AG173" s="2"/>
      <c r="AH173" s="2"/>
      <c r="AI173" s="2"/>
      <c r="AK173" s="2"/>
      <c r="AL173" s="2"/>
      <c r="AM173" s="2"/>
      <c r="AN173" s="2"/>
      <c r="AO173" s="2"/>
      <c r="AP173" s="2"/>
      <c r="AR173" s="2"/>
      <c r="AS173" s="2"/>
      <c r="AT173" s="2"/>
      <c r="AU173" s="2"/>
      <c r="AV173" s="2"/>
      <c r="AW173" s="2"/>
      <c r="AY173" s="2"/>
      <c r="AZ173" s="2"/>
    </row>
    <row r="174" spans="2:52" hidden="1" x14ac:dyDescent="0.3">
      <c r="B174" s="14" t="s">
        <v>112</v>
      </c>
      <c r="C174" s="5" t="s">
        <v>630</v>
      </c>
      <c r="D174" s="6">
        <f t="shared" si="106"/>
        <v>1</v>
      </c>
      <c r="E174" s="6">
        <f t="shared" si="107"/>
        <v>4</v>
      </c>
      <c r="F174" s="5">
        <f t="shared" si="69"/>
        <v>5</v>
      </c>
      <c r="G174" s="5">
        <f t="shared" si="70"/>
        <v>2</v>
      </c>
      <c r="I174" s="2"/>
      <c r="J174" s="2"/>
      <c r="K174" s="3"/>
      <c r="L174" s="2"/>
      <c r="M174" s="2"/>
      <c r="N174" s="2"/>
      <c r="P174" s="2"/>
      <c r="Q174" s="2"/>
      <c r="R174" s="2"/>
      <c r="S174" s="2"/>
      <c r="T174" s="2"/>
      <c r="U174" s="2"/>
      <c r="W174" s="2"/>
      <c r="X174" s="2"/>
      <c r="Y174" s="2"/>
      <c r="Z174" s="2"/>
      <c r="AA174" s="2"/>
      <c r="AB174" s="2"/>
      <c r="AD174" s="2"/>
      <c r="AE174" s="2"/>
      <c r="AF174" s="2"/>
      <c r="AG174" s="2"/>
      <c r="AH174" s="2"/>
      <c r="AI174" s="2"/>
      <c r="AK174" s="2"/>
      <c r="AL174" s="2"/>
      <c r="AM174" s="2"/>
      <c r="AN174" s="2"/>
      <c r="AO174" s="2"/>
      <c r="AP174" s="2"/>
      <c r="AR174" s="2"/>
      <c r="AS174" s="2"/>
      <c r="AT174" s="2"/>
      <c r="AU174" s="2"/>
      <c r="AV174" s="2"/>
      <c r="AW174" s="2"/>
      <c r="AY174" s="2"/>
      <c r="AZ174" s="2"/>
    </row>
    <row r="175" spans="2:52" hidden="1" x14ac:dyDescent="0.3">
      <c r="B175" s="14" t="s">
        <v>134</v>
      </c>
      <c r="C175" s="5" t="s">
        <v>631</v>
      </c>
      <c r="D175" s="6">
        <f t="shared" si="106"/>
        <v>0</v>
      </c>
      <c r="E175" s="6">
        <f t="shared" si="107"/>
        <v>15</v>
      </c>
      <c r="F175" s="5">
        <f t="shared" si="69"/>
        <v>15</v>
      </c>
      <c r="G175" s="5">
        <f t="shared" si="70"/>
        <v>5</v>
      </c>
      <c r="I175" s="2"/>
      <c r="J175" s="2"/>
      <c r="K175" s="3"/>
      <c r="L175" s="2"/>
      <c r="M175" s="2"/>
      <c r="N175" s="2"/>
      <c r="P175" s="2"/>
      <c r="Q175" s="2"/>
      <c r="R175" s="2"/>
      <c r="S175" s="2"/>
      <c r="T175" s="2"/>
      <c r="U175" s="2"/>
      <c r="W175" s="2"/>
      <c r="X175" s="2"/>
      <c r="Y175" s="2"/>
      <c r="Z175" s="2"/>
      <c r="AA175" s="2"/>
      <c r="AB175" s="2"/>
      <c r="AD175" s="2"/>
      <c r="AE175" s="2"/>
      <c r="AF175" s="2"/>
      <c r="AG175" s="2"/>
      <c r="AH175" s="2"/>
      <c r="AI175" s="2"/>
      <c r="AK175" s="2"/>
      <c r="AL175" s="2"/>
      <c r="AM175" s="2"/>
      <c r="AN175" s="2"/>
      <c r="AO175" s="2"/>
      <c r="AP175" s="2"/>
      <c r="AR175" s="2"/>
      <c r="AS175" s="2"/>
      <c r="AT175" s="2"/>
      <c r="AU175" s="2"/>
      <c r="AV175" s="2"/>
      <c r="AW175" s="2"/>
      <c r="AY175" s="2"/>
      <c r="AZ175" s="2"/>
    </row>
    <row r="176" spans="2:52" hidden="1" x14ac:dyDescent="0.3">
      <c r="B176" s="14" t="s">
        <v>291</v>
      </c>
      <c r="C176" s="5" t="s">
        <v>632</v>
      </c>
      <c r="D176" s="6">
        <f t="shared" si="106"/>
        <v>0</v>
      </c>
      <c r="E176" s="6">
        <f t="shared" si="107"/>
        <v>5</v>
      </c>
      <c r="F176" s="5">
        <f t="shared" si="69"/>
        <v>5</v>
      </c>
      <c r="G176" s="5">
        <f t="shared" si="70"/>
        <v>2</v>
      </c>
      <c r="I176" s="2"/>
      <c r="J176" s="2"/>
      <c r="K176" s="3"/>
      <c r="L176" s="2"/>
      <c r="M176" s="2"/>
      <c r="N176" s="2"/>
      <c r="P176" s="2"/>
      <c r="Q176" s="2"/>
      <c r="R176" s="2"/>
      <c r="S176" s="2"/>
      <c r="T176" s="2"/>
      <c r="U176" s="2"/>
      <c r="W176" s="2"/>
      <c r="X176" s="2"/>
      <c r="Y176" s="2"/>
      <c r="Z176" s="2"/>
      <c r="AA176" s="2"/>
      <c r="AB176" s="2"/>
      <c r="AD176" s="2"/>
      <c r="AE176" s="2"/>
      <c r="AF176" s="2"/>
      <c r="AG176" s="2"/>
      <c r="AH176" s="2"/>
      <c r="AI176" s="2"/>
      <c r="AK176" s="2"/>
      <c r="AL176" s="2"/>
      <c r="AM176" s="2"/>
      <c r="AN176" s="2"/>
      <c r="AO176" s="2"/>
      <c r="AP176" s="2"/>
      <c r="AR176" s="2"/>
      <c r="AS176" s="2"/>
      <c r="AT176" s="2"/>
      <c r="AU176" s="2"/>
      <c r="AV176" s="2"/>
      <c r="AW176" s="2"/>
      <c r="AY176" s="2"/>
      <c r="AZ176" s="2"/>
    </row>
    <row r="177" spans="2:52" hidden="1" x14ac:dyDescent="0.3">
      <c r="B177" s="14" t="s">
        <v>398</v>
      </c>
      <c r="C177" s="5" t="s">
        <v>633</v>
      </c>
      <c r="D177" s="6">
        <f t="shared" si="106"/>
        <v>0</v>
      </c>
      <c r="E177" s="6">
        <f t="shared" si="107"/>
        <v>8</v>
      </c>
      <c r="F177" s="5">
        <f t="shared" si="69"/>
        <v>8</v>
      </c>
      <c r="G177" s="5">
        <f t="shared" si="70"/>
        <v>3</v>
      </c>
      <c r="I177" s="2"/>
      <c r="J177" s="2"/>
      <c r="K177" s="3"/>
      <c r="L177" s="2"/>
      <c r="M177" s="2"/>
      <c r="N177" s="2"/>
      <c r="P177" s="2"/>
      <c r="Q177" s="2"/>
      <c r="R177" s="2"/>
      <c r="S177" s="2"/>
      <c r="T177" s="2"/>
      <c r="U177" s="2"/>
      <c r="W177" s="2"/>
      <c r="X177" s="2"/>
      <c r="Y177" s="2"/>
      <c r="Z177" s="2"/>
      <c r="AA177" s="2"/>
      <c r="AB177" s="2"/>
      <c r="AD177" s="2"/>
      <c r="AE177" s="2"/>
      <c r="AF177" s="2"/>
      <c r="AG177" s="2"/>
      <c r="AH177" s="2"/>
      <c r="AI177" s="2"/>
      <c r="AK177" s="2"/>
      <c r="AL177" s="2"/>
      <c r="AM177" s="2"/>
      <c r="AN177" s="2"/>
      <c r="AO177" s="2"/>
      <c r="AP177" s="2"/>
      <c r="AR177" s="2"/>
      <c r="AS177" s="2"/>
      <c r="AT177" s="2"/>
      <c r="AU177" s="2"/>
      <c r="AV177" s="2"/>
      <c r="AW177" s="2"/>
      <c r="AY177" s="2"/>
      <c r="AZ177" s="2"/>
    </row>
    <row r="178" spans="2:52" hidden="1" x14ac:dyDescent="0.3">
      <c r="B178" s="14" t="s">
        <v>268</v>
      </c>
      <c r="C178" s="5" t="s">
        <v>634</v>
      </c>
      <c r="D178" s="6">
        <f t="shared" si="106"/>
        <v>1</v>
      </c>
      <c r="E178" s="6">
        <f t="shared" si="107"/>
        <v>10</v>
      </c>
      <c r="F178" s="5">
        <f t="shared" si="69"/>
        <v>11</v>
      </c>
      <c r="G178" s="5">
        <f t="shared" si="70"/>
        <v>4</v>
      </c>
      <c r="I178" s="2"/>
      <c r="J178" s="2"/>
      <c r="K178" s="3"/>
      <c r="L178" s="2"/>
      <c r="M178" s="2"/>
      <c r="N178" s="2"/>
      <c r="P178" s="2"/>
      <c r="Q178" s="2"/>
      <c r="R178" s="2"/>
      <c r="S178" s="2"/>
      <c r="T178" s="2"/>
      <c r="U178" s="2"/>
      <c r="W178" s="2"/>
      <c r="X178" s="2"/>
      <c r="Y178" s="2"/>
      <c r="Z178" s="2"/>
      <c r="AA178" s="2"/>
      <c r="AB178" s="2"/>
      <c r="AD178" s="2"/>
      <c r="AE178" s="2"/>
      <c r="AF178" s="2"/>
      <c r="AG178" s="2"/>
      <c r="AH178" s="2"/>
      <c r="AI178" s="2"/>
      <c r="AK178" s="2"/>
      <c r="AL178" s="2"/>
      <c r="AM178" s="2"/>
      <c r="AN178" s="2"/>
      <c r="AO178" s="2"/>
      <c r="AP178" s="2"/>
      <c r="AR178" s="2"/>
      <c r="AS178" s="2"/>
      <c r="AT178" s="2"/>
      <c r="AU178" s="2"/>
      <c r="AV178" s="2"/>
      <c r="AW178" s="2"/>
      <c r="AY178" s="2"/>
      <c r="AZ178" s="2"/>
    </row>
    <row r="179" spans="2:52" hidden="1" x14ac:dyDescent="0.3">
      <c r="B179" s="14" t="s">
        <v>404</v>
      </c>
      <c r="C179" s="5" t="s">
        <v>635</v>
      </c>
      <c r="D179" s="6">
        <f t="shared" si="106"/>
        <v>0</v>
      </c>
      <c r="E179" s="6">
        <f t="shared" si="107"/>
        <v>6</v>
      </c>
      <c r="F179" s="5">
        <f t="shared" si="69"/>
        <v>6</v>
      </c>
      <c r="G179" s="5">
        <f t="shared" si="70"/>
        <v>3</v>
      </c>
      <c r="I179" s="2"/>
      <c r="J179" s="2"/>
      <c r="K179" s="3"/>
      <c r="L179" s="2"/>
      <c r="M179" s="2"/>
      <c r="N179" s="2"/>
      <c r="P179" s="2"/>
      <c r="Q179" s="2"/>
      <c r="R179" s="2"/>
      <c r="S179" s="2"/>
      <c r="T179" s="2"/>
      <c r="U179" s="2"/>
      <c r="W179" s="2"/>
      <c r="X179" s="2"/>
      <c r="Y179" s="2"/>
      <c r="Z179" s="2"/>
      <c r="AA179" s="2"/>
      <c r="AB179" s="2"/>
      <c r="AD179" s="2"/>
      <c r="AE179" s="2"/>
      <c r="AF179" s="2"/>
      <c r="AG179" s="2"/>
      <c r="AH179" s="2"/>
      <c r="AI179" s="2"/>
      <c r="AK179" s="2"/>
      <c r="AL179" s="2"/>
      <c r="AM179" s="2"/>
      <c r="AN179" s="2"/>
      <c r="AO179" s="2"/>
      <c r="AP179" s="2"/>
      <c r="AR179" s="2"/>
      <c r="AS179" s="2"/>
      <c r="AT179" s="2"/>
      <c r="AU179" s="2"/>
      <c r="AV179" s="2"/>
      <c r="AW179" s="2"/>
      <c r="AY179" s="2"/>
      <c r="AZ179" s="2"/>
    </row>
    <row r="180" spans="2:52" hidden="1" x14ac:dyDescent="0.3">
      <c r="B180" s="14" t="s">
        <v>219</v>
      </c>
      <c r="C180" s="5" t="s">
        <v>636</v>
      </c>
      <c r="D180" s="6">
        <f t="shared" si="106"/>
        <v>1</v>
      </c>
      <c r="E180" s="6">
        <f t="shared" si="107"/>
        <v>14</v>
      </c>
      <c r="F180" s="5">
        <f t="shared" si="69"/>
        <v>15</v>
      </c>
      <c r="G180" s="5">
        <f t="shared" si="70"/>
        <v>5</v>
      </c>
      <c r="I180" s="2"/>
      <c r="J180" s="2"/>
      <c r="K180" s="3"/>
      <c r="L180" s="2"/>
      <c r="M180" s="2"/>
      <c r="N180" s="2"/>
      <c r="P180" s="2"/>
      <c r="Q180" s="2"/>
      <c r="R180" s="2"/>
      <c r="S180" s="2"/>
      <c r="T180" s="2"/>
      <c r="U180" s="2"/>
      <c r="W180" s="2"/>
      <c r="X180" s="2"/>
      <c r="Y180" s="2"/>
      <c r="Z180" s="2"/>
      <c r="AA180" s="2"/>
      <c r="AB180" s="2"/>
      <c r="AD180" s="2"/>
      <c r="AE180" s="2"/>
      <c r="AF180" s="2"/>
      <c r="AG180" s="2"/>
      <c r="AH180" s="2"/>
      <c r="AI180" s="2"/>
      <c r="AK180" s="2"/>
      <c r="AL180" s="2"/>
      <c r="AM180" s="2"/>
      <c r="AN180" s="2"/>
      <c r="AO180" s="2"/>
      <c r="AP180" s="2"/>
      <c r="AR180" s="2"/>
      <c r="AS180" s="2"/>
      <c r="AT180" s="2"/>
      <c r="AU180" s="2"/>
      <c r="AV180" s="2"/>
      <c r="AW180" s="2"/>
      <c r="AY180" s="2"/>
      <c r="AZ180" s="2"/>
    </row>
    <row r="181" spans="2:52" hidden="1" x14ac:dyDescent="0.3">
      <c r="B181" s="14" t="s">
        <v>428</v>
      </c>
      <c r="C181" s="5" t="s">
        <v>637</v>
      </c>
      <c r="D181" s="6">
        <f t="shared" si="106"/>
        <v>0</v>
      </c>
      <c r="E181" s="6">
        <f t="shared" si="107"/>
        <v>8</v>
      </c>
      <c r="F181" s="5">
        <f t="shared" si="69"/>
        <v>8</v>
      </c>
      <c r="G181" s="5">
        <f t="shared" si="70"/>
        <v>3</v>
      </c>
      <c r="I181" s="2"/>
      <c r="J181" s="2"/>
      <c r="K181" s="3"/>
      <c r="L181" s="2"/>
      <c r="M181" s="2"/>
      <c r="N181" s="2"/>
      <c r="P181" s="2"/>
      <c r="Q181" s="2"/>
      <c r="R181" s="2"/>
      <c r="S181" s="2"/>
      <c r="T181" s="2"/>
      <c r="U181" s="2"/>
      <c r="W181" s="2"/>
      <c r="X181" s="2"/>
      <c r="Y181" s="2"/>
      <c r="Z181" s="2"/>
      <c r="AA181" s="2"/>
      <c r="AB181" s="2"/>
      <c r="AD181" s="2"/>
      <c r="AE181" s="2"/>
      <c r="AF181" s="2"/>
      <c r="AG181" s="2"/>
      <c r="AH181" s="2"/>
      <c r="AI181" s="2"/>
      <c r="AK181" s="2"/>
      <c r="AL181" s="2"/>
      <c r="AM181" s="2"/>
      <c r="AN181" s="2"/>
      <c r="AO181" s="2"/>
      <c r="AP181" s="2"/>
      <c r="AR181" s="2"/>
      <c r="AS181" s="2"/>
      <c r="AT181" s="2"/>
      <c r="AU181" s="2"/>
      <c r="AV181" s="2"/>
      <c r="AW181" s="2"/>
      <c r="AY181" s="2"/>
      <c r="AZ181" s="2"/>
    </row>
    <row r="182" spans="2:52" hidden="1" x14ac:dyDescent="0.3">
      <c r="B182" s="14" t="s">
        <v>265</v>
      </c>
      <c r="C182" s="5" t="s">
        <v>638</v>
      </c>
      <c r="D182" s="6">
        <f t="shared" si="106"/>
        <v>0</v>
      </c>
      <c r="E182" s="6">
        <f t="shared" si="107"/>
        <v>14</v>
      </c>
      <c r="F182" s="5">
        <f t="shared" si="69"/>
        <v>14</v>
      </c>
      <c r="G182" s="5">
        <f t="shared" si="70"/>
        <v>4</v>
      </c>
      <c r="I182" s="2"/>
      <c r="J182" s="2"/>
      <c r="K182" s="3"/>
      <c r="L182" s="2"/>
      <c r="M182" s="2"/>
      <c r="N182" s="2"/>
      <c r="P182" s="2"/>
      <c r="Q182" s="2"/>
      <c r="R182" s="2"/>
      <c r="S182" s="2"/>
      <c r="T182" s="2"/>
      <c r="U182" s="2"/>
      <c r="W182" s="2"/>
      <c r="X182" s="2"/>
      <c r="Y182" s="2"/>
      <c r="Z182" s="2"/>
      <c r="AA182" s="2"/>
      <c r="AB182" s="2"/>
      <c r="AD182" s="2"/>
      <c r="AE182" s="2"/>
      <c r="AF182" s="2"/>
      <c r="AG182" s="2"/>
      <c r="AH182" s="2"/>
      <c r="AI182" s="2"/>
      <c r="AK182" s="2"/>
      <c r="AL182" s="2"/>
      <c r="AM182" s="2"/>
      <c r="AN182" s="2"/>
      <c r="AO182" s="2"/>
      <c r="AP182" s="2"/>
      <c r="AR182" s="2"/>
      <c r="AS182" s="2"/>
      <c r="AT182" s="2"/>
      <c r="AU182" s="2"/>
      <c r="AV182" s="2"/>
      <c r="AW182" s="2"/>
      <c r="AY182" s="2"/>
      <c r="AZ182" s="2"/>
    </row>
    <row r="183" spans="2:52" hidden="1" x14ac:dyDescent="0.3">
      <c r="B183" s="14" t="s">
        <v>244</v>
      </c>
      <c r="C183" s="5" t="s">
        <v>639</v>
      </c>
      <c r="D183" s="6">
        <f t="shared" si="106"/>
        <v>1</v>
      </c>
      <c r="E183" s="6">
        <f t="shared" si="107"/>
        <v>14</v>
      </c>
      <c r="F183" s="5">
        <f t="shared" si="69"/>
        <v>15</v>
      </c>
      <c r="G183" s="5">
        <f t="shared" si="70"/>
        <v>5</v>
      </c>
      <c r="I183" s="2"/>
      <c r="J183" s="2"/>
      <c r="K183" s="3"/>
      <c r="L183" s="2"/>
      <c r="M183" s="2"/>
      <c r="N183" s="2"/>
      <c r="P183" s="2"/>
      <c r="Q183" s="2"/>
      <c r="R183" s="2"/>
      <c r="S183" s="2"/>
      <c r="T183" s="2"/>
      <c r="U183" s="2"/>
      <c r="W183" s="2"/>
      <c r="X183" s="2"/>
      <c r="Y183" s="2"/>
      <c r="Z183" s="2"/>
      <c r="AA183" s="2"/>
      <c r="AB183" s="2"/>
      <c r="AD183" s="2"/>
      <c r="AE183" s="2"/>
      <c r="AF183" s="2"/>
      <c r="AG183" s="2"/>
      <c r="AH183" s="2"/>
      <c r="AI183" s="2"/>
      <c r="AK183" s="2"/>
      <c r="AL183" s="2"/>
      <c r="AM183" s="2"/>
      <c r="AN183" s="2"/>
      <c r="AO183" s="2"/>
      <c r="AP183" s="2"/>
      <c r="AR183" s="2"/>
      <c r="AS183" s="2"/>
      <c r="AT183" s="2"/>
      <c r="AU183" s="2"/>
      <c r="AV183" s="2"/>
      <c r="AW183" s="2"/>
      <c r="AY183" s="2"/>
      <c r="AZ183" s="2"/>
    </row>
    <row r="184" spans="2:52" hidden="1" x14ac:dyDescent="0.3">
      <c r="B184" s="14" t="s">
        <v>390</v>
      </c>
      <c r="C184" s="5" t="s">
        <v>640</v>
      </c>
      <c r="D184" s="6">
        <f t="shared" si="106"/>
        <v>0</v>
      </c>
      <c r="E184" s="6">
        <f t="shared" si="107"/>
        <v>6</v>
      </c>
      <c r="F184" s="5">
        <f t="shared" si="69"/>
        <v>6</v>
      </c>
      <c r="G184" s="5">
        <f t="shared" si="70"/>
        <v>3</v>
      </c>
      <c r="I184" s="2"/>
      <c r="J184" s="2"/>
      <c r="K184" s="3"/>
      <c r="L184" s="2"/>
      <c r="M184" s="2"/>
      <c r="N184" s="2"/>
      <c r="P184" s="2"/>
      <c r="Q184" s="2"/>
      <c r="R184" s="2"/>
      <c r="S184" s="2"/>
      <c r="T184" s="2"/>
      <c r="U184" s="2"/>
      <c r="W184" s="2"/>
      <c r="X184" s="2"/>
      <c r="Y184" s="2"/>
      <c r="Z184" s="2"/>
      <c r="AA184" s="2"/>
      <c r="AB184" s="2"/>
      <c r="AD184" s="2"/>
      <c r="AE184" s="2"/>
      <c r="AF184" s="2"/>
      <c r="AG184" s="2"/>
      <c r="AH184" s="2"/>
      <c r="AI184" s="2"/>
      <c r="AK184" s="2"/>
      <c r="AL184" s="2"/>
      <c r="AM184" s="2"/>
      <c r="AN184" s="2"/>
      <c r="AO184" s="2"/>
      <c r="AP184" s="2"/>
      <c r="AR184" s="2"/>
      <c r="AS184" s="2"/>
      <c r="AT184" s="2"/>
      <c r="AU184" s="2"/>
      <c r="AV184" s="2"/>
      <c r="AW184" s="2"/>
      <c r="AY184" s="2"/>
      <c r="AZ184" s="2"/>
    </row>
    <row r="185" spans="2:52" hidden="1" x14ac:dyDescent="0.3">
      <c r="B185" s="14" t="s">
        <v>332</v>
      </c>
      <c r="C185" s="5" t="s">
        <v>641</v>
      </c>
      <c r="D185" s="6">
        <f t="shared" si="106"/>
        <v>1</v>
      </c>
      <c r="E185" s="6">
        <f t="shared" si="107"/>
        <v>10</v>
      </c>
      <c r="F185" s="5">
        <f t="shared" si="69"/>
        <v>11</v>
      </c>
      <c r="G185" s="5">
        <f t="shared" si="70"/>
        <v>4</v>
      </c>
      <c r="I185" s="2"/>
      <c r="J185" s="2"/>
      <c r="K185" s="3"/>
      <c r="L185" s="2"/>
      <c r="M185" s="2"/>
      <c r="N185" s="2"/>
      <c r="P185" s="2"/>
      <c r="Q185" s="2"/>
      <c r="R185" s="2"/>
      <c r="S185" s="2"/>
      <c r="T185" s="2"/>
      <c r="U185" s="2"/>
      <c r="W185" s="2"/>
      <c r="X185" s="2"/>
      <c r="Y185" s="2"/>
      <c r="Z185" s="2"/>
      <c r="AA185" s="2"/>
      <c r="AB185" s="2"/>
      <c r="AD185" s="2"/>
      <c r="AE185" s="2"/>
      <c r="AF185" s="2"/>
      <c r="AG185" s="2"/>
      <c r="AH185" s="2"/>
      <c r="AI185" s="2"/>
      <c r="AK185" s="2"/>
      <c r="AL185" s="2"/>
      <c r="AM185" s="2"/>
      <c r="AN185" s="2"/>
      <c r="AO185" s="2"/>
      <c r="AP185" s="2"/>
      <c r="AR185" s="2"/>
      <c r="AS185" s="2"/>
      <c r="AT185" s="2"/>
      <c r="AU185" s="2"/>
      <c r="AV185" s="2"/>
      <c r="AW185" s="2"/>
      <c r="AY185" s="2"/>
      <c r="AZ185" s="2"/>
    </row>
    <row r="186" spans="2:52" hidden="1" x14ac:dyDescent="0.3">
      <c r="B186" s="14" t="s">
        <v>204</v>
      </c>
      <c r="C186" s="5" t="s">
        <v>642</v>
      </c>
      <c r="D186" s="6">
        <f t="shared" si="106"/>
        <v>0</v>
      </c>
      <c r="E186" s="6">
        <f t="shared" si="107"/>
        <v>8</v>
      </c>
      <c r="F186" s="5">
        <f t="shared" si="69"/>
        <v>8</v>
      </c>
      <c r="G186" s="5">
        <f t="shared" si="70"/>
        <v>3</v>
      </c>
      <c r="I186" s="2"/>
      <c r="J186" s="2"/>
      <c r="K186" s="3"/>
      <c r="L186" s="2"/>
      <c r="M186" s="2"/>
      <c r="N186" s="2"/>
      <c r="P186" s="2"/>
      <c r="Q186" s="2"/>
      <c r="R186" s="2"/>
      <c r="S186" s="2"/>
      <c r="T186" s="2"/>
      <c r="U186" s="2"/>
      <c r="W186" s="2"/>
      <c r="X186" s="2"/>
      <c r="Y186" s="2"/>
      <c r="Z186" s="2"/>
      <c r="AA186" s="2"/>
      <c r="AB186" s="2"/>
      <c r="AD186" s="2"/>
      <c r="AE186" s="2"/>
      <c r="AF186" s="2"/>
      <c r="AG186" s="2"/>
      <c r="AH186" s="2"/>
      <c r="AI186" s="2"/>
      <c r="AK186" s="2"/>
      <c r="AL186" s="2"/>
      <c r="AM186" s="2"/>
      <c r="AN186" s="2"/>
      <c r="AO186" s="2"/>
      <c r="AP186" s="2"/>
      <c r="AR186" s="2"/>
      <c r="AS186" s="2"/>
      <c r="AT186" s="2"/>
      <c r="AU186" s="2"/>
      <c r="AV186" s="2"/>
      <c r="AW186" s="2"/>
      <c r="AY186" s="2"/>
      <c r="AZ186" s="2"/>
    </row>
    <row r="187" spans="2:52" hidden="1" x14ac:dyDescent="0.3">
      <c r="B187" s="14" t="s">
        <v>348</v>
      </c>
      <c r="C187" s="5" t="s">
        <v>643</v>
      </c>
      <c r="D187" s="6">
        <f t="shared" si="106"/>
        <v>0</v>
      </c>
      <c r="E187" s="6">
        <f t="shared" si="107"/>
        <v>6</v>
      </c>
      <c r="F187" s="5">
        <f t="shared" si="69"/>
        <v>6</v>
      </c>
      <c r="G187" s="5">
        <f t="shared" si="70"/>
        <v>3</v>
      </c>
      <c r="I187" s="2"/>
      <c r="J187" s="2"/>
      <c r="K187" s="3"/>
      <c r="L187" s="2"/>
      <c r="M187" s="2"/>
      <c r="N187" s="2"/>
      <c r="P187" s="2"/>
      <c r="Q187" s="2"/>
      <c r="R187" s="2"/>
      <c r="S187" s="2"/>
      <c r="T187" s="2"/>
      <c r="U187" s="2"/>
      <c r="W187" s="2"/>
      <c r="X187" s="2"/>
      <c r="Y187" s="2"/>
      <c r="Z187" s="2"/>
      <c r="AA187" s="2"/>
      <c r="AB187" s="2"/>
      <c r="AD187" s="2"/>
      <c r="AE187" s="2"/>
      <c r="AF187" s="2"/>
      <c r="AG187" s="2"/>
      <c r="AH187" s="2"/>
      <c r="AI187" s="2"/>
      <c r="AK187" s="2"/>
      <c r="AL187" s="2"/>
      <c r="AM187" s="2"/>
      <c r="AN187" s="2"/>
      <c r="AO187" s="2"/>
      <c r="AP187" s="2"/>
      <c r="AR187" s="2"/>
      <c r="AS187" s="2"/>
      <c r="AT187" s="2"/>
      <c r="AU187" s="2"/>
      <c r="AV187" s="2"/>
      <c r="AW187" s="2"/>
      <c r="AY187" s="2"/>
      <c r="AZ187" s="2"/>
    </row>
    <row r="188" spans="2:52" hidden="1" x14ac:dyDescent="0.3">
      <c r="B188" s="14" t="s">
        <v>233</v>
      </c>
      <c r="C188" s="5" t="s">
        <v>644</v>
      </c>
      <c r="D188" s="6">
        <f t="shared" si="106"/>
        <v>0</v>
      </c>
      <c r="E188" s="6">
        <f t="shared" si="107"/>
        <v>11</v>
      </c>
      <c r="F188" s="5">
        <f t="shared" si="69"/>
        <v>11</v>
      </c>
      <c r="G188" s="5">
        <f t="shared" si="70"/>
        <v>4</v>
      </c>
      <c r="I188" s="2"/>
      <c r="J188" s="2"/>
      <c r="K188" s="3"/>
      <c r="L188" s="2"/>
      <c r="M188" s="2"/>
      <c r="N188" s="2"/>
      <c r="P188" s="2"/>
      <c r="Q188" s="2"/>
      <c r="R188" s="2"/>
      <c r="S188" s="2"/>
      <c r="T188" s="2"/>
      <c r="U188" s="2"/>
      <c r="W188" s="2"/>
      <c r="X188" s="2"/>
      <c r="Y188" s="2"/>
      <c r="Z188" s="2"/>
      <c r="AA188" s="2"/>
      <c r="AB188" s="2"/>
      <c r="AD188" s="2"/>
      <c r="AE188" s="2"/>
      <c r="AF188" s="2"/>
      <c r="AG188" s="2"/>
      <c r="AH188" s="2"/>
      <c r="AI188" s="2"/>
      <c r="AK188" s="2"/>
      <c r="AL188" s="2"/>
      <c r="AM188" s="2"/>
      <c r="AN188" s="2"/>
      <c r="AO188" s="2"/>
      <c r="AP188" s="2"/>
      <c r="AR188" s="2"/>
      <c r="AS188" s="2"/>
      <c r="AT188" s="2"/>
      <c r="AU188" s="2"/>
      <c r="AV188" s="2"/>
      <c r="AW188" s="2"/>
      <c r="AY188" s="2"/>
      <c r="AZ188" s="2"/>
    </row>
    <row r="189" spans="2:52" hidden="1" x14ac:dyDescent="0.3">
      <c r="B189" s="14" t="s">
        <v>443</v>
      </c>
      <c r="C189" s="5" t="s">
        <v>645</v>
      </c>
      <c r="D189" s="6">
        <f t="shared" si="106"/>
        <v>0</v>
      </c>
      <c r="E189" s="6">
        <f t="shared" si="107"/>
        <v>15</v>
      </c>
      <c r="F189" s="5">
        <f t="shared" si="69"/>
        <v>15</v>
      </c>
      <c r="G189" s="5">
        <f t="shared" si="70"/>
        <v>5</v>
      </c>
      <c r="I189" s="2"/>
      <c r="J189" s="2"/>
      <c r="K189" s="3"/>
      <c r="L189" s="2"/>
      <c r="M189" s="2"/>
      <c r="N189" s="2"/>
      <c r="P189" s="2"/>
      <c r="Q189" s="2"/>
      <c r="R189" s="2"/>
      <c r="S189" s="2"/>
      <c r="T189" s="2"/>
      <c r="U189" s="2"/>
      <c r="W189" s="2"/>
      <c r="X189" s="2"/>
      <c r="Y189" s="2"/>
      <c r="Z189" s="2"/>
      <c r="AA189" s="2"/>
      <c r="AB189" s="2"/>
      <c r="AD189" s="2"/>
      <c r="AE189" s="2"/>
      <c r="AF189" s="2"/>
      <c r="AG189" s="2"/>
      <c r="AH189" s="2"/>
      <c r="AI189" s="2"/>
      <c r="AK189" s="2"/>
      <c r="AL189" s="2"/>
      <c r="AM189" s="2"/>
      <c r="AN189" s="2"/>
      <c r="AO189" s="2"/>
      <c r="AP189" s="2"/>
      <c r="AR189" s="2"/>
      <c r="AS189" s="2"/>
      <c r="AT189" s="2"/>
      <c r="AU189" s="2"/>
      <c r="AV189" s="2"/>
      <c r="AW189" s="2"/>
      <c r="AY189" s="2"/>
      <c r="AZ189" s="2"/>
    </row>
    <row r="190" spans="2:52" hidden="1" x14ac:dyDescent="0.3">
      <c r="B190" s="14" t="s">
        <v>421</v>
      </c>
      <c r="C190" s="5" t="s">
        <v>646</v>
      </c>
      <c r="D190" s="6">
        <f t="shared" si="106"/>
        <v>0</v>
      </c>
      <c r="E190" s="6">
        <f t="shared" si="107"/>
        <v>6</v>
      </c>
      <c r="F190" s="5">
        <f t="shared" si="69"/>
        <v>6</v>
      </c>
      <c r="G190" s="5">
        <f t="shared" si="70"/>
        <v>3</v>
      </c>
      <c r="I190" s="2"/>
      <c r="J190" s="2"/>
      <c r="K190" s="3"/>
      <c r="L190" s="2"/>
      <c r="M190" s="2"/>
      <c r="N190" s="2"/>
      <c r="P190" s="2"/>
      <c r="Q190" s="2"/>
      <c r="R190" s="2"/>
      <c r="S190" s="2"/>
      <c r="T190" s="2"/>
      <c r="U190" s="2"/>
      <c r="W190" s="2"/>
      <c r="X190" s="2"/>
      <c r="Y190" s="2"/>
      <c r="Z190" s="2"/>
      <c r="AA190" s="2"/>
      <c r="AB190" s="2"/>
      <c r="AD190" s="2"/>
      <c r="AE190" s="2"/>
      <c r="AF190" s="2"/>
      <c r="AG190" s="2"/>
      <c r="AH190" s="2"/>
      <c r="AI190" s="2"/>
      <c r="AK190" s="2"/>
      <c r="AL190" s="2"/>
      <c r="AM190" s="2"/>
      <c r="AN190" s="2"/>
      <c r="AO190" s="2"/>
      <c r="AP190" s="2"/>
      <c r="AR190" s="2"/>
      <c r="AS190" s="2"/>
      <c r="AT190" s="2"/>
      <c r="AU190" s="2"/>
      <c r="AV190" s="2"/>
      <c r="AW190" s="2"/>
      <c r="AY190" s="2"/>
      <c r="AZ190" s="2"/>
    </row>
    <row r="191" spans="2:52" hidden="1" x14ac:dyDescent="0.3">
      <c r="B191" s="14" t="s">
        <v>246</v>
      </c>
      <c r="C191" s="5" t="s">
        <v>647</v>
      </c>
      <c r="D191" s="6">
        <f t="shared" si="106"/>
        <v>0</v>
      </c>
      <c r="E191" s="6">
        <f t="shared" si="107"/>
        <v>10</v>
      </c>
      <c r="F191" s="5">
        <f t="shared" si="69"/>
        <v>10</v>
      </c>
      <c r="G191" s="5">
        <f t="shared" si="70"/>
        <v>4</v>
      </c>
      <c r="I191" s="2"/>
      <c r="J191" s="2"/>
      <c r="K191" s="3"/>
      <c r="L191" s="2"/>
      <c r="M191" s="2"/>
      <c r="N191" s="2"/>
      <c r="P191" s="2"/>
      <c r="Q191" s="2"/>
      <c r="R191" s="2"/>
      <c r="S191" s="2"/>
      <c r="T191" s="2"/>
      <c r="U191" s="2"/>
      <c r="W191" s="2"/>
      <c r="X191" s="2"/>
      <c r="Y191" s="2"/>
      <c r="Z191" s="2"/>
      <c r="AA191" s="2"/>
      <c r="AB191" s="2"/>
      <c r="AD191" s="2"/>
      <c r="AE191" s="2"/>
      <c r="AF191" s="2"/>
      <c r="AG191" s="2"/>
      <c r="AH191" s="2"/>
      <c r="AI191" s="2"/>
      <c r="AK191" s="2"/>
      <c r="AL191" s="2"/>
      <c r="AM191" s="2"/>
      <c r="AN191" s="2"/>
      <c r="AO191" s="2"/>
      <c r="AP191" s="2"/>
      <c r="AR191" s="2"/>
      <c r="AS191" s="2"/>
      <c r="AT191" s="2"/>
      <c r="AU191" s="2"/>
      <c r="AV191" s="2"/>
      <c r="AW191" s="2"/>
      <c r="AY191" s="2"/>
      <c r="AZ191" s="2"/>
    </row>
    <row r="192" spans="2:52" hidden="1" x14ac:dyDescent="0.3">
      <c r="B192" s="14" t="s">
        <v>349</v>
      </c>
      <c r="C192" s="5" t="s">
        <v>648</v>
      </c>
      <c r="D192" s="6">
        <f t="shared" si="106"/>
        <v>0</v>
      </c>
      <c r="E192" s="6">
        <f t="shared" si="107"/>
        <v>12</v>
      </c>
      <c r="F192" s="5">
        <f t="shared" si="69"/>
        <v>12</v>
      </c>
      <c r="G192" s="5">
        <f t="shared" si="70"/>
        <v>4</v>
      </c>
      <c r="I192" s="2"/>
      <c r="J192" s="2"/>
      <c r="K192" s="3"/>
      <c r="L192" s="2"/>
      <c r="M192" s="2"/>
      <c r="N192" s="2"/>
      <c r="P192" s="2"/>
      <c r="Q192" s="2"/>
      <c r="R192" s="2"/>
      <c r="S192" s="2"/>
      <c r="T192" s="2"/>
      <c r="U192" s="2"/>
      <c r="W192" s="2"/>
      <c r="X192" s="2"/>
      <c r="Y192" s="2"/>
      <c r="Z192" s="2"/>
      <c r="AA192" s="2"/>
      <c r="AB192" s="2"/>
      <c r="AD192" s="2"/>
      <c r="AE192" s="2"/>
      <c r="AF192" s="2"/>
      <c r="AG192" s="2"/>
      <c r="AH192" s="2"/>
      <c r="AI192" s="2"/>
      <c r="AK192" s="2"/>
      <c r="AL192" s="2"/>
      <c r="AM192" s="2"/>
      <c r="AN192" s="2"/>
      <c r="AO192" s="2"/>
      <c r="AP192" s="2"/>
      <c r="AR192" s="2"/>
      <c r="AS192" s="2"/>
      <c r="AT192" s="2"/>
      <c r="AU192" s="2"/>
      <c r="AV192" s="2"/>
      <c r="AW192" s="2"/>
      <c r="AY192" s="2"/>
      <c r="AZ192" s="2"/>
    </row>
    <row r="193" spans="2:52" hidden="1" x14ac:dyDescent="0.3">
      <c r="B193" s="14" t="s">
        <v>214</v>
      </c>
      <c r="C193" s="5" t="s">
        <v>649</v>
      </c>
      <c r="D193" s="6">
        <f t="shared" si="106"/>
        <v>0</v>
      </c>
      <c r="E193" s="6">
        <f t="shared" si="107"/>
        <v>9</v>
      </c>
      <c r="F193" s="5">
        <f t="shared" si="69"/>
        <v>9</v>
      </c>
      <c r="G193" s="5">
        <f t="shared" si="70"/>
        <v>3</v>
      </c>
      <c r="I193" s="2"/>
      <c r="J193" s="2"/>
      <c r="K193" s="3"/>
      <c r="L193" s="2"/>
      <c r="M193" s="2"/>
      <c r="N193" s="2"/>
      <c r="P193" s="2"/>
      <c r="Q193" s="2"/>
      <c r="R193" s="2"/>
      <c r="S193" s="2"/>
      <c r="T193" s="2"/>
      <c r="U193" s="2"/>
      <c r="W193" s="2"/>
      <c r="X193" s="2"/>
      <c r="Y193" s="2"/>
      <c r="Z193" s="2"/>
      <c r="AA193" s="2"/>
      <c r="AB193" s="2"/>
      <c r="AD193" s="2"/>
      <c r="AE193" s="2"/>
      <c r="AF193" s="2"/>
      <c r="AG193" s="2"/>
      <c r="AH193" s="2"/>
      <c r="AI193" s="2"/>
      <c r="AK193" s="2"/>
      <c r="AL193" s="2"/>
      <c r="AM193" s="2"/>
      <c r="AN193" s="2"/>
      <c r="AO193" s="2"/>
      <c r="AP193" s="2"/>
      <c r="AR193" s="2"/>
      <c r="AS193" s="2"/>
      <c r="AT193" s="2"/>
      <c r="AU193" s="2"/>
      <c r="AV193" s="2"/>
      <c r="AW193" s="2"/>
      <c r="AY193" s="2"/>
      <c r="AZ193" s="2"/>
    </row>
    <row r="194" spans="2:52" hidden="1" x14ac:dyDescent="0.3">
      <c r="B194" s="14" t="s">
        <v>261</v>
      </c>
      <c r="C194" s="5" t="s">
        <v>650</v>
      </c>
      <c r="D194" s="6">
        <f t="shared" si="106"/>
        <v>2</v>
      </c>
      <c r="E194" s="6">
        <f t="shared" si="107"/>
        <v>5</v>
      </c>
      <c r="F194" s="5">
        <f t="shared" si="69"/>
        <v>8</v>
      </c>
      <c r="G194" s="5">
        <f t="shared" si="70"/>
        <v>3</v>
      </c>
      <c r="I194" s="2"/>
      <c r="J194" s="2"/>
      <c r="K194" s="3"/>
      <c r="L194" s="2"/>
      <c r="M194" s="2"/>
      <c r="N194" s="2"/>
      <c r="P194" s="2"/>
      <c r="Q194" s="2"/>
      <c r="R194" s="2"/>
      <c r="S194" s="2"/>
      <c r="T194" s="2"/>
      <c r="U194" s="2"/>
      <c r="W194" s="2"/>
      <c r="X194" s="2"/>
      <c r="Y194" s="2"/>
      <c r="Z194" s="2"/>
      <c r="AA194" s="2"/>
      <c r="AB194" s="2"/>
      <c r="AD194" s="2"/>
      <c r="AE194" s="2"/>
      <c r="AF194" s="2"/>
      <c r="AG194" s="2"/>
      <c r="AH194" s="2"/>
      <c r="AI194" s="2"/>
      <c r="AK194" s="2"/>
      <c r="AL194" s="2"/>
      <c r="AM194" s="2"/>
      <c r="AN194" s="2"/>
      <c r="AO194" s="2"/>
      <c r="AP194" s="2"/>
      <c r="AR194" s="2"/>
      <c r="AS194" s="2"/>
      <c r="AT194" s="2"/>
      <c r="AU194" s="2"/>
      <c r="AV194" s="2"/>
      <c r="AW194" s="2"/>
      <c r="AY194" s="2"/>
      <c r="AZ194" s="2"/>
    </row>
    <row r="195" spans="2:52" hidden="1" x14ac:dyDescent="0.3">
      <c r="B195" s="14" t="s">
        <v>180</v>
      </c>
      <c r="C195" s="5" t="s">
        <v>651</v>
      </c>
      <c r="D195" s="6">
        <f t="shared" si="106"/>
        <v>0</v>
      </c>
      <c r="E195" s="6">
        <f t="shared" si="107"/>
        <v>15</v>
      </c>
      <c r="F195" s="5">
        <f t="shared" si="69"/>
        <v>15</v>
      </c>
      <c r="G195" s="5">
        <f t="shared" si="70"/>
        <v>5</v>
      </c>
      <c r="I195" s="2"/>
      <c r="J195" s="2"/>
      <c r="K195" s="3"/>
      <c r="L195" s="2"/>
      <c r="M195" s="2"/>
      <c r="N195" s="2"/>
      <c r="P195" s="2"/>
      <c r="Q195" s="2"/>
      <c r="R195" s="2"/>
      <c r="S195" s="2"/>
      <c r="T195" s="2"/>
      <c r="U195" s="2"/>
      <c r="W195" s="2"/>
      <c r="X195" s="2"/>
      <c r="Y195" s="2"/>
      <c r="Z195" s="2"/>
      <c r="AA195" s="2"/>
      <c r="AB195" s="2"/>
      <c r="AD195" s="2"/>
      <c r="AE195" s="2"/>
      <c r="AF195" s="2"/>
      <c r="AG195" s="2"/>
      <c r="AH195" s="2"/>
      <c r="AI195" s="2"/>
      <c r="AK195" s="2"/>
      <c r="AL195" s="2"/>
      <c r="AM195" s="2"/>
      <c r="AN195" s="2"/>
      <c r="AO195" s="2"/>
      <c r="AP195" s="2"/>
      <c r="AR195" s="2"/>
      <c r="AS195" s="2"/>
      <c r="AT195" s="2"/>
      <c r="AU195" s="2"/>
      <c r="AV195" s="2"/>
      <c r="AW195" s="2"/>
      <c r="AY195" s="2"/>
      <c r="AZ195" s="2"/>
    </row>
    <row r="196" spans="2:52" hidden="1" x14ac:dyDescent="0.3">
      <c r="B196" s="14" t="s">
        <v>294</v>
      </c>
      <c r="C196" s="5" t="s">
        <v>652</v>
      </c>
      <c r="D196" s="6">
        <f t="shared" si="106"/>
        <v>0</v>
      </c>
      <c r="E196" s="6">
        <f t="shared" si="107"/>
        <v>10</v>
      </c>
      <c r="F196" s="5">
        <f t="shared" ref="F196:F259" si="108">IF(D196="-","-",IF(D196=0,E196,CHOOSE(D196,1,3,6,10,15)+E196))</f>
        <v>10</v>
      </c>
      <c r="G196" s="5">
        <f t="shared" ref="G196:G259" si="109">IF(F196="-","-",IF(F196=15,5,IF(F196&gt;=10,4,IF(F196&gt;=6,3,IF(F196&gt;=3,2,IF(F196&gt;=1,1,0))))))</f>
        <v>4</v>
      </c>
      <c r="I196" s="2"/>
      <c r="J196" s="2"/>
      <c r="K196" s="3"/>
      <c r="L196" s="2"/>
      <c r="M196" s="2"/>
      <c r="N196" s="2"/>
      <c r="P196" s="2"/>
      <c r="Q196" s="2"/>
      <c r="R196" s="2"/>
      <c r="S196" s="2"/>
      <c r="T196" s="2"/>
      <c r="U196" s="2"/>
      <c r="W196" s="2"/>
      <c r="X196" s="2"/>
      <c r="Y196" s="2"/>
      <c r="Z196" s="2"/>
      <c r="AA196" s="2"/>
      <c r="AB196" s="2"/>
      <c r="AD196" s="2"/>
      <c r="AE196" s="2"/>
      <c r="AF196" s="2"/>
      <c r="AG196" s="2"/>
      <c r="AH196" s="2"/>
      <c r="AI196" s="2"/>
      <c r="AK196" s="2"/>
      <c r="AL196" s="2"/>
      <c r="AM196" s="2"/>
      <c r="AN196" s="2"/>
      <c r="AO196" s="2"/>
      <c r="AP196" s="2"/>
      <c r="AR196" s="2"/>
      <c r="AS196" s="2"/>
      <c r="AT196" s="2"/>
      <c r="AU196" s="2"/>
      <c r="AV196" s="2"/>
      <c r="AW196" s="2"/>
      <c r="AY196" s="2"/>
      <c r="AZ196" s="2"/>
    </row>
    <row r="197" spans="2:52" hidden="1" x14ac:dyDescent="0.3">
      <c r="B197" s="14" t="s">
        <v>226</v>
      </c>
      <c r="C197" s="5" t="s">
        <v>653</v>
      </c>
      <c r="D197" s="6">
        <f t="shared" si="106"/>
        <v>0</v>
      </c>
      <c r="E197" s="6">
        <f t="shared" si="107"/>
        <v>15</v>
      </c>
      <c r="F197" s="5">
        <f t="shared" si="108"/>
        <v>15</v>
      </c>
      <c r="G197" s="5">
        <f t="shared" si="109"/>
        <v>5</v>
      </c>
      <c r="I197" s="2"/>
      <c r="J197" s="2"/>
      <c r="K197" s="3"/>
      <c r="L197" s="2"/>
      <c r="M197" s="2"/>
      <c r="N197" s="2"/>
      <c r="P197" s="2"/>
      <c r="Q197" s="2"/>
      <c r="R197" s="2"/>
      <c r="S197" s="2"/>
      <c r="T197" s="2"/>
      <c r="U197" s="2"/>
      <c r="W197" s="2"/>
      <c r="X197" s="2"/>
      <c r="Y197" s="2"/>
      <c r="Z197" s="2"/>
      <c r="AA197" s="2"/>
      <c r="AB197" s="2"/>
      <c r="AD197" s="2"/>
      <c r="AE197" s="2"/>
      <c r="AF197" s="2"/>
      <c r="AG197" s="2"/>
      <c r="AH197" s="2"/>
      <c r="AI197" s="2"/>
      <c r="AK197" s="2"/>
      <c r="AL197" s="2"/>
      <c r="AM197" s="2"/>
      <c r="AN197" s="2"/>
      <c r="AO197" s="2"/>
      <c r="AP197" s="2"/>
      <c r="AR197" s="2"/>
      <c r="AS197" s="2"/>
      <c r="AT197" s="2"/>
      <c r="AU197" s="2"/>
      <c r="AV197" s="2"/>
      <c r="AW197" s="2"/>
      <c r="AY197" s="2"/>
      <c r="AZ197" s="2"/>
    </row>
    <row r="198" spans="2:52" hidden="1" x14ac:dyDescent="0.3">
      <c r="B198" s="14" t="s">
        <v>331</v>
      </c>
      <c r="C198" s="5" t="s">
        <v>654</v>
      </c>
      <c r="D198" s="6">
        <f t="shared" si="106"/>
        <v>0</v>
      </c>
      <c r="E198" s="6">
        <f t="shared" si="107"/>
        <v>4</v>
      </c>
      <c r="F198" s="5">
        <f t="shared" si="108"/>
        <v>4</v>
      </c>
      <c r="G198" s="5">
        <f t="shared" si="109"/>
        <v>2</v>
      </c>
      <c r="I198" s="2"/>
      <c r="J198" s="2"/>
      <c r="K198" s="3"/>
      <c r="L198" s="2"/>
      <c r="M198" s="2"/>
      <c r="N198" s="2"/>
      <c r="P198" s="2"/>
      <c r="Q198" s="2"/>
      <c r="R198" s="2"/>
      <c r="S198" s="2"/>
      <c r="T198" s="2"/>
      <c r="U198" s="2"/>
      <c r="W198" s="2"/>
      <c r="X198" s="2"/>
      <c r="Y198" s="2"/>
      <c r="Z198" s="2"/>
      <c r="AA198" s="2"/>
      <c r="AB198" s="2"/>
      <c r="AD198" s="2"/>
      <c r="AE198" s="2"/>
      <c r="AF198" s="2"/>
      <c r="AG198" s="2"/>
      <c r="AH198" s="2"/>
      <c r="AI198" s="2"/>
      <c r="AK198" s="2"/>
      <c r="AL198" s="2"/>
      <c r="AM198" s="2"/>
      <c r="AN198" s="2"/>
      <c r="AO198" s="2"/>
      <c r="AP198" s="2"/>
      <c r="AR198" s="2"/>
      <c r="AS198" s="2"/>
      <c r="AT198" s="2"/>
      <c r="AU198" s="2"/>
      <c r="AV198" s="2"/>
      <c r="AW198" s="2"/>
      <c r="AY198" s="2"/>
      <c r="AZ198" s="2"/>
    </row>
    <row r="199" spans="2:52" hidden="1" x14ac:dyDescent="0.3">
      <c r="B199" s="14" t="s">
        <v>276</v>
      </c>
      <c r="C199" s="5" t="s">
        <v>655</v>
      </c>
      <c r="D199" s="6">
        <f t="shared" si="106"/>
        <v>0</v>
      </c>
      <c r="E199" s="6">
        <f t="shared" si="107"/>
        <v>15</v>
      </c>
      <c r="F199" s="5">
        <f t="shared" si="108"/>
        <v>15</v>
      </c>
      <c r="G199" s="5">
        <f t="shared" si="109"/>
        <v>5</v>
      </c>
      <c r="I199" s="2"/>
      <c r="J199" s="2"/>
      <c r="K199" s="3"/>
      <c r="L199" s="2"/>
      <c r="M199" s="2"/>
      <c r="N199" s="2"/>
      <c r="P199" s="2"/>
      <c r="Q199" s="2"/>
      <c r="R199" s="2"/>
      <c r="S199" s="2"/>
      <c r="T199" s="2"/>
      <c r="U199" s="2"/>
      <c r="W199" s="2"/>
      <c r="X199" s="2"/>
      <c r="Y199" s="2"/>
      <c r="Z199" s="2"/>
      <c r="AA199" s="2"/>
      <c r="AB199" s="2"/>
      <c r="AD199" s="2"/>
      <c r="AE199" s="2"/>
      <c r="AF199" s="2"/>
      <c r="AG199" s="2"/>
      <c r="AH199" s="2"/>
      <c r="AI199" s="2"/>
      <c r="AK199" s="2"/>
      <c r="AL199" s="2"/>
      <c r="AM199" s="2"/>
      <c r="AN199" s="2"/>
      <c r="AO199" s="2"/>
      <c r="AP199" s="2"/>
      <c r="AR199" s="2"/>
      <c r="AS199" s="2"/>
      <c r="AT199" s="2"/>
      <c r="AU199" s="2"/>
      <c r="AV199" s="2"/>
      <c r="AW199" s="2"/>
      <c r="AY199" s="2"/>
      <c r="AZ199" s="2"/>
    </row>
    <row r="200" spans="2:52" hidden="1" x14ac:dyDescent="0.3">
      <c r="B200" s="14" t="s">
        <v>270</v>
      </c>
      <c r="C200" s="5" t="s">
        <v>656</v>
      </c>
      <c r="D200" s="6">
        <f t="shared" si="106"/>
        <v>4</v>
      </c>
      <c r="E200" s="6">
        <f t="shared" si="107"/>
        <v>3</v>
      </c>
      <c r="F200" s="5">
        <f t="shared" si="108"/>
        <v>13</v>
      </c>
      <c r="G200" s="5">
        <f t="shared" si="109"/>
        <v>4</v>
      </c>
      <c r="I200" s="2"/>
      <c r="J200" s="2"/>
      <c r="K200" s="3"/>
      <c r="L200" s="2"/>
      <c r="M200" s="2"/>
      <c r="N200" s="2"/>
      <c r="P200" s="2"/>
      <c r="Q200" s="2"/>
      <c r="R200" s="2"/>
      <c r="S200" s="2"/>
      <c r="T200" s="2"/>
      <c r="U200" s="2"/>
      <c r="W200" s="2"/>
      <c r="X200" s="2"/>
      <c r="Y200" s="2"/>
      <c r="Z200" s="2"/>
      <c r="AA200" s="2"/>
      <c r="AB200" s="2"/>
      <c r="AD200" s="2"/>
      <c r="AE200" s="2"/>
      <c r="AF200" s="2"/>
      <c r="AG200" s="2"/>
      <c r="AH200" s="2"/>
      <c r="AI200" s="2"/>
      <c r="AK200" s="2"/>
      <c r="AL200" s="2"/>
      <c r="AM200" s="2"/>
      <c r="AN200" s="2"/>
      <c r="AO200" s="2"/>
      <c r="AP200" s="2"/>
      <c r="AR200" s="2"/>
      <c r="AS200" s="2"/>
      <c r="AT200" s="2"/>
      <c r="AU200" s="2"/>
      <c r="AV200" s="2"/>
      <c r="AW200" s="2"/>
      <c r="AY200" s="2"/>
      <c r="AZ200" s="2"/>
    </row>
    <row r="201" spans="2:52" hidden="1" x14ac:dyDescent="0.3">
      <c r="B201" s="14" t="s">
        <v>250</v>
      </c>
      <c r="C201" s="5" t="s">
        <v>657</v>
      </c>
      <c r="D201" s="6">
        <f t="shared" si="106"/>
        <v>0</v>
      </c>
      <c r="E201" s="6">
        <f t="shared" si="107"/>
        <v>15</v>
      </c>
      <c r="F201" s="5">
        <f t="shared" si="108"/>
        <v>15</v>
      </c>
      <c r="G201" s="5">
        <f t="shared" si="109"/>
        <v>5</v>
      </c>
      <c r="I201" s="2"/>
      <c r="J201" s="2"/>
      <c r="K201" s="3"/>
      <c r="L201" s="2"/>
      <c r="M201" s="2"/>
      <c r="N201" s="2"/>
      <c r="P201" s="2"/>
      <c r="Q201" s="2"/>
      <c r="R201" s="2"/>
      <c r="S201" s="2"/>
      <c r="T201" s="2"/>
      <c r="U201" s="2"/>
      <c r="W201" s="2"/>
      <c r="X201" s="2"/>
      <c r="Y201" s="2"/>
      <c r="Z201" s="2"/>
      <c r="AA201" s="2"/>
      <c r="AB201" s="2"/>
      <c r="AD201" s="2"/>
      <c r="AE201" s="2"/>
      <c r="AF201" s="2"/>
      <c r="AG201" s="2"/>
      <c r="AH201" s="2"/>
      <c r="AI201" s="2"/>
      <c r="AK201" s="2"/>
      <c r="AL201" s="2"/>
      <c r="AM201" s="2"/>
      <c r="AN201" s="2"/>
      <c r="AO201" s="2"/>
      <c r="AP201" s="2"/>
      <c r="AR201" s="2"/>
      <c r="AS201" s="2"/>
      <c r="AT201" s="2"/>
      <c r="AU201" s="2"/>
      <c r="AV201" s="2"/>
      <c r="AW201" s="2"/>
      <c r="AY201" s="2"/>
      <c r="AZ201" s="2"/>
    </row>
    <row r="202" spans="2:52" hidden="1" x14ac:dyDescent="0.3">
      <c r="B202" s="14" t="s">
        <v>284</v>
      </c>
      <c r="C202" s="5" t="s">
        <v>742</v>
      </c>
      <c r="D202" s="6">
        <f t="shared" si="106"/>
        <v>3</v>
      </c>
      <c r="E202" s="6">
        <f t="shared" si="107"/>
        <v>7</v>
      </c>
      <c r="F202" s="5">
        <f t="shared" si="108"/>
        <v>13</v>
      </c>
      <c r="G202" s="5">
        <f t="shared" si="109"/>
        <v>4</v>
      </c>
      <c r="I202" s="2"/>
      <c r="J202" s="2"/>
      <c r="K202" s="3"/>
      <c r="L202" s="2"/>
      <c r="M202" s="2"/>
      <c r="N202" s="2"/>
      <c r="P202" s="2"/>
      <c r="Q202" s="2"/>
      <c r="R202" s="2"/>
      <c r="S202" s="2"/>
      <c r="T202" s="2"/>
      <c r="U202" s="2"/>
      <c r="W202" s="2"/>
      <c r="X202" s="2"/>
      <c r="Y202" s="2"/>
      <c r="Z202" s="2"/>
      <c r="AA202" s="2"/>
      <c r="AB202" s="2"/>
      <c r="AD202" s="2"/>
      <c r="AE202" s="2"/>
      <c r="AF202" s="2"/>
      <c r="AG202" s="2"/>
      <c r="AH202" s="2"/>
      <c r="AI202" s="2"/>
      <c r="AK202" s="2"/>
      <c r="AL202" s="2"/>
      <c r="AM202" s="2"/>
      <c r="AN202" s="2"/>
      <c r="AO202" s="2"/>
      <c r="AP202" s="2"/>
      <c r="AR202" s="2"/>
      <c r="AS202" s="2"/>
      <c r="AT202" s="2"/>
      <c r="AU202" s="2"/>
      <c r="AV202" s="2"/>
      <c r="AW202" s="2"/>
      <c r="AY202" s="2"/>
      <c r="AZ202" s="2"/>
    </row>
    <row r="203" spans="2:52" hidden="1" x14ac:dyDescent="0.3">
      <c r="B203" s="14" t="s">
        <v>168</v>
      </c>
      <c r="C203" s="5" t="s">
        <v>743</v>
      </c>
      <c r="D203" s="6">
        <f t="shared" si="106"/>
        <v>2</v>
      </c>
      <c r="E203" s="6">
        <f t="shared" si="107"/>
        <v>4</v>
      </c>
      <c r="F203" s="5">
        <f t="shared" si="108"/>
        <v>7</v>
      </c>
      <c r="G203" s="5">
        <f t="shared" si="109"/>
        <v>3</v>
      </c>
      <c r="I203" s="2"/>
      <c r="J203" s="2"/>
      <c r="K203" s="3"/>
      <c r="L203" s="2"/>
      <c r="M203" s="2"/>
      <c r="N203" s="2"/>
      <c r="P203" s="2"/>
      <c r="Q203" s="2"/>
      <c r="R203" s="2"/>
      <c r="S203" s="2"/>
      <c r="T203" s="2"/>
      <c r="U203" s="2"/>
      <c r="W203" s="2"/>
      <c r="X203" s="2"/>
      <c r="Y203" s="2"/>
      <c r="Z203" s="2"/>
      <c r="AA203" s="2"/>
      <c r="AB203" s="2"/>
      <c r="AD203" s="2"/>
      <c r="AE203" s="2"/>
      <c r="AF203" s="2"/>
      <c r="AG203" s="2"/>
      <c r="AH203" s="2"/>
      <c r="AI203" s="2"/>
      <c r="AK203" s="2"/>
      <c r="AL203" s="2"/>
      <c r="AM203" s="2"/>
      <c r="AN203" s="2"/>
      <c r="AO203" s="2"/>
      <c r="AP203" s="2"/>
      <c r="AR203" s="2"/>
      <c r="AS203" s="2"/>
      <c r="AT203" s="2"/>
      <c r="AU203" s="2"/>
      <c r="AV203" s="2"/>
      <c r="AW203" s="2"/>
      <c r="AY203" s="2"/>
      <c r="AZ203" s="2"/>
    </row>
    <row r="204" spans="2:52" hidden="1" x14ac:dyDescent="0.3">
      <c r="B204" s="14" t="s">
        <v>200</v>
      </c>
      <c r="C204" s="5" t="s">
        <v>744</v>
      </c>
      <c r="D204" s="6">
        <f t="shared" si="106"/>
        <v>4</v>
      </c>
      <c r="E204" s="6">
        <f t="shared" si="107"/>
        <v>5</v>
      </c>
      <c r="F204" s="5">
        <f t="shared" si="108"/>
        <v>15</v>
      </c>
      <c r="G204" s="5">
        <f t="shared" si="109"/>
        <v>5</v>
      </c>
      <c r="I204" s="2"/>
      <c r="J204" s="2"/>
      <c r="K204" s="3"/>
      <c r="L204" s="2"/>
      <c r="M204" s="2"/>
      <c r="N204" s="2"/>
      <c r="P204" s="2"/>
      <c r="Q204" s="2"/>
      <c r="R204" s="2"/>
      <c r="S204" s="2"/>
      <c r="T204" s="2"/>
      <c r="U204" s="2"/>
      <c r="W204" s="2"/>
      <c r="X204" s="2"/>
      <c r="Y204" s="2"/>
      <c r="Z204" s="2"/>
      <c r="AA204" s="2"/>
      <c r="AB204" s="2"/>
      <c r="AD204" s="2"/>
      <c r="AE204" s="2"/>
      <c r="AF204" s="2"/>
      <c r="AG204" s="2"/>
      <c r="AH204" s="2"/>
      <c r="AI204" s="2"/>
      <c r="AK204" s="2"/>
      <c r="AL204" s="2"/>
      <c r="AM204" s="2"/>
      <c r="AN204" s="2"/>
      <c r="AO204" s="2"/>
      <c r="AP204" s="2"/>
      <c r="AR204" s="2"/>
      <c r="AS204" s="2"/>
      <c r="AT204" s="2"/>
      <c r="AU204" s="2"/>
      <c r="AV204" s="2"/>
      <c r="AW204" s="2"/>
      <c r="AY204" s="2"/>
      <c r="AZ204" s="2"/>
    </row>
    <row r="205" spans="2:52" hidden="1" x14ac:dyDescent="0.3">
      <c r="B205" s="11" t="s">
        <v>271</v>
      </c>
      <c r="C205" s="5" t="s">
        <v>658</v>
      </c>
      <c r="D205" s="6">
        <f t="shared" si="106"/>
        <v>4</v>
      </c>
      <c r="E205" s="6">
        <f t="shared" si="107"/>
        <v>2</v>
      </c>
      <c r="F205" s="5">
        <f t="shared" si="108"/>
        <v>12</v>
      </c>
      <c r="G205" s="5">
        <f t="shared" si="109"/>
        <v>4</v>
      </c>
      <c r="I205" s="2"/>
      <c r="J205" s="2"/>
      <c r="K205" s="3"/>
      <c r="L205" s="2"/>
      <c r="M205" s="2"/>
      <c r="N205" s="2"/>
      <c r="P205" s="2"/>
      <c r="Q205" s="2"/>
      <c r="R205" s="2"/>
      <c r="S205" s="2"/>
      <c r="T205" s="2"/>
      <c r="U205" s="2"/>
      <c r="W205" s="2"/>
      <c r="X205" s="2"/>
      <c r="Y205" s="2"/>
      <c r="Z205" s="2"/>
      <c r="AA205" s="2"/>
      <c r="AB205" s="2"/>
      <c r="AD205" s="2"/>
      <c r="AE205" s="2"/>
      <c r="AF205" s="2"/>
      <c r="AG205" s="2"/>
      <c r="AH205" s="2"/>
      <c r="AI205" s="2"/>
      <c r="AK205" s="2"/>
      <c r="AL205" s="2"/>
      <c r="AM205" s="2"/>
      <c r="AN205" s="2"/>
      <c r="AO205" s="2"/>
      <c r="AP205" s="2"/>
      <c r="AR205" s="2"/>
      <c r="AS205" s="2"/>
      <c r="AT205" s="2"/>
      <c r="AU205" s="2"/>
      <c r="AV205" s="2"/>
      <c r="AW205" s="2"/>
      <c r="AY205" s="2"/>
      <c r="AZ205" s="2"/>
    </row>
    <row r="206" spans="2:52" hidden="1" x14ac:dyDescent="0.3">
      <c r="B206" s="11" t="s">
        <v>238</v>
      </c>
      <c r="C206" s="5" t="s">
        <v>659</v>
      </c>
      <c r="D206" s="6">
        <f t="shared" si="106"/>
        <v>0</v>
      </c>
      <c r="E206" s="6">
        <f t="shared" si="107"/>
        <v>15</v>
      </c>
      <c r="F206" s="5">
        <f t="shared" si="108"/>
        <v>15</v>
      </c>
      <c r="G206" s="5">
        <f t="shared" si="109"/>
        <v>5</v>
      </c>
      <c r="I206" s="2"/>
      <c r="J206" s="2"/>
      <c r="K206" s="3"/>
      <c r="L206" s="2"/>
      <c r="M206" s="2"/>
      <c r="N206" s="2"/>
      <c r="P206" s="2"/>
      <c r="Q206" s="2"/>
      <c r="R206" s="2"/>
      <c r="S206" s="2"/>
      <c r="T206" s="2"/>
      <c r="U206" s="2"/>
      <c r="W206" s="2"/>
      <c r="X206" s="2"/>
      <c r="Y206" s="2"/>
      <c r="Z206" s="2"/>
      <c r="AA206" s="2"/>
      <c r="AB206" s="2"/>
      <c r="AD206" s="2"/>
      <c r="AE206" s="2"/>
      <c r="AF206" s="2"/>
      <c r="AG206" s="2"/>
      <c r="AH206" s="2"/>
      <c r="AI206" s="2"/>
      <c r="AK206" s="2"/>
      <c r="AL206" s="2"/>
      <c r="AM206" s="2"/>
      <c r="AN206" s="2"/>
      <c r="AO206" s="2"/>
      <c r="AP206" s="2"/>
      <c r="AR206" s="2"/>
      <c r="AS206" s="2"/>
      <c r="AT206" s="2"/>
      <c r="AU206" s="2"/>
      <c r="AV206" s="2"/>
      <c r="AW206" s="2"/>
      <c r="AY206" s="2"/>
      <c r="AZ206" s="2"/>
    </row>
    <row r="207" spans="2:52" hidden="1" x14ac:dyDescent="0.3">
      <c r="B207" s="11" t="s">
        <v>248</v>
      </c>
      <c r="C207" s="5" t="s">
        <v>660</v>
      </c>
      <c r="D207" s="6">
        <f t="shared" si="106"/>
        <v>0</v>
      </c>
      <c r="E207" s="6">
        <f t="shared" si="107"/>
        <v>7</v>
      </c>
      <c r="F207" s="5">
        <f t="shared" si="108"/>
        <v>7</v>
      </c>
      <c r="G207" s="5">
        <f t="shared" si="109"/>
        <v>3</v>
      </c>
      <c r="I207" s="2"/>
      <c r="J207" s="2"/>
      <c r="K207" s="3"/>
      <c r="L207" s="2"/>
      <c r="M207" s="2"/>
      <c r="N207" s="2"/>
      <c r="P207" s="2"/>
      <c r="Q207" s="2"/>
      <c r="R207" s="2"/>
      <c r="S207" s="2"/>
      <c r="T207" s="2"/>
      <c r="U207" s="2"/>
      <c r="W207" s="2"/>
      <c r="X207" s="2"/>
      <c r="Y207" s="2"/>
      <c r="Z207" s="2"/>
      <c r="AA207" s="2"/>
      <c r="AB207" s="2"/>
      <c r="AD207" s="2"/>
      <c r="AE207" s="2"/>
      <c r="AF207" s="2"/>
      <c r="AG207" s="2"/>
      <c r="AH207" s="2"/>
      <c r="AI207" s="2"/>
      <c r="AK207" s="2"/>
      <c r="AL207" s="2"/>
      <c r="AM207" s="2"/>
      <c r="AN207" s="2"/>
      <c r="AO207" s="2"/>
      <c r="AP207" s="2"/>
      <c r="AR207" s="2"/>
      <c r="AS207" s="2"/>
      <c r="AT207" s="2"/>
      <c r="AU207" s="2"/>
      <c r="AV207" s="2"/>
      <c r="AW207" s="2"/>
      <c r="AY207" s="2"/>
      <c r="AZ207" s="2"/>
    </row>
    <row r="208" spans="2:52" hidden="1" x14ac:dyDescent="0.3">
      <c r="B208" s="11" t="s">
        <v>369</v>
      </c>
      <c r="C208" s="5" t="s">
        <v>661</v>
      </c>
      <c r="D208" s="6">
        <f>AM3</f>
        <v>0</v>
      </c>
      <c r="E208" s="6">
        <f>AN3</f>
        <v>6</v>
      </c>
      <c r="F208" s="5">
        <f t="shared" si="108"/>
        <v>6</v>
      </c>
      <c r="G208" s="5">
        <f t="shared" si="109"/>
        <v>3</v>
      </c>
      <c r="I208" s="2"/>
      <c r="J208" s="2"/>
      <c r="K208" s="3"/>
      <c r="L208" s="2"/>
      <c r="M208" s="2"/>
      <c r="N208" s="2"/>
      <c r="P208" s="2"/>
      <c r="Q208" s="2"/>
      <c r="R208" s="2"/>
      <c r="S208" s="2"/>
      <c r="T208" s="2"/>
      <c r="U208" s="2"/>
      <c r="W208" s="2"/>
      <c r="X208" s="2"/>
      <c r="Y208" s="2"/>
      <c r="Z208" s="2"/>
      <c r="AA208" s="2"/>
      <c r="AB208" s="2"/>
      <c r="AD208" s="2"/>
      <c r="AE208" s="2"/>
      <c r="AF208" s="2"/>
      <c r="AG208" s="2"/>
      <c r="AH208" s="2"/>
      <c r="AI208" s="2"/>
      <c r="AK208" s="2"/>
      <c r="AL208" s="2"/>
      <c r="AM208" s="2"/>
      <c r="AN208" s="2"/>
      <c r="AO208" s="2"/>
      <c r="AP208" s="2"/>
      <c r="AR208" s="2"/>
      <c r="AS208" s="2"/>
      <c r="AT208" s="2"/>
      <c r="AU208" s="2"/>
      <c r="AV208" s="2"/>
      <c r="AW208" s="2"/>
      <c r="AY208" s="2"/>
      <c r="AZ208" s="2"/>
    </row>
    <row r="209" spans="2:52" hidden="1" x14ac:dyDescent="0.3">
      <c r="B209" s="11" t="s">
        <v>224</v>
      </c>
      <c r="C209" s="5" t="s">
        <v>662</v>
      </c>
      <c r="D209" s="6">
        <f t="shared" ref="D209:E209" si="110">AM4</f>
        <v>2</v>
      </c>
      <c r="E209" s="6">
        <f t="shared" si="110"/>
        <v>8</v>
      </c>
      <c r="F209" s="5">
        <f t="shared" si="108"/>
        <v>11</v>
      </c>
      <c r="G209" s="5">
        <f t="shared" si="109"/>
        <v>4</v>
      </c>
      <c r="I209" s="2"/>
      <c r="J209" s="2"/>
      <c r="K209" s="3"/>
      <c r="L209" s="2"/>
      <c r="M209" s="2"/>
      <c r="N209" s="2"/>
      <c r="P209" s="2"/>
      <c r="Q209" s="2"/>
      <c r="R209" s="2"/>
      <c r="S209" s="2"/>
      <c r="T209" s="2"/>
      <c r="U209" s="2"/>
      <c r="W209" s="2"/>
      <c r="X209" s="2"/>
      <c r="Y209" s="2"/>
      <c r="Z209" s="2"/>
      <c r="AA209" s="2"/>
      <c r="AB209" s="2"/>
      <c r="AD209" s="2"/>
      <c r="AE209" s="2"/>
      <c r="AF209" s="2"/>
      <c r="AG209" s="2"/>
      <c r="AH209" s="2"/>
      <c r="AI209" s="2"/>
      <c r="AK209" s="2"/>
      <c r="AL209" s="2"/>
      <c r="AM209" s="2"/>
      <c r="AN209" s="2"/>
      <c r="AO209" s="2"/>
      <c r="AP209" s="2"/>
      <c r="AR209" s="2"/>
      <c r="AS209" s="2"/>
      <c r="AT209" s="2"/>
      <c r="AU209" s="2"/>
      <c r="AV209" s="2"/>
      <c r="AW209" s="2"/>
      <c r="AY209" s="2"/>
      <c r="AZ209" s="2"/>
    </row>
    <row r="210" spans="2:52" hidden="1" x14ac:dyDescent="0.3">
      <c r="B210" s="11" t="s">
        <v>326</v>
      </c>
      <c r="C210" s="5" t="s">
        <v>663</v>
      </c>
      <c r="D210" s="6">
        <f t="shared" ref="D210:E210" si="111">AM5</f>
        <v>0</v>
      </c>
      <c r="E210" s="6">
        <f t="shared" si="111"/>
        <v>5</v>
      </c>
      <c r="F210" s="5">
        <f t="shared" si="108"/>
        <v>5</v>
      </c>
      <c r="G210" s="5">
        <f t="shared" si="109"/>
        <v>2</v>
      </c>
      <c r="I210" s="2"/>
      <c r="J210" s="2"/>
      <c r="K210" s="3"/>
      <c r="L210" s="2"/>
      <c r="M210" s="2"/>
      <c r="N210" s="2"/>
      <c r="P210" s="2"/>
      <c r="Q210" s="2"/>
      <c r="R210" s="2"/>
      <c r="S210" s="2"/>
      <c r="T210" s="2"/>
      <c r="U210" s="2"/>
      <c r="W210" s="2"/>
      <c r="X210" s="2"/>
      <c r="Y210" s="2"/>
      <c r="Z210" s="2"/>
      <c r="AA210" s="2"/>
      <c r="AB210" s="2"/>
      <c r="AD210" s="2"/>
      <c r="AE210" s="2"/>
      <c r="AF210" s="2"/>
      <c r="AG210" s="2"/>
      <c r="AH210" s="2"/>
      <c r="AI210" s="2"/>
      <c r="AK210" s="2"/>
      <c r="AL210" s="2"/>
      <c r="AM210" s="2"/>
      <c r="AN210" s="2"/>
      <c r="AO210" s="2"/>
      <c r="AP210" s="2"/>
      <c r="AR210" s="2"/>
      <c r="AS210" s="2"/>
      <c r="AT210" s="2"/>
      <c r="AU210" s="2"/>
      <c r="AV210" s="2"/>
      <c r="AW210" s="2"/>
      <c r="AY210" s="2"/>
      <c r="AZ210" s="2"/>
    </row>
    <row r="211" spans="2:52" hidden="1" x14ac:dyDescent="0.3">
      <c r="B211" s="11" t="s">
        <v>435</v>
      </c>
      <c r="C211" s="5" t="s">
        <v>664</v>
      </c>
      <c r="D211" s="6">
        <f t="shared" ref="D211:E211" si="112">AM6</f>
        <v>0</v>
      </c>
      <c r="E211" s="6">
        <f t="shared" si="112"/>
        <v>12</v>
      </c>
      <c r="F211" s="5">
        <f t="shared" si="108"/>
        <v>12</v>
      </c>
      <c r="G211" s="5">
        <f t="shared" si="109"/>
        <v>4</v>
      </c>
      <c r="I211" s="2"/>
      <c r="J211" s="2"/>
      <c r="K211" s="3"/>
      <c r="L211" s="2"/>
      <c r="M211" s="2"/>
      <c r="N211" s="2"/>
      <c r="P211" s="2"/>
      <c r="Q211" s="2"/>
      <c r="R211" s="2"/>
      <c r="S211" s="2"/>
      <c r="T211" s="2"/>
      <c r="U211" s="2"/>
      <c r="W211" s="2"/>
      <c r="X211" s="2"/>
      <c r="Y211" s="2"/>
      <c r="Z211" s="2"/>
      <c r="AA211" s="2"/>
      <c r="AB211" s="2"/>
      <c r="AD211" s="2"/>
      <c r="AE211" s="2"/>
      <c r="AF211" s="2"/>
      <c r="AG211" s="2"/>
      <c r="AH211" s="2"/>
      <c r="AI211" s="2"/>
      <c r="AK211" s="2"/>
      <c r="AL211" s="2"/>
      <c r="AM211" s="2"/>
      <c r="AN211" s="2"/>
      <c r="AO211" s="2"/>
      <c r="AP211" s="2"/>
      <c r="AR211" s="2"/>
      <c r="AS211" s="2"/>
      <c r="AT211" s="2"/>
      <c r="AU211" s="2"/>
      <c r="AV211" s="2"/>
      <c r="AW211" s="2"/>
      <c r="AY211" s="2"/>
      <c r="AZ211" s="2"/>
    </row>
    <row r="212" spans="2:52" hidden="1" x14ac:dyDescent="0.3">
      <c r="B212" s="11" t="s">
        <v>389</v>
      </c>
      <c r="C212" s="5" t="s">
        <v>665</v>
      </c>
      <c r="D212" s="6">
        <f t="shared" ref="D212:E212" si="113">AM7</f>
        <v>0</v>
      </c>
      <c r="E212" s="6">
        <f t="shared" si="113"/>
        <v>15</v>
      </c>
      <c r="F212" s="5">
        <f t="shared" si="108"/>
        <v>15</v>
      </c>
      <c r="G212" s="5">
        <f t="shared" si="109"/>
        <v>5</v>
      </c>
      <c r="I212" s="2"/>
      <c r="J212" s="2"/>
      <c r="K212" s="3"/>
      <c r="L212" s="2"/>
      <c r="M212" s="2"/>
      <c r="N212" s="2"/>
      <c r="P212" s="2"/>
      <c r="Q212" s="2"/>
      <c r="R212" s="2"/>
      <c r="S212" s="2"/>
      <c r="T212" s="2"/>
      <c r="U212" s="2"/>
      <c r="W212" s="2"/>
      <c r="X212" s="2"/>
      <c r="Y212" s="2"/>
      <c r="Z212" s="2"/>
      <c r="AA212" s="2"/>
      <c r="AB212" s="2"/>
      <c r="AD212" s="2"/>
      <c r="AE212" s="2"/>
      <c r="AF212" s="2"/>
      <c r="AG212" s="2"/>
      <c r="AH212" s="2"/>
      <c r="AI212" s="2"/>
      <c r="AK212" s="2"/>
      <c r="AL212" s="2"/>
      <c r="AM212" s="2"/>
      <c r="AN212" s="2"/>
      <c r="AO212" s="2"/>
      <c r="AP212" s="2"/>
      <c r="AR212" s="2"/>
      <c r="AS212" s="2"/>
      <c r="AT212" s="2"/>
      <c r="AU212" s="2"/>
      <c r="AV212" s="2"/>
      <c r="AW212" s="2"/>
      <c r="AY212" s="2"/>
      <c r="AZ212" s="2"/>
    </row>
    <row r="213" spans="2:52" hidden="1" x14ac:dyDescent="0.3">
      <c r="B213" s="11" t="s">
        <v>324</v>
      </c>
      <c r="C213" s="5" t="s">
        <v>666</v>
      </c>
      <c r="D213" s="6">
        <f t="shared" ref="D213:E213" si="114">AM8</f>
        <v>0</v>
      </c>
      <c r="E213" s="6">
        <f t="shared" si="114"/>
        <v>4</v>
      </c>
      <c r="F213" s="5">
        <f t="shared" si="108"/>
        <v>4</v>
      </c>
      <c r="G213" s="5">
        <f t="shared" si="109"/>
        <v>2</v>
      </c>
      <c r="I213" s="2"/>
      <c r="J213" s="2"/>
      <c r="K213" s="3"/>
      <c r="L213" s="2"/>
      <c r="M213" s="2"/>
      <c r="N213" s="2"/>
      <c r="P213" s="2"/>
      <c r="Q213" s="2"/>
      <c r="R213" s="2"/>
      <c r="S213" s="2"/>
      <c r="T213" s="2"/>
      <c r="U213" s="2"/>
      <c r="W213" s="2"/>
      <c r="X213" s="2"/>
      <c r="Y213" s="2"/>
      <c r="Z213" s="2"/>
      <c r="AA213" s="2"/>
      <c r="AB213" s="2"/>
      <c r="AD213" s="2"/>
      <c r="AE213" s="2"/>
      <c r="AF213" s="2"/>
      <c r="AG213" s="2"/>
      <c r="AH213" s="2"/>
      <c r="AI213" s="2"/>
      <c r="AK213" s="2"/>
      <c r="AL213" s="2"/>
      <c r="AM213" s="2"/>
      <c r="AN213" s="2"/>
      <c r="AO213" s="2"/>
      <c r="AP213" s="2"/>
      <c r="AR213" s="2"/>
      <c r="AS213" s="2"/>
      <c r="AT213" s="2"/>
      <c r="AU213" s="2"/>
      <c r="AV213" s="2"/>
      <c r="AW213" s="2"/>
      <c r="AY213" s="2"/>
      <c r="AZ213" s="2"/>
    </row>
    <row r="214" spans="2:52" hidden="1" x14ac:dyDescent="0.3">
      <c r="B214" s="11" t="s">
        <v>158</v>
      </c>
      <c r="C214" s="5" t="s">
        <v>667</v>
      </c>
      <c r="D214" s="6">
        <f t="shared" ref="D214:E214" si="115">AM9</f>
        <v>0</v>
      </c>
      <c r="E214" s="6">
        <f t="shared" si="115"/>
        <v>15</v>
      </c>
      <c r="F214" s="5">
        <f t="shared" si="108"/>
        <v>15</v>
      </c>
      <c r="G214" s="5">
        <f t="shared" si="109"/>
        <v>5</v>
      </c>
      <c r="I214" s="2"/>
      <c r="J214" s="2"/>
      <c r="K214" s="3"/>
      <c r="L214" s="2"/>
      <c r="M214" s="2"/>
      <c r="N214" s="2"/>
      <c r="P214" s="2"/>
      <c r="Q214" s="2"/>
      <c r="R214" s="2"/>
      <c r="S214" s="2"/>
      <c r="T214" s="2"/>
      <c r="U214" s="2"/>
      <c r="W214" s="2"/>
      <c r="X214" s="2"/>
      <c r="Y214" s="2"/>
      <c r="Z214" s="2"/>
      <c r="AA214" s="2"/>
      <c r="AB214" s="2"/>
      <c r="AD214" s="2"/>
      <c r="AE214" s="2"/>
      <c r="AF214" s="2"/>
      <c r="AG214" s="2"/>
      <c r="AH214" s="2"/>
      <c r="AI214" s="2"/>
      <c r="AK214" s="2"/>
      <c r="AL214" s="2"/>
      <c r="AM214" s="2"/>
      <c r="AN214" s="2"/>
      <c r="AO214" s="2"/>
      <c r="AP214" s="2"/>
      <c r="AR214" s="2"/>
      <c r="AS214" s="2"/>
      <c r="AT214" s="2"/>
      <c r="AU214" s="2"/>
      <c r="AV214" s="2"/>
      <c r="AW214" s="2"/>
      <c r="AY214" s="2"/>
      <c r="AZ214" s="2"/>
    </row>
    <row r="215" spans="2:52" hidden="1" x14ac:dyDescent="0.3">
      <c r="B215" s="11" t="s">
        <v>325</v>
      </c>
      <c r="C215" s="5" t="s">
        <v>668</v>
      </c>
      <c r="D215" s="6">
        <f t="shared" ref="D215:E215" si="116">AM10</f>
        <v>0</v>
      </c>
      <c r="E215" s="6">
        <f t="shared" si="116"/>
        <v>12</v>
      </c>
      <c r="F215" s="5">
        <f t="shared" si="108"/>
        <v>12</v>
      </c>
      <c r="G215" s="5">
        <f t="shared" si="109"/>
        <v>4</v>
      </c>
      <c r="I215" s="2"/>
      <c r="J215" s="2"/>
      <c r="K215" s="3"/>
      <c r="L215" s="2"/>
      <c r="M215" s="2"/>
      <c r="N215" s="2"/>
      <c r="P215" s="2"/>
      <c r="Q215" s="2"/>
      <c r="R215" s="2"/>
      <c r="S215" s="2"/>
      <c r="T215" s="2"/>
      <c r="U215" s="2"/>
      <c r="W215" s="2"/>
      <c r="X215" s="2"/>
      <c r="Y215" s="2"/>
      <c r="Z215" s="2"/>
      <c r="AA215" s="2"/>
      <c r="AB215" s="2"/>
      <c r="AD215" s="2"/>
      <c r="AE215" s="2"/>
      <c r="AF215" s="2"/>
      <c r="AG215" s="2"/>
      <c r="AH215" s="2"/>
      <c r="AI215" s="2"/>
      <c r="AK215" s="2"/>
      <c r="AL215" s="2"/>
      <c r="AM215" s="2"/>
      <c r="AN215" s="2"/>
      <c r="AO215" s="2"/>
      <c r="AP215" s="2"/>
      <c r="AR215" s="2"/>
      <c r="AS215" s="2"/>
      <c r="AT215" s="2"/>
      <c r="AU215" s="2"/>
      <c r="AV215" s="2"/>
      <c r="AW215" s="2"/>
      <c r="AY215" s="2"/>
      <c r="AZ215" s="2"/>
    </row>
    <row r="216" spans="2:52" hidden="1" x14ac:dyDescent="0.3">
      <c r="B216" s="11" t="s">
        <v>222</v>
      </c>
      <c r="C216" s="5" t="s">
        <v>669</v>
      </c>
      <c r="D216" s="6">
        <f t="shared" ref="D216:E216" si="117">AM11</f>
        <v>3</v>
      </c>
      <c r="E216" s="6">
        <f t="shared" si="117"/>
        <v>8</v>
      </c>
      <c r="F216" s="5">
        <f t="shared" si="108"/>
        <v>14</v>
      </c>
      <c r="G216" s="5">
        <f t="shared" si="109"/>
        <v>4</v>
      </c>
      <c r="I216" s="2"/>
      <c r="J216" s="2"/>
      <c r="K216" s="3"/>
      <c r="L216" s="2"/>
      <c r="M216" s="2"/>
      <c r="N216" s="2"/>
      <c r="P216" s="2"/>
      <c r="Q216" s="2"/>
      <c r="R216" s="2"/>
      <c r="S216" s="2"/>
      <c r="T216" s="2"/>
      <c r="U216" s="2"/>
      <c r="W216" s="2"/>
      <c r="X216" s="2"/>
      <c r="Y216" s="2"/>
      <c r="Z216" s="2"/>
      <c r="AA216" s="2"/>
      <c r="AB216" s="2"/>
      <c r="AD216" s="2"/>
      <c r="AE216" s="2"/>
      <c r="AF216" s="2"/>
      <c r="AG216" s="2"/>
      <c r="AH216" s="2"/>
      <c r="AI216" s="2"/>
      <c r="AK216" s="2"/>
      <c r="AL216" s="2"/>
      <c r="AM216" s="2"/>
      <c r="AN216" s="2"/>
      <c r="AO216" s="2"/>
      <c r="AP216" s="2"/>
      <c r="AR216" s="2"/>
      <c r="AS216" s="2"/>
      <c r="AT216" s="2"/>
      <c r="AU216" s="2"/>
      <c r="AV216" s="2"/>
      <c r="AW216" s="2"/>
      <c r="AY216" s="2"/>
      <c r="AZ216" s="2"/>
    </row>
    <row r="217" spans="2:52" hidden="1" x14ac:dyDescent="0.3">
      <c r="B217" s="11" t="s">
        <v>136</v>
      </c>
      <c r="C217" s="5" t="s">
        <v>670</v>
      </c>
      <c r="D217" s="6">
        <f t="shared" ref="D217:E217" si="118">AM12</f>
        <v>0</v>
      </c>
      <c r="E217" s="6">
        <f t="shared" si="118"/>
        <v>11</v>
      </c>
      <c r="F217" s="5">
        <f t="shared" si="108"/>
        <v>11</v>
      </c>
      <c r="G217" s="5">
        <f t="shared" si="109"/>
        <v>4</v>
      </c>
      <c r="I217" s="2"/>
      <c r="J217" s="2"/>
      <c r="K217" s="3"/>
      <c r="L217" s="2"/>
      <c r="M217" s="2"/>
      <c r="N217" s="2"/>
      <c r="P217" s="2"/>
      <c r="Q217" s="2"/>
      <c r="R217" s="2"/>
      <c r="S217" s="2"/>
      <c r="T217" s="2"/>
      <c r="U217" s="2"/>
      <c r="W217" s="2"/>
      <c r="X217" s="2"/>
      <c r="Y217" s="2"/>
      <c r="Z217" s="2"/>
      <c r="AA217" s="2"/>
      <c r="AB217" s="2"/>
      <c r="AD217" s="2"/>
      <c r="AE217" s="2"/>
      <c r="AF217" s="2"/>
      <c r="AG217" s="2"/>
      <c r="AH217" s="2"/>
      <c r="AI217" s="2"/>
      <c r="AK217" s="2"/>
      <c r="AL217" s="2"/>
      <c r="AM217" s="2"/>
      <c r="AN217" s="2"/>
      <c r="AO217" s="2"/>
      <c r="AP217" s="2"/>
      <c r="AR217" s="2"/>
      <c r="AS217" s="2"/>
      <c r="AT217" s="2"/>
      <c r="AU217" s="2"/>
      <c r="AV217" s="2"/>
      <c r="AW217" s="2"/>
      <c r="AY217" s="2"/>
      <c r="AZ217" s="2"/>
    </row>
    <row r="218" spans="2:52" hidden="1" x14ac:dyDescent="0.3">
      <c r="B218" s="11" t="s">
        <v>157</v>
      </c>
      <c r="C218" s="5" t="s">
        <v>671</v>
      </c>
      <c r="D218" s="6">
        <f t="shared" ref="D218:E218" si="119">AM13</f>
        <v>0</v>
      </c>
      <c r="E218" s="6">
        <f t="shared" si="119"/>
        <v>12</v>
      </c>
      <c r="F218" s="5">
        <f t="shared" si="108"/>
        <v>12</v>
      </c>
      <c r="G218" s="5">
        <f t="shared" si="109"/>
        <v>4</v>
      </c>
      <c r="I218" s="2"/>
      <c r="J218" s="2"/>
      <c r="K218" s="3"/>
      <c r="L218" s="2"/>
      <c r="M218" s="2"/>
      <c r="N218" s="2"/>
      <c r="P218" s="2"/>
      <c r="Q218" s="2"/>
      <c r="R218" s="2"/>
      <c r="S218" s="2"/>
      <c r="T218" s="2"/>
      <c r="U218" s="2"/>
      <c r="W218" s="2"/>
      <c r="X218" s="2"/>
      <c r="Y218" s="2"/>
      <c r="Z218" s="2"/>
      <c r="AA218" s="2"/>
      <c r="AB218" s="2"/>
      <c r="AD218" s="2"/>
      <c r="AE218" s="2"/>
      <c r="AF218" s="2"/>
      <c r="AG218" s="2"/>
      <c r="AH218" s="2"/>
      <c r="AI218" s="2"/>
      <c r="AK218" s="2"/>
      <c r="AL218" s="2"/>
      <c r="AM218" s="2"/>
      <c r="AN218" s="2"/>
      <c r="AO218" s="2"/>
      <c r="AP218" s="2"/>
      <c r="AR218" s="2"/>
      <c r="AS218" s="2"/>
      <c r="AT218" s="2"/>
      <c r="AU218" s="2"/>
      <c r="AV218" s="2"/>
      <c r="AW218" s="2"/>
      <c r="AY218" s="2"/>
      <c r="AZ218" s="2"/>
    </row>
    <row r="219" spans="2:52" hidden="1" x14ac:dyDescent="0.3">
      <c r="B219" s="11" t="s">
        <v>336</v>
      </c>
      <c r="C219" s="5" t="s">
        <v>672</v>
      </c>
      <c r="D219" s="6">
        <f t="shared" ref="D219:E219" si="120">AM14</f>
        <v>0</v>
      </c>
      <c r="E219" s="6">
        <f t="shared" si="120"/>
        <v>15</v>
      </c>
      <c r="F219" s="5">
        <f t="shared" si="108"/>
        <v>15</v>
      </c>
      <c r="G219" s="5">
        <f t="shared" si="109"/>
        <v>5</v>
      </c>
      <c r="I219" s="2"/>
      <c r="J219" s="2"/>
      <c r="K219" s="3"/>
      <c r="L219" s="2"/>
      <c r="M219" s="2"/>
      <c r="N219" s="2"/>
      <c r="P219" s="2"/>
      <c r="Q219" s="2"/>
      <c r="R219" s="2"/>
      <c r="S219" s="2"/>
      <c r="T219" s="2"/>
      <c r="U219" s="2"/>
      <c r="W219" s="2"/>
      <c r="X219" s="2"/>
      <c r="Y219" s="2"/>
      <c r="Z219" s="2"/>
      <c r="AA219" s="2"/>
      <c r="AB219" s="2"/>
      <c r="AD219" s="2"/>
      <c r="AE219" s="2"/>
      <c r="AF219" s="2"/>
      <c r="AG219" s="2"/>
      <c r="AH219" s="2"/>
      <c r="AI219" s="2"/>
      <c r="AK219" s="2"/>
      <c r="AL219" s="2"/>
      <c r="AM219" s="2"/>
      <c r="AN219" s="2"/>
      <c r="AO219" s="2"/>
      <c r="AP219" s="2"/>
      <c r="AR219" s="2"/>
      <c r="AS219" s="2"/>
      <c r="AT219" s="2"/>
      <c r="AU219" s="2"/>
      <c r="AV219" s="2"/>
      <c r="AW219" s="2"/>
      <c r="AY219" s="2"/>
      <c r="AZ219" s="2"/>
    </row>
    <row r="220" spans="2:52" hidden="1" x14ac:dyDescent="0.3">
      <c r="B220" s="11" t="s">
        <v>358</v>
      </c>
      <c r="C220" s="5" t="s">
        <v>673</v>
      </c>
      <c r="D220" s="6">
        <f t="shared" ref="D220:E220" si="121">AM15</f>
        <v>0</v>
      </c>
      <c r="E220" s="6">
        <f t="shared" si="121"/>
        <v>15</v>
      </c>
      <c r="F220" s="5">
        <f t="shared" si="108"/>
        <v>15</v>
      </c>
      <c r="G220" s="5">
        <f t="shared" si="109"/>
        <v>5</v>
      </c>
      <c r="I220" s="2"/>
      <c r="J220" s="2"/>
      <c r="K220" s="3"/>
      <c r="L220" s="2"/>
      <c r="M220" s="2"/>
      <c r="N220" s="2"/>
      <c r="P220" s="2"/>
      <c r="Q220" s="2"/>
      <c r="R220" s="2"/>
      <c r="S220" s="2"/>
      <c r="T220" s="2"/>
      <c r="U220" s="2"/>
      <c r="W220" s="2"/>
      <c r="X220" s="2"/>
      <c r="Y220" s="2"/>
      <c r="Z220" s="2"/>
      <c r="AA220" s="2"/>
      <c r="AB220" s="2"/>
      <c r="AD220" s="2"/>
      <c r="AE220" s="2"/>
      <c r="AF220" s="2"/>
      <c r="AG220" s="2"/>
      <c r="AH220" s="2"/>
      <c r="AI220" s="2"/>
      <c r="AK220" s="2"/>
      <c r="AL220" s="2"/>
      <c r="AM220" s="2"/>
      <c r="AN220" s="2"/>
      <c r="AO220" s="2"/>
      <c r="AP220" s="2"/>
      <c r="AR220" s="2"/>
      <c r="AS220" s="2"/>
      <c r="AT220" s="2"/>
      <c r="AU220" s="2"/>
      <c r="AV220" s="2"/>
      <c r="AW220" s="2"/>
      <c r="AY220" s="2"/>
      <c r="AZ220" s="2"/>
    </row>
    <row r="221" spans="2:52" hidden="1" x14ac:dyDescent="0.3">
      <c r="B221" s="11" t="s">
        <v>273</v>
      </c>
      <c r="C221" s="5" t="s">
        <v>674</v>
      </c>
      <c r="D221" s="6">
        <f t="shared" ref="D221:E221" si="122">AM16</f>
        <v>0</v>
      </c>
      <c r="E221" s="6">
        <f t="shared" si="122"/>
        <v>14</v>
      </c>
      <c r="F221" s="5">
        <f t="shared" si="108"/>
        <v>14</v>
      </c>
      <c r="G221" s="5">
        <f t="shared" si="109"/>
        <v>4</v>
      </c>
      <c r="I221" s="2"/>
      <c r="J221" s="2"/>
      <c r="K221" s="3"/>
      <c r="L221" s="2"/>
      <c r="M221" s="2"/>
      <c r="N221" s="2"/>
      <c r="P221" s="2"/>
      <c r="Q221" s="2"/>
      <c r="R221" s="2"/>
      <c r="S221" s="2"/>
      <c r="T221" s="2"/>
      <c r="U221" s="2"/>
      <c r="W221" s="2"/>
      <c r="X221" s="2"/>
      <c r="Y221" s="2"/>
      <c r="Z221" s="2"/>
      <c r="AA221" s="2"/>
      <c r="AB221" s="2"/>
      <c r="AD221" s="2"/>
      <c r="AE221" s="2"/>
      <c r="AF221" s="2"/>
      <c r="AG221" s="2"/>
      <c r="AH221" s="2"/>
      <c r="AI221" s="2"/>
      <c r="AK221" s="2"/>
      <c r="AL221" s="2"/>
      <c r="AM221" s="2"/>
      <c r="AN221" s="2"/>
      <c r="AO221" s="2"/>
      <c r="AP221" s="2"/>
      <c r="AR221" s="2"/>
      <c r="AS221" s="2"/>
      <c r="AT221" s="2"/>
      <c r="AU221" s="2"/>
      <c r="AV221" s="2"/>
      <c r="AW221" s="2"/>
      <c r="AY221" s="2"/>
      <c r="AZ221" s="2"/>
    </row>
    <row r="222" spans="2:52" hidden="1" x14ac:dyDescent="0.3">
      <c r="B222" s="11" t="s">
        <v>295</v>
      </c>
      <c r="C222" s="5" t="s">
        <v>675</v>
      </c>
      <c r="D222" s="6">
        <f t="shared" ref="D222:E222" si="123">AM17</f>
        <v>0</v>
      </c>
      <c r="E222" s="6">
        <f t="shared" si="123"/>
        <v>4</v>
      </c>
      <c r="F222" s="5">
        <f t="shared" si="108"/>
        <v>4</v>
      </c>
      <c r="G222" s="5">
        <f t="shared" si="109"/>
        <v>2</v>
      </c>
      <c r="I222" s="2"/>
      <c r="J222" s="2"/>
      <c r="K222" s="3"/>
      <c r="L222" s="2"/>
      <c r="M222" s="2"/>
      <c r="N222" s="2"/>
      <c r="P222" s="2"/>
      <c r="Q222" s="2"/>
      <c r="R222" s="2"/>
      <c r="S222" s="2"/>
      <c r="T222" s="2"/>
      <c r="U222" s="2"/>
      <c r="W222" s="2"/>
      <c r="X222" s="2"/>
      <c r="Y222" s="2"/>
      <c r="Z222" s="2"/>
      <c r="AA222" s="2"/>
      <c r="AB222" s="2"/>
      <c r="AD222" s="2"/>
      <c r="AE222" s="2"/>
      <c r="AF222" s="2"/>
      <c r="AG222" s="2"/>
      <c r="AH222" s="2"/>
      <c r="AI222" s="2"/>
      <c r="AK222" s="2"/>
      <c r="AL222" s="2"/>
      <c r="AM222" s="2"/>
      <c r="AN222" s="2"/>
      <c r="AO222" s="2"/>
      <c r="AP222" s="2"/>
      <c r="AR222" s="2"/>
      <c r="AS222" s="2"/>
      <c r="AT222" s="2"/>
      <c r="AU222" s="2"/>
      <c r="AV222" s="2"/>
      <c r="AW222" s="2"/>
      <c r="AY222" s="2"/>
      <c r="AZ222" s="2"/>
    </row>
    <row r="223" spans="2:52" hidden="1" x14ac:dyDescent="0.3">
      <c r="B223" s="11" t="s">
        <v>384</v>
      </c>
      <c r="C223" s="5" t="s">
        <v>676</v>
      </c>
      <c r="D223" s="6">
        <f t="shared" ref="D223:E223" si="124">AM18</f>
        <v>0</v>
      </c>
      <c r="E223" s="6">
        <f t="shared" si="124"/>
        <v>6</v>
      </c>
      <c r="F223" s="5">
        <f t="shared" si="108"/>
        <v>6</v>
      </c>
      <c r="G223" s="5">
        <f t="shared" si="109"/>
        <v>3</v>
      </c>
      <c r="I223" s="2"/>
      <c r="J223" s="2"/>
      <c r="K223" s="3"/>
      <c r="L223" s="2"/>
      <c r="M223" s="2"/>
      <c r="N223" s="2"/>
      <c r="P223" s="2"/>
      <c r="Q223" s="2"/>
      <c r="R223" s="2"/>
      <c r="S223" s="2"/>
      <c r="T223" s="2"/>
      <c r="U223" s="2"/>
      <c r="W223" s="2"/>
      <c r="X223" s="2"/>
      <c r="Y223" s="2"/>
      <c r="Z223" s="2"/>
      <c r="AA223" s="2"/>
      <c r="AB223" s="2"/>
      <c r="AD223" s="2"/>
      <c r="AE223" s="2"/>
      <c r="AF223" s="2"/>
      <c r="AG223" s="2"/>
      <c r="AH223" s="2"/>
      <c r="AI223" s="2"/>
      <c r="AK223" s="2"/>
      <c r="AL223" s="2"/>
      <c r="AM223" s="2"/>
      <c r="AN223" s="2"/>
      <c r="AO223" s="2"/>
      <c r="AP223" s="2"/>
      <c r="AR223" s="2"/>
      <c r="AS223" s="2"/>
      <c r="AT223" s="2"/>
      <c r="AU223" s="2"/>
      <c r="AV223" s="2"/>
      <c r="AW223" s="2"/>
      <c r="AY223" s="2"/>
      <c r="AZ223" s="2"/>
    </row>
    <row r="224" spans="2:52" hidden="1" x14ac:dyDescent="0.3">
      <c r="B224" s="11" t="s">
        <v>383</v>
      </c>
      <c r="C224" s="5" t="s">
        <v>677</v>
      </c>
      <c r="D224" s="6">
        <f t="shared" ref="D224:E224" si="125">AM19</f>
        <v>0</v>
      </c>
      <c r="E224" s="6">
        <f t="shared" si="125"/>
        <v>9</v>
      </c>
      <c r="F224" s="5">
        <f t="shared" si="108"/>
        <v>9</v>
      </c>
      <c r="G224" s="5">
        <f t="shared" si="109"/>
        <v>3</v>
      </c>
      <c r="I224" s="2"/>
      <c r="J224" s="2"/>
      <c r="K224" s="3"/>
      <c r="L224" s="2"/>
      <c r="M224" s="2"/>
      <c r="N224" s="2"/>
      <c r="P224" s="2"/>
      <c r="Q224" s="2"/>
      <c r="R224" s="2"/>
      <c r="S224" s="2"/>
      <c r="T224" s="2"/>
      <c r="U224" s="2"/>
      <c r="W224" s="2"/>
      <c r="X224" s="2"/>
      <c r="Y224" s="2"/>
      <c r="Z224" s="2"/>
      <c r="AA224" s="2"/>
      <c r="AB224" s="2"/>
      <c r="AD224" s="2"/>
      <c r="AE224" s="2"/>
      <c r="AF224" s="2"/>
      <c r="AG224" s="2"/>
      <c r="AH224" s="2"/>
      <c r="AI224" s="2"/>
      <c r="AK224" s="2"/>
      <c r="AL224" s="2"/>
      <c r="AM224" s="2"/>
      <c r="AN224" s="2"/>
      <c r="AO224" s="2"/>
      <c r="AP224" s="2"/>
      <c r="AR224" s="2"/>
      <c r="AS224" s="2"/>
      <c r="AT224" s="2"/>
      <c r="AU224" s="2"/>
      <c r="AV224" s="2"/>
      <c r="AW224" s="2"/>
      <c r="AY224" s="2"/>
      <c r="AZ224" s="2"/>
    </row>
    <row r="225" spans="2:52" hidden="1" x14ac:dyDescent="0.3">
      <c r="B225" s="11" t="s">
        <v>386</v>
      </c>
      <c r="C225" s="5" t="s">
        <v>678</v>
      </c>
      <c r="D225" s="6">
        <f t="shared" ref="D225:E225" si="126">AM20</f>
        <v>0</v>
      </c>
      <c r="E225" s="6">
        <f t="shared" si="126"/>
        <v>11</v>
      </c>
      <c r="F225" s="5">
        <f t="shared" si="108"/>
        <v>11</v>
      </c>
      <c r="G225" s="5">
        <f t="shared" si="109"/>
        <v>4</v>
      </c>
      <c r="I225" s="2"/>
      <c r="J225" s="2"/>
      <c r="K225" s="3"/>
      <c r="L225" s="2"/>
      <c r="M225" s="2"/>
      <c r="N225" s="2"/>
      <c r="P225" s="2"/>
      <c r="Q225" s="2"/>
      <c r="R225" s="2"/>
      <c r="S225" s="2"/>
      <c r="T225" s="2"/>
      <c r="U225" s="2"/>
      <c r="W225" s="2"/>
      <c r="X225" s="2"/>
      <c r="Y225" s="2"/>
      <c r="Z225" s="2"/>
      <c r="AA225" s="2"/>
      <c r="AB225" s="2"/>
      <c r="AD225" s="2"/>
      <c r="AE225" s="2"/>
      <c r="AF225" s="2"/>
      <c r="AG225" s="2"/>
      <c r="AH225" s="2"/>
      <c r="AI225" s="2"/>
      <c r="AK225" s="2"/>
      <c r="AL225" s="2"/>
      <c r="AM225" s="2"/>
      <c r="AN225" s="2"/>
      <c r="AO225" s="2"/>
      <c r="AP225" s="2"/>
      <c r="AR225" s="2"/>
      <c r="AS225" s="2"/>
      <c r="AT225" s="2"/>
      <c r="AU225" s="2"/>
      <c r="AV225" s="2"/>
      <c r="AW225" s="2"/>
      <c r="AY225" s="2"/>
      <c r="AZ225" s="2"/>
    </row>
    <row r="226" spans="2:52" hidden="1" x14ac:dyDescent="0.3">
      <c r="B226" s="11" t="s">
        <v>243</v>
      </c>
      <c r="C226" s="5" t="s">
        <v>679</v>
      </c>
      <c r="D226" s="6">
        <f t="shared" ref="D226:E226" si="127">AM21</f>
        <v>0</v>
      </c>
      <c r="E226" s="6">
        <f t="shared" si="127"/>
        <v>6</v>
      </c>
      <c r="F226" s="5">
        <f t="shared" si="108"/>
        <v>6</v>
      </c>
      <c r="G226" s="5">
        <f t="shared" si="109"/>
        <v>3</v>
      </c>
      <c r="I226" s="2"/>
      <c r="J226" s="2"/>
      <c r="K226" s="3"/>
      <c r="L226" s="2"/>
      <c r="M226" s="2"/>
      <c r="N226" s="2"/>
      <c r="P226" s="2"/>
      <c r="Q226" s="2"/>
      <c r="R226" s="2"/>
      <c r="S226" s="2"/>
      <c r="T226" s="2"/>
      <c r="U226" s="2"/>
      <c r="W226" s="2"/>
      <c r="X226" s="2"/>
      <c r="Y226" s="2"/>
      <c r="Z226" s="2"/>
      <c r="AA226" s="2"/>
      <c r="AB226" s="2"/>
      <c r="AD226" s="2"/>
      <c r="AE226" s="2"/>
      <c r="AF226" s="2"/>
      <c r="AG226" s="2"/>
      <c r="AH226" s="2"/>
      <c r="AI226" s="2"/>
      <c r="AK226" s="2"/>
      <c r="AL226" s="2"/>
      <c r="AM226" s="2"/>
      <c r="AN226" s="2"/>
      <c r="AO226" s="2"/>
      <c r="AP226" s="2"/>
      <c r="AR226" s="2"/>
      <c r="AS226" s="2"/>
      <c r="AT226" s="2"/>
      <c r="AU226" s="2"/>
      <c r="AV226" s="2"/>
      <c r="AW226" s="2"/>
      <c r="AY226" s="2"/>
      <c r="AZ226" s="2"/>
    </row>
    <row r="227" spans="2:52" hidden="1" x14ac:dyDescent="0.3">
      <c r="B227" s="11" t="s">
        <v>446</v>
      </c>
      <c r="C227" s="5" t="s">
        <v>680</v>
      </c>
      <c r="D227" s="6">
        <f t="shared" ref="D227:E227" si="128">AM22</f>
        <v>0</v>
      </c>
      <c r="E227" s="6">
        <f t="shared" si="128"/>
        <v>15</v>
      </c>
      <c r="F227" s="5">
        <f t="shared" si="108"/>
        <v>15</v>
      </c>
      <c r="G227" s="5">
        <f t="shared" si="109"/>
        <v>5</v>
      </c>
      <c r="I227" s="2"/>
      <c r="J227" s="2"/>
      <c r="K227" s="3"/>
      <c r="L227" s="2"/>
      <c r="M227" s="2"/>
      <c r="N227" s="2"/>
      <c r="P227" s="2"/>
      <c r="Q227" s="2"/>
      <c r="R227" s="2"/>
      <c r="S227" s="2"/>
      <c r="T227" s="2"/>
      <c r="U227" s="2"/>
      <c r="W227" s="2"/>
      <c r="X227" s="2"/>
      <c r="Y227" s="2"/>
      <c r="Z227" s="2"/>
      <c r="AA227" s="2"/>
      <c r="AB227" s="2"/>
      <c r="AD227" s="2"/>
      <c r="AE227" s="2"/>
      <c r="AF227" s="2"/>
      <c r="AG227" s="2"/>
      <c r="AH227" s="2"/>
      <c r="AI227" s="2"/>
      <c r="AK227" s="2"/>
      <c r="AL227" s="2"/>
      <c r="AM227" s="2"/>
      <c r="AN227" s="2"/>
      <c r="AO227" s="2"/>
      <c r="AP227" s="2"/>
      <c r="AR227" s="2"/>
      <c r="AS227" s="2"/>
      <c r="AT227" s="2"/>
      <c r="AU227" s="2"/>
      <c r="AV227" s="2"/>
      <c r="AW227" s="2"/>
      <c r="AY227" s="2"/>
      <c r="AZ227" s="2"/>
    </row>
    <row r="228" spans="2:52" hidden="1" x14ac:dyDescent="0.3">
      <c r="B228" s="11" t="s">
        <v>272</v>
      </c>
      <c r="C228" s="5" t="s">
        <v>681</v>
      </c>
      <c r="D228" s="6">
        <f t="shared" ref="D228:E228" si="129">AM23</f>
        <v>0</v>
      </c>
      <c r="E228" s="6">
        <f t="shared" si="129"/>
        <v>13</v>
      </c>
      <c r="F228" s="5">
        <f t="shared" si="108"/>
        <v>13</v>
      </c>
      <c r="G228" s="5">
        <f t="shared" si="109"/>
        <v>4</v>
      </c>
      <c r="I228" s="2"/>
      <c r="J228" s="2"/>
      <c r="K228" s="3"/>
      <c r="L228" s="2"/>
      <c r="M228" s="2"/>
      <c r="N228" s="2"/>
      <c r="P228" s="2"/>
      <c r="Q228" s="2"/>
      <c r="R228" s="2"/>
      <c r="S228" s="2"/>
      <c r="T228" s="2"/>
      <c r="U228" s="2"/>
      <c r="W228" s="2"/>
      <c r="X228" s="2"/>
      <c r="Y228" s="2"/>
      <c r="Z228" s="2"/>
      <c r="AA228" s="2"/>
      <c r="AB228" s="2"/>
      <c r="AD228" s="2"/>
      <c r="AE228" s="2"/>
      <c r="AF228" s="2"/>
      <c r="AG228" s="2"/>
      <c r="AH228" s="2"/>
      <c r="AI228" s="2"/>
      <c r="AK228" s="2"/>
      <c r="AL228" s="2"/>
      <c r="AM228" s="2"/>
      <c r="AN228" s="2"/>
      <c r="AO228" s="2"/>
      <c r="AP228" s="2"/>
      <c r="AR228" s="2"/>
      <c r="AS228" s="2"/>
      <c r="AT228" s="2"/>
      <c r="AU228" s="2"/>
      <c r="AV228" s="2"/>
      <c r="AW228" s="2"/>
      <c r="AY228" s="2"/>
      <c r="AZ228" s="2"/>
    </row>
    <row r="229" spans="2:52" hidden="1" x14ac:dyDescent="0.3">
      <c r="B229" s="11" t="s">
        <v>247</v>
      </c>
      <c r="C229" s="5" t="s">
        <v>682</v>
      </c>
      <c r="D229" s="6">
        <f t="shared" ref="D229:E229" si="130">AM24</f>
        <v>0</v>
      </c>
      <c r="E229" s="6">
        <f t="shared" si="130"/>
        <v>15</v>
      </c>
      <c r="F229" s="5">
        <f t="shared" si="108"/>
        <v>15</v>
      </c>
      <c r="G229" s="5">
        <f t="shared" si="109"/>
        <v>5</v>
      </c>
      <c r="I229" s="2"/>
      <c r="J229" s="2"/>
      <c r="K229" s="3"/>
      <c r="L229" s="2"/>
      <c r="M229" s="2"/>
      <c r="N229" s="2"/>
      <c r="P229" s="2"/>
      <c r="Q229" s="2"/>
      <c r="R229" s="2"/>
      <c r="S229" s="2"/>
      <c r="T229" s="2"/>
      <c r="U229" s="2"/>
      <c r="W229" s="2"/>
      <c r="X229" s="2"/>
      <c r="Y229" s="2"/>
      <c r="Z229" s="2"/>
      <c r="AA229" s="2"/>
      <c r="AB229" s="2"/>
      <c r="AD229" s="2"/>
      <c r="AE229" s="2"/>
      <c r="AF229" s="2"/>
      <c r="AG229" s="2"/>
      <c r="AH229" s="2"/>
      <c r="AI229" s="2"/>
      <c r="AK229" s="2"/>
      <c r="AL229" s="2"/>
      <c r="AM229" s="2"/>
      <c r="AN229" s="2"/>
      <c r="AO229" s="2"/>
      <c r="AP229" s="2"/>
      <c r="AR229" s="2"/>
      <c r="AS229" s="2"/>
      <c r="AT229" s="2"/>
      <c r="AU229" s="2"/>
      <c r="AV229" s="2"/>
      <c r="AW229" s="2"/>
      <c r="AY229" s="2"/>
      <c r="AZ229" s="2"/>
    </row>
    <row r="230" spans="2:52" hidden="1" x14ac:dyDescent="0.3">
      <c r="B230" s="11" t="s">
        <v>195</v>
      </c>
      <c r="C230" s="5" t="s">
        <v>683</v>
      </c>
      <c r="D230" s="6">
        <f t="shared" ref="D230:E230" si="131">AM25</f>
        <v>3</v>
      </c>
      <c r="E230" s="6">
        <f t="shared" si="131"/>
        <v>2</v>
      </c>
      <c r="F230" s="5">
        <f t="shared" si="108"/>
        <v>8</v>
      </c>
      <c r="G230" s="5">
        <f t="shared" si="109"/>
        <v>3</v>
      </c>
      <c r="I230" s="2"/>
      <c r="J230" s="2"/>
      <c r="K230" s="3"/>
      <c r="L230" s="2"/>
      <c r="M230" s="2"/>
      <c r="N230" s="2"/>
      <c r="P230" s="2"/>
      <c r="Q230" s="2"/>
      <c r="R230" s="2"/>
      <c r="S230" s="2"/>
      <c r="T230" s="2"/>
      <c r="U230" s="2"/>
      <c r="W230" s="2"/>
      <c r="X230" s="2"/>
      <c r="Y230" s="2"/>
      <c r="Z230" s="2"/>
      <c r="AA230" s="2"/>
      <c r="AB230" s="2"/>
      <c r="AD230" s="2"/>
      <c r="AE230" s="2"/>
      <c r="AF230" s="2"/>
      <c r="AG230" s="2"/>
      <c r="AH230" s="2"/>
      <c r="AI230" s="2"/>
      <c r="AK230" s="2"/>
      <c r="AL230" s="2"/>
      <c r="AM230" s="2"/>
      <c r="AN230" s="2"/>
      <c r="AO230" s="2"/>
      <c r="AP230" s="2"/>
      <c r="AR230" s="2"/>
      <c r="AS230" s="2"/>
      <c r="AT230" s="2"/>
      <c r="AU230" s="2"/>
      <c r="AV230" s="2"/>
      <c r="AW230" s="2"/>
      <c r="AY230" s="2"/>
      <c r="AZ230" s="2"/>
    </row>
    <row r="231" spans="2:52" hidden="1" x14ac:dyDescent="0.3">
      <c r="B231" s="11" t="s">
        <v>388</v>
      </c>
      <c r="C231" s="5" t="s">
        <v>684</v>
      </c>
      <c r="D231" s="6">
        <f t="shared" ref="D231:E231" si="132">AM26</f>
        <v>0</v>
      </c>
      <c r="E231" s="6">
        <f t="shared" si="132"/>
        <v>15</v>
      </c>
      <c r="F231" s="5">
        <f t="shared" si="108"/>
        <v>15</v>
      </c>
      <c r="G231" s="5">
        <f t="shared" si="109"/>
        <v>5</v>
      </c>
      <c r="I231" s="2"/>
      <c r="J231" s="2"/>
      <c r="K231" s="3"/>
      <c r="L231" s="2"/>
      <c r="M231" s="2"/>
      <c r="N231" s="2"/>
      <c r="P231" s="2"/>
      <c r="Q231" s="2"/>
      <c r="R231" s="2"/>
      <c r="S231" s="2"/>
      <c r="T231" s="2"/>
      <c r="U231" s="2"/>
      <c r="W231" s="2"/>
      <c r="X231" s="2"/>
      <c r="Y231" s="2"/>
      <c r="Z231" s="2"/>
      <c r="AA231" s="2"/>
      <c r="AB231" s="2"/>
      <c r="AD231" s="2"/>
      <c r="AE231" s="2"/>
      <c r="AF231" s="2"/>
      <c r="AG231" s="2"/>
      <c r="AH231" s="2"/>
      <c r="AI231" s="2"/>
      <c r="AK231" s="2"/>
      <c r="AL231" s="2"/>
      <c r="AM231" s="2"/>
      <c r="AN231" s="2"/>
      <c r="AO231" s="2"/>
      <c r="AP231" s="2"/>
      <c r="AR231" s="2"/>
      <c r="AS231" s="2"/>
      <c r="AT231" s="2"/>
      <c r="AU231" s="2"/>
      <c r="AV231" s="2"/>
      <c r="AW231" s="2"/>
      <c r="AY231" s="2"/>
      <c r="AZ231" s="2"/>
    </row>
    <row r="232" spans="2:52" hidden="1" x14ac:dyDescent="0.3">
      <c r="B232" s="11" t="s">
        <v>350</v>
      </c>
      <c r="C232" s="5" t="s">
        <v>685</v>
      </c>
      <c r="D232" s="6">
        <f t="shared" ref="D232:E232" si="133">AM27</f>
        <v>0</v>
      </c>
      <c r="E232" s="6">
        <f t="shared" si="133"/>
        <v>15</v>
      </c>
      <c r="F232" s="5">
        <f t="shared" si="108"/>
        <v>15</v>
      </c>
      <c r="G232" s="5">
        <f t="shared" si="109"/>
        <v>5</v>
      </c>
      <c r="I232" s="2"/>
      <c r="J232" s="2"/>
      <c r="K232" s="3"/>
      <c r="L232" s="2"/>
      <c r="M232" s="2"/>
      <c r="N232" s="2"/>
      <c r="P232" s="2"/>
      <c r="Q232" s="2"/>
      <c r="R232" s="2"/>
      <c r="S232" s="2"/>
      <c r="T232" s="2"/>
      <c r="U232" s="2"/>
      <c r="W232" s="2"/>
      <c r="X232" s="2"/>
      <c r="Y232" s="2"/>
      <c r="Z232" s="2"/>
      <c r="AA232" s="2"/>
      <c r="AB232" s="2"/>
      <c r="AD232" s="2"/>
      <c r="AE232" s="2"/>
      <c r="AF232" s="2"/>
      <c r="AG232" s="2"/>
      <c r="AH232" s="2"/>
      <c r="AI232" s="2"/>
      <c r="AK232" s="2"/>
      <c r="AL232" s="2"/>
      <c r="AM232" s="2"/>
      <c r="AN232" s="2"/>
      <c r="AO232" s="2"/>
      <c r="AP232" s="2"/>
      <c r="AR232" s="2"/>
      <c r="AS232" s="2"/>
      <c r="AT232" s="2"/>
      <c r="AU232" s="2"/>
      <c r="AV232" s="2"/>
      <c r="AW232" s="2"/>
      <c r="AY232" s="2"/>
      <c r="AZ232" s="2"/>
    </row>
    <row r="233" spans="2:52" hidden="1" x14ac:dyDescent="0.3">
      <c r="B233" s="11" t="s">
        <v>283</v>
      </c>
      <c r="C233" s="5" t="s">
        <v>686</v>
      </c>
      <c r="D233" s="6">
        <f t="shared" ref="D233:E233" si="134">AM28</f>
        <v>2</v>
      </c>
      <c r="E233" s="6">
        <f t="shared" si="134"/>
        <v>6</v>
      </c>
      <c r="F233" s="5">
        <f t="shared" si="108"/>
        <v>9</v>
      </c>
      <c r="G233" s="5">
        <f t="shared" si="109"/>
        <v>3</v>
      </c>
      <c r="I233" s="2"/>
      <c r="J233" s="2"/>
      <c r="K233" s="3"/>
      <c r="L233" s="2"/>
      <c r="M233" s="2"/>
      <c r="N233" s="2"/>
      <c r="P233" s="2"/>
      <c r="Q233" s="2"/>
      <c r="R233" s="2"/>
      <c r="S233" s="2"/>
      <c r="T233" s="2"/>
      <c r="U233" s="2"/>
      <c r="W233" s="2"/>
      <c r="X233" s="2"/>
      <c r="Y233" s="2"/>
      <c r="Z233" s="2"/>
      <c r="AA233" s="2"/>
      <c r="AB233" s="2"/>
      <c r="AD233" s="2"/>
      <c r="AE233" s="2"/>
      <c r="AF233" s="2"/>
      <c r="AG233" s="2"/>
      <c r="AH233" s="2"/>
      <c r="AI233" s="2"/>
      <c r="AK233" s="2"/>
      <c r="AL233" s="2"/>
      <c r="AM233" s="2"/>
      <c r="AN233" s="2"/>
      <c r="AO233" s="2"/>
      <c r="AP233" s="2"/>
      <c r="AR233" s="2"/>
      <c r="AS233" s="2"/>
      <c r="AT233" s="2"/>
      <c r="AU233" s="2"/>
      <c r="AV233" s="2"/>
      <c r="AW233" s="2"/>
      <c r="AY233" s="2"/>
      <c r="AZ233" s="2"/>
    </row>
    <row r="234" spans="2:52" hidden="1" x14ac:dyDescent="0.3">
      <c r="B234" s="11" t="s">
        <v>156</v>
      </c>
      <c r="C234" s="5" t="s">
        <v>687</v>
      </c>
      <c r="D234" s="6">
        <f t="shared" ref="D234:E234" si="135">AM29</f>
        <v>0</v>
      </c>
      <c r="E234" s="6">
        <f t="shared" si="135"/>
        <v>15</v>
      </c>
      <c r="F234" s="5">
        <f t="shared" si="108"/>
        <v>15</v>
      </c>
      <c r="G234" s="5">
        <f t="shared" si="109"/>
        <v>5</v>
      </c>
      <c r="I234" s="2"/>
      <c r="J234" s="2"/>
      <c r="K234" s="3"/>
      <c r="L234" s="2"/>
      <c r="M234" s="2"/>
      <c r="N234" s="2"/>
      <c r="P234" s="2"/>
      <c r="Q234" s="2"/>
      <c r="R234" s="2"/>
      <c r="S234" s="2"/>
      <c r="T234" s="2"/>
      <c r="U234" s="2"/>
      <c r="W234" s="2"/>
      <c r="X234" s="2"/>
      <c r="Y234" s="2"/>
      <c r="Z234" s="2"/>
      <c r="AA234" s="2"/>
      <c r="AB234" s="2"/>
      <c r="AD234" s="2"/>
      <c r="AE234" s="2"/>
      <c r="AF234" s="2"/>
      <c r="AG234" s="2"/>
      <c r="AH234" s="2"/>
      <c r="AI234" s="2"/>
      <c r="AK234" s="2"/>
      <c r="AL234" s="2"/>
      <c r="AM234" s="2"/>
      <c r="AN234" s="2"/>
      <c r="AO234" s="2"/>
      <c r="AP234" s="2"/>
      <c r="AR234" s="2"/>
      <c r="AS234" s="2"/>
      <c r="AT234" s="2"/>
      <c r="AU234" s="2"/>
      <c r="AV234" s="2"/>
      <c r="AW234" s="2"/>
      <c r="AY234" s="2"/>
      <c r="AZ234" s="2"/>
    </row>
    <row r="235" spans="2:52" hidden="1" x14ac:dyDescent="0.3">
      <c r="B235" s="11" t="s">
        <v>181</v>
      </c>
      <c r="C235" s="5" t="s">
        <v>688</v>
      </c>
      <c r="D235" s="6">
        <f t="shared" ref="D235:E235" si="136">AM30</f>
        <v>4</v>
      </c>
      <c r="E235" s="6">
        <f t="shared" si="136"/>
        <v>3</v>
      </c>
      <c r="F235" s="5">
        <f t="shared" si="108"/>
        <v>13</v>
      </c>
      <c r="G235" s="5">
        <f t="shared" si="109"/>
        <v>4</v>
      </c>
      <c r="I235" s="2"/>
      <c r="J235" s="2"/>
      <c r="K235" s="3"/>
      <c r="L235" s="2"/>
      <c r="M235" s="2"/>
      <c r="N235" s="2"/>
      <c r="P235" s="2"/>
      <c r="Q235" s="2"/>
      <c r="R235" s="2"/>
      <c r="S235" s="2"/>
      <c r="T235" s="2"/>
      <c r="U235" s="2"/>
      <c r="W235" s="2"/>
      <c r="X235" s="2"/>
      <c r="Y235" s="2"/>
      <c r="Z235" s="2"/>
      <c r="AA235" s="2"/>
      <c r="AB235" s="2"/>
      <c r="AD235" s="2"/>
      <c r="AE235" s="2"/>
      <c r="AF235" s="2"/>
      <c r="AG235" s="2"/>
      <c r="AH235" s="2"/>
      <c r="AI235" s="2"/>
      <c r="AK235" s="2"/>
      <c r="AL235" s="2"/>
      <c r="AM235" s="2"/>
      <c r="AN235" s="2"/>
      <c r="AO235" s="2"/>
      <c r="AP235" s="2"/>
      <c r="AR235" s="2"/>
      <c r="AS235" s="2"/>
      <c r="AT235" s="2"/>
      <c r="AU235" s="2"/>
      <c r="AV235" s="2"/>
      <c r="AW235" s="2"/>
      <c r="AY235" s="2"/>
      <c r="AZ235" s="2"/>
    </row>
    <row r="236" spans="2:52" hidden="1" x14ac:dyDescent="0.3">
      <c r="B236" s="11" t="s">
        <v>368</v>
      </c>
      <c r="C236" s="5" t="s">
        <v>689</v>
      </c>
      <c r="D236" s="6">
        <f t="shared" ref="D236:E236" si="137">AM31</f>
        <v>0</v>
      </c>
      <c r="E236" s="6">
        <f t="shared" si="137"/>
        <v>15</v>
      </c>
      <c r="F236" s="5">
        <f t="shared" si="108"/>
        <v>15</v>
      </c>
      <c r="G236" s="5">
        <f t="shared" si="109"/>
        <v>5</v>
      </c>
      <c r="I236" s="2"/>
      <c r="J236" s="2"/>
      <c r="K236" s="3"/>
      <c r="L236" s="2"/>
      <c r="M236" s="2"/>
      <c r="N236" s="2"/>
      <c r="P236" s="2"/>
      <c r="Q236" s="2"/>
      <c r="R236" s="2"/>
      <c r="S236" s="2"/>
      <c r="T236" s="2"/>
      <c r="U236" s="2"/>
      <c r="W236" s="2"/>
      <c r="X236" s="2"/>
      <c r="Y236" s="2"/>
      <c r="Z236" s="2"/>
      <c r="AA236" s="2"/>
      <c r="AB236" s="2"/>
      <c r="AD236" s="2"/>
      <c r="AE236" s="2"/>
      <c r="AF236" s="2"/>
      <c r="AG236" s="2"/>
      <c r="AH236" s="2"/>
      <c r="AI236" s="2"/>
      <c r="AK236" s="2"/>
      <c r="AL236" s="2"/>
      <c r="AM236" s="2"/>
      <c r="AN236" s="2"/>
      <c r="AO236" s="2"/>
      <c r="AP236" s="2"/>
      <c r="AR236" s="2"/>
      <c r="AS236" s="2"/>
      <c r="AT236" s="2"/>
      <c r="AU236" s="2"/>
      <c r="AV236" s="2"/>
      <c r="AW236" s="2"/>
      <c r="AY236" s="2"/>
      <c r="AZ236" s="2"/>
    </row>
    <row r="237" spans="2:52" hidden="1" x14ac:dyDescent="0.3">
      <c r="B237" s="11" t="s">
        <v>245</v>
      </c>
      <c r="C237" s="5" t="s">
        <v>690</v>
      </c>
      <c r="D237" s="6">
        <f t="shared" ref="D237:E237" si="138">AM32</f>
        <v>0</v>
      </c>
      <c r="E237" s="6">
        <f t="shared" si="138"/>
        <v>8</v>
      </c>
      <c r="F237" s="5">
        <f t="shared" si="108"/>
        <v>8</v>
      </c>
      <c r="G237" s="5">
        <f t="shared" si="109"/>
        <v>3</v>
      </c>
      <c r="I237" s="2"/>
      <c r="J237" s="2"/>
      <c r="K237" s="3"/>
      <c r="L237" s="2"/>
      <c r="M237" s="2"/>
      <c r="N237" s="2"/>
      <c r="P237" s="2"/>
      <c r="Q237" s="2"/>
      <c r="R237" s="2"/>
      <c r="S237" s="2"/>
      <c r="T237" s="2"/>
      <c r="U237" s="2"/>
      <c r="W237" s="2"/>
      <c r="X237" s="2"/>
      <c r="Y237" s="2"/>
      <c r="Z237" s="2"/>
      <c r="AA237" s="2"/>
      <c r="AB237" s="2"/>
      <c r="AD237" s="2"/>
      <c r="AE237" s="2"/>
      <c r="AF237" s="2"/>
      <c r="AG237" s="2"/>
      <c r="AH237" s="2"/>
      <c r="AI237" s="2"/>
      <c r="AK237" s="2"/>
      <c r="AL237" s="2"/>
      <c r="AM237" s="2"/>
      <c r="AN237" s="2"/>
      <c r="AO237" s="2"/>
      <c r="AP237" s="2"/>
      <c r="AR237" s="2"/>
      <c r="AS237" s="2"/>
      <c r="AT237" s="2"/>
      <c r="AU237" s="2"/>
      <c r="AV237" s="2"/>
      <c r="AW237" s="2"/>
      <c r="AY237" s="2"/>
      <c r="AZ237" s="2"/>
    </row>
    <row r="238" spans="2:52" hidden="1" x14ac:dyDescent="0.3">
      <c r="B238" s="11" t="s">
        <v>401</v>
      </c>
      <c r="C238" s="5" t="s">
        <v>691</v>
      </c>
      <c r="D238" s="6">
        <f t="shared" ref="D238:E238" si="139">AM33</f>
        <v>0</v>
      </c>
      <c r="E238" s="6">
        <f t="shared" si="139"/>
        <v>7</v>
      </c>
      <c r="F238" s="5">
        <f t="shared" si="108"/>
        <v>7</v>
      </c>
      <c r="G238" s="5">
        <f t="shared" si="109"/>
        <v>3</v>
      </c>
      <c r="I238" s="2"/>
      <c r="J238" s="2"/>
      <c r="K238" s="3"/>
      <c r="L238" s="2"/>
      <c r="M238" s="2"/>
      <c r="N238" s="2"/>
      <c r="P238" s="2"/>
      <c r="Q238" s="2"/>
      <c r="R238" s="2"/>
      <c r="S238" s="2"/>
      <c r="T238" s="2"/>
      <c r="U238" s="2"/>
      <c r="W238" s="2"/>
      <c r="X238" s="2"/>
      <c r="Y238" s="2"/>
      <c r="Z238" s="2"/>
      <c r="AA238" s="2"/>
      <c r="AB238" s="2"/>
      <c r="AD238" s="2"/>
      <c r="AE238" s="2"/>
      <c r="AF238" s="2"/>
      <c r="AG238" s="2"/>
      <c r="AH238" s="2"/>
      <c r="AI238" s="2"/>
      <c r="AK238" s="2"/>
      <c r="AL238" s="2"/>
      <c r="AM238" s="2"/>
      <c r="AN238" s="2"/>
      <c r="AO238" s="2"/>
      <c r="AP238" s="2"/>
      <c r="AR238" s="2"/>
      <c r="AS238" s="2"/>
      <c r="AT238" s="2"/>
      <c r="AU238" s="2"/>
      <c r="AV238" s="2"/>
      <c r="AW238" s="2"/>
      <c r="AY238" s="2"/>
      <c r="AZ238" s="2"/>
    </row>
    <row r="239" spans="2:52" hidden="1" x14ac:dyDescent="0.3">
      <c r="B239" s="11" t="s">
        <v>225</v>
      </c>
      <c r="C239" s="5" t="s">
        <v>692</v>
      </c>
      <c r="D239" s="6">
        <f t="shared" ref="D239:E239" si="140">AM34</f>
        <v>0</v>
      </c>
      <c r="E239" s="6">
        <f t="shared" si="140"/>
        <v>12</v>
      </c>
      <c r="F239" s="5">
        <f t="shared" si="108"/>
        <v>12</v>
      </c>
      <c r="G239" s="5">
        <f t="shared" si="109"/>
        <v>4</v>
      </c>
      <c r="I239" s="2"/>
      <c r="J239" s="2"/>
      <c r="K239" s="3"/>
      <c r="L239" s="2"/>
      <c r="M239" s="2"/>
      <c r="N239" s="2"/>
      <c r="P239" s="2"/>
      <c r="Q239" s="2"/>
      <c r="R239" s="2"/>
      <c r="S239" s="2"/>
      <c r="T239" s="2"/>
      <c r="U239" s="2"/>
      <c r="W239" s="2"/>
      <c r="X239" s="2"/>
      <c r="Y239" s="2"/>
      <c r="Z239" s="2"/>
      <c r="AA239" s="2"/>
      <c r="AB239" s="2"/>
      <c r="AD239" s="2"/>
      <c r="AE239" s="2"/>
      <c r="AF239" s="2"/>
      <c r="AG239" s="2"/>
      <c r="AH239" s="2"/>
      <c r="AI239" s="2"/>
      <c r="AK239" s="2"/>
      <c r="AL239" s="2"/>
      <c r="AM239" s="2"/>
      <c r="AN239" s="2"/>
      <c r="AO239" s="2"/>
      <c r="AP239" s="2"/>
      <c r="AR239" s="2"/>
      <c r="AS239" s="2"/>
      <c r="AT239" s="2"/>
      <c r="AU239" s="2"/>
      <c r="AV239" s="2"/>
      <c r="AW239" s="2"/>
      <c r="AY239" s="2"/>
      <c r="AZ239" s="2"/>
    </row>
    <row r="240" spans="2:52" hidden="1" x14ac:dyDescent="0.3">
      <c r="B240" s="11" t="s">
        <v>351</v>
      </c>
      <c r="C240" s="5" t="s">
        <v>693</v>
      </c>
      <c r="D240" s="6">
        <f t="shared" ref="D240:E240" si="141">AM35</f>
        <v>0</v>
      </c>
      <c r="E240" s="6">
        <f t="shared" si="141"/>
        <v>15</v>
      </c>
      <c r="F240" s="5">
        <f t="shared" si="108"/>
        <v>15</v>
      </c>
      <c r="G240" s="5">
        <f t="shared" si="109"/>
        <v>5</v>
      </c>
      <c r="I240" s="2"/>
      <c r="J240" s="2"/>
      <c r="K240" s="3"/>
      <c r="L240" s="2"/>
      <c r="M240" s="2"/>
      <c r="N240" s="2"/>
      <c r="P240" s="2"/>
      <c r="Q240" s="2"/>
      <c r="R240" s="2"/>
      <c r="S240" s="2"/>
      <c r="T240" s="2"/>
      <c r="U240" s="2"/>
      <c r="W240" s="2"/>
      <c r="X240" s="2"/>
      <c r="Y240" s="2"/>
      <c r="Z240" s="2"/>
      <c r="AA240" s="2"/>
      <c r="AB240" s="2"/>
      <c r="AD240" s="2"/>
      <c r="AE240" s="2"/>
      <c r="AF240" s="2"/>
      <c r="AG240" s="2"/>
      <c r="AH240" s="2"/>
      <c r="AI240" s="2"/>
      <c r="AK240" s="2"/>
      <c r="AL240" s="2"/>
      <c r="AM240" s="2"/>
      <c r="AN240" s="2"/>
      <c r="AO240" s="2"/>
      <c r="AP240" s="2"/>
      <c r="AR240" s="2"/>
      <c r="AS240" s="2"/>
      <c r="AT240" s="2"/>
      <c r="AU240" s="2"/>
      <c r="AV240" s="2"/>
      <c r="AW240" s="2"/>
      <c r="AY240" s="2"/>
      <c r="AZ240" s="2"/>
    </row>
    <row r="241" spans="2:52" hidden="1" x14ac:dyDescent="0.3">
      <c r="B241" s="11" t="s">
        <v>227</v>
      </c>
      <c r="C241" s="5" t="s">
        <v>694</v>
      </c>
      <c r="D241" s="6">
        <f t="shared" ref="D241:E241" si="142">AM36</f>
        <v>0</v>
      </c>
      <c r="E241" s="6">
        <f t="shared" si="142"/>
        <v>13</v>
      </c>
      <c r="F241" s="5">
        <f t="shared" si="108"/>
        <v>13</v>
      </c>
      <c r="G241" s="5">
        <f t="shared" si="109"/>
        <v>4</v>
      </c>
      <c r="I241" s="2"/>
      <c r="J241" s="2"/>
      <c r="K241" s="3"/>
      <c r="L241" s="2"/>
      <c r="M241" s="2"/>
      <c r="N241" s="2"/>
      <c r="P241" s="2"/>
      <c r="Q241" s="2"/>
      <c r="R241" s="2"/>
      <c r="S241" s="2"/>
      <c r="T241" s="2"/>
      <c r="U241" s="2"/>
      <c r="W241" s="2"/>
      <c r="X241" s="2"/>
      <c r="Y241" s="2"/>
      <c r="Z241" s="2"/>
      <c r="AA241" s="2"/>
      <c r="AB241" s="2"/>
      <c r="AD241" s="2"/>
      <c r="AE241" s="2"/>
      <c r="AF241" s="2"/>
      <c r="AG241" s="2"/>
      <c r="AH241" s="2"/>
      <c r="AI241" s="2"/>
      <c r="AK241" s="2"/>
      <c r="AL241" s="2"/>
      <c r="AM241" s="2"/>
      <c r="AN241" s="2"/>
      <c r="AO241" s="2"/>
      <c r="AP241" s="2"/>
      <c r="AR241" s="2"/>
      <c r="AS241" s="2"/>
      <c r="AT241" s="2"/>
      <c r="AU241" s="2"/>
      <c r="AV241" s="2"/>
      <c r="AW241" s="2"/>
      <c r="AY241" s="2"/>
      <c r="AZ241" s="2"/>
    </row>
    <row r="242" spans="2:52" hidden="1" x14ac:dyDescent="0.3">
      <c r="B242" s="11" t="s">
        <v>321</v>
      </c>
      <c r="C242" s="5" t="s">
        <v>695</v>
      </c>
      <c r="D242" s="6">
        <f t="shared" ref="D242:E242" si="143">AM37</f>
        <v>0</v>
      </c>
      <c r="E242" s="6">
        <f t="shared" si="143"/>
        <v>15</v>
      </c>
      <c r="F242" s="5">
        <f t="shared" si="108"/>
        <v>15</v>
      </c>
      <c r="G242" s="5">
        <f t="shared" si="109"/>
        <v>5</v>
      </c>
      <c r="I242" s="2"/>
      <c r="J242" s="2"/>
      <c r="K242" s="3"/>
      <c r="L242" s="2"/>
      <c r="M242" s="2"/>
      <c r="N242" s="2"/>
      <c r="P242" s="2"/>
      <c r="Q242" s="2"/>
      <c r="R242" s="2"/>
      <c r="S242" s="2"/>
      <c r="T242" s="2"/>
      <c r="U242" s="2"/>
      <c r="W242" s="2"/>
      <c r="X242" s="2"/>
      <c r="Y242" s="2"/>
      <c r="Z242" s="2"/>
      <c r="AA242" s="2"/>
      <c r="AB242" s="2"/>
      <c r="AD242" s="2"/>
      <c r="AE242" s="2"/>
      <c r="AF242" s="2"/>
      <c r="AG242" s="2"/>
      <c r="AH242" s="2"/>
      <c r="AI242" s="2"/>
      <c r="AK242" s="2"/>
      <c r="AL242" s="2"/>
      <c r="AM242" s="2"/>
      <c r="AN242" s="2"/>
      <c r="AO242" s="2"/>
      <c r="AP242" s="2"/>
      <c r="AR242" s="2"/>
      <c r="AS242" s="2"/>
      <c r="AT242" s="2"/>
      <c r="AU242" s="2"/>
      <c r="AV242" s="2"/>
      <c r="AW242" s="2"/>
      <c r="AY242" s="2"/>
      <c r="AZ242" s="2"/>
    </row>
    <row r="243" spans="2:52" hidden="1" x14ac:dyDescent="0.3">
      <c r="B243" s="11" t="s">
        <v>426</v>
      </c>
      <c r="C243" s="5" t="s">
        <v>696</v>
      </c>
      <c r="D243" s="6">
        <f t="shared" ref="D243:E243" si="144">AM38</f>
        <v>0</v>
      </c>
      <c r="E243" s="6">
        <f t="shared" si="144"/>
        <v>15</v>
      </c>
      <c r="F243" s="5">
        <f t="shared" si="108"/>
        <v>15</v>
      </c>
      <c r="G243" s="5">
        <f t="shared" si="109"/>
        <v>5</v>
      </c>
      <c r="I243" s="2"/>
      <c r="J243" s="2"/>
      <c r="K243" s="3"/>
      <c r="L243" s="2"/>
      <c r="M243" s="2"/>
      <c r="N243" s="2"/>
      <c r="P243" s="2"/>
      <c r="Q243" s="2"/>
      <c r="R243" s="2"/>
      <c r="S243" s="2"/>
      <c r="T243" s="2"/>
      <c r="U243" s="2"/>
      <c r="W243" s="2"/>
      <c r="X243" s="2"/>
      <c r="Y243" s="2"/>
      <c r="Z243" s="2"/>
      <c r="AA243" s="2"/>
      <c r="AB243" s="2"/>
      <c r="AD243" s="2"/>
      <c r="AE243" s="2"/>
      <c r="AF243" s="2"/>
      <c r="AG243" s="2"/>
      <c r="AH243" s="2"/>
      <c r="AI243" s="2"/>
      <c r="AK243" s="2"/>
      <c r="AL243" s="2"/>
      <c r="AM243" s="2"/>
      <c r="AN243" s="2"/>
      <c r="AO243" s="2"/>
      <c r="AP243" s="2"/>
      <c r="AR243" s="2"/>
      <c r="AS243" s="2"/>
      <c r="AT243" s="2"/>
      <c r="AU243" s="2"/>
      <c r="AV243" s="2"/>
      <c r="AW243" s="2"/>
      <c r="AY243" s="2"/>
      <c r="AZ243" s="2"/>
    </row>
    <row r="244" spans="2:52" hidden="1" x14ac:dyDescent="0.3">
      <c r="B244" s="11" t="s">
        <v>436</v>
      </c>
      <c r="C244" s="5" t="s">
        <v>697</v>
      </c>
      <c r="D244" s="6">
        <f t="shared" ref="D244:E244" si="145">AM39</f>
        <v>0</v>
      </c>
      <c r="E244" s="6">
        <f t="shared" si="145"/>
        <v>15</v>
      </c>
      <c r="F244" s="5">
        <f t="shared" si="108"/>
        <v>15</v>
      </c>
      <c r="G244" s="5">
        <f t="shared" si="109"/>
        <v>5</v>
      </c>
      <c r="I244" s="2"/>
      <c r="J244" s="2"/>
      <c r="K244" s="3"/>
      <c r="L244" s="2"/>
      <c r="M244" s="2"/>
      <c r="N244" s="2"/>
      <c r="P244" s="2"/>
      <c r="Q244" s="2"/>
      <c r="R244" s="2"/>
      <c r="S244" s="2"/>
      <c r="T244" s="2"/>
      <c r="U244" s="2"/>
      <c r="W244" s="2"/>
      <c r="X244" s="2"/>
      <c r="Y244" s="2"/>
      <c r="Z244" s="2"/>
      <c r="AA244" s="2"/>
      <c r="AB244" s="2"/>
      <c r="AD244" s="2"/>
      <c r="AE244" s="2"/>
      <c r="AF244" s="2"/>
      <c r="AG244" s="2"/>
      <c r="AH244" s="2"/>
      <c r="AI244" s="2"/>
      <c r="AK244" s="2"/>
      <c r="AL244" s="2"/>
      <c r="AM244" s="2"/>
      <c r="AN244" s="2"/>
      <c r="AO244" s="2"/>
      <c r="AP244" s="2"/>
      <c r="AR244" s="2"/>
      <c r="AS244" s="2"/>
      <c r="AT244" s="2"/>
      <c r="AU244" s="2"/>
      <c r="AV244" s="2"/>
      <c r="AW244" s="2"/>
      <c r="AY244" s="2"/>
      <c r="AZ244" s="2"/>
    </row>
    <row r="245" spans="2:52" hidden="1" x14ac:dyDescent="0.3">
      <c r="B245" s="11" t="s">
        <v>319</v>
      </c>
      <c r="C245" s="5" t="s">
        <v>698</v>
      </c>
      <c r="D245" s="6">
        <f t="shared" ref="D245:E245" si="146">AM40</f>
        <v>5</v>
      </c>
      <c r="E245" s="6">
        <f t="shared" si="146"/>
        <v>0</v>
      </c>
      <c r="F245" s="5">
        <f t="shared" si="108"/>
        <v>15</v>
      </c>
      <c r="G245" s="5">
        <f t="shared" si="109"/>
        <v>5</v>
      </c>
      <c r="I245" s="2"/>
      <c r="J245" s="2"/>
      <c r="K245" s="3"/>
      <c r="L245" s="2"/>
      <c r="M245" s="2"/>
      <c r="N245" s="2"/>
      <c r="P245" s="2"/>
      <c r="Q245" s="2"/>
      <c r="R245" s="2"/>
      <c r="S245" s="2"/>
      <c r="T245" s="2"/>
      <c r="U245" s="2"/>
      <c r="W245" s="2"/>
      <c r="X245" s="2"/>
      <c r="Y245" s="2"/>
      <c r="Z245" s="2"/>
      <c r="AA245" s="2"/>
      <c r="AB245" s="2"/>
      <c r="AD245" s="2"/>
      <c r="AE245" s="2"/>
      <c r="AF245" s="2"/>
      <c r="AG245" s="2"/>
      <c r="AH245" s="2"/>
      <c r="AI245" s="2"/>
      <c r="AK245" s="2"/>
      <c r="AL245" s="2"/>
      <c r="AM245" s="2"/>
      <c r="AN245" s="2"/>
      <c r="AO245" s="2"/>
      <c r="AP245" s="2"/>
      <c r="AR245" s="2"/>
      <c r="AS245" s="2"/>
      <c r="AT245" s="2"/>
      <c r="AU245" s="2"/>
      <c r="AV245" s="2"/>
      <c r="AW245" s="2"/>
      <c r="AY245" s="2"/>
      <c r="AZ245" s="2"/>
    </row>
    <row r="246" spans="2:52" hidden="1" x14ac:dyDescent="0.3">
      <c r="B246" s="11" t="s">
        <v>161</v>
      </c>
      <c r="C246" s="5" t="s">
        <v>699</v>
      </c>
      <c r="D246" s="6">
        <f t="shared" ref="D246:E246" si="147">AM41</f>
        <v>5</v>
      </c>
      <c r="E246" s="6">
        <f t="shared" si="147"/>
        <v>0</v>
      </c>
      <c r="F246" s="5">
        <f t="shared" si="108"/>
        <v>15</v>
      </c>
      <c r="G246" s="5">
        <f t="shared" si="109"/>
        <v>5</v>
      </c>
      <c r="I246" s="2"/>
      <c r="J246" s="2"/>
      <c r="K246" s="3"/>
      <c r="L246" s="2"/>
      <c r="M246" s="2"/>
      <c r="N246" s="2"/>
      <c r="P246" s="2"/>
      <c r="Q246" s="2"/>
      <c r="R246" s="2"/>
      <c r="S246" s="2"/>
      <c r="T246" s="2"/>
      <c r="U246" s="2"/>
      <c r="W246" s="2"/>
      <c r="X246" s="2"/>
      <c r="Y246" s="2"/>
      <c r="Z246" s="2"/>
      <c r="AA246" s="2"/>
      <c r="AB246" s="2"/>
      <c r="AD246" s="2"/>
      <c r="AE246" s="2"/>
      <c r="AF246" s="2"/>
      <c r="AG246" s="2"/>
      <c r="AH246" s="2"/>
      <c r="AI246" s="2"/>
      <c r="AK246" s="2"/>
      <c r="AL246" s="2"/>
      <c r="AM246" s="2"/>
      <c r="AN246" s="2"/>
      <c r="AO246" s="2"/>
      <c r="AP246" s="2"/>
      <c r="AR246" s="2"/>
      <c r="AS246" s="2"/>
      <c r="AT246" s="2"/>
      <c r="AU246" s="2"/>
      <c r="AV246" s="2"/>
      <c r="AW246" s="2"/>
      <c r="AY246" s="2"/>
      <c r="AZ246" s="2"/>
    </row>
    <row r="247" spans="2:52" hidden="1" x14ac:dyDescent="0.3">
      <c r="B247" s="11" t="s">
        <v>394</v>
      </c>
      <c r="C247" s="5" t="s">
        <v>700</v>
      </c>
      <c r="D247" s="6">
        <f t="shared" ref="D247:E247" si="148">AM42</f>
        <v>0</v>
      </c>
      <c r="E247" s="6">
        <f t="shared" si="148"/>
        <v>15</v>
      </c>
      <c r="F247" s="5">
        <f t="shared" si="108"/>
        <v>15</v>
      </c>
      <c r="G247" s="5">
        <f t="shared" si="109"/>
        <v>5</v>
      </c>
      <c r="I247" s="2"/>
      <c r="J247" s="2"/>
      <c r="K247" s="3"/>
      <c r="L247" s="2"/>
      <c r="M247" s="2"/>
      <c r="N247" s="2"/>
      <c r="P247" s="2"/>
      <c r="Q247" s="2"/>
      <c r="R247" s="2"/>
      <c r="S247" s="2"/>
      <c r="T247" s="2"/>
      <c r="U247" s="2"/>
      <c r="W247" s="2"/>
      <c r="X247" s="2"/>
      <c r="Y247" s="2"/>
      <c r="Z247" s="2"/>
      <c r="AA247" s="2"/>
      <c r="AB247" s="2"/>
      <c r="AD247" s="2"/>
      <c r="AE247" s="2"/>
      <c r="AF247" s="2"/>
      <c r="AG247" s="2"/>
      <c r="AH247" s="2"/>
      <c r="AI247" s="2"/>
      <c r="AK247" s="2"/>
      <c r="AL247" s="2"/>
      <c r="AM247" s="2"/>
      <c r="AN247" s="2"/>
      <c r="AO247" s="2"/>
      <c r="AP247" s="2"/>
      <c r="AR247" s="2"/>
      <c r="AS247" s="2"/>
      <c r="AT247" s="2"/>
      <c r="AU247" s="2"/>
      <c r="AV247" s="2"/>
      <c r="AW247" s="2"/>
      <c r="AY247" s="2"/>
      <c r="AZ247" s="2"/>
    </row>
    <row r="248" spans="2:52" hidden="1" x14ac:dyDescent="0.3">
      <c r="B248" s="11" t="s">
        <v>253</v>
      </c>
      <c r="C248" s="5" t="s">
        <v>701</v>
      </c>
      <c r="D248" s="6">
        <f t="shared" ref="D248:E248" si="149">AM43</f>
        <v>1</v>
      </c>
      <c r="E248" s="6">
        <f t="shared" si="149"/>
        <v>14</v>
      </c>
      <c r="F248" s="5">
        <f t="shared" si="108"/>
        <v>15</v>
      </c>
      <c r="G248" s="5">
        <f t="shared" si="109"/>
        <v>5</v>
      </c>
      <c r="I248" s="2"/>
      <c r="J248" s="2"/>
      <c r="K248" s="3"/>
      <c r="L248" s="2"/>
      <c r="M248" s="2"/>
      <c r="N248" s="2"/>
      <c r="P248" s="2"/>
      <c r="Q248" s="2"/>
      <c r="R248" s="2"/>
      <c r="S248" s="2"/>
      <c r="T248" s="2"/>
      <c r="U248" s="2"/>
      <c r="W248" s="2"/>
      <c r="X248" s="2"/>
      <c r="Y248" s="2"/>
      <c r="Z248" s="2"/>
      <c r="AA248" s="2"/>
      <c r="AB248" s="2"/>
      <c r="AD248" s="2"/>
      <c r="AE248" s="2"/>
      <c r="AF248" s="2"/>
      <c r="AG248" s="2"/>
      <c r="AH248" s="2"/>
      <c r="AI248" s="2"/>
      <c r="AK248" s="2"/>
      <c r="AL248" s="2"/>
      <c r="AM248" s="2"/>
      <c r="AN248" s="2"/>
      <c r="AO248" s="2"/>
      <c r="AP248" s="2"/>
      <c r="AR248" s="2"/>
      <c r="AS248" s="2"/>
      <c r="AT248" s="2"/>
      <c r="AU248" s="2"/>
      <c r="AV248" s="2"/>
      <c r="AW248" s="2"/>
      <c r="AY248" s="2"/>
      <c r="AZ248" s="2"/>
    </row>
    <row r="249" spans="2:52" hidden="1" x14ac:dyDescent="0.3">
      <c r="B249" s="11" t="s">
        <v>410</v>
      </c>
      <c r="C249" s="5" t="s">
        <v>702</v>
      </c>
      <c r="D249" s="6">
        <f>AT3</f>
        <v>0</v>
      </c>
      <c r="E249" s="6">
        <f>AU3</f>
        <v>9</v>
      </c>
      <c r="F249" s="5">
        <f t="shared" si="108"/>
        <v>9</v>
      </c>
      <c r="G249" s="5">
        <f t="shared" si="109"/>
        <v>3</v>
      </c>
      <c r="I249" s="2"/>
      <c r="J249" s="2"/>
      <c r="K249" s="3"/>
      <c r="L249" s="2"/>
      <c r="M249" s="2"/>
      <c r="N249" s="2"/>
      <c r="P249" s="2"/>
      <c r="Q249" s="2"/>
      <c r="R249" s="2"/>
      <c r="S249" s="2"/>
      <c r="T249" s="2"/>
      <c r="U249" s="2"/>
      <c r="W249" s="2"/>
      <c r="X249" s="2"/>
      <c r="Y249" s="2"/>
      <c r="Z249" s="2"/>
      <c r="AA249" s="2"/>
      <c r="AB249" s="2"/>
      <c r="AD249" s="2"/>
      <c r="AE249" s="2"/>
      <c r="AF249" s="2"/>
      <c r="AG249" s="2"/>
      <c r="AH249" s="2"/>
      <c r="AI249" s="2"/>
      <c r="AK249" s="2"/>
      <c r="AL249" s="2"/>
      <c r="AM249" s="2"/>
      <c r="AN249" s="2"/>
      <c r="AO249" s="2"/>
      <c r="AP249" s="2"/>
      <c r="AR249" s="2"/>
      <c r="AS249" s="2"/>
      <c r="AT249" s="2"/>
      <c r="AU249" s="2"/>
      <c r="AV249" s="2"/>
      <c r="AW249" s="2"/>
      <c r="AY249" s="2"/>
      <c r="AZ249" s="2"/>
    </row>
    <row r="250" spans="2:52" hidden="1" x14ac:dyDescent="0.3">
      <c r="B250" s="11" t="s">
        <v>160</v>
      </c>
      <c r="C250" s="5" t="s">
        <v>703</v>
      </c>
      <c r="D250" s="6">
        <f t="shared" ref="D250:E250" si="150">AT4</f>
        <v>3</v>
      </c>
      <c r="E250" s="6">
        <f t="shared" si="150"/>
        <v>8</v>
      </c>
      <c r="F250" s="5">
        <f t="shared" si="108"/>
        <v>14</v>
      </c>
      <c r="G250" s="5">
        <f t="shared" si="109"/>
        <v>4</v>
      </c>
      <c r="I250" s="2"/>
      <c r="J250" s="2"/>
      <c r="K250" s="3"/>
      <c r="L250" s="2"/>
      <c r="M250" s="2"/>
      <c r="N250" s="2"/>
      <c r="P250" s="2"/>
      <c r="Q250" s="2"/>
      <c r="R250" s="2"/>
      <c r="S250" s="2"/>
      <c r="T250" s="2"/>
      <c r="U250" s="2"/>
      <c r="W250" s="2"/>
      <c r="X250" s="2"/>
      <c r="Y250" s="2"/>
      <c r="Z250" s="2"/>
      <c r="AA250" s="2"/>
      <c r="AB250" s="2"/>
      <c r="AD250" s="2"/>
      <c r="AE250" s="2"/>
      <c r="AF250" s="2"/>
      <c r="AG250" s="2"/>
      <c r="AH250" s="2"/>
      <c r="AI250" s="2"/>
      <c r="AK250" s="2"/>
      <c r="AL250" s="2"/>
      <c r="AM250" s="2"/>
      <c r="AN250" s="2"/>
      <c r="AO250" s="2"/>
      <c r="AP250" s="2"/>
      <c r="AR250" s="2"/>
      <c r="AS250" s="2"/>
      <c r="AT250" s="2"/>
      <c r="AU250" s="2"/>
      <c r="AV250" s="2"/>
      <c r="AW250" s="2"/>
      <c r="AY250" s="2"/>
      <c r="AZ250" s="2"/>
    </row>
    <row r="251" spans="2:52" hidden="1" x14ac:dyDescent="0.3">
      <c r="B251" s="11" t="s">
        <v>190</v>
      </c>
      <c r="C251" s="5" t="s">
        <v>704</v>
      </c>
      <c r="D251" s="6">
        <f t="shared" ref="D251:E251" si="151">AT5</f>
        <v>0</v>
      </c>
      <c r="E251" s="6">
        <f t="shared" si="151"/>
        <v>7</v>
      </c>
      <c r="F251" s="5">
        <f t="shared" si="108"/>
        <v>7</v>
      </c>
      <c r="G251" s="5">
        <f t="shared" si="109"/>
        <v>3</v>
      </c>
      <c r="I251" s="2"/>
      <c r="J251" s="2"/>
      <c r="K251" s="3"/>
      <c r="L251" s="2"/>
      <c r="M251" s="2"/>
      <c r="N251" s="2"/>
      <c r="P251" s="2"/>
      <c r="Q251" s="2"/>
      <c r="R251" s="2"/>
      <c r="S251" s="2"/>
      <c r="T251" s="2"/>
      <c r="U251" s="2"/>
      <c r="W251" s="2"/>
      <c r="X251" s="2"/>
      <c r="Y251" s="2"/>
      <c r="Z251" s="2"/>
      <c r="AA251" s="2"/>
      <c r="AB251" s="2"/>
      <c r="AD251" s="2"/>
      <c r="AE251" s="2"/>
      <c r="AF251" s="2"/>
      <c r="AG251" s="2"/>
      <c r="AH251" s="2"/>
      <c r="AI251" s="2"/>
      <c r="AK251" s="2"/>
      <c r="AL251" s="2"/>
      <c r="AM251" s="2"/>
      <c r="AN251" s="2"/>
      <c r="AO251" s="2"/>
      <c r="AP251" s="2"/>
      <c r="AR251" s="2"/>
      <c r="AS251" s="2"/>
      <c r="AT251" s="2"/>
      <c r="AU251" s="2"/>
      <c r="AV251" s="2"/>
      <c r="AW251" s="2"/>
      <c r="AY251" s="2"/>
      <c r="AZ251" s="2"/>
    </row>
    <row r="252" spans="2:52" hidden="1" x14ac:dyDescent="0.3">
      <c r="B252" s="11" t="s">
        <v>213</v>
      </c>
      <c r="C252" s="5" t="s">
        <v>705</v>
      </c>
      <c r="D252" s="6">
        <f t="shared" ref="D252:E252" si="152">AT6</f>
        <v>0</v>
      </c>
      <c r="E252" s="6">
        <f t="shared" si="152"/>
        <v>8</v>
      </c>
      <c r="F252" s="5">
        <f t="shared" si="108"/>
        <v>8</v>
      </c>
      <c r="G252" s="5">
        <f t="shared" si="109"/>
        <v>3</v>
      </c>
      <c r="I252" s="2"/>
      <c r="J252" s="2"/>
      <c r="K252" s="3"/>
      <c r="L252" s="2"/>
      <c r="M252" s="2"/>
      <c r="N252" s="2"/>
      <c r="P252" s="2"/>
      <c r="Q252" s="2"/>
      <c r="R252" s="2"/>
      <c r="S252" s="2"/>
      <c r="T252" s="2"/>
      <c r="U252" s="2"/>
      <c r="W252" s="2"/>
      <c r="X252" s="2"/>
      <c r="Y252" s="2"/>
      <c r="Z252" s="2"/>
      <c r="AA252" s="2"/>
      <c r="AB252" s="2"/>
      <c r="AD252" s="2"/>
      <c r="AE252" s="2"/>
      <c r="AF252" s="2"/>
      <c r="AG252" s="2"/>
      <c r="AH252" s="2"/>
      <c r="AI252" s="2"/>
      <c r="AK252" s="2"/>
      <c r="AL252" s="2"/>
      <c r="AM252" s="2"/>
      <c r="AN252" s="2"/>
      <c r="AO252" s="2"/>
      <c r="AP252" s="2"/>
      <c r="AR252" s="2"/>
      <c r="AS252" s="2"/>
      <c r="AT252" s="2"/>
      <c r="AU252" s="2"/>
      <c r="AV252" s="2"/>
      <c r="AW252" s="2"/>
      <c r="AY252" s="2"/>
      <c r="AZ252" s="2"/>
    </row>
    <row r="253" spans="2:52" hidden="1" x14ac:dyDescent="0.3">
      <c r="B253" s="11" t="s">
        <v>344</v>
      </c>
      <c r="C253" s="5" t="s">
        <v>706</v>
      </c>
      <c r="D253" s="6">
        <f t="shared" ref="D253:E253" si="153">AT7</f>
        <v>0</v>
      </c>
      <c r="E253" s="6">
        <f t="shared" si="153"/>
        <v>6</v>
      </c>
      <c r="F253" s="5">
        <f t="shared" si="108"/>
        <v>6</v>
      </c>
      <c r="G253" s="5">
        <f t="shared" si="109"/>
        <v>3</v>
      </c>
      <c r="I253" s="2"/>
      <c r="J253" s="2"/>
      <c r="K253" s="3"/>
      <c r="L253" s="2"/>
      <c r="M253" s="2"/>
      <c r="N253" s="2"/>
      <c r="P253" s="2"/>
      <c r="Q253" s="2"/>
      <c r="R253" s="2"/>
      <c r="S253" s="2"/>
      <c r="T253" s="2"/>
      <c r="U253" s="2"/>
      <c r="W253" s="2"/>
      <c r="X253" s="2"/>
      <c r="Y253" s="2"/>
      <c r="Z253" s="2"/>
      <c r="AA253" s="2"/>
      <c r="AB253" s="2"/>
      <c r="AD253" s="2"/>
      <c r="AE253" s="2"/>
      <c r="AF253" s="2"/>
      <c r="AG253" s="2"/>
      <c r="AH253" s="2"/>
      <c r="AI253" s="2"/>
      <c r="AK253" s="2"/>
      <c r="AL253" s="2"/>
      <c r="AM253" s="2"/>
      <c r="AN253" s="2"/>
      <c r="AO253" s="2"/>
      <c r="AP253" s="2"/>
      <c r="AR253" s="2"/>
      <c r="AS253" s="2"/>
      <c r="AT253" s="2"/>
      <c r="AU253" s="2"/>
      <c r="AV253" s="2"/>
      <c r="AW253" s="2"/>
      <c r="AY253" s="2"/>
      <c r="AZ253" s="2"/>
    </row>
    <row r="254" spans="2:52" hidden="1" x14ac:dyDescent="0.3">
      <c r="B254" s="11" t="s">
        <v>337</v>
      </c>
      <c r="C254" s="5" t="s">
        <v>707</v>
      </c>
      <c r="D254" s="6">
        <f t="shared" ref="D254:E254" si="154">AT8</f>
        <v>0</v>
      </c>
      <c r="E254" s="6">
        <f t="shared" si="154"/>
        <v>15</v>
      </c>
      <c r="F254" s="5">
        <f t="shared" si="108"/>
        <v>15</v>
      </c>
      <c r="G254" s="5">
        <f t="shared" si="109"/>
        <v>5</v>
      </c>
      <c r="I254" s="2"/>
      <c r="J254" s="2"/>
      <c r="K254" s="3"/>
      <c r="L254" s="2"/>
      <c r="M254" s="2"/>
      <c r="N254" s="2"/>
      <c r="P254" s="2"/>
      <c r="Q254" s="2"/>
      <c r="R254" s="2"/>
      <c r="S254" s="2"/>
      <c r="T254" s="2"/>
      <c r="U254" s="2"/>
      <c r="W254" s="2"/>
      <c r="X254" s="2"/>
      <c r="Y254" s="2"/>
      <c r="Z254" s="2"/>
      <c r="AA254" s="2"/>
      <c r="AB254" s="2"/>
      <c r="AD254" s="2"/>
      <c r="AE254" s="2"/>
      <c r="AF254" s="2"/>
      <c r="AG254" s="2"/>
      <c r="AH254" s="2"/>
      <c r="AI254" s="2"/>
      <c r="AK254" s="2"/>
      <c r="AL254" s="2"/>
      <c r="AM254" s="2"/>
      <c r="AN254" s="2"/>
      <c r="AO254" s="2"/>
      <c r="AP254" s="2"/>
      <c r="AR254" s="2"/>
      <c r="AS254" s="2"/>
      <c r="AT254" s="2"/>
      <c r="AU254" s="2"/>
      <c r="AV254" s="2"/>
      <c r="AW254" s="2"/>
      <c r="AY254" s="2"/>
      <c r="AZ254" s="2"/>
    </row>
    <row r="255" spans="2:52" hidden="1" x14ac:dyDescent="0.3">
      <c r="B255" s="11" t="s">
        <v>114</v>
      </c>
      <c r="C255" s="5" t="s">
        <v>708</v>
      </c>
      <c r="D255" s="6">
        <f t="shared" ref="D255:E255" si="155">AT9</f>
        <v>3</v>
      </c>
      <c r="E255" s="6">
        <f t="shared" si="155"/>
        <v>2</v>
      </c>
      <c r="F255" s="5">
        <f t="shared" si="108"/>
        <v>8</v>
      </c>
      <c r="G255" s="5">
        <f t="shared" si="109"/>
        <v>3</v>
      </c>
      <c r="I255" s="2"/>
      <c r="J255" s="2"/>
      <c r="K255" s="3"/>
      <c r="L255" s="2"/>
      <c r="M255" s="2"/>
      <c r="N255" s="2"/>
      <c r="P255" s="2"/>
      <c r="Q255" s="2"/>
      <c r="R255" s="2"/>
      <c r="S255" s="2"/>
      <c r="T255" s="2"/>
      <c r="U255" s="2"/>
      <c r="W255" s="2"/>
      <c r="X255" s="2"/>
      <c r="Y255" s="2"/>
      <c r="Z255" s="2"/>
      <c r="AA255" s="2"/>
      <c r="AB255" s="2"/>
      <c r="AD255" s="2"/>
      <c r="AE255" s="2"/>
      <c r="AF255" s="2"/>
      <c r="AG255" s="2"/>
      <c r="AH255" s="2"/>
      <c r="AI255" s="2"/>
      <c r="AK255" s="2"/>
      <c r="AL255" s="2"/>
      <c r="AM255" s="2"/>
      <c r="AN255" s="2"/>
      <c r="AO255" s="2"/>
      <c r="AP255" s="2"/>
      <c r="AR255" s="2"/>
      <c r="AS255" s="2"/>
      <c r="AT255" s="2"/>
      <c r="AU255" s="2"/>
      <c r="AV255" s="2"/>
      <c r="AW255" s="2"/>
      <c r="AY255" s="2"/>
      <c r="AZ255" s="2"/>
    </row>
    <row r="256" spans="2:52" hidden="1" x14ac:dyDescent="0.3">
      <c r="B256" s="11" t="s">
        <v>374</v>
      </c>
      <c r="C256" s="5" t="s">
        <v>709</v>
      </c>
      <c r="D256" s="6">
        <f t="shared" ref="D256:E256" si="156">AT10</f>
        <v>0</v>
      </c>
      <c r="E256" s="6">
        <f t="shared" si="156"/>
        <v>6</v>
      </c>
      <c r="F256" s="5">
        <f t="shared" si="108"/>
        <v>6</v>
      </c>
      <c r="G256" s="5">
        <f t="shared" si="109"/>
        <v>3</v>
      </c>
      <c r="I256" s="2"/>
      <c r="J256" s="2"/>
      <c r="K256" s="3"/>
      <c r="L256" s="2"/>
      <c r="M256" s="2"/>
      <c r="N256" s="2"/>
      <c r="P256" s="2"/>
      <c r="Q256" s="2"/>
      <c r="R256" s="2"/>
      <c r="S256" s="2"/>
      <c r="T256" s="2"/>
      <c r="U256" s="2"/>
      <c r="W256" s="2"/>
      <c r="X256" s="2"/>
      <c r="Y256" s="2"/>
      <c r="Z256" s="2"/>
      <c r="AA256" s="2"/>
      <c r="AB256" s="2"/>
      <c r="AD256" s="2"/>
      <c r="AE256" s="2"/>
      <c r="AF256" s="2"/>
      <c r="AG256" s="2"/>
      <c r="AH256" s="2"/>
      <c r="AI256" s="2"/>
      <c r="AK256" s="2"/>
      <c r="AL256" s="2"/>
      <c r="AM256" s="2"/>
      <c r="AN256" s="2"/>
      <c r="AO256" s="2"/>
      <c r="AP256" s="2"/>
      <c r="AR256" s="2"/>
      <c r="AS256" s="2"/>
      <c r="AT256" s="2"/>
      <c r="AU256" s="2"/>
      <c r="AV256" s="2"/>
      <c r="AW256" s="2"/>
      <c r="AY256" s="2"/>
      <c r="AZ256" s="2"/>
    </row>
    <row r="257" spans="2:52" hidden="1" x14ac:dyDescent="0.3">
      <c r="B257" s="11" t="s">
        <v>432</v>
      </c>
      <c r="C257" s="5" t="s">
        <v>710</v>
      </c>
      <c r="D257" s="6">
        <f t="shared" ref="D257:E257" si="157">AT11</f>
        <v>0</v>
      </c>
      <c r="E257" s="6">
        <f t="shared" si="157"/>
        <v>10</v>
      </c>
      <c r="F257" s="5">
        <f t="shared" si="108"/>
        <v>10</v>
      </c>
      <c r="G257" s="5">
        <f t="shared" si="109"/>
        <v>4</v>
      </c>
      <c r="I257" s="2"/>
      <c r="J257" s="2"/>
      <c r="K257" s="3"/>
      <c r="L257" s="2"/>
      <c r="M257" s="2"/>
      <c r="N257" s="2"/>
      <c r="P257" s="2"/>
      <c r="Q257" s="2"/>
      <c r="R257" s="2"/>
      <c r="S257" s="2"/>
      <c r="T257" s="2"/>
      <c r="U257" s="2"/>
      <c r="W257" s="2"/>
      <c r="X257" s="2"/>
      <c r="Y257" s="2"/>
      <c r="Z257" s="2"/>
      <c r="AA257" s="2"/>
      <c r="AB257" s="2"/>
      <c r="AD257" s="2"/>
      <c r="AE257" s="2"/>
      <c r="AF257" s="2"/>
      <c r="AG257" s="2"/>
      <c r="AH257" s="2"/>
      <c r="AI257" s="2"/>
      <c r="AK257" s="2"/>
      <c r="AL257" s="2"/>
      <c r="AM257" s="2"/>
      <c r="AN257" s="2"/>
      <c r="AO257" s="2"/>
      <c r="AP257" s="2"/>
      <c r="AR257" s="2"/>
      <c r="AS257" s="2"/>
      <c r="AT257" s="2"/>
      <c r="AU257" s="2"/>
      <c r="AV257" s="2"/>
      <c r="AW257" s="2"/>
      <c r="AY257" s="2"/>
      <c r="AZ257" s="2"/>
    </row>
    <row r="258" spans="2:52" hidden="1" x14ac:dyDescent="0.3">
      <c r="B258" s="11" t="s">
        <v>372</v>
      </c>
      <c r="C258" s="5" t="s">
        <v>711</v>
      </c>
      <c r="D258" s="6">
        <f t="shared" ref="D258:E258" si="158">AT12</f>
        <v>0</v>
      </c>
      <c r="E258" s="6">
        <f t="shared" si="158"/>
        <v>6</v>
      </c>
      <c r="F258" s="5">
        <f t="shared" si="108"/>
        <v>6</v>
      </c>
      <c r="G258" s="5">
        <f t="shared" si="109"/>
        <v>3</v>
      </c>
      <c r="I258" s="2"/>
      <c r="J258" s="2"/>
      <c r="K258" s="3"/>
      <c r="L258" s="2"/>
      <c r="M258" s="2"/>
      <c r="N258" s="2"/>
      <c r="P258" s="2"/>
      <c r="Q258" s="2"/>
      <c r="R258" s="2"/>
      <c r="S258" s="2"/>
      <c r="T258" s="2"/>
      <c r="U258" s="2"/>
      <c r="W258" s="2"/>
      <c r="X258" s="2"/>
      <c r="Y258" s="2"/>
      <c r="Z258" s="2"/>
      <c r="AA258" s="2"/>
      <c r="AB258" s="2"/>
      <c r="AD258" s="2"/>
      <c r="AE258" s="2"/>
      <c r="AF258" s="2"/>
      <c r="AG258" s="2"/>
      <c r="AH258" s="2"/>
      <c r="AI258" s="2"/>
      <c r="AK258" s="2"/>
      <c r="AL258" s="2"/>
      <c r="AM258" s="2"/>
      <c r="AN258" s="2"/>
      <c r="AO258" s="2"/>
      <c r="AP258" s="2"/>
      <c r="AR258" s="2"/>
      <c r="AS258" s="2"/>
      <c r="AT258" s="2"/>
      <c r="AU258" s="2"/>
      <c r="AV258" s="2"/>
      <c r="AW258" s="2"/>
      <c r="AY258" s="2"/>
      <c r="AZ258" s="2"/>
    </row>
    <row r="259" spans="2:52" hidden="1" x14ac:dyDescent="0.3">
      <c r="B259" s="11" t="s">
        <v>307</v>
      </c>
      <c r="C259" s="5" t="s">
        <v>712</v>
      </c>
      <c r="D259" s="6">
        <f t="shared" ref="D259:E259" si="159">AT13</f>
        <v>2</v>
      </c>
      <c r="E259" s="6">
        <f t="shared" si="159"/>
        <v>5</v>
      </c>
      <c r="F259" s="5">
        <f t="shared" si="108"/>
        <v>8</v>
      </c>
      <c r="G259" s="5">
        <f t="shared" si="109"/>
        <v>3</v>
      </c>
      <c r="I259" s="2"/>
      <c r="J259" s="2"/>
      <c r="K259" s="3"/>
      <c r="L259" s="2"/>
      <c r="M259" s="2"/>
      <c r="N259" s="2"/>
      <c r="P259" s="2"/>
      <c r="Q259" s="2"/>
      <c r="R259" s="2"/>
      <c r="S259" s="2"/>
      <c r="T259" s="2"/>
      <c r="U259" s="2"/>
      <c r="W259" s="2"/>
      <c r="X259" s="2"/>
      <c r="Y259" s="2"/>
      <c r="Z259" s="2"/>
      <c r="AA259" s="2"/>
      <c r="AB259" s="2"/>
      <c r="AD259" s="2"/>
      <c r="AE259" s="2"/>
      <c r="AF259" s="2"/>
      <c r="AG259" s="2"/>
      <c r="AH259" s="2"/>
      <c r="AI259" s="2"/>
      <c r="AK259" s="2"/>
      <c r="AL259" s="2"/>
      <c r="AM259" s="2"/>
      <c r="AN259" s="2"/>
      <c r="AO259" s="2"/>
      <c r="AP259" s="2"/>
      <c r="AR259" s="2"/>
      <c r="AS259" s="2"/>
      <c r="AT259" s="2"/>
      <c r="AU259" s="2"/>
      <c r="AV259" s="2"/>
      <c r="AW259" s="2"/>
      <c r="AY259" s="2"/>
      <c r="AZ259" s="2"/>
    </row>
    <row r="260" spans="2:52" hidden="1" x14ac:dyDescent="0.3">
      <c r="B260" s="11" t="s">
        <v>113</v>
      </c>
      <c r="C260" s="5" t="s">
        <v>713</v>
      </c>
      <c r="D260" s="6">
        <f t="shared" ref="D260:E260" si="160">AT14</f>
        <v>3</v>
      </c>
      <c r="E260" s="6">
        <f t="shared" si="160"/>
        <v>3</v>
      </c>
      <c r="F260" s="5">
        <f t="shared" ref="F260:F289" si="161">IF(D260="-","-",IF(D260=0,E260,CHOOSE(D260,1,3,6,10,15)+E260))</f>
        <v>9</v>
      </c>
      <c r="G260" s="5">
        <f t="shared" ref="G260:G289" si="162">IF(F260="-","-",IF(F260=15,5,IF(F260&gt;=10,4,IF(F260&gt;=6,3,IF(F260&gt;=3,2,IF(F260&gt;=1,1,0))))))</f>
        <v>3</v>
      </c>
      <c r="I260" s="2"/>
      <c r="J260" s="2"/>
      <c r="K260" s="3"/>
      <c r="L260" s="2"/>
      <c r="M260" s="2"/>
      <c r="N260" s="2"/>
      <c r="P260" s="2"/>
      <c r="Q260" s="2"/>
      <c r="R260" s="2"/>
      <c r="S260" s="2"/>
      <c r="T260" s="2"/>
      <c r="U260" s="2"/>
      <c r="W260" s="2"/>
      <c r="X260" s="2"/>
      <c r="Y260" s="2"/>
      <c r="Z260" s="2"/>
      <c r="AA260" s="2"/>
      <c r="AB260" s="2"/>
      <c r="AD260" s="2"/>
      <c r="AE260" s="2"/>
      <c r="AF260" s="2"/>
      <c r="AG260" s="2"/>
      <c r="AH260" s="2"/>
      <c r="AI260" s="2"/>
      <c r="AK260" s="2"/>
      <c r="AL260" s="2"/>
      <c r="AM260" s="2"/>
      <c r="AN260" s="2"/>
      <c r="AO260" s="2"/>
      <c r="AP260" s="2"/>
      <c r="AR260" s="2"/>
      <c r="AS260" s="2"/>
      <c r="AT260" s="2"/>
      <c r="AU260" s="2"/>
      <c r="AV260" s="2"/>
      <c r="AW260" s="2"/>
      <c r="AY260" s="2"/>
      <c r="AZ260" s="2"/>
    </row>
    <row r="261" spans="2:52" hidden="1" x14ac:dyDescent="0.3">
      <c r="B261" s="11" t="s">
        <v>371</v>
      </c>
      <c r="C261" s="5" t="s">
        <v>748</v>
      </c>
      <c r="D261" s="6">
        <f t="shared" ref="D261:E261" si="163">AT15</f>
        <v>0</v>
      </c>
      <c r="E261" s="6">
        <f t="shared" si="163"/>
        <v>7</v>
      </c>
      <c r="F261" s="5">
        <f t="shared" si="161"/>
        <v>7</v>
      </c>
      <c r="G261" s="5">
        <f t="shared" si="162"/>
        <v>3</v>
      </c>
      <c r="I261" s="2"/>
      <c r="J261" s="2"/>
      <c r="K261" s="3"/>
      <c r="L261" s="2"/>
      <c r="M261" s="2"/>
      <c r="N261" s="2"/>
      <c r="P261" s="2"/>
      <c r="Q261" s="2"/>
      <c r="R261" s="2"/>
      <c r="S261" s="2"/>
      <c r="T261" s="2"/>
      <c r="U261" s="2"/>
      <c r="W261" s="2"/>
      <c r="X261" s="2"/>
      <c r="Y261" s="2"/>
      <c r="Z261" s="2"/>
      <c r="AA261" s="2"/>
      <c r="AB261" s="2"/>
      <c r="AD261" s="2"/>
      <c r="AE261" s="2"/>
      <c r="AF261" s="2"/>
      <c r="AG261" s="2"/>
      <c r="AH261" s="2"/>
      <c r="AI261" s="2"/>
      <c r="AK261" s="2"/>
      <c r="AL261" s="2"/>
      <c r="AM261" s="2"/>
      <c r="AN261" s="2"/>
      <c r="AO261" s="2"/>
      <c r="AP261" s="2"/>
      <c r="AR261" s="2"/>
      <c r="AS261" s="2"/>
      <c r="AT261" s="2"/>
      <c r="AU261" s="2"/>
      <c r="AV261" s="2"/>
      <c r="AW261" s="2"/>
      <c r="AY261" s="2"/>
      <c r="AZ261" s="2"/>
    </row>
    <row r="262" spans="2:52" hidden="1" x14ac:dyDescent="0.3">
      <c r="B262" s="5" t="s">
        <v>240</v>
      </c>
      <c r="C262" s="5" t="s">
        <v>714</v>
      </c>
      <c r="D262" s="6">
        <f t="shared" ref="D262:E262" si="164">AT16</f>
        <v>0</v>
      </c>
      <c r="E262" s="6">
        <f t="shared" si="164"/>
        <v>12</v>
      </c>
      <c r="F262" s="5">
        <f t="shared" si="161"/>
        <v>12</v>
      </c>
      <c r="G262" s="5">
        <f t="shared" si="162"/>
        <v>4</v>
      </c>
      <c r="I262" s="2"/>
      <c r="J262" s="2"/>
      <c r="K262" s="3"/>
      <c r="L262" s="2"/>
      <c r="M262" s="2"/>
      <c r="N262" s="2"/>
      <c r="P262" s="2"/>
      <c r="Q262" s="2"/>
      <c r="R262" s="2"/>
      <c r="S262" s="2"/>
      <c r="T262" s="2"/>
      <c r="U262" s="2"/>
      <c r="W262" s="2"/>
      <c r="X262" s="2"/>
      <c r="Y262" s="2"/>
      <c r="Z262" s="2"/>
      <c r="AA262" s="2"/>
      <c r="AB262" s="2"/>
      <c r="AD262" s="2"/>
      <c r="AE262" s="2"/>
      <c r="AF262" s="2"/>
      <c r="AG262" s="2"/>
      <c r="AH262" s="2"/>
      <c r="AI262" s="2"/>
      <c r="AK262" s="2"/>
      <c r="AL262" s="2"/>
      <c r="AM262" s="2"/>
      <c r="AN262" s="2"/>
      <c r="AO262" s="2"/>
      <c r="AP262" s="2"/>
      <c r="AR262" s="2"/>
      <c r="AS262" s="2"/>
      <c r="AT262" s="2"/>
      <c r="AU262" s="2"/>
      <c r="AV262" s="2"/>
      <c r="AW262" s="2"/>
      <c r="AY262" s="2"/>
      <c r="AZ262" s="2"/>
    </row>
    <row r="263" spans="2:52" hidden="1" x14ac:dyDescent="0.3">
      <c r="B263" s="5" t="s">
        <v>403</v>
      </c>
      <c r="C263" s="5" t="s">
        <v>715</v>
      </c>
      <c r="D263" s="6">
        <f t="shared" ref="D263:E263" si="165">AT17</f>
        <v>0</v>
      </c>
      <c r="E263" s="6">
        <f t="shared" si="165"/>
        <v>9</v>
      </c>
      <c r="F263" s="5">
        <f t="shared" si="161"/>
        <v>9</v>
      </c>
      <c r="G263" s="5">
        <f t="shared" si="162"/>
        <v>3</v>
      </c>
      <c r="I263" s="2"/>
      <c r="J263" s="2"/>
      <c r="K263" s="3"/>
      <c r="L263" s="2"/>
      <c r="M263" s="2"/>
      <c r="N263" s="2"/>
      <c r="P263" s="2"/>
      <c r="Q263" s="2"/>
      <c r="R263" s="2"/>
      <c r="S263" s="2"/>
      <c r="T263" s="2"/>
      <c r="U263" s="2"/>
      <c r="W263" s="2"/>
      <c r="X263" s="2"/>
      <c r="Y263" s="2"/>
      <c r="Z263" s="2"/>
      <c r="AA263" s="2"/>
      <c r="AB263" s="2"/>
      <c r="AD263" s="2"/>
      <c r="AE263" s="2"/>
      <c r="AF263" s="2"/>
      <c r="AG263" s="2"/>
      <c r="AH263" s="2"/>
      <c r="AI263" s="2"/>
      <c r="AK263" s="2"/>
      <c r="AL263" s="2"/>
      <c r="AM263" s="2"/>
      <c r="AN263" s="2"/>
      <c r="AO263" s="2"/>
      <c r="AP263" s="2"/>
      <c r="AR263" s="2"/>
      <c r="AS263" s="2"/>
      <c r="AT263" s="2"/>
      <c r="AU263" s="2"/>
      <c r="AV263" s="2"/>
      <c r="AW263" s="2"/>
      <c r="AY263" s="2"/>
      <c r="AZ263" s="2"/>
    </row>
    <row r="264" spans="2:52" hidden="1" x14ac:dyDescent="0.3">
      <c r="B264" s="5" t="s">
        <v>210</v>
      </c>
      <c r="C264" s="5" t="s">
        <v>716</v>
      </c>
      <c r="D264" s="6">
        <f t="shared" ref="D264:E264" si="166">AT18</f>
        <v>0</v>
      </c>
      <c r="E264" s="6">
        <f t="shared" si="166"/>
        <v>15</v>
      </c>
      <c r="F264" s="5">
        <f t="shared" si="161"/>
        <v>15</v>
      </c>
      <c r="G264" s="5">
        <f t="shared" si="162"/>
        <v>5</v>
      </c>
      <c r="I264" s="2"/>
      <c r="J264" s="2"/>
      <c r="K264" s="3"/>
      <c r="L264" s="2"/>
      <c r="M264" s="2"/>
      <c r="N264" s="2"/>
      <c r="P264" s="2"/>
      <c r="Q264" s="2"/>
      <c r="R264" s="2"/>
      <c r="S264" s="2"/>
      <c r="T264" s="2"/>
      <c r="U264" s="2"/>
      <c r="W264" s="2"/>
      <c r="X264" s="2"/>
      <c r="Y264" s="2"/>
      <c r="Z264" s="2"/>
      <c r="AA264" s="2"/>
      <c r="AB264" s="2"/>
      <c r="AD264" s="2"/>
      <c r="AE264" s="2"/>
      <c r="AF264" s="2"/>
      <c r="AG264" s="2"/>
      <c r="AH264" s="2"/>
      <c r="AI264" s="2"/>
      <c r="AK264" s="2"/>
      <c r="AL264" s="2"/>
      <c r="AM264" s="2"/>
      <c r="AN264" s="2"/>
      <c r="AO264" s="2"/>
      <c r="AP264" s="2"/>
      <c r="AR264" s="2"/>
      <c r="AS264" s="2"/>
      <c r="AT264" s="2"/>
      <c r="AU264" s="2"/>
      <c r="AV264" s="2"/>
      <c r="AW264" s="2"/>
      <c r="AY264" s="2"/>
      <c r="AZ264" s="2"/>
    </row>
    <row r="265" spans="2:52" hidden="1" x14ac:dyDescent="0.3">
      <c r="B265" s="5" t="s">
        <v>212</v>
      </c>
      <c r="C265" s="5" t="s">
        <v>717</v>
      </c>
      <c r="D265" s="6">
        <f t="shared" ref="D265:E265" si="167">AT19</f>
        <v>0</v>
      </c>
      <c r="E265" s="6">
        <f t="shared" si="167"/>
        <v>8</v>
      </c>
      <c r="F265" s="5">
        <f t="shared" si="161"/>
        <v>8</v>
      </c>
      <c r="G265" s="5">
        <f t="shared" si="162"/>
        <v>3</v>
      </c>
      <c r="I265" s="2"/>
      <c r="J265" s="2"/>
      <c r="K265" s="3"/>
      <c r="L265" s="2"/>
      <c r="M265" s="2"/>
      <c r="N265" s="2"/>
      <c r="P265" s="2"/>
      <c r="Q265" s="2"/>
      <c r="R265" s="2"/>
      <c r="S265" s="2"/>
      <c r="T265" s="2"/>
      <c r="U265" s="2"/>
      <c r="W265" s="2"/>
      <c r="X265" s="2"/>
      <c r="Y265" s="2"/>
      <c r="Z265" s="2"/>
      <c r="AA265" s="2"/>
      <c r="AB265" s="2"/>
      <c r="AD265" s="2"/>
      <c r="AE265" s="2"/>
      <c r="AF265" s="2"/>
      <c r="AG265" s="2"/>
      <c r="AH265" s="2"/>
      <c r="AI265" s="2"/>
      <c r="AK265" s="2"/>
      <c r="AL265" s="2"/>
      <c r="AM265" s="2"/>
      <c r="AN265" s="2"/>
      <c r="AO265" s="2"/>
      <c r="AP265" s="2"/>
      <c r="AR265" s="2"/>
      <c r="AS265" s="2"/>
      <c r="AT265" s="2"/>
      <c r="AU265" s="2"/>
      <c r="AV265" s="2"/>
      <c r="AW265" s="2"/>
      <c r="AY265" s="2"/>
      <c r="AZ265" s="2"/>
    </row>
    <row r="266" spans="2:52" hidden="1" x14ac:dyDescent="0.3">
      <c r="B266" s="5" t="s">
        <v>242</v>
      </c>
      <c r="C266" s="5" t="s">
        <v>718</v>
      </c>
      <c r="D266" s="6">
        <f t="shared" ref="D266:E266" si="168">AT20</f>
        <v>0</v>
      </c>
      <c r="E266" s="6">
        <f t="shared" si="168"/>
        <v>6</v>
      </c>
      <c r="F266" s="5">
        <f t="shared" si="161"/>
        <v>6</v>
      </c>
      <c r="G266" s="5">
        <f t="shared" si="162"/>
        <v>3</v>
      </c>
      <c r="I266" s="2"/>
      <c r="J266" s="2"/>
      <c r="K266" s="3"/>
      <c r="L266" s="2"/>
      <c r="M266" s="2"/>
      <c r="N266" s="2"/>
      <c r="P266" s="2"/>
      <c r="Q266" s="2"/>
      <c r="R266" s="2"/>
      <c r="S266" s="2"/>
      <c r="T266" s="2"/>
      <c r="U266" s="2"/>
      <c r="W266" s="2"/>
      <c r="X266" s="2"/>
      <c r="Y266" s="2"/>
      <c r="Z266" s="2"/>
      <c r="AA266" s="2"/>
      <c r="AB266" s="2"/>
      <c r="AD266" s="2"/>
      <c r="AE266" s="2"/>
      <c r="AF266" s="2"/>
      <c r="AG266" s="2"/>
      <c r="AH266" s="2"/>
      <c r="AI266" s="2"/>
      <c r="AK266" s="2"/>
      <c r="AL266" s="2"/>
      <c r="AM266" s="2"/>
      <c r="AN266" s="2"/>
      <c r="AO266" s="2"/>
      <c r="AP266" s="2"/>
      <c r="AR266" s="2"/>
      <c r="AS266" s="2"/>
      <c r="AT266" s="2"/>
      <c r="AU266" s="2"/>
      <c r="AV266" s="2"/>
      <c r="AW266" s="2"/>
      <c r="AY266" s="2"/>
      <c r="AZ266" s="2"/>
    </row>
    <row r="267" spans="2:52" hidden="1" x14ac:dyDescent="0.3">
      <c r="B267" s="5" t="s">
        <v>249</v>
      </c>
      <c r="C267" s="5" t="s">
        <v>719</v>
      </c>
      <c r="D267" s="6">
        <f t="shared" ref="D267:E267" si="169">AT21</f>
        <v>0</v>
      </c>
      <c r="E267" s="6">
        <f t="shared" si="169"/>
        <v>7</v>
      </c>
      <c r="F267" s="5">
        <f t="shared" si="161"/>
        <v>7</v>
      </c>
      <c r="G267" s="5">
        <f t="shared" si="162"/>
        <v>3</v>
      </c>
      <c r="I267" s="2"/>
      <c r="J267" s="2"/>
      <c r="K267" s="3"/>
      <c r="L267" s="2"/>
      <c r="M267" s="2"/>
      <c r="N267" s="2"/>
      <c r="P267" s="2"/>
      <c r="Q267" s="2"/>
      <c r="R267" s="2"/>
      <c r="S267" s="2"/>
      <c r="T267" s="2"/>
      <c r="U267" s="2"/>
      <c r="W267" s="2"/>
      <c r="X267" s="2"/>
      <c r="Y267" s="2"/>
      <c r="Z267" s="2"/>
      <c r="AA267" s="2"/>
      <c r="AB267" s="2"/>
      <c r="AD267" s="2"/>
      <c r="AE267" s="2"/>
      <c r="AF267" s="2"/>
      <c r="AG267" s="2"/>
      <c r="AH267" s="2"/>
      <c r="AI267" s="2"/>
      <c r="AK267" s="2"/>
      <c r="AL267" s="2"/>
      <c r="AM267" s="2"/>
      <c r="AN267" s="2"/>
      <c r="AO267" s="2"/>
      <c r="AP267" s="2"/>
      <c r="AR267" s="2"/>
      <c r="AS267" s="2"/>
      <c r="AT267" s="2"/>
      <c r="AU267" s="2"/>
      <c r="AV267" s="2"/>
      <c r="AW267" s="2"/>
      <c r="AY267" s="2"/>
      <c r="AZ267" s="2"/>
    </row>
    <row r="268" spans="2:52" hidden="1" x14ac:dyDescent="0.3">
      <c r="B268" s="5" t="s">
        <v>162</v>
      </c>
      <c r="C268" s="5" t="s">
        <v>720</v>
      </c>
      <c r="D268" s="6">
        <f t="shared" ref="D268:E268" si="170">AT22</f>
        <v>2</v>
      </c>
      <c r="E268" s="6">
        <f t="shared" si="170"/>
        <v>8</v>
      </c>
      <c r="F268" s="5">
        <f t="shared" si="161"/>
        <v>11</v>
      </c>
      <c r="G268" s="5">
        <f t="shared" si="162"/>
        <v>4</v>
      </c>
      <c r="I268" s="2"/>
      <c r="J268" s="2"/>
      <c r="K268" s="3"/>
      <c r="L268" s="2"/>
      <c r="M268" s="2"/>
      <c r="N268" s="2"/>
      <c r="P268" s="2"/>
      <c r="Q268" s="2"/>
      <c r="R268" s="2"/>
      <c r="S268" s="2"/>
      <c r="T268" s="2"/>
      <c r="U268" s="2"/>
      <c r="W268" s="2"/>
      <c r="X268" s="2"/>
      <c r="Y268" s="2"/>
      <c r="Z268" s="2"/>
      <c r="AA268" s="2"/>
      <c r="AB268" s="2"/>
      <c r="AD268" s="2"/>
      <c r="AE268" s="2"/>
      <c r="AF268" s="2"/>
      <c r="AG268" s="2"/>
      <c r="AH268" s="2"/>
      <c r="AI268" s="2"/>
      <c r="AK268" s="2"/>
      <c r="AL268" s="2"/>
      <c r="AM268" s="2"/>
      <c r="AN268" s="2"/>
      <c r="AO268" s="2"/>
      <c r="AP268" s="2"/>
      <c r="AR268" s="2"/>
      <c r="AS268" s="2"/>
      <c r="AT268" s="2"/>
      <c r="AU268" s="2"/>
      <c r="AV268" s="2"/>
      <c r="AW268" s="2"/>
      <c r="AY268" s="2"/>
      <c r="AZ268" s="2"/>
    </row>
    <row r="269" spans="2:52" hidden="1" x14ac:dyDescent="0.3">
      <c r="B269" s="5" t="s">
        <v>316</v>
      </c>
      <c r="C269" s="5" t="s">
        <v>721</v>
      </c>
      <c r="D269" s="6">
        <f t="shared" ref="D269:E269" si="171">AT23</f>
        <v>0</v>
      </c>
      <c r="E269" s="6">
        <f t="shared" si="171"/>
        <v>9</v>
      </c>
      <c r="F269" s="5">
        <f t="shared" si="161"/>
        <v>9</v>
      </c>
      <c r="G269" s="5">
        <f t="shared" si="162"/>
        <v>3</v>
      </c>
      <c r="I269" s="2"/>
      <c r="J269" s="2"/>
      <c r="K269" s="3"/>
      <c r="L269" s="2"/>
      <c r="M269" s="2"/>
      <c r="N269" s="2"/>
      <c r="P269" s="2"/>
      <c r="Q269" s="2"/>
      <c r="R269" s="2"/>
      <c r="S269" s="2"/>
      <c r="T269" s="2"/>
      <c r="U269" s="2"/>
      <c r="W269" s="2"/>
      <c r="X269" s="2"/>
      <c r="Y269" s="2"/>
      <c r="Z269" s="2"/>
      <c r="AA269" s="2"/>
      <c r="AB269" s="2"/>
      <c r="AD269" s="2"/>
      <c r="AE269" s="2"/>
      <c r="AF269" s="2"/>
      <c r="AG269" s="2"/>
      <c r="AH269" s="2"/>
      <c r="AI269" s="2"/>
      <c r="AK269" s="2"/>
      <c r="AL269" s="2"/>
      <c r="AM269" s="2"/>
      <c r="AN269" s="2"/>
      <c r="AO269" s="2"/>
      <c r="AP269" s="2"/>
      <c r="AR269" s="2"/>
      <c r="AS269" s="2"/>
      <c r="AT269" s="2"/>
      <c r="AU269" s="2"/>
      <c r="AV269" s="2"/>
      <c r="AW269" s="2"/>
      <c r="AY269" s="2"/>
      <c r="AZ269" s="2"/>
    </row>
    <row r="270" spans="2:52" hidden="1" x14ac:dyDescent="0.3">
      <c r="B270" s="5" t="s">
        <v>408</v>
      </c>
      <c r="C270" s="5" t="s">
        <v>722</v>
      </c>
      <c r="D270" s="6">
        <f t="shared" ref="D270:E270" si="172">AT24</f>
        <v>0</v>
      </c>
      <c r="E270" s="6">
        <f t="shared" si="172"/>
        <v>7</v>
      </c>
      <c r="F270" s="5">
        <f t="shared" si="161"/>
        <v>7</v>
      </c>
      <c r="G270" s="5">
        <f t="shared" si="162"/>
        <v>3</v>
      </c>
      <c r="I270" s="2"/>
      <c r="J270" s="2"/>
      <c r="K270" s="3"/>
      <c r="L270" s="2"/>
      <c r="M270" s="2"/>
      <c r="N270" s="2"/>
      <c r="P270" s="2"/>
      <c r="Q270" s="2"/>
      <c r="R270" s="2"/>
      <c r="S270" s="2"/>
      <c r="T270" s="2"/>
      <c r="U270" s="2"/>
      <c r="W270" s="2"/>
      <c r="X270" s="2"/>
      <c r="Y270" s="2"/>
      <c r="Z270" s="2"/>
      <c r="AA270" s="2"/>
      <c r="AB270" s="2"/>
      <c r="AD270" s="2"/>
      <c r="AE270" s="2"/>
      <c r="AF270" s="2"/>
      <c r="AG270" s="2"/>
      <c r="AH270" s="2"/>
      <c r="AI270" s="2"/>
      <c r="AK270" s="2"/>
      <c r="AL270" s="2"/>
      <c r="AM270" s="2"/>
      <c r="AN270" s="2"/>
      <c r="AO270" s="2"/>
      <c r="AP270" s="2"/>
      <c r="AR270" s="2"/>
      <c r="AS270" s="2"/>
      <c r="AT270" s="2"/>
      <c r="AU270" s="2"/>
      <c r="AV270" s="2"/>
      <c r="AW270" s="2"/>
      <c r="AY270" s="2"/>
      <c r="AZ270" s="2"/>
    </row>
    <row r="271" spans="2:52" hidden="1" x14ac:dyDescent="0.3">
      <c r="B271" s="5" t="s">
        <v>278</v>
      </c>
      <c r="C271" s="5" t="s">
        <v>723</v>
      </c>
      <c r="D271" s="6">
        <f t="shared" ref="D271:E271" si="173">AT25</f>
        <v>0</v>
      </c>
      <c r="E271" s="6">
        <f t="shared" si="173"/>
        <v>11</v>
      </c>
      <c r="F271" s="5">
        <f t="shared" si="161"/>
        <v>11</v>
      </c>
      <c r="G271" s="5">
        <f t="shared" si="162"/>
        <v>4</v>
      </c>
      <c r="I271" s="2"/>
      <c r="J271" s="2"/>
      <c r="K271" s="3"/>
      <c r="L271" s="2"/>
      <c r="M271" s="2"/>
      <c r="N271" s="2"/>
      <c r="P271" s="2"/>
      <c r="Q271" s="2"/>
      <c r="R271" s="2"/>
      <c r="S271" s="2"/>
      <c r="T271" s="2"/>
      <c r="U271" s="2"/>
      <c r="W271" s="2"/>
      <c r="X271" s="2"/>
      <c r="Y271" s="2"/>
      <c r="Z271" s="2"/>
      <c r="AA271" s="2"/>
      <c r="AB271" s="2"/>
      <c r="AD271" s="2"/>
      <c r="AE271" s="2"/>
      <c r="AF271" s="2"/>
      <c r="AG271" s="2"/>
      <c r="AH271" s="2"/>
      <c r="AI271" s="2"/>
      <c r="AK271" s="2"/>
      <c r="AL271" s="2"/>
      <c r="AM271" s="2"/>
      <c r="AN271" s="2"/>
      <c r="AO271" s="2"/>
      <c r="AP271" s="2"/>
      <c r="AR271" s="2"/>
      <c r="AS271" s="2"/>
      <c r="AT271" s="2"/>
      <c r="AU271" s="2"/>
      <c r="AV271" s="2"/>
      <c r="AW271" s="2"/>
      <c r="AY271" s="2"/>
      <c r="AZ271" s="2"/>
    </row>
    <row r="272" spans="2:52" hidden="1" x14ac:dyDescent="0.3">
      <c r="B272" s="5" t="s">
        <v>367</v>
      </c>
      <c r="C272" s="5" t="s">
        <v>724</v>
      </c>
      <c r="D272" s="6">
        <f t="shared" ref="D272:E272" si="174">AT26</f>
        <v>0</v>
      </c>
      <c r="E272" s="6">
        <f t="shared" si="174"/>
        <v>11</v>
      </c>
      <c r="F272" s="5">
        <f t="shared" si="161"/>
        <v>11</v>
      </c>
      <c r="G272" s="5">
        <f t="shared" si="162"/>
        <v>4</v>
      </c>
      <c r="I272" s="2"/>
      <c r="J272" s="2"/>
      <c r="K272" s="3"/>
      <c r="L272" s="2"/>
      <c r="M272" s="2"/>
      <c r="N272" s="2"/>
      <c r="P272" s="2"/>
      <c r="Q272" s="2"/>
      <c r="R272" s="2"/>
      <c r="S272" s="2"/>
      <c r="T272" s="2"/>
      <c r="U272" s="2"/>
      <c r="W272" s="2"/>
      <c r="X272" s="2"/>
      <c r="Y272" s="2"/>
      <c r="Z272" s="2"/>
      <c r="AA272" s="2"/>
      <c r="AB272" s="2"/>
      <c r="AD272" s="2"/>
      <c r="AE272" s="2"/>
      <c r="AF272" s="2"/>
      <c r="AG272" s="2"/>
      <c r="AH272" s="2"/>
      <c r="AI272" s="2"/>
      <c r="AK272" s="2"/>
      <c r="AL272" s="2"/>
      <c r="AM272" s="2"/>
      <c r="AN272" s="2"/>
      <c r="AO272" s="2"/>
      <c r="AP272" s="2"/>
      <c r="AR272" s="2"/>
      <c r="AS272" s="2"/>
      <c r="AT272" s="2"/>
      <c r="AU272" s="2"/>
      <c r="AV272" s="2"/>
      <c r="AW272" s="2"/>
      <c r="AY272" s="2"/>
      <c r="AZ272" s="2"/>
    </row>
    <row r="273" spans="2:52" hidden="1" x14ac:dyDescent="0.3">
      <c r="B273" s="5" t="s">
        <v>385</v>
      </c>
      <c r="C273" s="5" t="s">
        <v>725</v>
      </c>
      <c r="D273" s="6">
        <f t="shared" ref="D273:E273" si="175">AT27</f>
        <v>0</v>
      </c>
      <c r="E273" s="6">
        <f t="shared" si="175"/>
        <v>4</v>
      </c>
      <c r="F273" s="5">
        <f t="shared" si="161"/>
        <v>4</v>
      </c>
      <c r="G273" s="5">
        <f t="shared" si="162"/>
        <v>2</v>
      </c>
      <c r="I273" s="2"/>
      <c r="J273" s="2"/>
      <c r="K273" s="3"/>
      <c r="L273" s="2"/>
      <c r="M273" s="2"/>
      <c r="N273" s="2"/>
      <c r="P273" s="2"/>
      <c r="Q273" s="2"/>
      <c r="R273" s="2"/>
      <c r="S273" s="2"/>
      <c r="T273" s="2"/>
      <c r="U273" s="2"/>
      <c r="W273" s="2"/>
      <c r="X273" s="2"/>
      <c r="Y273" s="2"/>
      <c r="Z273" s="2"/>
      <c r="AA273" s="2"/>
      <c r="AB273" s="2"/>
      <c r="AD273" s="2"/>
      <c r="AE273" s="2"/>
      <c r="AF273" s="2"/>
      <c r="AG273" s="2"/>
      <c r="AH273" s="2"/>
      <c r="AI273" s="2"/>
      <c r="AK273" s="2"/>
      <c r="AL273" s="2"/>
      <c r="AM273" s="2"/>
      <c r="AN273" s="2"/>
      <c r="AO273" s="2"/>
      <c r="AP273" s="2"/>
      <c r="AR273" s="2"/>
      <c r="AS273" s="2"/>
      <c r="AT273" s="2"/>
      <c r="AU273" s="2"/>
      <c r="AV273" s="2"/>
      <c r="AW273" s="2"/>
      <c r="AY273" s="2"/>
      <c r="AZ273" s="2"/>
    </row>
    <row r="274" spans="2:52" hidden="1" x14ac:dyDescent="0.3">
      <c r="B274" s="5" t="s">
        <v>216</v>
      </c>
      <c r="C274" s="5" t="s">
        <v>726</v>
      </c>
      <c r="D274" s="6">
        <f t="shared" ref="D274:E274" si="176">AT28</f>
        <v>0</v>
      </c>
      <c r="E274" s="6">
        <f t="shared" si="176"/>
        <v>7</v>
      </c>
      <c r="F274" s="5">
        <f t="shared" si="161"/>
        <v>7</v>
      </c>
      <c r="G274" s="5">
        <f t="shared" si="162"/>
        <v>3</v>
      </c>
      <c r="I274" s="2"/>
      <c r="J274" s="2"/>
      <c r="K274" s="3"/>
      <c r="L274" s="2"/>
      <c r="M274" s="2"/>
      <c r="N274" s="2"/>
      <c r="P274" s="2"/>
      <c r="Q274" s="2"/>
      <c r="R274" s="2"/>
      <c r="S274" s="2"/>
      <c r="T274" s="2"/>
      <c r="U274" s="2"/>
      <c r="W274" s="2"/>
      <c r="X274" s="2"/>
      <c r="Y274" s="2"/>
      <c r="Z274" s="2"/>
      <c r="AA274" s="2"/>
      <c r="AB274" s="2"/>
      <c r="AD274" s="2"/>
      <c r="AE274" s="2"/>
      <c r="AF274" s="2"/>
      <c r="AG274" s="2"/>
      <c r="AH274" s="2"/>
      <c r="AI274" s="2"/>
      <c r="AK274" s="2"/>
      <c r="AL274" s="2"/>
      <c r="AM274" s="2"/>
      <c r="AN274" s="2"/>
      <c r="AO274" s="2"/>
      <c r="AP274" s="2"/>
      <c r="AR274" s="2"/>
      <c r="AS274" s="2"/>
      <c r="AT274" s="2"/>
      <c r="AU274" s="2"/>
      <c r="AV274" s="2"/>
      <c r="AW274" s="2"/>
      <c r="AY274" s="2"/>
      <c r="AZ274" s="2"/>
    </row>
    <row r="275" spans="2:52" hidden="1" x14ac:dyDescent="0.3">
      <c r="B275" s="5" t="s">
        <v>347</v>
      </c>
      <c r="C275" s="5" t="s">
        <v>727</v>
      </c>
      <c r="D275" s="6">
        <f t="shared" ref="D275:E275" si="177">AT29</f>
        <v>0</v>
      </c>
      <c r="E275" s="6">
        <f t="shared" si="177"/>
        <v>5</v>
      </c>
      <c r="F275" s="5">
        <f t="shared" si="161"/>
        <v>5</v>
      </c>
      <c r="G275" s="5">
        <f t="shared" si="162"/>
        <v>2</v>
      </c>
      <c r="I275" s="2"/>
      <c r="J275" s="2"/>
      <c r="K275" s="3"/>
      <c r="L275" s="2"/>
      <c r="M275" s="2"/>
      <c r="N275" s="2"/>
      <c r="P275" s="2"/>
      <c r="Q275" s="2"/>
      <c r="R275" s="2"/>
      <c r="S275" s="2"/>
      <c r="T275" s="2"/>
      <c r="U275" s="2"/>
      <c r="W275" s="2"/>
      <c r="X275" s="2"/>
      <c r="Y275" s="2"/>
      <c r="Z275" s="2"/>
      <c r="AA275" s="2"/>
      <c r="AB275" s="2"/>
      <c r="AD275" s="2"/>
      <c r="AE275" s="2"/>
      <c r="AF275" s="2"/>
      <c r="AG275" s="2"/>
      <c r="AH275" s="2"/>
      <c r="AI275" s="2"/>
      <c r="AK275" s="2"/>
      <c r="AL275" s="2"/>
      <c r="AM275" s="2"/>
      <c r="AN275" s="2"/>
      <c r="AO275" s="2"/>
      <c r="AP275" s="2"/>
      <c r="AR275" s="2"/>
      <c r="AS275" s="2"/>
      <c r="AT275" s="2"/>
      <c r="AU275" s="2"/>
      <c r="AV275" s="2"/>
      <c r="AW275" s="2"/>
      <c r="AY275" s="2"/>
      <c r="AZ275" s="2"/>
    </row>
    <row r="276" spans="2:52" hidden="1" x14ac:dyDescent="0.3">
      <c r="B276" s="5" t="s">
        <v>406</v>
      </c>
      <c r="C276" s="5" t="s">
        <v>728</v>
      </c>
      <c r="D276" s="6">
        <f t="shared" ref="D276:E276" si="178">AT30</f>
        <v>0</v>
      </c>
      <c r="E276" s="6">
        <f t="shared" si="178"/>
        <v>15</v>
      </c>
      <c r="F276" s="5">
        <f t="shared" si="161"/>
        <v>15</v>
      </c>
      <c r="G276" s="5">
        <f t="shared" si="162"/>
        <v>5</v>
      </c>
      <c r="I276" s="2"/>
      <c r="J276" s="2"/>
      <c r="K276" s="3"/>
      <c r="L276" s="2"/>
      <c r="M276" s="2"/>
      <c r="N276" s="2"/>
      <c r="P276" s="2"/>
      <c r="Q276" s="2"/>
      <c r="R276" s="2"/>
      <c r="S276" s="2"/>
      <c r="T276" s="2"/>
      <c r="U276" s="2"/>
      <c r="W276" s="2"/>
      <c r="X276" s="2"/>
      <c r="Y276" s="2"/>
      <c r="Z276" s="2"/>
      <c r="AA276" s="2"/>
      <c r="AB276" s="2"/>
      <c r="AD276" s="2"/>
      <c r="AE276" s="2"/>
      <c r="AF276" s="2"/>
      <c r="AG276" s="2"/>
      <c r="AH276" s="2"/>
      <c r="AI276" s="2"/>
      <c r="AK276" s="2"/>
      <c r="AL276" s="2"/>
      <c r="AM276" s="2"/>
      <c r="AN276" s="2"/>
      <c r="AO276" s="2"/>
      <c r="AP276" s="2"/>
      <c r="AR276" s="2"/>
      <c r="AS276" s="2"/>
      <c r="AT276" s="2"/>
      <c r="AU276" s="2"/>
      <c r="AV276" s="2"/>
      <c r="AW276" s="2"/>
      <c r="AY276" s="2"/>
      <c r="AZ276" s="2"/>
    </row>
    <row r="277" spans="2:52" hidden="1" x14ac:dyDescent="0.3">
      <c r="B277" s="5" t="s">
        <v>447</v>
      </c>
      <c r="C277" s="5" t="s">
        <v>729</v>
      </c>
      <c r="D277" s="6">
        <f t="shared" ref="D277:E277" si="179">AT31</f>
        <v>0</v>
      </c>
      <c r="E277" s="6">
        <f t="shared" si="179"/>
        <v>10</v>
      </c>
      <c r="F277" s="5">
        <f t="shared" si="161"/>
        <v>10</v>
      </c>
      <c r="G277" s="5">
        <f t="shared" si="162"/>
        <v>4</v>
      </c>
      <c r="I277" s="2"/>
      <c r="J277" s="2"/>
      <c r="K277" s="3"/>
      <c r="L277" s="2"/>
      <c r="M277" s="2"/>
      <c r="N277" s="2"/>
      <c r="P277" s="2"/>
      <c r="Q277" s="2"/>
      <c r="R277" s="2"/>
      <c r="S277" s="2"/>
      <c r="T277" s="2"/>
      <c r="U277" s="2"/>
      <c r="W277" s="2"/>
      <c r="X277" s="2"/>
      <c r="Y277" s="2"/>
      <c r="Z277" s="2"/>
      <c r="AA277" s="2"/>
      <c r="AB277" s="2"/>
      <c r="AD277" s="2"/>
      <c r="AE277" s="2"/>
      <c r="AF277" s="2"/>
      <c r="AG277" s="2"/>
      <c r="AH277" s="2"/>
      <c r="AI277" s="2"/>
      <c r="AK277" s="2"/>
      <c r="AL277" s="2"/>
      <c r="AM277" s="2"/>
      <c r="AN277" s="2"/>
      <c r="AO277" s="2"/>
      <c r="AP277" s="2"/>
      <c r="AR277" s="2"/>
      <c r="AS277" s="2"/>
      <c r="AT277" s="2"/>
      <c r="AU277" s="2"/>
      <c r="AV277" s="2"/>
      <c r="AW277" s="2"/>
      <c r="AY277" s="2"/>
      <c r="AZ277" s="2"/>
    </row>
    <row r="278" spans="2:52" hidden="1" x14ac:dyDescent="0.3">
      <c r="B278" s="5" t="s">
        <v>251</v>
      </c>
      <c r="C278" s="5" t="s">
        <v>730</v>
      </c>
      <c r="D278" s="6">
        <f t="shared" ref="D278:E278" si="180">AT32</f>
        <v>0</v>
      </c>
      <c r="E278" s="6">
        <f t="shared" si="180"/>
        <v>7</v>
      </c>
      <c r="F278" s="5">
        <f t="shared" si="161"/>
        <v>7</v>
      </c>
      <c r="G278" s="5">
        <f t="shared" si="162"/>
        <v>3</v>
      </c>
      <c r="I278" s="2"/>
      <c r="J278" s="2"/>
      <c r="K278" s="3"/>
      <c r="L278" s="2"/>
      <c r="M278" s="2"/>
      <c r="N278" s="2"/>
      <c r="P278" s="2"/>
      <c r="Q278" s="2"/>
      <c r="R278" s="2"/>
      <c r="S278" s="2"/>
      <c r="T278" s="2"/>
      <c r="U278" s="2"/>
      <c r="W278" s="2"/>
      <c r="X278" s="2"/>
      <c r="Y278" s="2"/>
      <c r="Z278" s="2"/>
      <c r="AA278" s="2"/>
      <c r="AB278" s="2"/>
      <c r="AD278" s="2"/>
      <c r="AE278" s="2"/>
      <c r="AF278" s="2"/>
      <c r="AG278" s="2"/>
      <c r="AH278" s="2"/>
      <c r="AI278" s="2"/>
      <c r="AK278" s="2"/>
      <c r="AL278" s="2"/>
      <c r="AM278" s="2"/>
      <c r="AN278" s="2"/>
      <c r="AO278" s="2"/>
      <c r="AP278" s="2"/>
      <c r="AR278" s="2"/>
      <c r="AS278" s="2"/>
      <c r="AT278" s="2"/>
      <c r="AU278" s="2"/>
      <c r="AV278" s="2"/>
      <c r="AW278" s="2"/>
      <c r="AY278" s="2"/>
      <c r="AZ278" s="2"/>
    </row>
    <row r="279" spans="2:52" hidden="1" x14ac:dyDescent="0.3">
      <c r="B279" s="5" t="s">
        <v>163</v>
      </c>
      <c r="C279" s="5" t="s">
        <v>731</v>
      </c>
      <c r="D279" s="6">
        <f t="shared" ref="D279:E279" si="181">AT33</f>
        <v>2</v>
      </c>
      <c r="E279" s="6">
        <f t="shared" si="181"/>
        <v>9</v>
      </c>
      <c r="F279" s="5">
        <f t="shared" si="161"/>
        <v>12</v>
      </c>
      <c r="G279" s="5">
        <f t="shared" si="162"/>
        <v>4</v>
      </c>
      <c r="I279" s="2"/>
      <c r="J279" s="2"/>
      <c r="K279" s="3"/>
      <c r="L279" s="2"/>
      <c r="M279" s="2"/>
      <c r="N279" s="2"/>
      <c r="P279" s="2"/>
      <c r="Q279" s="2"/>
      <c r="R279" s="2"/>
      <c r="S279" s="2"/>
      <c r="T279" s="2"/>
      <c r="U279" s="2"/>
      <c r="W279" s="2"/>
      <c r="X279" s="2"/>
      <c r="Y279" s="2"/>
      <c r="Z279" s="2"/>
      <c r="AA279" s="2"/>
      <c r="AB279" s="2"/>
      <c r="AD279" s="2"/>
      <c r="AE279" s="2"/>
      <c r="AF279" s="2"/>
      <c r="AG279" s="2"/>
      <c r="AH279" s="2"/>
      <c r="AI279" s="2"/>
      <c r="AK279" s="2"/>
      <c r="AL279" s="2"/>
      <c r="AM279" s="2"/>
      <c r="AN279" s="2"/>
      <c r="AO279" s="2"/>
      <c r="AP279" s="2"/>
      <c r="AR279" s="2"/>
      <c r="AS279" s="2"/>
      <c r="AT279" s="2"/>
      <c r="AU279" s="2"/>
      <c r="AV279" s="2"/>
      <c r="AW279" s="2"/>
      <c r="AY279" s="2"/>
      <c r="AZ279" s="2"/>
    </row>
    <row r="280" spans="2:52" hidden="1" x14ac:dyDescent="0.3">
      <c r="B280" s="5" t="s">
        <v>230</v>
      </c>
      <c r="C280" s="5" t="s">
        <v>732</v>
      </c>
      <c r="D280" s="6">
        <f t="shared" ref="D280:E280" si="182">AT34</f>
        <v>0</v>
      </c>
      <c r="E280" s="6">
        <f t="shared" si="182"/>
        <v>4</v>
      </c>
      <c r="F280" s="5">
        <f t="shared" si="161"/>
        <v>4</v>
      </c>
      <c r="G280" s="5">
        <f t="shared" si="162"/>
        <v>2</v>
      </c>
      <c r="I280" s="2"/>
      <c r="J280" s="2"/>
      <c r="K280" s="3"/>
      <c r="L280" s="2"/>
      <c r="M280" s="2"/>
      <c r="N280" s="2"/>
      <c r="P280" s="2"/>
      <c r="Q280" s="2"/>
      <c r="R280" s="2"/>
      <c r="S280" s="2"/>
      <c r="T280" s="2"/>
      <c r="U280" s="2"/>
      <c r="W280" s="2"/>
      <c r="X280" s="2"/>
      <c r="Y280" s="2"/>
      <c r="Z280" s="2"/>
      <c r="AA280" s="2"/>
      <c r="AB280" s="2"/>
      <c r="AD280" s="2"/>
      <c r="AE280" s="2"/>
      <c r="AF280" s="2"/>
      <c r="AG280" s="2"/>
      <c r="AH280" s="2"/>
      <c r="AI280" s="2"/>
      <c r="AK280" s="2"/>
      <c r="AL280" s="2"/>
      <c r="AM280" s="2"/>
      <c r="AN280" s="2"/>
      <c r="AO280" s="2"/>
      <c r="AP280" s="2"/>
      <c r="AR280" s="2"/>
      <c r="AS280" s="2"/>
      <c r="AT280" s="2"/>
      <c r="AU280" s="2"/>
      <c r="AV280" s="2"/>
      <c r="AW280" s="2"/>
      <c r="AY280" s="2"/>
      <c r="AZ280" s="2"/>
    </row>
    <row r="281" spans="2:52" hidden="1" x14ac:dyDescent="0.3">
      <c r="B281" s="5" t="s">
        <v>211</v>
      </c>
      <c r="C281" s="5" t="s">
        <v>733</v>
      </c>
      <c r="D281" s="6">
        <f t="shared" ref="D281:E281" si="183">AT35</f>
        <v>0</v>
      </c>
      <c r="E281" s="6">
        <f t="shared" si="183"/>
        <v>8</v>
      </c>
      <c r="F281" s="5">
        <f t="shared" si="161"/>
        <v>8</v>
      </c>
      <c r="G281" s="5">
        <f t="shared" si="162"/>
        <v>3</v>
      </c>
      <c r="I281" s="2"/>
      <c r="J281" s="2"/>
      <c r="K281" s="3"/>
      <c r="L281" s="2"/>
      <c r="M281" s="2"/>
      <c r="N281" s="2"/>
      <c r="P281" s="2"/>
      <c r="Q281" s="2"/>
      <c r="R281" s="2"/>
      <c r="S281" s="2"/>
      <c r="T281" s="2"/>
      <c r="U281" s="2"/>
      <c r="W281" s="2"/>
      <c r="X281" s="2"/>
      <c r="Y281" s="2"/>
      <c r="Z281" s="2"/>
      <c r="AA281" s="2"/>
      <c r="AB281" s="2"/>
      <c r="AD281" s="2"/>
      <c r="AE281" s="2"/>
      <c r="AF281" s="2"/>
      <c r="AG281" s="2"/>
      <c r="AH281" s="2"/>
      <c r="AI281" s="2"/>
      <c r="AK281" s="2"/>
      <c r="AL281" s="2"/>
      <c r="AM281" s="2"/>
      <c r="AN281" s="2"/>
      <c r="AO281" s="2"/>
      <c r="AP281" s="2"/>
      <c r="AR281" s="2"/>
      <c r="AS281" s="2"/>
      <c r="AT281" s="2"/>
      <c r="AU281" s="2"/>
      <c r="AV281" s="2"/>
      <c r="AW281" s="2"/>
      <c r="AY281" s="2"/>
      <c r="AZ281" s="2"/>
    </row>
    <row r="282" spans="2:52" hidden="1" x14ac:dyDescent="0.3">
      <c r="B282" s="5" t="s">
        <v>412</v>
      </c>
      <c r="C282" s="5" t="s">
        <v>734</v>
      </c>
      <c r="D282" s="6">
        <f t="shared" ref="D282:E282" si="184">AT36</f>
        <v>0</v>
      </c>
      <c r="E282" s="6">
        <f t="shared" si="184"/>
        <v>11</v>
      </c>
      <c r="F282" s="5">
        <f t="shared" si="161"/>
        <v>11</v>
      </c>
      <c r="G282" s="5">
        <f t="shared" si="162"/>
        <v>4</v>
      </c>
      <c r="I282" s="2"/>
      <c r="J282" s="2"/>
      <c r="K282" s="3"/>
      <c r="L282" s="2"/>
      <c r="M282" s="2"/>
      <c r="N282" s="2"/>
      <c r="P282" s="2"/>
      <c r="Q282" s="2"/>
      <c r="R282" s="2"/>
      <c r="S282" s="2"/>
      <c r="T282" s="2"/>
      <c r="U282" s="2"/>
      <c r="W282" s="2"/>
      <c r="X282" s="2"/>
      <c r="Y282" s="2"/>
      <c r="Z282" s="2"/>
      <c r="AA282" s="2"/>
      <c r="AB282" s="2"/>
      <c r="AD282" s="2"/>
      <c r="AE282" s="2"/>
      <c r="AF282" s="2"/>
      <c r="AG282" s="2"/>
      <c r="AH282" s="2"/>
      <c r="AI282" s="2"/>
      <c r="AK282" s="2"/>
      <c r="AL282" s="2"/>
      <c r="AM282" s="2"/>
      <c r="AN282" s="2"/>
      <c r="AO282" s="2"/>
      <c r="AP282" s="2"/>
      <c r="AR282" s="2"/>
      <c r="AS282" s="2"/>
      <c r="AT282" s="2"/>
      <c r="AU282" s="2"/>
      <c r="AV282" s="2"/>
      <c r="AW282" s="2"/>
      <c r="AY282" s="2"/>
      <c r="AZ282" s="2"/>
    </row>
    <row r="283" spans="2:52" hidden="1" x14ac:dyDescent="0.3">
      <c r="B283" s="5" t="s">
        <v>343</v>
      </c>
      <c r="C283" s="5" t="s">
        <v>735</v>
      </c>
      <c r="D283" s="6">
        <f t="shared" ref="D283:E283" si="185">AT37</f>
        <v>0</v>
      </c>
      <c r="E283" s="6">
        <f t="shared" si="185"/>
        <v>4</v>
      </c>
      <c r="F283" s="5">
        <f t="shared" si="161"/>
        <v>4</v>
      </c>
      <c r="G283" s="5">
        <f t="shared" si="162"/>
        <v>2</v>
      </c>
      <c r="I283" s="2"/>
      <c r="J283" s="2"/>
      <c r="K283" s="3"/>
      <c r="L283" s="2"/>
      <c r="M283" s="2"/>
      <c r="N283" s="2"/>
      <c r="P283" s="2"/>
      <c r="Q283" s="2"/>
      <c r="R283" s="2"/>
      <c r="S283" s="2"/>
      <c r="T283" s="2"/>
      <c r="U283" s="2"/>
      <c r="W283" s="2"/>
      <c r="X283" s="2"/>
      <c r="Y283" s="2"/>
      <c r="Z283" s="2"/>
      <c r="AA283" s="2"/>
      <c r="AB283" s="2"/>
      <c r="AD283" s="2"/>
      <c r="AE283" s="2"/>
      <c r="AF283" s="2"/>
      <c r="AG283" s="2"/>
      <c r="AH283" s="2"/>
      <c r="AI283" s="2"/>
      <c r="AK283" s="2"/>
      <c r="AL283" s="2"/>
      <c r="AM283" s="2"/>
      <c r="AN283" s="2"/>
      <c r="AO283" s="2"/>
      <c r="AP283" s="2"/>
      <c r="AR283" s="2"/>
      <c r="AS283" s="2"/>
      <c r="AT283" s="2"/>
      <c r="AU283" s="2"/>
      <c r="AV283" s="2"/>
      <c r="AW283" s="2"/>
      <c r="AY283" s="2"/>
      <c r="AZ283" s="2"/>
    </row>
    <row r="284" spans="2:52" hidden="1" x14ac:dyDescent="0.3">
      <c r="B284" s="5" t="s">
        <v>274</v>
      </c>
      <c r="C284" s="5" t="s">
        <v>736</v>
      </c>
      <c r="D284" s="6">
        <f t="shared" ref="D284:E284" si="186">AT38</f>
        <v>0</v>
      </c>
      <c r="E284" s="6">
        <f t="shared" si="186"/>
        <v>7</v>
      </c>
      <c r="F284" s="5">
        <f t="shared" si="161"/>
        <v>7</v>
      </c>
      <c r="G284" s="5">
        <f t="shared" si="162"/>
        <v>3</v>
      </c>
      <c r="I284" s="2"/>
      <c r="J284" s="2"/>
      <c r="K284" s="3"/>
      <c r="L284" s="2"/>
      <c r="M284" s="2"/>
      <c r="N284" s="2"/>
      <c r="P284" s="2"/>
      <c r="Q284" s="2"/>
      <c r="R284" s="2"/>
      <c r="S284" s="2"/>
      <c r="T284" s="2"/>
      <c r="U284" s="2"/>
      <c r="W284" s="2"/>
      <c r="X284" s="2"/>
      <c r="Y284" s="2"/>
      <c r="Z284" s="2"/>
      <c r="AA284" s="2"/>
      <c r="AB284" s="2"/>
      <c r="AD284" s="2"/>
      <c r="AE284" s="2"/>
      <c r="AF284" s="2"/>
      <c r="AG284" s="2"/>
      <c r="AH284" s="2"/>
      <c r="AI284" s="2"/>
      <c r="AK284" s="2"/>
      <c r="AL284" s="2"/>
      <c r="AM284" s="2"/>
      <c r="AN284" s="2"/>
      <c r="AO284" s="2"/>
      <c r="AP284" s="2"/>
      <c r="AR284" s="2"/>
      <c r="AS284" s="2"/>
      <c r="AT284" s="2"/>
      <c r="AU284" s="2"/>
      <c r="AV284" s="2"/>
      <c r="AW284" s="2"/>
      <c r="AY284" s="2"/>
      <c r="AZ284" s="2"/>
    </row>
    <row r="285" spans="2:52" hidden="1" x14ac:dyDescent="0.3">
      <c r="B285" s="5" t="s">
        <v>221</v>
      </c>
      <c r="C285" s="5" t="s">
        <v>737</v>
      </c>
      <c r="D285" s="6">
        <f t="shared" ref="D285:E285" si="187">AT39</f>
        <v>2</v>
      </c>
      <c r="E285" s="6">
        <f t="shared" si="187"/>
        <v>2</v>
      </c>
      <c r="F285" s="5">
        <f t="shared" si="161"/>
        <v>5</v>
      </c>
      <c r="G285" s="5">
        <f t="shared" si="162"/>
        <v>2</v>
      </c>
      <c r="I285" s="2"/>
      <c r="J285" s="2"/>
      <c r="K285" s="3"/>
      <c r="L285" s="2"/>
      <c r="M285" s="2"/>
      <c r="N285" s="2"/>
      <c r="P285" s="2"/>
      <c r="Q285" s="2"/>
      <c r="R285" s="2"/>
      <c r="S285" s="2"/>
      <c r="T285" s="2"/>
      <c r="U285" s="2"/>
      <c r="W285" s="2"/>
      <c r="X285" s="2"/>
      <c r="Y285" s="2"/>
      <c r="Z285" s="2"/>
      <c r="AA285" s="2"/>
      <c r="AB285" s="2"/>
      <c r="AD285" s="2"/>
      <c r="AE285" s="2"/>
      <c r="AF285" s="2"/>
      <c r="AG285" s="2"/>
      <c r="AH285" s="2"/>
      <c r="AI285" s="2"/>
      <c r="AK285" s="2"/>
      <c r="AL285" s="2"/>
      <c r="AM285" s="2"/>
      <c r="AN285" s="2"/>
      <c r="AO285" s="2"/>
      <c r="AP285" s="2"/>
      <c r="AR285" s="2"/>
      <c r="AS285" s="2"/>
      <c r="AT285" s="2"/>
      <c r="AU285" s="2"/>
      <c r="AV285" s="2"/>
      <c r="AW285" s="2"/>
      <c r="AY285" s="2"/>
      <c r="AZ285" s="2"/>
    </row>
    <row r="286" spans="2:52" hidden="1" x14ac:dyDescent="0.3">
      <c r="B286" s="5" t="s">
        <v>223</v>
      </c>
      <c r="C286" s="5" t="s">
        <v>738</v>
      </c>
      <c r="D286" s="6">
        <f t="shared" ref="D286:E286" si="188">AT40</f>
        <v>3</v>
      </c>
      <c r="E286" s="6">
        <f t="shared" si="188"/>
        <v>2</v>
      </c>
      <c r="F286" s="5">
        <f t="shared" si="161"/>
        <v>8</v>
      </c>
      <c r="G286" s="5">
        <f t="shared" si="162"/>
        <v>3</v>
      </c>
      <c r="I286" s="2"/>
      <c r="J286" s="2"/>
      <c r="K286" s="3"/>
      <c r="L286" s="2"/>
      <c r="M286" s="2"/>
      <c r="N286" s="2"/>
      <c r="P286" s="2"/>
      <c r="Q286" s="2"/>
      <c r="R286" s="2"/>
      <c r="S286" s="2"/>
      <c r="T286" s="2"/>
      <c r="U286" s="2"/>
      <c r="W286" s="2"/>
      <c r="X286" s="2"/>
      <c r="Y286" s="2"/>
      <c r="Z286" s="2"/>
      <c r="AA286" s="2"/>
      <c r="AB286" s="2"/>
      <c r="AD286" s="2"/>
      <c r="AE286" s="2"/>
      <c r="AF286" s="2"/>
      <c r="AG286" s="2"/>
      <c r="AH286" s="2"/>
      <c r="AI286" s="2"/>
      <c r="AK286" s="2"/>
      <c r="AL286" s="2"/>
      <c r="AM286" s="2"/>
      <c r="AN286" s="2"/>
      <c r="AO286" s="2"/>
      <c r="AP286" s="2"/>
      <c r="AR286" s="2"/>
      <c r="AS286" s="2"/>
      <c r="AT286" s="2"/>
      <c r="AU286" s="2"/>
      <c r="AV286" s="2"/>
      <c r="AW286" s="2"/>
      <c r="AY286" s="2"/>
      <c r="AZ286" s="2"/>
    </row>
    <row r="287" spans="2:52" hidden="1" x14ac:dyDescent="0.3">
      <c r="B287" s="5" t="s">
        <v>427</v>
      </c>
      <c r="C287" s="5" t="s">
        <v>739</v>
      </c>
      <c r="D287" s="6">
        <f t="shared" ref="D287:E287" si="189">AT41</f>
        <v>0</v>
      </c>
      <c r="E287" s="6">
        <f t="shared" si="189"/>
        <v>6</v>
      </c>
      <c r="F287" s="5">
        <f t="shared" si="161"/>
        <v>6</v>
      </c>
      <c r="G287" s="5">
        <f t="shared" si="162"/>
        <v>3</v>
      </c>
      <c r="I287" s="2"/>
      <c r="J287" s="2"/>
      <c r="K287" s="3"/>
      <c r="L287" s="2"/>
      <c r="M287" s="2"/>
      <c r="N287" s="2"/>
      <c r="P287" s="2"/>
      <c r="Q287" s="2"/>
      <c r="R287" s="2"/>
      <c r="S287" s="2"/>
      <c r="T287" s="2"/>
      <c r="U287" s="2"/>
      <c r="W287" s="2"/>
      <c r="X287" s="2"/>
      <c r="Y287" s="2"/>
      <c r="Z287" s="2"/>
      <c r="AA287" s="2"/>
      <c r="AB287" s="2"/>
      <c r="AD287" s="2"/>
      <c r="AE287" s="2"/>
      <c r="AF287" s="2"/>
      <c r="AG287" s="2"/>
      <c r="AH287" s="2"/>
      <c r="AI287" s="2"/>
      <c r="AK287" s="2"/>
      <c r="AL287" s="2"/>
      <c r="AM287" s="2"/>
      <c r="AN287" s="2"/>
      <c r="AO287" s="2"/>
      <c r="AP287" s="2"/>
      <c r="AR287" s="2"/>
      <c r="AS287" s="2"/>
      <c r="AT287" s="2"/>
      <c r="AU287" s="2"/>
      <c r="AV287" s="2"/>
      <c r="AW287" s="2"/>
      <c r="AY287" s="2"/>
      <c r="AZ287" s="2"/>
    </row>
    <row r="288" spans="2:52" hidden="1" x14ac:dyDescent="0.3">
      <c r="B288" s="5" t="s">
        <v>411</v>
      </c>
      <c r="C288" s="5" t="s">
        <v>740</v>
      </c>
      <c r="D288" s="6">
        <f t="shared" ref="D288:E288" si="190">AT42</f>
        <v>0</v>
      </c>
      <c r="E288" s="6">
        <f t="shared" si="190"/>
        <v>14</v>
      </c>
      <c r="F288" s="5">
        <f t="shared" si="161"/>
        <v>14</v>
      </c>
      <c r="G288" s="5">
        <f t="shared" si="162"/>
        <v>4</v>
      </c>
      <c r="I288" s="2"/>
      <c r="J288" s="2"/>
      <c r="K288" s="3"/>
      <c r="L288" s="2"/>
      <c r="M288" s="2"/>
      <c r="N288" s="2"/>
      <c r="P288" s="2"/>
      <c r="Q288" s="2"/>
      <c r="R288" s="2"/>
      <c r="S288" s="2"/>
      <c r="T288" s="2"/>
      <c r="U288" s="2"/>
      <c r="W288" s="2"/>
      <c r="X288" s="2"/>
      <c r="Y288" s="2"/>
      <c r="Z288" s="2"/>
      <c r="AA288" s="2"/>
      <c r="AB288" s="2"/>
      <c r="AD288" s="2"/>
      <c r="AE288" s="2"/>
      <c r="AF288" s="2"/>
      <c r="AG288" s="2"/>
      <c r="AH288" s="2"/>
      <c r="AI288" s="2"/>
      <c r="AK288" s="2"/>
      <c r="AL288" s="2"/>
      <c r="AM288" s="2"/>
      <c r="AN288" s="2"/>
      <c r="AO288" s="2"/>
      <c r="AP288" s="2"/>
      <c r="AR288" s="2"/>
      <c r="AS288" s="2"/>
      <c r="AT288" s="2"/>
      <c r="AU288" s="2"/>
      <c r="AV288" s="2"/>
      <c r="AW288" s="2"/>
      <c r="AY288" s="2"/>
      <c r="AZ288" s="2"/>
    </row>
    <row r="289" spans="2:52" hidden="1" x14ac:dyDescent="0.3">
      <c r="B289" s="5" t="s">
        <v>220</v>
      </c>
      <c r="C289" s="5" t="s">
        <v>741</v>
      </c>
      <c r="D289" s="6">
        <f t="shared" ref="D289:E289" si="191">AT43</f>
        <v>2</v>
      </c>
      <c r="E289" s="6">
        <f t="shared" si="191"/>
        <v>1</v>
      </c>
      <c r="F289" s="5">
        <f t="shared" si="161"/>
        <v>4</v>
      </c>
      <c r="G289" s="5">
        <f t="shared" si="162"/>
        <v>2</v>
      </c>
      <c r="I289" s="2"/>
      <c r="J289" s="2"/>
      <c r="K289" s="3"/>
      <c r="L289" s="2"/>
      <c r="M289" s="2"/>
      <c r="N289" s="2"/>
      <c r="P289" s="2"/>
      <c r="Q289" s="2"/>
      <c r="R289" s="2"/>
      <c r="S289" s="2"/>
      <c r="T289" s="2"/>
      <c r="U289" s="2"/>
      <c r="W289" s="2"/>
      <c r="X289" s="2"/>
      <c r="Y289" s="2"/>
      <c r="Z289" s="2"/>
      <c r="AA289" s="2"/>
      <c r="AB289" s="2"/>
      <c r="AD289" s="2"/>
      <c r="AE289" s="2"/>
      <c r="AF289" s="2"/>
      <c r="AG289" s="2"/>
      <c r="AH289" s="2"/>
      <c r="AI289" s="2"/>
      <c r="AK289" s="2"/>
      <c r="AL289" s="2"/>
      <c r="AM289" s="2"/>
      <c r="AN289" s="2"/>
      <c r="AO289" s="2"/>
      <c r="AP289" s="2"/>
      <c r="AR289" s="2"/>
      <c r="AS289" s="2"/>
      <c r="AT289" s="2"/>
      <c r="AU289" s="2"/>
      <c r="AV289" s="2"/>
      <c r="AW289" s="2"/>
      <c r="AY289" s="2"/>
      <c r="AZ289" s="2"/>
    </row>
    <row r="290" spans="2:52" ht="8.1" customHeight="1" x14ac:dyDescent="0.3"/>
  </sheetData>
  <mergeCells count="3">
    <mergeCell ref="AY13:AZ14"/>
    <mergeCell ref="AY25:AZ26"/>
    <mergeCell ref="AY2:AZ2"/>
  </mergeCells>
  <phoneticPr fontId="1" type="noConversion"/>
  <conditionalFormatting sqref="B3:G289">
    <cfRule type="expression" dxfId="27" priority="2">
      <formula>$G3=5</formula>
    </cfRule>
  </conditionalFormatting>
  <conditionalFormatting sqref="I3:N43">
    <cfRule type="expression" dxfId="26" priority="69">
      <formula>$G44=5</formula>
    </cfRule>
  </conditionalFormatting>
  <conditionalFormatting sqref="P3:U43">
    <cfRule type="expression" dxfId="25" priority="71">
      <formula>$G85=5</formula>
    </cfRule>
  </conditionalFormatting>
  <conditionalFormatting sqref="W3:AB43">
    <cfRule type="expression" dxfId="24" priority="73">
      <formula>$G126=5</formula>
    </cfRule>
  </conditionalFormatting>
  <conditionalFormatting sqref="AD3:AI43">
    <cfRule type="expression" dxfId="23" priority="75">
      <formula>$G167=5</formula>
    </cfRule>
  </conditionalFormatting>
  <conditionalFormatting sqref="AK3:AP43">
    <cfRule type="expression" dxfId="22" priority="77">
      <formula>$G208=5</formula>
    </cfRule>
  </conditionalFormatting>
  <conditionalFormatting sqref="AR3:AW37">
    <cfRule type="expression" dxfId="21" priority="79">
      <formula>$G249=5</formula>
    </cfRule>
  </conditionalFormatting>
  <conditionalFormatting sqref="AR38:AW43">
    <cfRule type="expression" dxfId="20" priority="81">
      <formula>$G284=5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N204"/>
  <sheetViews>
    <sheetView zoomScaleNormal="100" workbookViewId="0">
      <selection activeCell="CL17" sqref="CL17"/>
    </sheetView>
  </sheetViews>
  <sheetFormatPr defaultColWidth="0" defaultRowHeight="16.5" zeroHeight="1" x14ac:dyDescent="0.3"/>
  <cols>
    <col min="1" max="1" width="1.125" style="4" customWidth="1"/>
    <col min="2" max="2" width="5.125" style="4" bestFit="1" customWidth="1"/>
    <col min="3" max="5" width="22.5" style="4" bestFit="1" customWidth="1"/>
    <col min="6" max="7" width="24.125" style="4" bestFit="1" customWidth="1"/>
    <col min="8" max="8" width="20.75" style="4" bestFit="1" customWidth="1"/>
    <col min="9" max="9" width="22.5" style="4" bestFit="1" customWidth="1"/>
    <col min="10" max="10" width="20.75" style="4" bestFit="1" customWidth="1"/>
    <col min="11" max="11" width="16.875" style="4" bestFit="1" customWidth="1"/>
    <col min="12" max="12" width="18.625" style="4" bestFit="1" customWidth="1"/>
    <col min="13" max="13" width="22.5" style="4" bestFit="1" customWidth="1"/>
    <col min="14" max="23" width="4.125" style="4" hidden="1" customWidth="1"/>
    <col min="24" max="28" width="2.75" style="4" hidden="1" customWidth="1"/>
    <col min="29" max="29" width="3.75" style="4" hidden="1" customWidth="1"/>
    <col min="30" max="43" width="2.75" style="4" hidden="1" customWidth="1"/>
    <col min="44" max="53" width="6.625" style="4" hidden="1" customWidth="1"/>
    <col min="54" max="55" width="4.5" style="4" hidden="1" customWidth="1"/>
    <col min="56" max="61" width="3.75" style="4" hidden="1" customWidth="1"/>
    <col min="62" max="62" width="4.5" style="4" hidden="1" customWidth="1"/>
    <col min="63" max="71" width="8.375" style="4" hidden="1" customWidth="1"/>
    <col min="72" max="72" width="7.375" style="4" hidden="1" customWidth="1"/>
    <col min="73" max="73" width="8.375" style="4" hidden="1" customWidth="1"/>
    <col min="74" max="82" width="4.75" style="4" hidden="1" customWidth="1"/>
    <col min="83" max="85" width="5.875" style="4" hidden="1" customWidth="1"/>
    <col min="86" max="88" width="6.25" style="1" customWidth="1"/>
    <col min="89" max="91" width="7.75" style="1" customWidth="1"/>
    <col min="92" max="92" width="1.125" style="4" customWidth="1"/>
    <col min="93" max="16384" width="9" style="4" hidden="1"/>
  </cols>
  <sheetData>
    <row r="1" spans="2:91" ht="8.1" customHeight="1" thickBot="1" x14ac:dyDescent="0.35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</row>
    <row r="2" spans="2:91" ht="21" customHeight="1" x14ac:dyDescent="0.3">
      <c r="B2" s="115" t="s">
        <v>761</v>
      </c>
      <c r="C2" s="113" t="s">
        <v>448</v>
      </c>
      <c r="D2" s="120" t="s">
        <v>764</v>
      </c>
      <c r="E2" s="120"/>
      <c r="F2" s="120"/>
      <c r="G2" s="120"/>
      <c r="H2" s="120"/>
      <c r="I2" s="120"/>
      <c r="J2" s="120"/>
      <c r="K2" s="120"/>
      <c r="L2" s="120"/>
      <c r="M2" s="120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117" t="s">
        <v>1290</v>
      </c>
      <c r="CI2" s="117" t="s">
        <v>1291</v>
      </c>
      <c r="CJ2" s="117" t="s">
        <v>1292</v>
      </c>
      <c r="CK2" s="117" t="s">
        <v>843</v>
      </c>
      <c r="CL2" s="117"/>
      <c r="CM2" s="118"/>
    </row>
    <row r="3" spans="2:91" ht="21" customHeight="1" x14ac:dyDescent="0.3">
      <c r="B3" s="116"/>
      <c r="C3" s="114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24" t="s">
        <v>449</v>
      </c>
      <c r="O3" s="24" t="s">
        <v>450</v>
      </c>
      <c r="P3" s="24" t="s">
        <v>451</v>
      </c>
      <c r="Q3" s="24" t="s">
        <v>452</v>
      </c>
      <c r="R3" s="24" t="s">
        <v>453</v>
      </c>
      <c r="S3" s="24" t="s">
        <v>454</v>
      </c>
      <c r="T3" s="24" t="s">
        <v>455</v>
      </c>
      <c r="U3" s="24" t="s">
        <v>456</v>
      </c>
      <c r="V3" s="24" t="s">
        <v>457</v>
      </c>
      <c r="W3" s="24" t="s">
        <v>458</v>
      </c>
      <c r="X3" s="114" t="s">
        <v>758</v>
      </c>
      <c r="Y3" s="114"/>
      <c r="Z3" s="114"/>
      <c r="AA3" s="114"/>
      <c r="AB3" s="114"/>
      <c r="AC3" s="114"/>
      <c r="AD3" s="114"/>
      <c r="AE3" s="114"/>
      <c r="AF3" s="114"/>
      <c r="AG3" s="114"/>
      <c r="AH3" s="114" t="s">
        <v>759</v>
      </c>
      <c r="AI3" s="114"/>
      <c r="AJ3" s="114"/>
      <c r="AK3" s="114"/>
      <c r="AL3" s="114"/>
      <c r="AM3" s="114"/>
      <c r="AN3" s="114"/>
      <c r="AO3" s="114"/>
      <c r="AP3" s="114"/>
      <c r="AQ3" s="11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 t="s">
        <v>138</v>
      </c>
      <c r="BC3" s="24" t="s">
        <v>139</v>
      </c>
      <c r="BD3" s="24" t="s">
        <v>140</v>
      </c>
      <c r="BE3" s="24" t="s">
        <v>141</v>
      </c>
      <c r="BF3" s="24" t="s">
        <v>142</v>
      </c>
      <c r="BG3" s="24" t="s">
        <v>143</v>
      </c>
      <c r="BH3" s="24" t="s">
        <v>144</v>
      </c>
      <c r="BI3" s="24" t="s">
        <v>145</v>
      </c>
      <c r="BJ3" s="24" t="s">
        <v>146</v>
      </c>
      <c r="BK3" s="24" t="s">
        <v>749</v>
      </c>
      <c r="BL3" s="24" t="s">
        <v>750</v>
      </c>
      <c r="BM3" s="24" t="s">
        <v>751</v>
      </c>
      <c r="BN3" s="24" t="s">
        <v>752</v>
      </c>
      <c r="BO3" s="24" t="s">
        <v>753</v>
      </c>
      <c r="BP3" s="24" t="s">
        <v>754</v>
      </c>
      <c r="BQ3" s="24" t="s">
        <v>755</v>
      </c>
      <c r="BR3" s="24" t="s">
        <v>756</v>
      </c>
      <c r="BS3" s="24" t="s">
        <v>757</v>
      </c>
      <c r="BT3" s="24" t="s">
        <v>760</v>
      </c>
      <c r="BU3" s="24"/>
      <c r="BV3" s="24" t="s">
        <v>125</v>
      </c>
      <c r="BW3" s="24" t="s">
        <v>126</v>
      </c>
      <c r="BX3" s="24" t="s">
        <v>132</v>
      </c>
      <c r="BY3" s="24" t="s">
        <v>127</v>
      </c>
      <c r="BZ3" s="24" t="s">
        <v>133</v>
      </c>
      <c r="CA3" s="24" t="s">
        <v>128</v>
      </c>
      <c r="CB3" s="24" t="s">
        <v>129</v>
      </c>
      <c r="CC3" s="24" t="s">
        <v>130</v>
      </c>
      <c r="CD3" s="24" t="s">
        <v>131</v>
      </c>
      <c r="CE3" s="24"/>
      <c r="CF3" s="24"/>
      <c r="CG3" s="24"/>
      <c r="CH3" s="119"/>
      <c r="CI3" s="119"/>
      <c r="CJ3" s="119"/>
      <c r="CK3" s="25" t="s">
        <v>1294</v>
      </c>
      <c r="CL3" s="25" t="s">
        <v>1293</v>
      </c>
      <c r="CM3" s="26" t="s">
        <v>1295</v>
      </c>
    </row>
    <row r="4" spans="2:91" s="41" customFormat="1" ht="13.5" hidden="1" x14ac:dyDescent="0.3">
      <c r="B4" s="27">
        <v>1</v>
      </c>
      <c r="C4" s="28" t="s">
        <v>111</v>
      </c>
      <c r="D4" s="29" t="str">
        <f t="shared" ref="D4:D35" si="0">IF(X4="-",N4&amp;" 없음",IF(X4="","",IF(AH4=X4,N4&amp;" "&amp;X4&amp;"각",N4&amp;" "&amp;X4&amp;"→"&amp;AH4&amp;"각")))</f>
        <v>원포 1→2각</v>
      </c>
      <c r="E4" s="29" t="str">
        <f t="shared" ref="E4:E35" si="1">IF(Y4="-",O4&amp;" 없음",IF(Y4="","",IF(AI4=Y4,O4&amp;" "&amp;Y4&amp;"각",O4&amp;" "&amp;Y4&amp;"→"&amp;AI4&amp;"각")))</f>
        <v>헨리 3각</v>
      </c>
      <c r="F4" s="29" t="str">
        <f t="shared" ref="F4:F35" si="2">IF(Z4="-",P4&amp;" 없음",IF(Z4="","",IF(AJ4=Z4,P4&amp;" "&amp;Z4&amp;"각",P4&amp;" "&amp;Z4&amp;"→"&amp;AJ4&amp;"각")))</f>
        <v>프랭크 3각</v>
      </c>
      <c r="G4" s="29" t="str">
        <f t="shared" ref="G4:G35" si="3">IF(AA4="-",Q4&amp;" 없음",IF(AA4="","",IF(AK4=AA4,Q4&amp;" "&amp;AA4&amp;"각",Q4&amp;" "&amp;AA4&amp;"→"&amp;AK4&amp;"각")))</f>
        <v>케이사르 5각</v>
      </c>
      <c r="H4" s="29" t="str">
        <f t="shared" ref="H4:H35" si="4">IF(AB4="-",R4&amp;" 없음",IF(AB4="","",IF(AL4=AB4,R4&amp;" "&amp;AB4&amp;"각",R4&amp;" "&amp;AB4&amp;"→"&amp;AL4&amp;"각")))</f>
        <v/>
      </c>
      <c r="I4" s="29" t="str">
        <f t="shared" ref="I4:I35" si="5">IF(AC4="-",S4&amp;" 없음",IF(AC4="","",IF(AM4=AC4,S4&amp;" "&amp;AC4&amp;"각",S4&amp;" "&amp;AC4&amp;"→"&amp;AM4&amp;"각")))</f>
        <v/>
      </c>
      <c r="J4" s="29" t="str">
        <f t="shared" ref="J4:J35" si="6">IF(AD4="-",T4&amp;" 없음",IF(AD4="","",IF(AN4=AD4,T4&amp;" "&amp;AD4&amp;"각",T4&amp;" "&amp;AD4&amp;"→"&amp;AN4&amp;"각")))</f>
        <v/>
      </c>
      <c r="K4" s="29" t="str">
        <f t="shared" ref="K4:K35" si="7">IF(AE4="-",U4&amp;" 없음",IF(AE4="","",IF(AO4=AE4,U4&amp;" "&amp;AE4&amp;"각",U4&amp;" "&amp;AE4&amp;"→"&amp;AO4&amp;"각")))</f>
        <v/>
      </c>
      <c r="L4" s="29" t="str">
        <f t="shared" ref="L4:L35" si="8">IF(AF4="-",V4&amp;" 없음",IF(AF4="","",IF(AP4=AF4,V4&amp;" "&amp;AF4&amp;"각",V4&amp;" "&amp;AF4&amp;"→"&amp;AP4&amp;"각")))</f>
        <v/>
      </c>
      <c r="M4" s="29" t="str">
        <f t="shared" ref="M4:M35" si="9">IF(AG4="-",W4&amp;" 없음",IF(AG4="","",IF(AQ4=AG4,W4&amp;" "&amp;AG4&amp;"각",W4&amp;" "&amp;AG4&amp;"→"&amp;AQ4&amp;"각")))</f>
        <v/>
      </c>
      <c r="N4" s="28" t="s">
        <v>112</v>
      </c>
      <c r="O4" s="28" t="s">
        <v>113</v>
      </c>
      <c r="P4" s="28" t="s">
        <v>114</v>
      </c>
      <c r="Q4" s="28" t="s">
        <v>115</v>
      </c>
      <c r="R4" s="28"/>
      <c r="S4" s="28"/>
      <c r="T4" s="28"/>
      <c r="U4" s="28"/>
      <c r="V4" s="28"/>
      <c r="W4" s="28"/>
      <c r="X4" s="28">
        <f>IF(AR4="","",VLOOKUP(AR4,추피_입력!$C$2:$E$289,2,0))</f>
        <v>1</v>
      </c>
      <c r="Y4" s="28">
        <f>IF(AS4="","",VLOOKUP(AS4,추피_입력!$C$2:$E$289,2,0))</f>
        <v>3</v>
      </c>
      <c r="Z4" s="28">
        <f>IF(AT4="","",VLOOKUP(AT4,추피_입력!$C$2:$E$289,2,0))</f>
        <v>3</v>
      </c>
      <c r="AA4" s="28">
        <f>IF(AU4="","",VLOOKUP(AU4,추피_입력!$C$2:$E$289,2,0))</f>
        <v>5</v>
      </c>
      <c r="AB4" s="28" t="str">
        <f>IF(AV4="","",VLOOKUP(AV4,추피_입력!$C$2:$E$289,2,0))</f>
        <v/>
      </c>
      <c r="AC4" s="28" t="str">
        <f>IF(AW4="","",VLOOKUP(AW4,추피_입력!$C$2:$E$289,2,0))</f>
        <v/>
      </c>
      <c r="AD4" s="28" t="str">
        <f>IF(AX4="","",VLOOKUP(AX4,추피_입력!$C$2:$E$289,2,0))</f>
        <v/>
      </c>
      <c r="AE4" s="28" t="str">
        <f>IF(AY4="","",VLOOKUP(AY4,추피_입력!$C$2:$E$289,2,0))</f>
        <v/>
      </c>
      <c r="AF4" s="28" t="str">
        <f>IF(AZ4="","",VLOOKUP(AZ4,추피_입력!$C$2:$E$289,2,0))</f>
        <v/>
      </c>
      <c r="AG4" s="28" t="str">
        <f>IF(BA4="","",VLOOKUP(BA4,추피_입력!$C$2:$E$289,2,0))</f>
        <v/>
      </c>
      <c r="AH4" s="28">
        <f>IF(AR4="","",VLOOKUP(AR4,추피_입력!$C$2:$G$289,5,0))</f>
        <v>2</v>
      </c>
      <c r="AI4" s="28">
        <f>IF(AS4="","",VLOOKUP(AS4,추피_입력!$C$2:$G$289,5,0))</f>
        <v>3</v>
      </c>
      <c r="AJ4" s="28">
        <f>IF(AT4="","",VLOOKUP(AT4,추피_입력!$C$2:$G$289,5,0))</f>
        <v>3</v>
      </c>
      <c r="AK4" s="28">
        <f>IF(AU4="","",VLOOKUP(AU4,추피_입력!$C$2:$G$289,5,0))</f>
        <v>5</v>
      </c>
      <c r="AL4" s="28" t="str">
        <f>IF(AV4="","",VLOOKUP(AV4,추피_입력!$C$2:$G$289,5,0))</f>
        <v/>
      </c>
      <c r="AM4" s="28" t="str">
        <f>IF(AW4="","",VLOOKUP(AW4,추피_입력!$C$2:$G$289,5,0))</f>
        <v/>
      </c>
      <c r="AN4" s="28" t="str">
        <f>IF(AX4="","",VLOOKUP(AX4,추피_입력!$C$2:$G$289,5,0))</f>
        <v/>
      </c>
      <c r="AO4" s="28" t="str">
        <f>IF(AY4="","",VLOOKUP(AY4,추피_입력!$C$2:$G$289,5,0))</f>
        <v/>
      </c>
      <c r="AP4" s="28" t="str">
        <f>IF(AZ4="","",VLOOKUP(AZ4,추피_입력!$C$2:$G$289,5,0))</f>
        <v/>
      </c>
      <c r="AQ4" s="28" t="str">
        <f>IF(BA4="","",VLOOKUP(BA4,추피_입력!$C$2:$G$289,5,0))</f>
        <v/>
      </c>
      <c r="AR4" s="28" t="str">
        <f>IF(N4="","",VLOOKUP(N4,추피_입력!$B$2:$E$289,2,0))</f>
        <v>c-71</v>
      </c>
      <c r="AS4" s="28" t="str">
        <f>IF(O4="","",VLOOKUP(O4,추피_입력!$B$2:$E$289,2,0))</f>
        <v>d-56</v>
      </c>
      <c r="AT4" s="28" t="str">
        <f>IF(P4="","",VLOOKUP(P4,추피_입력!$B$2:$E$289,2,0))</f>
        <v>d-51</v>
      </c>
      <c r="AU4" s="28" t="str">
        <f>IF(Q4="","",VLOOKUP(Q4,추피_입력!$B$2:$E$289,2,0))</f>
        <v>b-60</v>
      </c>
      <c r="AV4" s="28" t="str">
        <f>IF(R4="","",VLOOKUP(R4,추피_입력!$B$2:$E$289,2,0))</f>
        <v/>
      </c>
      <c r="AW4" s="28" t="str">
        <f>IF(S4="","",VLOOKUP(S4,추피_입력!$B$2:$E$289,2,0))</f>
        <v/>
      </c>
      <c r="AX4" s="28" t="str">
        <f>IF(T4="","",VLOOKUP(T4,추피_입력!$B$2:$E$289,2,0))</f>
        <v/>
      </c>
      <c r="AY4" s="28" t="str">
        <f>IF(U4="","",VLOOKUP(U4,추피_입력!$B$2:$E$289,2,0))</f>
        <v/>
      </c>
      <c r="AZ4" s="28" t="str">
        <f>IF(V4="","",VLOOKUP(V4,추피_입력!$B$2:$E$289,2,0))</f>
        <v/>
      </c>
      <c r="BA4" s="28" t="str">
        <f>IF(W4="","",VLOOKUP(W4,추피_입력!$B$2:$E$289,2,0))</f>
        <v/>
      </c>
      <c r="BB4" s="28">
        <v>4</v>
      </c>
      <c r="BC4" s="28"/>
      <c r="BD4" s="28"/>
      <c r="BE4" s="28"/>
      <c r="BF4" s="28"/>
      <c r="BG4" s="28"/>
      <c r="BH4" s="28"/>
      <c r="BI4" s="28"/>
      <c r="BJ4" s="28"/>
      <c r="BK4" s="28" t="str">
        <f>IF(BV4="","",BV$3&amp;SUM($BV4:$CD4))</f>
        <v/>
      </c>
      <c r="BL4" s="28" t="str">
        <f t="shared" ref="BL4:BS4" si="10">IF(BW4="","",BW$3&amp;SUM($BV4:$CD4))</f>
        <v/>
      </c>
      <c r="BM4" s="28" t="str">
        <f t="shared" si="10"/>
        <v/>
      </c>
      <c r="BN4" s="28" t="str">
        <f t="shared" si="10"/>
        <v/>
      </c>
      <c r="BO4" s="28" t="str">
        <f t="shared" si="10"/>
        <v/>
      </c>
      <c r="BP4" s="28" t="str">
        <f t="shared" si="10"/>
        <v/>
      </c>
      <c r="BQ4" s="28" t="str">
        <f t="shared" si="10"/>
        <v>정령0.2</v>
      </c>
      <c r="BR4" s="28" t="str">
        <f t="shared" si="10"/>
        <v/>
      </c>
      <c r="BS4" s="28" t="str">
        <f t="shared" si="10"/>
        <v/>
      </c>
      <c r="BT4" s="28">
        <f>SUM(BV4:CD4)</f>
        <v>0.2</v>
      </c>
      <c r="BU4" s="28" t="str">
        <f t="shared" ref="BU4:BU35" si="11">IF(BK4&lt;&gt;"",BK4,IF(BL4&lt;&gt;"",BL4,IF(BM4&lt;&gt;"",BM4,IF(BN4&lt;&gt;"",BN4,IF(BO4&lt;&gt;"",BO4,IF(BP4&lt;&gt;"",BP4,IF(BQ4&lt;&gt;"",BQ4,IF(BR4&lt;&gt;"",BR4,BS4))))))))</f>
        <v>정령0.2</v>
      </c>
      <c r="BV4" s="28"/>
      <c r="BW4" s="28"/>
      <c r="BX4" s="28"/>
      <c r="BY4" s="28"/>
      <c r="BZ4" s="28"/>
      <c r="CA4" s="28"/>
      <c r="CB4" s="28">
        <v>0.2</v>
      </c>
      <c r="CC4" s="28"/>
      <c r="CD4" s="28"/>
      <c r="CE4" s="28">
        <f t="shared" ref="CE4:CE35" si="12">IF(SUM($BV4:$CD4)=0.2,0.06,IF(SUM($BV4:$CD4)=0.3,0.1,0.13))</f>
        <v>0.06</v>
      </c>
      <c r="CF4" s="28">
        <f>IF(SUM($BV4:$CD4)=0.2,0.07,IF(SUM($BV4:$CD4)=0.3,0.1,0.13))</f>
        <v>7.0000000000000007E-2</v>
      </c>
      <c r="CG4" s="28">
        <f>IF(SUM($BV4:$CD4)=0.2,0.07,IF(SUM($BV4:$CD4)=0.3,0.1,0.14))</f>
        <v>7.0000000000000007E-2</v>
      </c>
      <c r="CH4" s="30" t="str">
        <f t="shared" ref="CH4:CH35" si="13">LEFT(BU4,2)</f>
        <v>정령</v>
      </c>
      <c r="CI4" s="30">
        <f t="shared" ref="CI4:CI35" si="14">IF(COUNTIF(X4:AG4,"-")&gt;0,"-",IF(AVERAGE(X4:AG4)=5,SUM(CE4:CG4),IF(AVERAGE(X4:AG4)&gt;=4,SUM(CE4:CF4),IF(AVERAGE(X4:AG4)&gt;=2,CE4,"-"))))</f>
        <v>0.06</v>
      </c>
      <c r="CJ4" s="30">
        <f t="shared" ref="CJ4:CJ35" si="15">IF(COUNTIF(AH4:AQ4,"-")&gt;0,"-",IF(AVERAGE(AH4:AQ4)=5,SUM(CE4:CG4),IF(AVERAGE(AH4:AQ4)&gt;=4,SUM(CE4:CF4),IF(AVERAGE(AH4:AQ4)&gt;=2,CE4,"-"))))</f>
        <v>0.06</v>
      </c>
      <c r="CK4" s="30" t="str">
        <f t="shared" ref="CK4:CK35" si="16">IF(CJ4="-","",IF(CI4="-",(2-AVERAGE(X4:AG4))*COUNT(X4:AG4),""))</f>
        <v/>
      </c>
      <c r="CL4" s="30" t="str">
        <f t="shared" ref="CL4:CL35" si="17">IF(AVERAGE(AH4:AQ4)&gt;=4,IF(CK4&lt;&gt;"",CK4+COUNT(AH4:AQ4)*2,IF(CI4=CJ4,"",(4-AVERAGE(X4:AG4))*COUNT(AH4:AQ4))),"")</f>
        <v/>
      </c>
      <c r="CM4" s="31" t="str">
        <f t="shared" ref="CM4:CM35" si="18">IF(AVERAGE(AH4:AQ4)=5,(5-AVERAGE(X4:AG4))*COUNT(X4:AG4),"")</f>
        <v/>
      </c>
    </row>
    <row r="5" spans="2:91" s="41" customFormat="1" ht="13.5" hidden="1" x14ac:dyDescent="0.3">
      <c r="B5" s="27">
        <v>2</v>
      </c>
      <c r="C5" s="32" t="s">
        <v>116</v>
      </c>
      <c r="D5" s="33" t="str">
        <f t="shared" si="0"/>
        <v>헨리 3각</v>
      </c>
      <c r="E5" s="33" t="str">
        <f t="shared" si="1"/>
        <v>바루투 0→5각</v>
      </c>
      <c r="F5" s="33" t="str">
        <f t="shared" si="2"/>
        <v/>
      </c>
      <c r="G5" s="33" t="str">
        <f t="shared" si="3"/>
        <v/>
      </c>
      <c r="H5" s="33" t="str">
        <f t="shared" si="4"/>
        <v/>
      </c>
      <c r="I5" s="33" t="str">
        <f t="shared" si="5"/>
        <v/>
      </c>
      <c r="J5" s="33" t="str">
        <f t="shared" si="6"/>
        <v/>
      </c>
      <c r="K5" s="33" t="str">
        <f t="shared" si="7"/>
        <v/>
      </c>
      <c r="L5" s="33" t="str">
        <f t="shared" si="8"/>
        <v/>
      </c>
      <c r="M5" s="33" t="str">
        <f t="shared" si="9"/>
        <v/>
      </c>
      <c r="N5" s="32" t="s">
        <v>113</v>
      </c>
      <c r="O5" s="32" t="s">
        <v>117</v>
      </c>
      <c r="P5" s="32"/>
      <c r="Q5" s="32"/>
      <c r="R5" s="32"/>
      <c r="S5" s="32"/>
      <c r="T5" s="32"/>
      <c r="U5" s="32"/>
      <c r="V5" s="32"/>
      <c r="W5" s="32"/>
      <c r="X5" s="32">
        <f>IF(AR5="","",VLOOKUP(AR5,추피_입력!$C$2:$E$289,2,0))</f>
        <v>3</v>
      </c>
      <c r="Y5" s="32">
        <f>IF(AS5="","",VLOOKUP(AS5,추피_입력!$C$2:$E$289,2,0))</f>
        <v>0</v>
      </c>
      <c r="Z5" s="32" t="str">
        <f>IF(AT5="","",VLOOKUP(AT5,추피_입력!$C$2:$E$289,2,0))</f>
        <v/>
      </c>
      <c r="AA5" s="32" t="str">
        <f>IF(AU5="","",VLOOKUP(AU5,추피_입력!$C$2:$E$289,2,0))</f>
        <v/>
      </c>
      <c r="AB5" s="32" t="str">
        <f>IF(AV5="","",VLOOKUP(AV5,추피_입력!$C$2:$E$289,2,0))</f>
        <v/>
      </c>
      <c r="AC5" s="32" t="str">
        <f>IF(AW5="","",VLOOKUP(AW5,추피_입력!$C$2:$E$289,2,0))</f>
        <v/>
      </c>
      <c r="AD5" s="32" t="str">
        <f>IF(AX5="","",VLOOKUP(AX5,추피_입력!$C$2:$E$289,2,0))</f>
        <v/>
      </c>
      <c r="AE5" s="32" t="str">
        <f>IF(AY5="","",VLOOKUP(AY5,추피_입력!$C$2:$E$289,2,0))</f>
        <v/>
      </c>
      <c r="AF5" s="32" t="str">
        <f>IF(AZ5="","",VLOOKUP(AZ5,추피_입력!$C$2:$E$289,2,0))</f>
        <v/>
      </c>
      <c r="AG5" s="32" t="str">
        <f>IF(BA5="","",VLOOKUP(BA5,추피_입력!$C$2:$E$289,2,0))</f>
        <v/>
      </c>
      <c r="AH5" s="32">
        <f>IF(AR5="","",VLOOKUP(AR5,추피_입력!$C$2:$G$289,5,0))</f>
        <v>3</v>
      </c>
      <c r="AI5" s="32">
        <f>IF(AS5="","",VLOOKUP(AS5,추피_입력!$C$2:$G$289,5,0))</f>
        <v>5</v>
      </c>
      <c r="AJ5" s="32" t="str">
        <f>IF(AT5="","",VLOOKUP(AT5,추피_입력!$C$2:$G$289,5,0))</f>
        <v/>
      </c>
      <c r="AK5" s="32" t="str">
        <f>IF(AU5="","",VLOOKUP(AU5,추피_입력!$C$2:$G$289,5,0))</f>
        <v/>
      </c>
      <c r="AL5" s="32" t="str">
        <f>IF(AV5="","",VLOOKUP(AV5,추피_입력!$C$2:$G$289,5,0))</f>
        <v/>
      </c>
      <c r="AM5" s="32" t="str">
        <f>IF(AW5="","",VLOOKUP(AW5,추피_입력!$C$2:$G$289,5,0))</f>
        <v/>
      </c>
      <c r="AN5" s="32" t="str">
        <f>IF(AX5="","",VLOOKUP(AX5,추피_입력!$C$2:$G$289,5,0))</f>
        <v/>
      </c>
      <c r="AO5" s="32" t="str">
        <f>IF(AY5="","",VLOOKUP(AY5,추피_입력!$C$2:$G$289,5,0))</f>
        <v/>
      </c>
      <c r="AP5" s="32" t="str">
        <f>IF(AZ5="","",VLOOKUP(AZ5,추피_입력!$C$2:$G$289,5,0))</f>
        <v/>
      </c>
      <c r="AQ5" s="32" t="str">
        <f>IF(BA5="","",VLOOKUP(BA5,추피_입력!$C$2:$G$289,5,0))</f>
        <v/>
      </c>
      <c r="AR5" s="32" t="str">
        <f>IF(N5="","",VLOOKUP(N5,추피_입력!$B$2:$E$289,2,0))</f>
        <v>d-56</v>
      </c>
      <c r="AS5" s="32" t="str">
        <f>IF(O5="","",VLOOKUP(O5,추피_입력!$B$2:$E$289,2,0))</f>
        <v>c-32</v>
      </c>
      <c r="AT5" s="32" t="str">
        <f>IF(P5="","",VLOOKUP(P5,추피_입력!$B$2:$E$289,2,0))</f>
        <v/>
      </c>
      <c r="AU5" s="32" t="str">
        <f>IF(Q5="","",VLOOKUP(Q5,추피_입력!$B$2:$E$289,2,0))</f>
        <v/>
      </c>
      <c r="AV5" s="32" t="str">
        <f>IF(R5="","",VLOOKUP(R5,추피_입력!$B$2:$E$289,2,0))</f>
        <v/>
      </c>
      <c r="AW5" s="32" t="str">
        <f>IF(S5="","",VLOOKUP(S5,추피_입력!$B$2:$E$289,2,0))</f>
        <v/>
      </c>
      <c r="AX5" s="32" t="str">
        <f>IF(T5="","",VLOOKUP(T5,추피_입력!$B$2:$E$289,2,0))</f>
        <v/>
      </c>
      <c r="AY5" s="32" t="str">
        <f>IF(U5="","",VLOOKUP(U5,추피_입력!$B$2:$E$289,2,0))</f>
        <v/>
      </c>
      <c r="AZ5" s="32" t="str">
        <f>IF(V5="","",VLOOKUP(V5,추피_입력!$B$2:$E$289,2,0))</f>
        <v/>
      </c>
      <c r="BA5" s="32" t="str">
        <f>IF(W5="","",VLOOKUP(W5,추피_입력!$B$2:$E$289,2,0))</f>
        <v/>
      </c>
      <c r="BB5" s="32"/>
      <c r="BC5" s="32"/>
      <c r="BD5" s="32"/>
      <c r="BE5" s="32"/>
      <c r="BF5" s="32"/>
      <c r="BG5" s="32"/>
      <c r="BH5" s="32"/>
      <c r="BI5" s="32"/>
      <c r="BJ5" s="32">
        <v>2</v>
      </c>
      <c r="BK5" s="32" t="str">
        <f t="shared" ref="BK5:BK68" si="19">IF(BV5="","",BV$3&amp;SUM($BV5:$CD5))</f>
        <v/>
      </c>
      <c r="BL5" s="32" t="str">
        <f t="shared" ref="BL5:BL68" si="20">IF(BW5="","",BW$3&amp;SUM($BV5:$CD5))</f>
        <v/>
      </c>
      <c r="BM5" s="32" t="str">
        <f t="shared" ref="BM5:BM68" si="21">IF(BX5="","",BX$3&amp;SUM($BV5:$CD5))</f>
        <v>물질0.2</v>
      </c>
      <c r="BN5" s="32" t="str">
        <f t="shared" ref="BN5:BN68" si="22">IF(BY5="","",BY$3&amp;SUM($BV5:$CD5))</f>
        <v/>
      </c>
      <c r="BO5" s="32" t="str">
        <f t="shared" ref="BO5:BO68" si="23">IF(BZ5="","",BZ$3&amp;SUM($BV5:$CD5))</f>
        <v/>
      </c>
      <c r="BP5" s="32" t="str">
        <f t="shared" ref="BP5:BP68" si="24">IF(CA5="","",CA$3&amp;SUM($BV5:$CD5))</f>
        <v/>
      </c>
      <c r="BQ5" s="32" t="str">
        <f t="shared" ref="BQ5:BQ68" si="25">IF(CB5="","",CB$3&amp;SUM($BV5:$CD5))</f>
        <v/>
      </c>
      <c r="BR5" s="32" t="str">
        <f t="shared" ref="BR5:BR68" si="26">IF(CC5="","",CC$3&amp;SUM($BV5:$CD5))</f>
        <v/>
      </c>
      <c r="BS5" s="32" t="str">
        <f t="shared" ref="BS5:BS68" si="27">IF(CD5="","",CD$3&amp;SUM($BV5:$CD5))</f>
        <v/>
      </c>
      <c r="BT5" s="32">
        <f t="shared" ref="BT5:BT68" si="28">SUM(BV5:CD5)</f>
        <v>0.2</v>
      </c>
      <c r="BU5" s="32" t="str">
        <f t="shared" si="11"/>
        <v>물질0.2</v>
      </c>
      <c r="BV5" s="32"/>
      <c r="BW5" s="32"/>
      <c r="BX5" s="32">
        <v>0.2</v>
      </c>
      <c r="BY5" s="32"/>
      <c r="BZ5" s="32"/>
      <c r="CA5" s="32"/>
      <c r="CB5" s="32"/>
      <c r="CC5" s="32"/>
      <c r="CD5" s="32"/>
      <c r="CE5" s="32">
        <f t="shared" si="12"/>
        <v>0.06</v>
      </c>
      <c r="CF5" s="32">
        <f t="shared" ref="CF5:CF68" si="29">IF(SUM($BV5:$CD5)=0.2,0.07,IF(SUM($BV5:$CD5)=0.3,0.1,0.13))</f>
        <v>7.0000000000000007E-2</v>
      </c>
      <c r="CG5" s="32">
        <f t="shared" ref="CG5:CG68" si="30">IF(SUM($BV5:$CD5)=0.2,0.07,IF(SUM($BV5:$CD5)=0.3,0.1,0.14))</f>
        <v>7.0000000000000007E-2</v>
      </c>
      <c r="CH5" s="34" t="str">
        <f t="shared" si="13"/>
        <v>물질</v>
      </c>
      <c r="CI5" s="34" t="str">
        <f t="shared" si="14"/>
        <v>-</v>
      </c>
      <c r="CJ5" s="34">
        <f t="shared" si="15"/>
        <v>0.13</v>
      </c>
      <c r="CK5" s="34">
        <f t="shared" si="16"/>
        <v>1</v>
      </c>
      <c r="CL5" s="34">
        <f t="shared" si="17"/>
        <v>5</v>
      </c>
      <c r="CM5" s="35" t="str">
        <f t="shared" si="18"/>
        <v/>
      </c>
    </row>
    <row r="6" spans="2:91" s="41" customFormat="1" ht="13.5" hidden="1" x14ac:dyDescent="0.3">
      <c r="B6" s="27">
        <v>3</v>
      </c>
      <c r="C6" s="28" t="s">
        <v>844</v>
      </c>
      <c r="D6" s="29" t="str">
        <f t="shared" si="0"/>
        <v>알레그로 2→3각</v>
      </c>
      <c r="E6" s="29" t="str">
        <f t="shared" si="1"/>
        <v>시이라 0→5각</v>
      </c>
      <c r="F6" s="29" t="str">
        <f t="shared" si="2"/>
        <v>루티아 0→4각</v>
      </c>
      <c r="G6" s="29" t="str">
        <f t="shared" si="3"/>
        <v>위대한 성 네리아 0→5각</v>
      </c>
      <c r="H6" s="29" t="str">
        <f t="shared" si="4"/>
        <v>루테란 성 네리아 0→3각</v>
      </c>
      <c r="I6" s="29" t="str">
        <f t="shared" si="5"/>
        <v>루벤스타인 델 아르코 0→4각</v>
      </c>
      <c r="J6" s="29" t="str">
        <f t="shared" si="6"/>
        <v>프랭크 3각</v>
      </c>
      <c r="K6" s="29" t="str">
        <f t="shared" si="7"/>
        <v>슈테른 네리아 2→5각</v>
      </c>
      <c r="L6" s="29" t="str">
        <f t="shared" si="8"/>
        <v/>
      </c>
      <c r="M6" s="29" t="str">
        <f t="shared" si="9"/>
        <v/>
      </c>
      <c r="N6" s="28" t="s">
        <v>845</v>
      </c>
      <c r="O6" s="28" t="s">
        <v>846</v>
      </c>
      <c r="P6" s="28" t="s">
        <v>847</v>
      </c>
      <c r="Q6" s="28" t="s">
        <v>134</v>
      </c>
      <c r="R6" s="28" t="s">
        <v>135</v>
      </c>
      <c r="S6" s="28" t="s">
        <v>136</v>
      </c>
      <c r="T6" s="28" t="s">
        <v>114</v>
      </c>
      <c r="U6" s="28" t="s">
        <v>137</v>
      </c>
      <c r="V6" s="28"/>
      <c r="W6" s="28"/>
      <c r="X6" s="28">
        <f>IF(AR6="","",VLOOKUP(AR6,추피_입력!$C$2:$E$289,2,0))</f>
        <v>2</v>
      </c>
      <c r="Y6" s="28">
        <f>IF(AS6="","",VLOOKUP(AS6,추피_입력!$C$2:$E$289,2,0))</f>
        <v>0</v>
      </c>
      <c r="Z6" s="28">
        <f>IF(AT6="","",VLOOKUP(AT6,추피_입력!$C$2:$E$289,2,0))</f>
        <v>0</v>
      </c>
      <c r="AA6" s="28">
        <f>IF(AU6="","",VLOOKUP(AU6,추피_입력!$C$2:$E$289,2,0))</f>
        <v>0</v>
      </c>
      <c r="AB6" s="28">
        <f>IF(AV6="","",VLOOKUP(AV6,추피_입력!$C$2:$E$289,2,0))</f>
        <v>0</v>
      </c>
      <c r="AC6" s="28">
        <f>IF(AW6="","",VLOOKUP(AW6,추피_입력!$C$2:$E$289,2,0))</f>
        <v>0</v>
      </c>
      <c r="AD6" s="28">
        <f>IF(AX6="","",VLOOKUP(AX6,추피_입력!$C$2:$E$289,2,0))</f>
        <v>3</v>
      </c>
      <c r="AE6" s="28">
        <f>IF(AY6="","",VLOOKUP(AY6,추피_입력!$C$2:$E$289,2,0))</f>
        <v>2</v>
      </c>
      <c r="AF6" s="28" t="str">
        <f>IF(AZ6="","",VLOOKUP(AZ6,추피_입력!$C$2:$E$289,2,0))</f>
        <v/>
      </c>
      <c r="AG6" s="28" t="str">
        <f>IF(BA6="","",VLOOKUP(BA6,추피_입력!$C$2:$E$289,2,0))</f>
        <v/>
      </c>
      <c r="AH6" s="28">
        <f>IF(AR6="","",VLOOKUP(AR6,추피_입력!$C$2:$G$289,5,0))</f>
        <v>3</v>
      </c>
      <c r="AI6" s="28">
        <f>IF(AS6="","",VLOOKUP(AS6,추피_입력!$C$2:$G$289,5,0))</f>
        <v>5</v>
      </c>
      <c r="AJ6" s="28">
        <f>IF(AT6="","",VLOOKUP(AT6,추피_입력!$C$2:$G$289,5,0))</f>
        <v>4</v>
      </c>
      <c r="AK6" s="28">
        <f>IF(AU6="","",VLOOKUP(AU6,추피_입력!$C$2:$G$289,5,0))</f>
        <v>5</v>
      </c>
      <c r="AL6" s="28">
        <f>IF(AV6="","",VLOOKUP(AV6,추피_입력!$C$2:$G$289,5,0))</f>
        <v>3</v>
      </c>
      <c r="AM6" s="28">
        <f>IF(AW6="","",VLOOKUP(AW6,추피_입력!$C$2:$G$289,5,0))</f>
        <v>4</v>
      </c>
      <c r="AN6" s="28">
        <f>IF(AX6="","",VLOOKUP(AX6,추피_입력!$C$2:$G$289,5,0))</f>
        <v>3</v>
      </c>
      <c r="AO6" s="28">
        <f>IF(AY6="","",VLOOKUP(AY6,추피_입력!$C$2:$G$289,5,0))</f>
        <v>5</v>
      </c>
      <c r="AP6" s="28" t="str">
        <f>IF(AZ6="","",VLOOKUP(AZ6,추피_입력!$C$2:$G$289,5,0))</f>
        <v/>
      </c>
      <c r="AQ6" s="28" t="str">
        <f>IF(BA6="","",VLOOKUP(BA6,추피_입력!$C$2:$G$289,5,0))</f>
        <v/>
      </c>
      <c r="AR6" s="28" t="str">
        <f>IF(N6="","",VLOOKUP(N6,추피_입력!$B$2:$E$289,2,0))</f>
        <v>b-31</v>
      </c>
      <c r="AS6" s="28" t="str">
        <f>IF(O6="","",VLOOKUP(O6,추피_입력!$B$2:$E$289,2,0))</f>
        <v>d-30</v>
      </c>
      <c r="AT6" s="28" t="str">
        <f>IF(P6="","",VLOOKUP(P6,추피_입력!$B$2:$E$289,2,0))</f>
        <v>d-14</v>
      </c>
      <c r="AU6" s="28" t="str">
        <f>IF(Q6="","",VLOOKUP(Q6,추피_입력!$B$2:$E$289,2,0))</f>
        <v>c-72</v>
      </c>
      <c r="AV6" s="28" t="str">
        <f>IF(R6="","",VLOOKUP(R6,추피_입력!$B$2:$E$289,2,0))</f>
        <v>c-22</v>
      </c>
      <c r="AW6" s="28" t="str">
        <f>IF(S6="","",VLOOKUP(S6,추피_입력!$B$2:$E$289,2,0))</f>
        <v>d-13</v>
      </c>
      <c r="AX6" s="28" t="str">
        <f>IF(T6="","",VLOOKUP(T6,추피_입력!$B$2:$E$289,2,0))</f>
        <v>d-51</v>
      </c>
      <c r="AY6" s="28" t="str">
        <f>IF(U6="","",VLOOKUP(U6,추피_입력!$B$2:$E$289,2,0))</f>
        <v>c-50</v>
      </c>
      <c r="AZ6" s="28" t="str">
        <f>IF(V6="","",VLOOKUP(V6,추피_입력!$B$2:$E$289,2,0))</f>
        <v/>
      </c>
      <c r="BA6" s="28" t="str">
        <f>IF(W6="","",VLOOKUP(W6,추피_입력!$B$2:$E$289,2,0))</f>
        <v/>
      </c>
      <c r="BB6" s="28"/>
      <c r="BC6" s="28"/>
      <c r="BD6" s="28"/>
      <c r="BE6" s="28"/>
      <c r="BF6" s="28"/>
      <c r="BG6" s="28">
        <v>2</v>
      </c>
      <c r="BH6" s="28"/>
      <c r="BI6" s="28"/>
      <c r="BJ6" s="28"/>
      <c r="BK6" s="28" t="str">
        <f t="shared" si="19"/>
        <v/>
      </c>
      <c r="BL6" s="28" t="str">
        <f t="shared" si="20"/>
        <v/>
      </c>
      <c r="BM6" s="28" t="str">
        <f t="shared" si="21"/>
        <v/>
      </c>
      <c r="BN6" s="28" t="str">
        <f t="shared" si="22"/>
        <v/>
      </c>
      <c r="BO6" s="28" t="str">
        <f t="shared" si="23"/>
        <v/>
      </c>
      <c r="BP6" s="28" t="str">
        <f t="shared" si="24"/>
        <v/>
      </c>
      <c r="BQ6" s="28" t="str">
        <f t="shared" si="25"/>
        <v>정령0.2</v>
      </c>
      <c r="BR6" s="28" t="str">
        <f t="shared" si="26"/>
        <v/>
      </c>
      <c r="BS6" s="28" t="str">
        <f t="shared" si="27"/>
        <v/>
      </c>
      <c r="BT6" s="28">
        <f t="shared" si="28"/>
        <v>0.2</v>
      </c>
      <c r="BU6" s="28" t="str">
        <f t="shared" si="11"/>
        <v>정령0.2</v>
      </c>
      <c r="BV6" s="28"/>
      <c r="BW6" s="28"/>
      <c r="BX6" s="28"/>
      <c r="BY6" s="28"/>
      <c r="BZ6" s="28"/>
      <c r="CA6" s="28"/>
      <c r="CB6" s="28">
        <v>0.2</v>
      </c>
      <c r="CC6" s="28"/>
      <c r="CD6" s="28"/>
      <c r="CE6" s="28">
        <f t="shared" si="12"/>
        <v>0.06</v>
      </c>
      <c r="CF6" s="28">
        <f t="shared" si="29"/>
        <v>7.0000000000000007E-2</v>
      </c>
      <c r="CG6" s="28">
        <f t="shared" si="30"/>
        <v>7.0000000000000007E-2</v>
      </c>
      <c r="CH6" s="30" t="str">
        <f t="shared" si="13"/>
        <v>정령</v>
      </c>
      <c r="CI6" s="30" t="str">
        <f t="shared" si="14"/>
        <v>-</v>
      </c>
      <c r="CJ6" s="30">
        <f t="shared" si="15"/>
        <v>0.13</v>
      </c>
      <c r="CK6" s="30">
        <f t="shared" si="16"/>
        <v>9</v>
      </c>
      <c r="CL6" s="30">
        <f t="shared" si="17"/>
        <v>25</v>
      </c>
      <c r="CM6" s="31" t="str">
        <f t="shared" si="18"/>
        <v/>
      </c>
    </row>
    <row r="7" spans="2:91" s="41" customFormat="1" ht="13.5" hidden="1" x14ac:dyDescent="0.3">
      <c r="B7" s="27">
        <v>4</v>
      </c>
      <c r="C7" s="32" t="s">
        <v>848</v>
      </c>
      <c r="D7" s="33" t="str">
        <f t="shared" si="0"/>
        <v>레나 0→5각</v>
      </c>
      <c r="E7" s="33" t="str">
        <f t="shared" si="1"/>
        <v>프랭크 3각</v>
      </c>
      <c r="F7" s="33" t="str">
        <f t="shared" si="2"/>
        <v/>
      </c>
      <c r="G7" s="33" t="str">
        <f t="shared" si="3"/>
        <v/>
      </c>
      <c r="H7" s="33" t="str">
        <f t="shared" si="4"/>
        <v/>
      </c>
      <c r="I7" s="33" t="str">
        <f t="shared" si="5"/>
        <v/>
      </c>
      <c r="J7" s="33" t="str">
        <f t="shared" si="6"/>
        <v/>
      </c>
      <c r="K7" s="33" t="str">
        <f t="shared" si="7"/>
        <v/>
      </c>
      <c r="L7" s="33" t="str">
        <f t="shared" si="8"/>
        <v/>
      </c>
      <c r="M7" s="33" t="str">
        <f t="shared" si="9"/>
        <v/>
      </c>
      <c r="N7" s="32" t="s">
        <v>849</v>
      </c>
      <c r="O7" s="32" t="s">
        <v>114</v>
      </c>
      <c r="P7" s="32"/>
      <c r="Q7" s="32"/>
      <c r="R7" s="32"/>
      <c r="S7" s="32"/>
      <c r="T7" s="32"/>
      <c r="U7" s="32"/>
      <c r="V7" s="32"/>
      <c r="W7" s="32"/>
      <c r="X7" s="32">
        <f>IF(AR7="","",VLOOKUP(AR7,추피_입력!$C$2:$E$289,2,0))</f>
        <v>0</v>
      </c>
      <c r="Y7" s="32">
        <f>IF(AS7="","",VLOOKUP(AS7,추피_입력!$C$2:$E$289,2,0))</f>
        <v>3</v>
      </c>
      <c r="Z7" s="32" t="str">
        <f>IF(AT7="","",VLOOKUP(AT7,추피_입력!$C$2:$E$289,2,0))</f>
        <v/>
      </c>
      <c r="AA7" s="32" t="str">
        <f>IF(AU7="","",VLOOKUP(AU7,추피_입력!$C$2:$E$289,2,0))</f>
        <v/>
      </c>
      <c r="AB7" s="32" t="str">
        <f>IF(AV7="","",VLOOKUP(AV7,추피_입력!$C$2:$E$289,2,0))</f>
        <v/>
      </c>
      <c r="AC7" s="32" t="str">
        <f>IF(AW7="","",VLOOKUP(AW7,추피_입력!$C$2:$E$289,2,0))</f>
        <v/>
      </c>
      <c r="AD7" s="32" t="str">
        <f>IF(AX7="","",VLOOKUP(AX7,추피_입력!$C$2:$E$289,2,0))</f>
        <v/>
      </c>
      <c r="AE7" s="32" t="str">
        <f>IF(AY7="","",VLOOKUP(AY7,추피_입력!$C$2:$E$289,2,0))</f>
        <v/>
      </c>
      <c r="AF7" s="32" t="str">
        <f>IF(AZ7="","",VLOOKUP(AZ7,추피_입력!$C$2:$E$289,2,0))</f>
        <v/>
      </c>
      <c r="AG7" s="32" t="str">
        <f>IF(BA7="","",VLOOKUP(BA7,추피_입력!$C$2:$E$289,2,0))</f>
        <v/>
      </c>
      <c r="AH7" s="32">
        <f>IF(AR7="","",VLOOKUP(AR7,추피_입력!$C$2:$G$289,5,0))</f>
        <v>5</v>
      </c>
      <c r="AI7" s="32">
        <f>IF(AS7="","",VLOOKUP(AS7,추피_입력!$C$2:$G$289,5,0))</f>
        <v>3</v>
      </c>
      <c r="AJ7" s="32" t="str">
        <f>IF(AT7="","",VLOOKUP(AT7,추피_입력!$C$2:$G$289,5,0))</f>
        <v/>
      </c>
      <c r="AK7" s="32" t="str">
        <f>IF(AU7="","",VLOOKUP(AU7,추피_입력!$C$2:$G$289,5,0))</f>
        <v/>
      </c>
      <c r="AL7" s="32" t="str">
        <f>IF(AV7="","",VLOOKUP(AV7,추피_입력!$C$2:$G$289,5,0))</f>
        <v/>
      </c>
      <c r="AM7" s="32" t="str">
        <f>IF(AW7="","",VLOOKUP(AW7,추피_입력!$C$2:$G$289,5,0))</f>
        <v/>
      </c>
      <c r="AN7" s="32" t="str">
        <f>IF(AX7="","",VLOOKUP(AX7,추피_입력!$C$2:$G$289,5,0))</f>
        <v/>
      </c>
      <c r="AO7" s="32" t="str">
        <f>IF(AY7="","",VLOOKUP(AY7,추피_입력!$C$2:$G$289,5,0))</f>
        <v/>
      </c>
      <c r="AP7" s="32" t="str">
        <f>IF(AZ7="","",VLOOKUP(AZ7,추피_입력!$C$2:$G$289,5,0))</f>
        <v/>
      </c>
      <c r="AQ7" s="32" t="str">
        <f>IF(BA7="","",VLOOKUP(BA7,추피_입력!$C$2:$G$289,5,0))</f>
        <v/>
      </c>
      <c r="AR7" s="32" t="str">
        <f>IF(N7="","",VLOOKUP(N7,추피_입력!$B$2:$E$289,2,0))</f>
        <v>d-10</v>
      </c>
      <c r="AS7" s="32" t="str">
        <f>IF(O7="","",VLOOKUP(O7,추피_입력!$B$2:$E$289,2,0))</f>
        <v>d-51</v>
      </c>
      <c r="AT7" s="32" t="str">
        <f>IF(P7="","",VLOOKUP(P7,추피_입력!$B$2:$E$289,2,0))</f>
        <v/>
      </c>
      <c r="AU7" s="32" t="str">
        <f>IF(Q7="","",VLOOKUP(Q7,추피_입력!$B$2:$E$289,2,0))</f>
        <v/>
      </c>
      <c r="AV7" s="32" t="str">
        <f>IF(R7="","",VLOOKUP(R7,추피_입력!$B$2:$E$289,2,0))</f>
        <v/>
      </c>
      <c r="AW7" s="32" t="str">
        <f>IF(S7="","",VLOOKUP(S7,추피_입력!$B$2:$E$289,2,0))</f>
        <v/>
      </c>
      <c r="AX7" s="32" t="str">
        <f>IF(T7="","",VLOOKUP(T7,추피_입력!$B$2:$E$289,2,0))</f>
        <v/>
      </c>
      <c r="AY7" s="32" t="str">
        <f>IF(U7="","",VLOOKUP(U7,추피_입력!$B$2:$E$289,2,0))</f>
        <v/>
      </c>
      <c r="AZ7" s="32" t="str">
        <f>IF(V7="","",VLOOKUP(V7,추피_입력!$B$2:$E$289,2,0))</f>
        <v/>
      </c>
      <c r="BA7" s="32" t="str">
        <f>IF(W7="","",VLOOKUP(W7,추피_입력!$B$2:$E$289,2,0))</f>
        <v/>
      </c>
      <c r="BB7" s="32"/>
      <c r="BC7" s="32"/>
      <c r="BD7" s="32"/>
      <c r="BE7" s="32"/>
      <c r="BF7" s="32"/>
      <c r="BG7" s="32"/>
      <c r="BH7" s="32"/>
      <c r="BI7" s="32"/>
      <c r="BJ7" s="32"/>
      <c r="BK7" s="32" t="str">
        <f t="shared" si="19"/>
        <v/>
      </c>
      <c r="BL7" s="32" t="str">
        <f t="shared" si="20"/>
        <v/>
      </c>
      <c r="BM7" s="32" t="str">
        <f t="shared" si="21"/>
        <v/>
      </c>
      <c r="BN7" s="32" t="str">
        <f t="shared" si="22"/>
        <v/>
      </c>
      <c r="BO7" s="32" t="str">
        <f t="shared" si="23"/>
        <v/>
      </c>
      <c r="BP7" s="32" t="str">
        <f t="shared" si="24"/>
        <v/>
      </c>
      <c r="BQ7" s="32" t="str">
        <f t="shared" si="25"/>
        <v>정령0.2</v>
      </c>
      <c r="BR7" s="32" t="str">
        <f t="shared" si="26"/>
        <v/>
      </c>
      <c r="BS7" s="32" t="str">
        <f t="shared" si="27"/>
        <v/>
      </c>
      <c r="BT7" s="32">
        <f t="shared" si="28"/>
        <v>0.2</v>
      </c>
      <c r="BU7" s="32" t="str">
        <f t="shared" si="11"/>
        <v>정령0.2</v>
      </c>
      <c r="BV7" s="32"/>
      <c r="BW7" s="32"/>
      <c r="BX7" s="32"/>
      <c r="BY7" s="32"/>
      <c r="BZ7" s="32"/>
      <c r="CA7" s="32"/>
      <c r="CB7" s="32">
        <v>0.2</v>
      </c>
      <c r="CC7" s="32"/>
      <c r="CD7" s="32"/>
      <c r="CE7" s="32">
        <f t="shared" si="12"/>
        <v>0.06</v>
      </c>
      <c r="CF7" s="32">
        <f t="shared" si="29"/>
        <v>7.0000000000000007E-2</v>
      </c>
      <c r="CG7" s="32">
        <f t="shared" si="30"/>
        <v>7.0000000000000007E-2</v>
      </c>
      <c r="CH7" s="34" t="str">
        <f t="shared" si="13"/>
        <v>정령</v>
      </c>
      <c r="CI7" s="34" t="str">
        <f t="shared" si="14"/>
        <v>-</v>
      </c>
      <c r="CJ7" s="34">
        <f t="shared" si="15"/>
        <v>0.13</v>
      </c>
      <c r="CK7" s="34">
        <f t="shared" si="16"/>
        <v>1</v>
      </c>
      <c r="CL7" s="34">
        <f t="shared" si="17"/>
        <v>5</v>
      </c>
      <c r="CM7" s="35" t="str">
        <f t="shared" si="18"/>
        <v/>
      </c>
    </row>
    <row r="8" spans="2:91" s="41" customFormat="1" ht="13.5" hidden="1" x14ac:dyDescent="0.3">
      <c r="B8" s="27">
        <v>5</v>
      </c>
      <c r="C8" s="28" t="s">
        <v>850</v>
      </c>
      <c r="D8" s="29" t="str">
        <f t="shared" si="0"/>
        <v>에라스모 1→3각</v>
      </c>
      <c r="E8" s="29" t="str">
        <f t="shared" si="1"/>
        <v>니나브 3각</v>
      </c>
      <c r="F8" s="29" t="str">
        <f t="shared" si="2"/>
        <v>토토이끼 3→4각</v>
      </c>
      <c r="G8" s="29" t="str">
        <f t="shared" si="3"/>
        <v>창조의 알 5각</v>
      </c>
      <c r="H8" s="29" t="str">
        <f t="shared" si="4"/>
        <v>다람쥐 욤 2→4각</v>
      </c>
      <c r="I8" s="29" t="str">
        <f t="shared" si="5"/>
        <v>여우 사피아노 2→4각</v>
      </c>
      <c r="J8" s="29" t="str">
        <f t="shared" si="6"/>
        <v/>
      </c>
      <c r="K8" s="29" t="str">
        <f t="shared" si="7"/>
        <v/>
      </c>
      <c r="L8" s="29" t="str">
        <f t="shared" si="8"/>
        <v/>
      </c>
      <c r="M8" s="29" t="str">
        <f t="shared" si="9"/>
        <v/>
      </c>
      <c r="N8" s="28" t="s">
        <v>851</v>
      </c>
      <c r="O8" s="28" t="s">
        <v>852</v>
      </c>
      <c r="P8" s="28" t="s">
        <v>13</v>
      </c>
      <c r="Q8" s="28" t="s">
        <v>14</v>
      </c>
      <c r="R8" s="28" t="s">
        <v>162</v>
      </c>
      <c r="S8" s="28" t="s">
        <v>163</v>
      </c>
      <c r="T8" s="28"/>
      <c r="U8" s="28"/>
      <c r="V8" s="28"/>
      <c r="W8" s="28"/>
      <c r="X8" s="28">
        <f>IF(AR8="","",VLOOKUP(AR8,추피_입력!$C$2:$E$289,2,0))</f>
        <v>1</v>
      </c>
      <c r="Y8" s="28">
        <f>IF(AS8="","",VLOOKUP(AS8,추피_입력!$C$2:$E$289,2,0))</f>
        <v>3</v>
      </c>
      <c r="Z8" s="28">
        <f>IF(AT8="","",VLOOKUP(AT8,추피_입력!$C$2:$E$289,2,0))</f>
        <v>3</v>
      </c>
      <c r="AA8" s="28">
        <f>IF(AU8="","",VLOOKUP(AU8,추피_입력!$C$2:$E$289,2,0))</f>
        <v>5</v>
      </c>
      <c r="AB8" s="28">
        <f>IF(AV8="","",VLOOKUP(AV8,추피_입력!$C$2:$E$289,2,0))</f>
        <v>2</v>
      </c>
      <c r="AC8" s="28">
        <f>IF(AW8="","",VLOOKUP(AW8,추피_입력!$C$2:$E$289,2,0))</f>
        <v>2</v>
      </c>
      <c r="AD8" s="28" t="str">
        <f>IF(AX8="","",VLOOKUP(AX8,추피_입력!$C$2:$E$289,2,0))</f>
        <v/>
      </c>
      <c r="AE8" s="28" t="str">
        <f>IF(AY8="","",VLOOKUP(AY8,추피_입력!$C$2:$E$289,2,0))</f>
        <v/>
      </c>
      <c r="AF8" s="28" t="str">
        <f>IF(AZ8="","",VLOOKUP(AZ8,추피_입력!$C$2:$E$289,2,0))</f>
        <v/>
      </c>
      <c r="AG8" s="28" t="str">
        <f>IF(BA8="","",VLOOKUP(BA8,추피_입력!$C$2:$E$289,2,0))</f>
        <v/>
      </c>
      <c r="AH8" s="28">
        <f>IF(AR8="","",VLOOKUP(AR8,추피_입력!$C$2:$G$289,5,0))</f>
        <v>3</v>
      </c>
      <c r="AI8" s="28">
        <f>IF(AS8="","",VLOOKUP(AS8,추피_입력!$C$2:$G$289,5,0))</f>
        <v>3</v>
      </c>
      <c r="AJ8" s="28">
        <f>IF(AT8="","",VLOOKUP(AT8,추피_입력!$C$2:$G$289,5,0))</f>
        <v>4</v>
      </c>
      <c r="AK8" s="28">
        <f>IF(AU8="","",VLOOKUP(AU8,추피_입력!$C$2:$G$289,5,0))</f>
        <v>5</v>
      </c>
      <c r="AL8" s="28">
        <f>IF(AV8="","",VLOOKUP(AV8,추피_입력!$C$2:$G$289,5,0))</f>
        <v>4</v>
      </c>
      <c r="AM8" s="28">
        <f>IF(AW8="","",VLOOKUP(AW8,추피_입력!$C$2:$G$289,5,0))</f>
        <v>4</v>
      </c>
      <c r="AN8" s="28" t="str">
        <f>IF(AX8="","",VLOOKUP(AX8,추피_입력!$C$2:$G$289,5,0))</f>
        <v/>
      </c>
      <c r="AO8" s="28" t="str">
        <f>IF(AY8="","",VLOOKUP(AY8,추피_입력!$C$2:$G$289,5,0))</f>
        <v/>
      </c>
      <c r="AP8" s="28" t="str">
        <f>IF(AZ8="","",VLOOKUP(AZ8,추피_입력!$C$2:$G$289,5,0))</f>
        <v/>
      </c>
      <c r="AQ8" s="28" t="str">
        <f>IF(BA8="","",VLOOKUP(BA8,추피_입력!$C$2:$G$289,5,0))</f>
        <v/>
      </c>
      <c r="AR8" s="28" t="str">
        <f>IF(N8="","",VLOOKUP(N8,추피_입력!$B$2:$E$289,2,0))</f>
        <v>c-64</v>
      </c>
      <c r="AS8" s="28" t="str">
        <f>IF(O8="","",VLOOKUP(O8,추피_입력!$B$2:$E$289,2,0))</f>
        <v>a-4</v>
      </c>
      <c r="AT8" s="28" t="str">
        <f>IF(P8="","",VLOOKUP(P8,추피_입력!$B$2:$E$289,2,0))</f>
        <v>d-46</v>
      </c>
      <c r="AU8" s="28" t="str">
        <f>IF(Q8="","",VLOOKUP(Q8,추피_입력!$B$2:$E$289,2,0))</f>
        <v>d-42</v>
      </c>
      <c r="AV8" s="28" t="str">
        <f>IF(R8="","",VLOOKUP(R8,추피_입력!$B$2:$E$289,2,0))</f>
        <v>e-7</v>
      </c>
      <c r="AW8" s="28" t="str">
        <f>IF(S8="","",VLOOKUP(S8,추피_입력!$B$2:$E$289,2,0))</f>
        <v>e-18</v>
      </c>
      <c r="AX8" s="28" t="str">
        <f>IF(T8="","",VLOOKUP(T8,추피_입력!$B$2:$E$289,2,0))</f>
        <v/>
      </c>
      <c r="AY8" s="28" t="str">
        <f>IF(U8="","",VLOOKUP(U8,추피_입력!$B$2:$E$289,2,0))</f>
        <v/>
      </c>
      <c r="AZ8" s="28" t="str">
        <f>IF(V8="","",VLOOKUP(V8,추피_입력!$B$2:$E$289,2,0))</f>
        <v/>
      </c>
      <c r="BA8" s="28" t="str">
        <f>IF(W8="","",VLOOKUP(W8,추피_입력!$B$2:$E$289,2,0))</f>
        <v/>
      </c>
      <c r="BB8" s="28"/>
      <c r="BC8" s="28"/>
      <c r="BD8" s="28"/>
      <c r="BE8" s="28"/>
      <c r="BF8" s="28">
        <v>2</v>
      </c>
      <c r="BG8" s="28"/>
      <c r="BH8" s="28"/>
      <c r="BI8" s="28"/>
      <c r="BJ8" s="28"/>
      <c r="BK8" s="28" t="str">
        <f t="shared" si="19"/>
        <v/>
      </c>
      <c r="BL8" s="28" t="str">
        <f t="shared" si="20"/>
        <v/>
      </c>
      <c r="BM8" s="28" t="str">
        <f t="shared" si="21"/>
        <v/>
      </c>
      <c r="BN8" s="28" t="str">
        <f t="shared" si="22"/>
        <v/>
      </c>
      <c r="BO8" s="28" t="str">
        <f t="shared" si="23"/>
        <v/>
      </c>
      <c r="BP8" s="28" t="str">
        <f t="shared" si="24"/>
        <v>곤충0.2</v>
      </c>
      <c r="BQ8" s="28" t="str">
        <f t="shared" si="25"/>
        <v/>
      </c>
      <c r="BR8" s="28" t="str">
        <f t="shared" si="26"/>
        <v/>
      </c>
      <c r="BS8" s="28" t="str">
        <f t="shared" si="27"/>
        <v/>
      </c>
      <c r="BT8" s="28">
        <f t="shared" si="28"/>
        <v>0.2</v>
      </c>
      <c r="BU8" s="28" t="str">
        <f t="shared" si="11"/>
        <v>곤충0.2</v>
      </c>
      <c r="BV8" s="28"/>
      <c r="BW8" s="28"/>
      <c r="BX8" s="28"/>
      <c r="BY8" s="28"/>
      <c r="BZ8" s="28"/>
      <c r="CA8" s="28">
        <v>0.2</v>
      </c>
      <c r="CB8" s="28"/>
      <c r="CC8" s="28"/>
      <c r="CD8" s="28"/>
      <c r="CE8" s="28">
        <f t="shared" si="12"/>
        <v>0.06</v>
      </c>
      <c r="CF8" s="28">
        <f t="shared" si="29"/>
        <v>7.0000000000000007E-2</v>
      </c>
      <c r="CG8" s="28">
        <f t="shared" si="30"/>
        <v>7.0000000000000007E-2</v>
      </c>
      <c r="CH8" s="30" t="str">
        <f t="shared" si="13"/>
        <v>곤충</v>
      </c>
      <c r="CI8" s="30">
        <f t="shared" si="14"/>
        <v>0.06</v>
      </c>
      <c r="CJ8" s="30">
        <f t="shared" si="15"/>
        <v>0.06</v>
      </c>
      <c r="CK8" s="30" t="str">
        <f t="shared" si="16"/>
        <v/>
      </c>
      <c r="CL8" s="30" t="str">
        <f t="shared" si="17"/>
        <v/>
      </c>
      <c r="CM8" s="31" t="str">
        <f t="shared" si="18"/>
        <v/>
      </c>
    </row>
    <row r="9" spans="2:91" s="41" customFormat="1" ht="13.5" x14ac:dyDescent="0.3">
      <c r="B9" s="27">
        <v>6</v>
      </c>
      <c r="C9" s="32" t="s">
        <v>99</v>
      </c>
      <c r="D9" s="33" t="str">
        <f t="shared" si="0"/>
        <v>샨디 3각</v>
      </c>
      <c r="E9" s="33" t="str">
        <f t="shared" si="1"/>
        <v>아제나&amp;이난나 3각</v>
      </c>
      <c r="F9" s="33" t="str">
        <f t="shared" si="2"/>
        <v>니나브 3각</v>
      </c>
      <c r="G9" s="33" t="str">
        <f t="shared" si="3"/>
        <v>카단 0각</v>
      </c>
      <c r="H9" s="33" t="str">
        <f t="shared" si="4"/>
        <v>바훈투르 3각</v>
      </c>
      <c r="I9" s="33" t="str">
        <f t="shared" si="5"/>
        <v>실리안 3각</v>
      </c>
      <c r="J9" s="33" t="str">
        <f t="shared" si="6"/>
        <v>웨이 3각</v>
      </c>
      <c r="K9" s="33" t="str">
        <f t="shared" si="7"/>
        <v/>
      </c>
      <c r="L9" s="33" t="str">
        <f t="shared" si="8"/>
        <v/>
      </c>
      <c r="M9" s="33" t="str">
        <f t="shared" si="9"/>
        <v/>
      </c>
      <c r="N9" s="32" t="s">
        <v>98</v>
      </c>
      <c r="O9" s="32" t="s">
        <v>15</v>
      </c>
      <c r="P9" s="32" t="s">
        <v>149</v>
      </c>
      <c r="Q9" s="32" t="s">
        <v>150</v>
      </c>
      <c r="R9" s="32" t="s">
        <v>151</v>
      </c>
      <c r="S9" s="32" t="s">
        <v>152</v>
      </c>
      <c r="T9" s="32" t="s">
        <v>153</v>
      </c>
      <c r="U9" s="32"/>
      <c r="V9" s="32"/>
      <c r="W9" s="32"/>
      <c r="X9" s="32">
        <f>IF(AR9="","",VLOOKUP(AR9,추피_입력!$C$2:$E$289,2,0))</f>
        <v>3</v>
      </c>
      <c r="Y9" s="32">
        <f>IF(AS9="","",VLOOKUP(AS9,추피_입력!$C$2:$E$289,2,0))</f>
        <v>3</v>
      </c>
      <c r="Z9" s="32">
        <f>IF(AT9="","",VLOOKUP(AT9,추피_입력!$C$2:$E$289,2,0))</f>
        <v>3</v>
      </c>
      <c r="AA9" s="32">
        <f>IF(AU9="","",VLOOKUP(AU9,추피_입력!$C$2:$E$289,2,0))</f>
        <v>0</v>
      </c>
      <c r="AB9" s="32">
        <f>IF(AV9="","",VLOOKUP(AV9,추피_입력!$C$2:$E$289,2,0))</f>
        <v>3</v>
      </c>
      <c r="AC9" s="32">
        <f>IF(AW9="","",VLOOKUP(AW9,추피_입력!$C$2:$E$289,2,0))</f>
        <v>3</v>
      </c>
      <c r="AD9" s="32">
        <f>IF(AX9="","",VLOOKUP(AX9,추피_입력!$C$2:$E$289,2,0))</f>
        <v>3</v>
      </c>
      <c r="AE9" s="32" t="str">
        <f>IF(AY9="","",VLOOKUP(AY9,추피_입력!$C$2:$E$289,2,0))</f>
        <v/>
      </c>
      <c r="AF9" s="32" t="str">
        <f>IF(AZ9="","",VLOOKUP(AZ9,추피_입력!$C$2:$E$289,2,0))</f>
        <v/>
      </c>
      <c r="AG9" s="32" t="str">
        <f>IF(BA9="","",VLOOKUP(BA9,추피_입력!$C$2:$E$289,2,0))</f>
        <v/>
      </c>
      <c r="AH9" s="32">
        <f>IF(AR9="","",VLOOKUP(AR9,추피_입력!$C$2:$G$289,5,0))</f>
        <v>3</v>
      </c>
      <c r="AI9" s="32">
        <f>IF(AS9="","",VLOOKUP(AS9,추피_입력!$C$2:$G$289,5,0))</f>
        <v>3</v>
      </c>
      <c r="AJ9" s="32">
        <f>IF(AT9="","",VLOOKUP(AT9,추피_입력!$C$2:$G$289,5,0))</f>
        <v>3</v>
      </c>
      <c r="AK9" s="32">
        <f>IF(AU9="","",VLOOKUP(AU9,추피_입력!$C$2:$G$289,5,0))</f>
        <v>0</v>
      </c>
      <c r="AL9" s="32">
        <f>IF(AV9="","",VLOOKUP(AV9,추피_입력!$C$2:$G$289,5,0))</f>
        <v>3</v>
      </c>
      <c r="AM9" s="32">
        <f>IF(AW9="","",VLOOKUP(AW9,추피_입력!$C$2:$G$289,5,0))</f>
        <v>3</v>
      </c>
      <c r="AN9" s="32">
        <f>IF(AX9="","",VLOOKUP(AX9,추피_입력!$C$2:$G$289,5,0))</f>
        <v>3</v>
      </c>
      <c r="AO9" s="32" t="str">
        <f>IF(AY9="","",VLOOKUP(AY9,추피_입력!$C$2:$G$289,5,0))</f>
        <v/>
      </c>
      <c r="AP9" s="32" t="str">
        <f>IF(AZ9="","",VLOOKUP(AZ9,추피_입력!$C$2:$G$289,5,0))</f>
        <v/>
      </c>
      <c r="AQ9" s="32" t="str">
        <f>IF(BA9="","",VLOOKUP(BA9,추피_입력!$C$2:$G$289,5,0))</f>
        <v/>
      </c>
      <c r="AR9" s="32" t="str">
        <f>IF(N9="","",VLOOKUP(N9,추피_입력!$B$2:$E$289,2,0))</f>
        <v>a-10</v>
      </c>
      <c r="AS9" s="32" t="str">
        <f>IF(O9="","",VLOOKUP(O9,추피_입력!$B$2:$E$289,2,0))</f>
        <v>a-14</v>
      </c>
      <c r="AT9" s="32" t="str">
        <f>IF(P9="","",VLOOKUP(P9,추피_입력!$B$2:$E$289,2,0))</f>
        <v>a-4</v>
      </c>
      <c r="AU9" s="32" t="str">
        <f>IF(Q9="","",VLOOKUP(Q9,추피_입력!$B$2:$E$289,2,0))</f>
        <v>a-21</v>
      </c>
      <c r="AV9" s="32" t="str">
        <f>IF(R9="","",VLOOKUP(R9,추피_입력!$B$2:$E$289,2,0))</f>
        <v>a-6</v>
      </c>
      <c r="AW9" s="32" t="str">
        <f>IF(S9="","",VLOOKUP(S9,추피_입력!$B$2:$E$289,2,0))</f>
        <v>a-11</v>
      </c>
      <c r="AX9" s="32" t="str">
        <f>IF(T9="","",VLOOKUP(T9,추피_입력!$B$2:$E$289,2,0))</f>
        <v>a-18</v>
      </c>
      <c r="AY9" s="32" t="str">
        <f>IF(U9="","",VLOOKUP(U9,추피_입력!$B$2:$E$289,2,0))</f>
        <v/>
      </c>
      <c r="AZ9" s="32" t="str">
        <f>IF(V9="","",VLOOKUP(V9,추피_입력!$B$2:$E$289,2,0))</f>
        <v/>
      </c>
      <c r="BA9" s="32" t="str">
        <f>IF(W9="","",VLOOKUP(W9,추피_입력!$B$2:$E$289,2,0))</f>
        <v/>
      </c>
      <c r="BB9" s="32"/>
      <c r="BC9" s="32">
        <v>8</v>
      </c>
      <c r="BD9" s="32"/>
      <c r="BE9" s="32"/>
      <c r="BF9" s="32"/>
      <c r="BG9" s="32"/>
      <c r="BH9" s="32"/>
      <c r="BI9" s="32"/>
      <c r="BJ9" s="32"/>
      <c r="BK9" s="32" t="str">
        <f t="shared" si="19"/>
        <v/>
      </c>
      <c r="BL9" s="32" t="str">
        <f t="shared" si="20"/>
        <v>악마0.4</v>
      </c>
      <c r="BM9" s="32" t="str">
        <f t="shared" si="21"/>
        <v/>
      </c>
      <c r="BN9" s="32" t="str">
        <f t="shared" si="22"/>
        <v/>
      </c>
      <c r="BO9" s="32" t="str">
        <f t="shared" si="23"/>
        <v/>
      </c>
      <c r="BP9" s="32" t="str">
        <f t="shared" si="24"/>
        <v/>
      </c>
      <c r="BQ9" s="32" t="str">
        <f t="shared" si="25"/>
        <v/>
      </c>
      <c r="BR9" s="32" t="str">
        <f t="shared" si="26"/>
        <v/>
      </c>
      <c r="BS9" s="32" t="str">
        <f t="shared" si="27"/>
        <v/>
      </c>
      <c r="BT9" s="32">
        <f t="shared" si="28"/>
        <v>0.4</v>
      </c>
      <c r="BU9" s="32" t="str">
        <f t="shared" si="11"/>
        <v>악마0.4</v>
      </c>
      <c r="BV9" s="32"/>
      <c r="BW9" s="32">
        <v>0.4</v>
      </c>
      <c r="BX9" s="32"/>
      <c r="BY9" s="32"/>
      <c r="BZ9" s="32"/>
      <c r="CA9" s="32"/>
      <c r="CB9" s="32"/>
      <c r="CC9" s="32"/>
      <c r="CD9" s="32"/>
      <c r="CE9" s="32">
        <f t="shared" si="12"/>
        <v>0.13</v>
      </c>
      <c r="CF9" s="32">
        <f t="shared" si="29"/>
        <v>0.13</v>
      </c>
      <c r="CG9" s="32">
        <f t="shared" si="30"/>
        <v>0.14000000000000001</v>
      </c>
      <c r="CH9" s="34" t="str">
        <f t="shared" si="13"/>
        <v>악마</v>
      </c>
      <c r="CI9" s="34">
        <f t="shared" si="14"/>
        <v>0.13</v>
      </c>
      <c r="CJ9" s="34">
        <f t="shared" si="15"/>
        <v>0.13</v>
      </c>
      <c r="CK9" s="34" t="str">
        <f t="shared" si="16"/>
        <v/>
      </c>
      <c r="CL9" s="34" t="str">
        <f t="shared" si="17"/>
        <v/>
      </c>
      <c r="CM9" s="35" t="str">
        <f t="shared" si="18"/>
        <v/>
      </c>
    </row>
    <row r="10" spans="2:91" s="41" customFormat="1" ht="13.5" hidden="1" x14ac:dyDescent="0.3">
      <c r="B10" s="27">
        <v>7</v>
      </c>
      <c r="C10" s="28" t="s">
        <v>154</v>
      </c>
      <c r="D10" s="29" t="str">
        <f t="shared" si="0"/>
        <v>샨디 3각</v>
      </c>
      <c r="E10" s="29" t="str">
        <f t="shared" si="1"/>
        <v>아제나&amp;이난나 3각</v>
      </c>
      <c r="F10" s="29" t="str">
        <f t="shared" si="2"/>
        <v>니나브 3각</v>
      </c>
      <c r="G10" s="29" t="str">
        <f t="shared" si="3"/>
        <v>카단 0각</v>
      </c>
      <c r="H10" s="29" t="str">
        <f t="shared" si="4"/>
        <v>에스더 갈라투르 2→3각</v>
      </c>
      <c r="I10" s="29" t="str">
        <f t="shared" si="5"/>
        <v>에스더 루테란 1→3각</v>
      </c>
      <c r="J10" s="29" t="str">
        <f t="shared" si="6"/>
        <v>에스더 시엔 1각</v>
      </c>
      <c r="K10" s="29" t="str">
        <f t="shared" si="7"/>
        <v/>
      </c>
      <c r="L10" s="29" t="str">
        <f t="shared" si="8"/>
        <v/>
      </c>
      <c r="M10" s="29" t="str">
        <f t="shared" si="9"/>
        <v/>
      </c>
      <c r="N10" s="28" t="s">
        <v>98</v>
      </c>
      <c r="O10" s="28" t="s">
        <v>15</v>
      </c>
      <c r="P10" s="28" t="s">
        <v>16</v>
      </c>
      <c r="Q10" s="28" t="s">
        <v>17</v>
      </c>
      <c r="R10" s="28" t="s">
        <v>164</v>
      </c>
      <c r="S10" s="28" t="s">
        <v>165</v>
      </c>
      <c r="T10" s="28" t="s">
        <v>166</v>
      </c>
      <c r="U10" s="28"/>
      <c r="V10" s="28"/>
      <c r="W10" s="28"/>
      <c r="X10" s="28">
        <f>IF(AR10="","",VLOOKUP(AR10,추피_입력!$C$2:$E$289,2,0))</f>
        <v>3</v>
      </c>
      <c r="Y10" s="28">
        <f>IF(AS10="","",VLOOKUP(AS10,추피_입력!$C$2:$E$289,2,0))</f>
        <v>3</v>
      </c>
      <c r="Z10" s="28">
        <f>IF(AT10="","",VLOOKUP(AT10,추피_입력!$C$2:$E$289,2,0))</f>
        <v>3</v>
      </c>
      <c r="AA10" s="28">
        <f>IF(AU10="","",VLOOKUP(AU10,추피_입력!$C$2:$E$289,2,0))</f>
        <v>0</v>
      </c>
      <c r="AB10" s="28">
        <f>IF(AV10="","",VLOOKUP(AV10,추피_입력!$C$2:$E$289,2,0))</f>
        <v>2</v>
      </c>
      <c r="AC10" s="28">
        <f>IF(AW10="","",VLOOKUP(AW10,추피_입력!$C$2:$E$289,2,0))</f>
        <v>1</v>
      </c>
      <c r="AD10" s="28">
        <f>IF(AX10="","",VLOOKUP(AX10,추피_입력!$C$2:$E$289,2,0))</f>
        <v>1</v>
      </c>
      <c r="AE10" s="28" t="str">
        <f>IF(AY10="","",VLOOKUP(AY10,추피_입력!$C$2:$E$289,2,0))</f>
        <v/>
      </c>
      <c r="AF10" s="28" t="str">
        <f>IF(AZ10="","",VLOOKUP(AZ10,추피_입력!$C$2:$E$289,2,0))</f>
        <v/>
      </c>
      <c r="AG10" s="28" t="str">
        <f>IF(BA10="","",VLOOKUP(BA10,추피_입력!$C$2:$E$289,2,0))</f>
        <v/>
      </c>
      <c r="AH10" s="28">
        <f>IF(AR10="","",VLOOKUP(AR10,추피_입력!$C$2:$G$289,5,0))</f>
        <v>3</v>
      </c>
      <c r="AI10" s="28">
        <f>IF(AS10="","",VLOOKUP(AS10,추피_입력!$C$2:$G$289,5,0))</f>
        <v>3</v>
      </c>
      <c r="AJ10" s="28">
        <f>IF(AT10="","",VLOOKUP(AT10,추피_입력!$C$2:$G$289,5,0))</f>
        <v>3</v>
      </c>
      <c r="AK10" s="28">
        <f>IF(AU10="","",VLOOKUP(AU10,추피_입력!$C$2:$G$289,5,0))</f>
        <v>0</v>
      </c>
      <c r="AL10" s="28">
        <f>IF(AV10="","",VLOOKUP(AV10,추피_입력!$C$2:$G$289,5,0))</f>
        <v>3</v>
      </c>
      <c r="AM10" s="28">
        <f>IF(AW10="","",VLOOKUP(AW10,추피_입력!$C$2:$G$289,5,0))</f>
        <v>3</v>
      </c>
      <c r="AN10" s="28">
        <f>IF(AX10="","",VLOOKUP(AX10,추피_입력!$C$2:$G$289,5,0))</f>
        <v>1</v>
      </c>
      <c r="AO10" s="28" t="str">
        <f>IF(AY10="","",VLOOKUP(AY10,추피_입력!$C$2:$G$289,5,0))</f>
        <v/>
      </c>
      <c r="AP10" s="28" t="str">
        <f>IF(AZ10="","",VLOOKUP(AZ10,추피_입력!$C$2:$G$289,5,0))</f>
        <v/>
      </c>
      <c r="AQ10" s="28" t="str">
        <f>IF(BA10="","",VLOOKUP(BA10,추피_입력!$C$2:$G$289,5,0))</f>
        <v/>
      </c>
      <c r="AR10" s="28" t="str">
        <f>IF(N10="","",VLOOKUP(N10,추피_입력!$B$2:$E$289,2,0))</f>
        <v>a-10</v>
      </c>
      <c r="AS10" s="28" t="str">
        <f>IF(O10="","",VLOOKUP(O10,추피_입력!$B$2:$E$289,2,0))</f>
        <v>a-14</v>
      </c>
      <c r="AT10" s="28" t="str">
        <f>IF(P10="","",VLOOKUP(P10,추피_입력!$B$2:$E$289,2,0))</f>
        <v>a-4</v>
      </c>
      <c r="AU10" s="28" t="str">
        <f>IF(Q10="","",VLOOKUP(Q10,추피_입력!$B$2:$E$289,2,0))</f>
        <v>a-21</v>
      </c>
      <c r="AV10" s="28" t="str">
        <f>IF(R10="","",VLOOKUP(R10,추피_입력!$B$2:$E$289,2,0))</f>
        <v>a-15</v>
      </c>
      <c r="AW10" s="28" t="str">
        <f>IF(S10="","",VLOOKUP(S10,추피_입력!$B$2:$E$289,2,0))</f>
        <v>a-16</v>
      </c>
      <c r="AX10" s="28" t="str">
        <f>IF(T10="","",VLOOKUP(T10,추피_입력!$B$2:$E$289,2,0))</f>
        <v>a-17</v>
      </c>
      <c r="AY10" s="28" t="str">
        <f>IF(U10="","",VLOOKUP(U10,추피_입력!$B$2:$E$289,2,0))</f>
        <v/>
      </c>
      <c r="AZ10" s="28" t="str">
        <f>IF(V10="","",VLOOKUP(V10,추피_입력!$B$2:$E$289,2,0))</f>
        <v/>
      </c>
      <c r="BA10" s="28" t="str">
        <f>IF(W10="","",VLOOKUP(W10,추피_입력!$B$2:$E$289,2,0))</f>
        <v/>
      </c>
      <c r="BB10" s="28">
        <v>8</v>
      </c>
      <c r="BC10" s="28"/>
      <c r="BD10" s="28"/>
      <c r="BE10" s="28"/>
      <c r="BF10" s="28"/>
      <c r="BG10" s="28"/>
      <c r="BH10" s="28"/>
      <c r="BI10" s="28"/>
      <c r="BJ10" s="28"/>
      <c r="BK10" s="28" t="str">
        <f t="shared" si="19"/>
        <v>인간0.4</v>
      </c>
      <c r="BL10" s="28" t="str">
        <f t="shared" si="20"/>
        <v/>
      </c>
      <c r="BM10" s="28" t="str">
        <f t="shared" si="21"/>
        <v/>
      </c>
      <c r="BN10" s="28" t="str">
        <f t="shared" si="22"/>
        <v/>
      </c>
      <c r="BO10" s="28" t="str">
        <f t="shared" si="23"/>
        <v/>
      </c>
      <c r="BP10" s="28" t="str">
        <f t="shared" si="24"/>
        <v/>
      </c>
      <c r="BQ10" s="28" t="str">
        <f t="shared" si="25"/>
        <v/>
      </c>
      <c r="BR10" s="28" t="str">
        <f t="shared" si="26"/>
        <v/>
      </c>
      <c r="BS10" s="28" t="str">
        <f t="shared" si="27"/>
        <v/>
      </c>
      <c r="BT10" s="28">
        <f t="shared" si="28"/>
        <v>0.4</v>
      </c>
      <c r="BU10" s="28" t="str">
        <f t="shared" si="11"/>
        <v>인간0.4</v>
      </c>
      <c r="BV10" s="28">
        <v>0.4</v>
      </c>
      <c r="BW10" s="28"/>
      <c r="BX10" s="28"/>
      <c r="BY10" s="28"/>
      <c r="BZ10" s="28"/>
      <c r="CA10" s="28"/>
      <c r="CB10" s="28"/>
      <c r="CC10" s="28"/>
      <c r="CD10" s="28"/>
      <c r="CE10" s="28">
        <f t="shared" si="12"/>
        <v>0.13</v>
      </c>
      <c r="CF10" s="28">
        <f t="shared" si="29"/>
        <v>0.13</v>
      </c>
      <c r="CG10" s="28">
        <f t="shared" si="30"/>
        <v>0.14000000000000001</v>
      </c>
      <c r="CH10" s="30" t="str">
        <f t="shared" si="13"/>
        <v>인간</v>
      </c>
      <c r="CI10" s="30" t="str">
        <f t="shared" si="14"/>
        <v>-</v>
      </c>
      <c r="CJ10" s="30">
        <f t="shared" si="15"/>
        <v>0.13</v>
      </c>
      <c r="CK10" s="30">
        <f t="shared" si="16"/>
        <v>0.99999999999999956</v>
      </c>
      <c r="CL10" s="30" t="str">
        <f t="shared" si="17"/>
        <v/>
      </c>
      <c r="CM10" s="31" t="str">
        <f t="shared" si="18"/>
        <v/>
      </c>
    </row>
    <row r="11" spans="2:91" s="41" customFormat="1" ht="13.5" x14ac:dyDescent="0.3">
      <c r="B11" s="27">
        <v>8</v>
      </c>
      <c r="C11" s="32" t="s">
        <v>100</v>
      </c>
      <c r="D11" s="33" t="str">
        <f t="shared" si="0"/>
        <v>혼재의 추오 2→3각</v>
      </c>
      <c r="E11" s="33" t="str">
        <f t="shared" si="1"/>
        <v>토토이끼 3→4각</v>
      </c>
      <c r="F11" s="33" t="str">
        <f t="shared" si="2"/>
        <v>니나브 3각</v>
      </c>
      <c r="G11" s="33" t="str">
        <f t="shared" si="3"/>
        <v>다람쥐 욤 2→4각</v>
      </c>
      <c r="H11" s="33" t="str">
        <f t="shared" si="4"/>
        <v>여우 사피아노 2→4각</v>
      </c>
      <c r="I11" s="33" t="str">
        <f t="shared" si="5"/>
        <v/>
      </c>
      <c r="J11" s="33" t="str">
        <f t="shared" si="6"/>
        <v/>
      </c>
      <c r="K11" s="33" t="str">
        <f t="shared" si="7"/>
        <v/>
      </c>
      <c r="L11" s="33" t="str">
        <f t="shared" si="8"/>
        <v/>
      </c>
      <c r="M11" s="33" t="str">
        <f t="shared" si="9"/>
        <v/>
      </c>
      <c r="N11" s="32" t="s">
        <v>44</v>
      </c>
      <c r="O11" s="32" t="s">
        <v>13</v>
      </c>
      <c r="P11" s="32" t="s">
        <v>149</v>
      </c>
      <c r="Q11" s="32" t="s">
        <v>162</v>
      </c>
      <c r="R11" s="32" t="s">
        <v>163</v>
      </c>
      <c r="S11" s="32"/>
      <c r="T11" s="32"/>
      <c r="U11" s="32"/>
      <c r="V11" s="32"/>
      <c r="W11" s="32"/>
      <c r="X11" s="32">
        <f>IF(AR11="","",VLOOKUP(AR11,추피_입력!$C$2:$E$289,2,0))</f>
        <v>2</v>
      </c>
      <c r="Y11" s="32">
        <f>IF(AS11="","",VLOOKUP(AS11,추피_입력!$C$2:$E$289,2,0))</f>
        <v>3</v>
      </c>
      <c r="Z11" s="32">
        <f>IF(AT11="","",VLOOKUP(AT11,추피_입력!$C$2:$E$289,2,0))</f>
        <v>3</v>
      </c>
      <c r="AA11" s="32">
        <f>IF(AU11="","",VLOOKUP(AU11,추피_입력!$C$2:$E$289,2,0))</f>
        <v>2</v>
      </c>
      <c r="AB11" s="32">
        <f>IF(AV11="","",VLOOKUP(AV11,추피_입력!$C$2:$E$289,2,0))</f>
        <v>2</v>
      </c>
      <c r="AC11" s="32" t="str">
        <f>IF(AW11="","",VLOOKUP(AW11,추피_입력!$C$2:$E$289,2,0))</f>
        <v/>
      </c>
      <c r="AD11" s="32" t="str">
        <f>IF(AX11="","",VLOOKUP(AX11,추피_입력!$C$2:$E$289,2,0))</f>
        <v/>
      </c>
      <c r="AE11" s="32" t="str">
        <f>IF(AY11="","",VLOOKUP(AY11,추피_입력!$C$2:$E$289,2,0))</f>
        <v/>
      </c>
      <c r="AF11" s="32" t="str">
        <f>IF(AZ11="","",VLOOKUP(AZ11,추피_입력!$C$2:$E$289,2,0))</f>
        <v/>
      </c>
      <c r="AG11" s="32" t="str">
        <f>IF(BA11="","",VLOOKUP(BA11,추피_입력!$C$2:$E$289,2,0))</f>
        <v/>
      </c>
      <c r="AH11" s="32">
        <f>IF(AR11="","",VLOOKUP(AR11,추피_입력!$C$2:$G$289,5,0))</f>
        <v>3</v>
      </c>
      <c r="AI11" s="32">
        <f>IF(AS11="","",VLOOKUP(AS11,추피_입력!$C$2:$G$289,5,0))</f>
        <v>4</v>
      </c>
      <c r="AJ11" s="32">
        <f>IF(AT11="","",VLOOKUP(AT11,추피_입력!$C$2:$G$289,5,0))</f>
        <v>3</v>
      </c>
      <c r="AK11" s="32">
        <f>IF(AU11="","",VLOOKUP(AU11,추피_입력!$C$2:$G$289,5,0))</f>
        <v>4</v>
      </c>
      <c r="AL11" s="32">
        <f>IF(AV11="","",VLOOKUP(AV11,추피_입력!$C$2:$G$289,5,0))</f>
        <v>4</v>
      </c>
      <c r="AM11" s="32" t="str">
        <f>IF(AW11="","",VLOOKUP(AW11,추피_입력!$C$2:$G$289,5,0))</f>
        <v/>
      </c>
      <c r="AN11" s="32" t="str">
        <f>IF(AX11="","",VLOOKUP(AX11,추피_입력!$C$2:$G$289,5,0))</f>
        <v/>
      </c>
      <c r="AO11" s="32" t="str">
        <f>IF(AY11="","",VLOOKUP(AY11,추피_입력!$C$2:$G$289,5,0))</f>
        <v/>
      </c>
      <c r="AP11" s="32" t="str">
        <f>IF(AZ11="","",VLOOKUP(AZ11,추피_입력!$C$2:$G$289,5,0))</f>
        <v/>
      </c>
      <c r="AQ11" s="32" t="str">
        <f>IF(BA11="","",VLOOKUP(BA11,추피_입력!$C$2:$G$289,5,0))</f>
        <v/>
      </c>
      <c r="AR11" s="32" t="str">
        <f>IF(N11="","",VLOOKUP(N11,추피_입력!$B$2:$E$289,2,0))</f>
        <v>c-100</v>
      </c>
      <c r="AS11" s="32" t="str">
        <f>IF(O11="","",VLOOKUP(O11,추피_입력!$B$2:$E$289,2,0))</f>
        <v>d-46</v>
      </c>
      <c r="AT11" s="32" t="str">
        <f>IF(P11="","",VLOOKUP(P11,추피_입력!$B$2:$E$289,2,0))</f>
        <v>a-4</v>
      </c>
      <c r="AU11" s="32" t="str">
        <f>IF(Q11="","",VLOOKUP(Q11,추피_입력!$B$2:$E$289,2,0))</f>
        <v>e-7</v>
      </c>
      <c r="AV11" s="32" t="str">
        <f>IF(R11="","",VLOOKUP(R11,추피_입력!$B$2:$E$289,2,0))</f>
        <v>e-18</v>
      </c>
      <c r="AW11" s="32" t="str">
        <f>IF(S11="","",VLOOKUP(S11,추피_입력!$B$2:$E$289,2,0))</f>
        <v/>
      </c>
      <c r="AX11" s="32" t="str">
        <f>IF(T11="","",VLOOKUP(T11,추피_입력!$B$2:$E$289,2,0))</f>
        <v/>
      </c>
      <c r="AY11" s="32" t="str">
        <f>IF(U11="","",VLOOKUP(U11,추피_입력!$B$2:$E$289,2,0))</f>
        <v/>
      </c>
      <c r="AZ11" s="32" t="str">
        <f>IF(V11="","",VLOOKUP(V11,추피_입력!$B$2:$E$289,2,0))</f>
        <v/>
      </c>
      <c r="BA11" s="32" t="str">
        <f>IF(W11="","",VLOOKUP(W11,추피_입력!$B$2:$E$289,2,0))</f>
        <v/>
      </c>
      <c r="BB11" s="32"/>
      <c r="BC11" s="32">
        <v>6</v>
      </c>
      <c r="BD11" s="32"/>
      <c r="BE11" s="32"/>
      <c r="BF11" s="32"/>
      <c r="BG11" s="32"/>
      <c r="BH11" s="32"/>
      <c r="BI11" s="32"/>
      <c r="BJ11" s="32"/>
      <c r="BK11" s="32" t="str">
        <f t="shared" si="19"/>
        <v/>
      </c>
      <c r="BL11" s="32" t="str">
        <f t="shared" si="20"/>
        <v>악마0.2</v>
      </c>
      <c r="BM11" s="32" t="str">
        <f t="shared" si="21"/>
        <v/>
      </c>
      <c r="BN11" s="32" t="str">
        <f t="shared" si="22"/>
        <v/>
      </c>
      <c r="BO11" s="32" t="str">
        <f t="shared" si="23"/>
        <v/>
      </c>
      <c r="BP11" s="32" t="str">
        <f t="shared" si="24"/>
        <v/>
      </c>
      <c r="BQ11" s="32" t="str">
        <f t="shared" si="25"/>
        <v/>
      </c>
      <c r="BR11" s="32" t="str">
        <f t="shared" si="26"/>
        <v/>
      </c>
      <c r="BS11" s="32" t="str">
        <f t="shared" si="27"/>
        <v/>
      </c>
      <c r="BT11" s="32">
        <f t="shared" si="28"/>
        <v>0.2</v>
      </c>
      <c r="BU11" s="32" t="str">
        <f t="shared" si="11"/>
        <v>악마0.2</v>
      </c>
      <c r="BV11" s="32"/>
      <c r="BW11" s="32">
        <v>0.2</v>
      </c>
      <c r="BX11" s="32"/>
      <c r="BY11" s="32"/>
      <c r="BZ11" s="32"/>
      <c r="CA11" s="32"/>
      <c r="CB11" s="32"/>
      <c r="CC11" s="32"/>
      <c r="CD11" s="32"/>
      <c r="CE11" s="32">
        <f t="shared" si="12"/>
        <v>0.06</v>
      </c>
      <c r="CF11" s="32">
        <f t="shared" si="29"/>
        <v>7.0000000000000007E-2</v>
      </c>
      <c r="CG11" s="32">
        <f t="shared" si="30"/>
        <v>7.0000000000000007E-2</v>
      </c>
      <c r="CH11" s="34" t="str">
        <f t="shared" si="13"/>
        <v>악마</v>
      </c>
      <c r="CI11" s="34">
        <f t="shared" si="14"/>
        <v>0.06</v>
      </c>
      <c r="CJ11" s="34">
        <f t="shared" si="15"/>
        <v>0.06</v>
      </c>
      <c r="CK11" s="34" t="str">
        <f t="shared" si="16"/>
        <v/>
      </c>
      <c r="CL11" s="34" t="str">
        <f t="shared" si="17"/>
        <v/>
      </c>
      <c r="CM11" s="35" t="str">
        <f t="shared" si="18"/>
        <v/>
      </c>
    </row>
    <row r="12" spans="2:91" s="41" customFormat="1" ht="13.5" hidden="1" x14ac:dyDescent="0.3">
      <c r="B12" s="27">
        <v>9</v>
      </c>
      <c r="C12" s="28" t="s">
        <v>169</v>
      </c>
      <c r="D12" s="29" t="str">
        <f t="shared" si="0"/>
        <v>알레그로 2→3각</v>
      </c>
      <c r="E12" s="29" t="str">
        <f t="shared" si="1"/>
        <v>아만 2→3각</v>
      </c>
      <c r="F12" s="29" t="str">
        <f t="shared" si="2"/>
        <v>카마인 1각</v>
      </c>
      <c r="G12" s="29" t="str">
        <f t="shared" si="3"/>
        <v>니나브 3각</v>
      </c>
      <c r="H12" s="29" t="str">
        <f t="shared" si="4"/>
        <v>베아트리스 1→3각</v>
      </c>
      <c r="I12" s="29" t="str">
        <f t="shared" si="5"/>
        <v/>
      </c>
      <c r="J12" s="29" t="str">
        <f t="shared" si="6"/>
        <v/>
      </c>
      <c r="K12" s="29" t="str">
        <f t="shared" si="7"/>
        <v/>
      </c>
      <c r="L12" s="29" t="str">
        <f t="shared" si="8"/>
        <v/>
      </c>
      <c r="M12" s="29" t="str">
        <f t="shared" si="9"/>
        <v/>
      </c>
      <c r="N12" s="28" t="s">
        <v>155</v>
      </c>
      <c r="O12" s="28" t="s">
        <v>47</v>
      </c>
      <c r="P12" s="28" t="s">
        <v>171</v>
      </c>
      <c r="Q12" s="28" t="s">
        <v>16</v>
      </c>
      <c r="R12" s="28" t="s">
        <v>172</v>
      </c>
      <c r="S12" s="28"/>
      <c r="T12" s="28"/>
      <c r="U12" s="28"/>
      <c r="V12" s="28"/>
      <c r="W12" s="28"/>
      <c r="X12" s="28">
        <f>IF(AR12="","",VLOOKUP(AR12,추피_입력!$C$2:$E$289,2,0))</f>
        <v>2</v>
      </c>
      <c r="Y12" s="28">
        <f>IF(AS12="","",VLOOKUP(AS12,추피_입력!$C$2:$E$289,2,0))</f>
        <v>2</v>
      </c>
      <c r="Z12" s="28">
        <f>IF(AT12="","",VLOOKUP(AT12,추피_입력!$C$2:$E$289,2,0))</f>
        <v>1</v>
      </c>
      <c r="AA12" s="28">
        <f>IF(AU12="","",VLOOKUP(AU12,추피_입력!$C$2:$E$289,2,0))</f>
        <v>3</v>
      </c>
      <c r="AB12" s="28">
        <f>IF(AV12="","",VLOOKUP(AV12,추피_입력!$C$2:$E$289,2,0))</f>
        <v>1</v>
      </c>
      <c r="AC12" s="28" t="str">
        <f>IF(AW12="","",VLOOKUP(AW12,추피_입력!$C$2:$E$289,2,0))</f>
        <v/>
      </c>
      <c r="AD12" s="28" t="str">
        <f>IF(AX12="","",VLOOKUP(AX12,추피_입력!$C$2:$E$289,2,0))</f>
        <v/>
      </c>
      <c r="AE12" s="28" t="str">
        <f>IF(AY12="","",VLOOKUP(AY12,추피_입력!$C$2:$E$289,2,0))</f>
        <v/>
      </c>
      <c r="AF12" s="28" t="str">
        <f>IF(AZ12="","",VLOOKUP(AZ12,추피_입력!$C$2:$E$289,2,0))</f>
        <v/>
      </c>
      <c r="AG12" s="28" t="str">
        <f>IF(BA12="","",VLOOKUP(BA12,추피_입력!$C$2:$E$289,2,0))</f>
        <v/>
      </c>
      <c r="AH12" s="28">
        <f>IF(AR12="","",VLOOKUP(AR12,추피_입력!$C$2:$G$289,5,0))</f>
        <v>3</v>
      </c>
      <c r="AI12" s="28">
        <f>IF(AS12="","",VLOOKUP(AS12,추피_입력!$C$2:$G$289,5,0))</f>
        <v>3</v>
      </c>
      <c r="AJ12" s="28">
        <f>IF(AT12="","",VLOOKUP(AT12,추피_입력!$C$2:$G$289,5,0))</f>
        <v>1</v>
      </c>
      <c r="AK12" s="28">
        <f>IF(AU12="","",VLOOKUP(AU12,추피_입력!$C$2:$G$289,5,0))</f>
        <v>3</v>
      </c>
      <c r="AL12" s="28">
        <f>IF(AV12="","",VLOOKUP(AV12,추피_입력!$C$2:$G$289,5,0))</f>
        <v>3</v>
      </c>
      <c r="AM12" s="28" t="str">
        <f>IF(AW12="","",VLOOKUP(AW12,추피_입력!$C$2:$G$289,5,0))</f>
        <v/>
      </c>
      <c r="AN12" s="28" t="str">
        <f>IF(AX12="","",VLOOKUP(AX12,추피_입력!$C$2:$G$289,5,0))</f>
        <v/>
      </c>
      <c r="AO12" s="28" t="str">
        <f>IF(AY12="","",VLOOKUP(AY12,추피_입력!$C$2:$G$289,5,0))</f>
        <v/>
      </c>
      <c r="AP12" s="28" t="str">
        <f>IF(AZ12="","",VLOOKUP(AZ12,추피_입력!$C$2:$G$289,5,0))</f>
        <v/>
      </c>
      <c r="AQ12" s="28" t="str">
        <f>IF(BA12="","",VLOOKUP(BA12,추피_입력!$C$2:$G$289,5,0))</f>
        <v/>
      </c>
      <c r="AR12" s="28" t="str">
        <f>IF(N12="","",VLOOKUP(N12,추피_입력!$B$2:$E$289,2,0))</f>
        <v>b-31</v>
      </c>
      <c r="AS12" s="28" t="str">
        <f>IF(O12="","",VLOOKUP(O12,추피_입력!$B$2:$E$289,2,0))</f>
        <v>a-12</v>
      </c>
      <c r="AT12" s="28" t="str">
        <f>IF(P12="","",VLOOKUP(P12,추피_입력!$B$2:$E$289,2,0))</f>
        <v>a-22</v>
      </c>
      <c r="AU12" s="28" t="str">
        <f>IF(Q12="","",VLOOKUP(Q12,추피_입력!$B$2:$E$289,2,0))</f>
        <v>a-4</v>
      </c>
      <c r="AV12" s="28" t="str">
        <f>IF(R12="","",VLOOKUP(R12,추피_입력!$B$2:$E$289,2,0))</f>
        <v>a-8</v>
      </c>
      <c r="AW12" s="28" t="str">
        <f>IF(S12="","",VLOOKUP(S12,추피_입력!$B$2:$E$289,2,0))</f>
        <v/>
      </c>
      <c r="AX12" s="28" t="str">
        <f>IF(T12="","",VLOOKUP(T12,추피_입력!$B$2:$E$289,2,0))</f>
        <v/>
      </c>
      <c r="AY12" s="28" t="str">
        <f>IF(U12="","",VLOOKUP(U12,추피_입력!$B$2:$E$289,2,0))</f>
        <v/>
      </c>
      <c r="AZ12" s="28" t="str">
        <f>IF(V12="","",VLOOKUP(V12,추피_입력!$B$2:$E$289,2,0))</f>
        <v/>
      </c>
      <c r="BA12" s="28" t="str">
        <f>IF(W12="","",VLOOKUP(W12,추피_입력!$B$2:$E$289,2,0))</f>
        <v/>
      </c>
      <c r="BB12" s="28">
        <v>8</v>
      </c>
      <c r="BC12" s="28"/>
      <c r="BD12" s="28"/>
      <c r="BE12" s="28"/>
      <c r="BF12" s="28"/>
      <c r="BG12" s="28"/>
      <c r="BH12" s="28"/>
      <c r="BI12" s="28"/>
      <c r="BJ12" s="28"/>
      <c r="BK12" s="28" t="str">
        <f t="shared" si="19"/>
        <v/>
      </c>
      <c r="BL12" s="28" t="str">
        <f t="shared" si="20"/>
        <v/>
      </c>
      <c r="BM12" s="28" t="str">
        <f t="shared" si="21"/>
        <v/>
      </c>
      <c r="BN12" s="28" t="str">
        <f t="shared" si="22"/>
        <v>불사0.4</v>
      </c>
      <c r="BO12" s="28" t="str">
        <f t="shared" si="23"/>
        <v/>
      </c>
      <c r="BP12" s="28" t="str">
        <f t="shared" si="24"/>
        <v/>
      </c>
      <c r="BQ12" s="28" t="str">
        <f t="shared" si="25"/>
        <v/>
      </c>
      <c r="BR12" s="28" t="str">
        <f t="shared" si="26"/>
        <v/>
      </c>
      <c r="BS12" s="28" t="str">
        <f t="shared" si="27"/>
        <v/>
      </c>
      <c r="BT12" s="28">
        <f t="shared" si="28"/>
        <v>0.4</v>
      </c>
      <c r="BU12" s="28" t="str">
        <f t="shared" si="11"/>
        <v>불사0.4</v>
      </c>
      <c r="BV12" s="28"/>
      <c r="BW12" s="28"/>
      <c r="BX12" s="28"/>
      <c r="BY12" s="28">
        <v>0.4</v>
      </c>
      <c r="BZ12" s="28"/>
      <c r="CA12" s="28"/>
      <c r="CB12" s="28"/>
      <c r="CC12" s="28"/>
      <c r="CD12" s="28"/>
      <c r="CE12" s="28">
        <f t="shared" si="12"/>
        <v>0.13</v>
      </c>
      <c r="CF12" s="28">
        <f t="shared" si="29"/>
        <v>0.13</v>
      </c>
      <c r="CG12" s="28">
        <f t="shared" si="30"/>
        <v>0.14000000000000001</v>
      </c>
      <c r="CH12" s="30" t="str">
        <f t="shared" si="13"/>
        <v>불사</v>
      </c>
      <c r="CI12" s="30" t="str">
        <f t="shared" si="14"/>
        <v>-</v>
      </c>
      <c r="CJ12" s="30">
        <f t="shared" si="15"/>
        <v>0.13</v>
      </c>
      <c r="CK12" s="30">
        <f t="shared" si="16"/>
        <v>0.99999999999999978</v>
      </c>
      <c r="CL12" s="30" t="str">
        <f t="shared" si="17"/>
        <v/>
      </c>
      <c r="CM12" s="31" t="str">
        <f t="shared" si="18"/>
        <v/>
      </c>
    </row>
    <row r="13" spans="2:91" s="41" customFormat="1" ht="13.5" hidden="1" x14ac:dyDescent="0.3">
      <c r="B13" s="27">
        <v>10</v>
      </c>
      <c r="C13" s="32" t="s">
        <v>173</v>
      </c>
      <c r="D13" s="33" t="str">
        <f t="shared" si="0"/>
        <v>사샤 0→1각</v>
      </c>
      <c r="E13" s="33" t="str">
        <f t="shared" si="1"/>
        <v>베아트리스 1→3각</v>
      </c>
      <c r="F13" s="33" t="str">
        <f t="shared" si="2"/>
        <v>니나브 3각</v>
      </c>
      <c r="G13" s="33" t="str">
        <f t="shared" si="3"/>
        <v>아제나&amp;이난나 3각</v>
      </c>
      <c r="H13" s="33" t="str">
        <f t="shared" si="4"/>
        <v>에아달린 0→3각</v>
      </c>
      <c r="I13" s="33" t="str">
        <f t="shared" si="5"/>
        <v>아델 0→3각</v>
      </c>
      <c r="J13" s="33" t="str">
        <f t="shared" si="6"/>
        <v>검은이빨 2→3각</v>
      </c>
      <c r="K13" s="33" t="str">
        <f t="shared" si="7"/>
        <v/>
      </c>
      <c r="L13" s="33" t="str">
        <f t="shared" si="8"/>
        <v/>
      </c>
      <c r="M13" s="33" t="str">
        <f t="shared" si="9"/>
        <v/>
      </c>
      <c r="N13" s="32" t="s">
        <v>174</v>
      </c>
      <c r="O13" s="32" t="s">
        <v>172</v>
      </c>
      <c r="P13" s="32" t="s">
        <v>149</v>
      </c>
      <c r="Q13" s="32" t="s">
        <v>148</v>
      </c>
      <c r="R13" s="32" t="s">
        <v>175</v>
      </c>
      <c r="S13" s="32" t="s">
        <v>176</v>
      </c>
      <c r="T13" s="32" t="s">
        <v>177</v>
      </c>
      <c r="U13" s="32"/>
      <c r="V13" s="32"/>
      <c r="W13" s="32"/>
      <c r="X13" s="32">
        <f>IF(AR13="","",VLOOKUP(AR13,추피_입력!$C$2:$E$289,2,0))</f>
        <v>0</v>
      </c>
      <c r="Y13" s="32">
        <f>IF(AS13="","",VLOOKUP(AS13,추피_입력!$C$2:$E$289,2,0))</f>
        <v>1</v>
      </c>
      <c r="Z13" s="32">
        <f>IF(AT13="","",VLOOKUP(AT13,추피_입력!$C$2:$E$289,2,0))</f>
        <v>3</v>
      </c>
      <c r="AA13" s="32">
        <f>IF(AU13="","",VLOOKUP(AU13,추피_입력!$C$2:$E$289,2,0))</f>
        <v>3</v>
      </c>
      <c r="AB13" s="32">
        <f>IF(AV13="","",VLOOKUP(AV13,추피_입력!$C$2:$E$289,2,0))</f>
        <v>0</v>
      </c>
      <c r="AC13" s="32">
        <f>IF(AW13="","",VLOOKUP(AW13,추피_입력!$C$2:$E$289,2,0))</f>
        <v>0</v>
      </c>
      <c r="AD13" s="32">
        <f>IF(AX13="","",VLOOKUP(AX13,추피_입력!$C$2:$E$289,2,0))</f>
        <v>2</v>
      </c>
      <c r="AE13" s="32" t="str">
        <f>IF(AY13="","",VLOOKUP(AY13,추피_입력!$C$2:$E$289,2,0))</f>
        <v/>
      </c>
      <c r="AF13" s="32" t="str">
        <f>IF(AZ13="","",VLOOKUP(AZ13,추피_입력!$C$2:$E$289,2,0))</f>
        <v/>
      </c>
      <c r="AG13" s="32" t="str">
        <f>IF(BA13="","",VLOOKUP(BA13,추피_입력!$C$2:$E$289,2,0))</f>
        <v/>
      </c>
      <c r="AH13" s="32">
        <f>IF(AR13="","",VLOOKUP(AR13,추피_입력!$C$2:$G$289,5,0))</f>
        <v>1</v>
      </c>
      <c r="AI13" s="32">
        <f>IF(AS13="","",VLOOKUP(AS13,추피_입력!$C$2:$G$289,5,0))</f>
        <v>3</v>
      </c>
      <c r="AJ13" s="32">
        <f>IF(AT13="","",VLOOKUP(AT13,추피_입력!$C$2:$G$289,5,0))</f>
        <v>3</v>
      </c>
      <c r="AK13" s="32">
        <f>IF(AU13="","",VLOOKUP(AU13,추피_입력!$C$2:$G$289,5,0))</f>
        <v>3</v>
      </c>
      <c r="AL13" s="32">
        <f>IF(AV13="","",VLOOKUP(AV13,추피_입력!$C$2:$G$289,5,0))</f>
        <v>3</v>
      </c>
      <c r="AM13" s="32">
        <f>IF(AW13="","",VLOOKUP(AW13,추피_입력!$C$2:$G$289,5,0))</f>
        <v>3</v>
      </c>
      <c r="AN13" s="32">
        <f>IF(AX13="","",VLOOKUP(AX13,추피_입력!$C$2:$G$289,5,0))</f>
        <v>3</v>
      </c>
      <c r="AO13" s="32" t="str">
        <f>IF(AY13="","",VLOOKUP(AY13,추피_입력!$C$2:$G$289,5,0))</f>
        <v/>
      </c>
      <c r="AP13" s="32" t="str">
        <f>IF(AZ13="","",VLOOKUP(AZ13,추피_입력!$C$2:$G$289,5,0))</f>
        <v/>
      </c>
      <c r="AQ13" s="32" t="str">
        <f>IF(BA13="","",VLOOKUP(BA13,추피_입력!$C$2:$G$289,5,0))</f>
        <v/>
      </c>
      <c r="AR13" s="32" t="str">
        <f>IF(N13="","",VLOOKUP(N13,추피_입력!$B$2:$E$289,2,0))</f>
        <v>b-20</v>
      </c>
      <c r="AS13" s="32" t="str">
        <f>IF(O13="","",VLOOKUP(O13,추피_입력!$B$2:$E$289,2,0))</f>
        <v>a-8</v>
      </c>
      <c r="AT13" s="32" t="str">
        <f>IF(P13="","",VLOOKUP(P13,추피_입력!$B$2:$E$289,2,0))</f>
        <v>a-4</v>
      </c>
      <c r="AU13" s="32" t="str">
        <f>IF(Q13="","",VLOOKUP(Q13,추피_입력!$B$2:$E$289,2,0))</f>
        <v>a-14</v>
      </c>
      <c r="AV13" s="32" t="str">
        <f>IF(R13="","",VLOOKUP(R13,추피_입력!$B$2:$E$289,2,0))</f>
        <v>b-35</v>
      </c>
      <c r="AW13" s="32" t="str">
        <f>IF(S13="","",VLOOKUP(S13,추피_입력!$B$2:$E$289,2,0))</f>
        <v>b-27</v>
      </c>
      <c r="AX13" s="32" t="str">
        <f>IF(T13="","",VLOOKUP(T13,추피_입력!$B$2:$E$289,2,0))</f>
        <v>b-1</v>
      </c>
      <c r="AY13" s="32" t="str">
        <f>IF(U13="","",VLOOKUP(U13,추피_입력!$B$2:$E$289,2,0))</f>
        <v/>
      </c>
      <c r="AZ13" s="32" t="str">
        <f>IF(V13="","",VLOOKUP(V13,추피_입력!$B$2:$E$289,2,0))</f>
        <v/>
      </c>
      <c r="BA13" s="32" t="str">
        <f>IF(W13="","",VLOOKUP(W13,추피_입력!$B$2:$E$289,2,0))</f>
        <v/>
      </c>
      <c r="BB13" s="32"/>
      <c r="BC13" s="32"/>
      <c r="BD13" s="32">
        <v>3</v>
      </c>
      <c r="BE13" s="32"/>
      <c r="BF13" s="32"/>
      <c r="BG13" s="32"/>
      <c r="BH13" s="32"/>
      <c r="BI13" s="32"/>
      <c r="BJ13" s="32"/>
      <c r="BK13" s="32" t="str">
        <f t="shared" si="19"/>
        <v/>
      </c>
      <c r="BL13" s="32" t="str">
        <f t="shared" si="20"/>
        <v/>
      </c>
      <c r="BM13" s="32" t="str">
        <f t="shared" si="21"/>
        <v/>
      </c>
      <c r="BN13" s="32" t="str">
        <f t="shared" si="22"/>
        <v/>
      </c>
      <c r="BO13" s="32" t="str">
        <f t="shared" si="23"/>
        <v/>
      </c>
      <c r="BP13" s="32" t="str">
        <f t="shared" si="24"/>
        <v/>
      </c>
      <c r="BQ13" s="32" t="str">
        <f t="shared" si="25"/>
        <v>정령0.4</v>
      </c>
      <c r="BR13" s="32" t="str">
        <f t="shared" si="26"/>
        <v/>
      </c>
      <c r="BS13" s="32" t="str">
        <f t="shared" si="27"/>
        <v/>
      </c>
      <c r="BT13" s="32">
        <f t="shared" si="28"/>
        <v>0.4</v>
      </c>
      <c r="BU13" s="32" t="str">
        <f t="shared" si="11"/>
        <v>정령0.4</v>
      </c>
      <c r="BV13" s="32"/>
      <c r="BW13" s="32"/>
      <c r="BX13" s="32"/>
      <c r="BY13" s="32"/>
      <c r="BZ13" s="32"/>
      <c r="CA13" s="32"/>
      <c r="CB13" s="32">
        <v>0.4</v>
      </c>
      <c r="CC13" s="32"/>
      <c r="CD13" s="32"/>
      <c r="CE13" s="32">
        <f t="shared" si="12"/>
        <v>0.13</v>
      </c>
      <c r="CF13" s="32">
        <f t="shared" si="29"/>
        <v>0.13</v>
      </c>
      <c r="CG13" s="32">
        <f t="shared" si="30"/>
        <v>0.14000000000000001</v>
      </c>
      <c r="CH13" s="34" t="str">
        <f t="shared" si="13"/>
        <v>정령</v>
      </c>
      <c r="CI13" s="34" t="str">
        <f t="shared" si="14"/>
        <v>-</v>
      </c>
      <c r="CJ13" s="34">
        <f t="shared" si="15"/>
        <v>0.13</v>
      </c>
      <c r="CK13" s="34">
        <f t="shared" si="16"/>
        <v>4.9999999999999991</v>
      </c>
      <c r="CL13" s="34" t="str">
        <f t="shared" si="17"/>
        <v/>
      </c>
      <c r="CM13" s="35" t="str">
        <f t="shared" si="18"/>
        <v/>
      </c>
    </row>
    <row r="14" spans="2:91" s="41" customFormat="1" ht="13.5" hidden="1" x14ac:dyDescent="0.3">
      <c r="B14" s="27">
        <v>11</v>
      </c>
      <c r="C14" s="28" t="s">
        <v>178</v>
      </c>
      <c r="D14" s="29" t="str">
        <f t="shared" si="0"/>
        <v>베아트리스 1→3각</v>
      </c>
      <c r="E14" s="29" t="str">
        <f t="shared" si="1"/>
        <v>니나브 3각</v>
      </c>
      <c r="F14" s="29" t="str">
        <f t="shared" si="2"/>
        <v>알레그로 2→3각</v>
      </c>
      <c r="G14" s="29" t="str">
        <f t="shared" si="3"/>
        <v/>
      </c>
      <c r="H14" s="29" t="str">
        <f t="shared" si="4"/>
        <v/>
      </c>
      <c r="I14" s="29" t="str">
        <f t="shared" si="5"/>
        <v/>
      </c>
      <c r="J14" s="29" t="str">
        <f t="shared" si="6"/>
        <v/>
      </c>
      <c r="K14" s="29" t="str">
        <f t="shared" si="7"/>
        <v/>
      </c>
      <c r="L14" s="29" t="str">
        <f t="shared" si="8"/>
        <v/>
      </c>
      <c r="M14" s="29" t="str">
        <f t="shared" si="9"/>
        <v/>
      </c>
      <c r="N14" s="28" t="s">
        <v>172</v>
      </c>
      <c r="O14" s="28" t="s">
        <v>16</v>
      </c>
      <c r="P14" s="28" t="s">
        <v>155</v>
      </c>
      <c r="Q14" s="28"/>
      <c r="R14" s="28"/>
      <c r="S14" s="28"/>
      <c r="T14" s="28"/>
      <c r="U14" s="28"/>
      <c r="V14" s="28"/>
      <c r="W14" s="28"/>
      <c r="X14" s="28">
        <f>IF(AR14="","",VLOOKUP(AR14,추피_입력!$C$2:$E$289,2,0))</f>
        <v>1</v>
      </c>
      <c r="Y14" s="28">
        <f>IF(AS14="","",VLOOKUP(AS14,추피_입력!$C$2:$E$289,2,0))</f>
        <v>3</v>
      </c>
      <c r="Z14" s="28">
        <f>IF(AT14="","",VLOOKUP(AT14,추피_입력!$C$2:$E$289,2,0))</f>
        <v>2</v>
      </c>
      <c r="AA14" s="28" t="str">
        <f>IF(AU14="","",VLOOKUP(AU14,추피_입력!$C$2:$E$289,2,0))</f>
        <v/>
      </c>
      <c r="AB14" s="28" t="str">
        <f>IF(AV14="","",VLOOKUP(AV14,추피_입력!$C$2:$E$289,2,0))</f>
        <v/>
      </c>
      <c r="AC14" s="28" t="str">
        <f>IF(AW14="","",VLOOKUP(AW14,추피_입력!$C$2:$E$289,2,0))</f>
        <v/>
      </c>
      <c r="AD14" s="28" t="str">
        <f>IF(AX14="","",VLOOKUP(AX14,추피_입력!$C$2:$E$289,2,0))</f>
        <v/>
      </c>
      <c r="AE14" s="28" t="str">
        <f>IF(AY14="","",VLOOKUP(AY14,추피_입력!$C$2:$E$289,2,0))</f>
        <v/>
      </c>
      <c r="AF14" s="28" t="str">
        <f>IF(AZ14="","",VLOOKUP(AZ14,추피_입력!$C$2:$E$289,2,0))</f>
        <v/>
      </c>
      <c r="AG14" s="28" t="str">
        <f>IF(BA14="","",VLOOKUP(BA14,추피_입력!$C$2:$E$289,2,0))</f>
        <v/>
      </c>
      <c r="AH14" s="28">
        <f>IF(AR14="","",VLOOKUP(AR14,추피_입력!$C$2:$G$289,5,0))</f>
        <v>3</v>
      </c>
      <c r="AI14" s="28">
        <f>IF(AS14="","",VLOOKUP(AS14,추피_입력!$C$2:$G$289,5,0))</f>
        <v>3</v>
      </c>
      <c r="AJ14" s="28">
        <f>IF(AT14="","",VLOOKUP(AT14,추피_입력!$C$2:$G$289,5,0))</f>
        <v>3</v>
      </c>
      <c r="AK14" s="28" t="str">
        <f>IF(AU14="","",VLOOKUP(AU14,추피_입력!$C$2:$G$289,5,0))</f>
        <v/>
      </c>
      <c r="AL14" s="28" t="str">
        <f>IF(AV14="","",VLOOKUP(AV14,추피_입력!$C$2:$G$289,5,0))</f>
        <v/>
      </c>
      <c r="AM14" s="28" t="str">
        <f>IF(AW14="","",VLOOKUP(AW14,추피_입력!$C$2:$G$289,5,0))</f>
        <v/>
      </c>
      <c r="AN14" s="28" t="str">
        <f>IF(AX14="","",VLOOKUP(AX14,추피_입력!$C$2:$G$289,5,0))</f>
        <v/>
      </c>
      <c r="AO14" s="28" t="str">
        <f>IF(AY14="","",VLOOKUP(AY14,추피_입력!$C$2:$G$289,5,0))</f>
        <v/>
      </c>
      <c r="AP14" s="28" t="str">
        <f>IF(AZ14="","",VLOOKUP(AZ14,추피_입력!$C$2:$G$289,5,0))</f>
        <v/>
      </c>
      <c r="AQ14" s="28" t="str">
        <f>IF(BA14="","",VLOOKUP(BA14,추피_입력!$C$2:$G$289,5,0))</f>
        <v/>
      </c>
      <c r="AR14" s="28" t="str">
        <f>IF(N14="","",VLOOKUP(N14,추피_입력!$B$2:$E$289,2,0))</f>
        <v>a-8</v>
      </c>
      <c r="AS14" s="28" t="str">
        <f>IF(O14="","",VLOOKUP(O14,추피_입력!$B$2:$E$289,2,0))</f>
        <v>a-4</v>
      </c>
      <c r="AT14" s="28" t="str">
        <f>IF(P14="","",VLOOKUP(P14,추피_입력!$B$2:$E$289,2,0))</f>
        <v>b-31</v>
      </c>
      <c r="AU14" s="28" t="str">
        <f>IF(Q14="","",VLOOKUP(Q14,추피_입력!$B$2:$E$289,2,0))</f>
        <v/>
      </c>
      <c r="AV14" s="28" t="str">
        <f>IF(R14="","",VLOOKUP(R14,추피_입력!$B$2:$E$289,2,0))</f>
        <v/>
      </c>
      <c r="AW14" s="28" t="str">
        <f>IF(S14="","",VLOOKUP(S14,추피_입력!$B$2:$E$289,2,0))</f>
        <v/>
      </c>
      <c r="AX14" s="28" t="str">
        <f>IF(T14="","",VLOOKUP(T14,추피_입력!$B$2:$E$289,2,0))</f>
        <v/>
      </c>
      <c r="AY14" s="28" t="str">
        <f>IF(U14="","",VLOOKUP(U14,추피_입력!$B$2:$E$289,2,0))</f>
        <v/>
      </c>
      <c r="AZ14" s="28" t="str">
        <f>IF(V14="","",VLOOKUP(V14,추피_입력!$B$2:$E$289,2,0))</f>
        <v/>
      </c>
      <c r="BA14" s="28" t="str">
        <f>IF(W14="","",VLOOKUP(W14,추피_입력!$B$2:$E$289,2,0))</f>
        <v/>
      </c>
      <c r="BB14" s="28">
        <v>7</v>
      </c>
      <c r="BC14" s="28"/>
      <c r="BD14" s="28"/>
      <c r="BE14" s="28"/>
      <c r="BF14" s="28"/>
      <c r="BG14" s="28"/>
      <c r="BH14" s="28"/>
      <c r="BI14" s="28"/>
      <c r="BJ14" s="28"/>
      <c r="BK14" s="28" t="str">
        <f t="shared" si="19"/>
        <v>인간0.3</v>
      </c>
      <c r="BL14" s="28" t="str">
        <f t="shared" si="20"/>
        <v/>
      </c>
      <c r="BM14" s="28" t="str">
        <f t="shared" si="21"/>
        <v/>
      </c>
      <c r="BN14" s="28" t="str">
        <f t="shared" si="22"/>
        <v/>
      </c>
      <c r="BO14" s="28" t="str">
        <f t="shared" si="23"/>
        <v/>
      </c>
      <c r="BP14" s="28" t="str">
        <f t="shared" si="24"/>
        <v/>
      </c>
      <c r="BQ14" s="28" t="str">
        <f t="shared" si="25"/>
        <v/>
      </c>
      <c r="BR14" s="28" t="str">
        <f t="shared" si="26"/>
        <v/>
      </c>
      <c r="BS14" s="28" t="str">
        <f t="shared" si="27"/>
        <v/>
      </c>
      <c r="BT14" s="28">
        <f t="shared" si="28"/>
        <v>0.3</v>
      </c>
      <c r="BU14" s="28" t="str">
        <f t="shared" si="11"/>
        <v>인간0.3</v>
      </c>
      <c r="BV14" s="28">
        <v>0.3</v>
      </c>
      <c r="BW14" s="28"/>
      <c r="BX14" s="28"/>
      <c r="BY14" s="28"/>
      <c r="BZ14" s="28"/>
      <c r="CA14" s="28"/>
      <c r="CB14" s="28"/>
      <c r="CC14" s="28"/>
      <c r="CD14" s="28"/>
      <c r="CE14" s="28">
        <f t="shared" si="12"/>
        <v>0.1</v>
      </c>
      <c r="CF14" s="28">
        <f t="shared" si="29"/>
        <v>0.1</v>
      </c>
      <c r="CG14" s="28">
        <f t="shared" si="30"/>
        <v>0.1</v>
      </c>
      <c r="CH14" s="30" t="str">
        <f t="shared" si="13"/>
        <v>인간</v>
      </c>
      <c r="CI14" s="30">
        <f t="shared" si="14"/>
        <v>0.1</v>
      </c>
      <c r="CJ14" s="30">
        <f t="shared" si="15"/>
        <v>0.1</v>
      </c>
      <c r="CK14" s="30" t="str">
        <f t="shared" si="16"/>
        <v/>
      </c>
      <c r="CL14" s="30" t="str">
        <f t="shared" si="17"/>
        <v/>
      </c>
      <c r="CM14" s="31" t="str">
        <f t="shared" si="18"/>
        <v/>
      </c>
    </row>
    <row r="15" spans="2:91" s="41" customFormat="1" ht="13.5" hidden="1" x14ac:dyDescent="0.3">
      <c r="B15" s="27">
        <v>12</v>
      </c>
      <c r="C15" s="32" t="s">
        <v>179</v>
      </c>
      <c r="D15" s="33" t="str">
        <f t="shared" si="0"/>
        <v>페일린 0→5각</v>
      </c>
      <c r="E15" s="33" t="str">
        <f t="shared" si="1"/>
        <v>아자란 4각</v>
      </c>
      <c r="F15" s="33" t="str">
        <f t="shared" si="2"/>
        <v>니나브 3각</v>
      </c>
      <c r="G15" s="33" t="str">
        <f t="shared" si="3"/>
        <v/>
      </c>
      <c r="H15" s="33" t="str">
        <f t="shared" si="4"/>
        <v/>
      </c>
      <c r="I15" s="33" t="str">
        <f t="shared" si="5"/>
        <v/>
      </c>
      <c r="J15" s="33" t="str">
        <f t="shared" si="6"/>
        <v/>
      </c>
      <c r="K15" s="33" t="str">
        <f t="shared" si="7"/>
        <v/>
      </c>
      <c r="L15" s="33" t="str">
        <f t="shared" si="8"/>
        <v/>
      </c>
      <c r="M15" s="33" t="str">
        <f t="shared" si="9"/>
        <v/>
      </c>
      <c r="N15" s="32" t="s">
        <v>180</v>
      </c>
      <c r="O15" s="32" t="s">
        <v>74</v>
      </c>
      <c r="P15" s="32" t="s">
        <v>149</v>
      </c>
      <c r="Q15" s="32"/>
      <c r="R15" s="32"/>
      <c r="S15" s="32"/>
      <c r="T15" s="32"/>
      <c r="U15" s="32"/>
      <c r="V15" s="32"/>
      <c r="W15" s="32"/>
      <c r="X15" s="32">
        <f>IF(AR15="","",VLOOKUP(AR15,추피_입력!$C$2:$E$289,2,0))</f>
        <v>0</v>
      </c>
      <c r="Y15" s="32">
        <f>IF(AS15="","",VLOOKUP(AS15,추피_입력!$C$2:$E$289,2,0))</f>
        <v>4</v>
      </c>
      <c r="Z15" s="32">
        <f>IF(AT15="","",VLOOKUP(AT15,추피_입력!$C$2:$E$289,2,0))</f>
        <v>3</v>
      </c>
      <c r="AA15" s="32" t="str">
        <f>IF(AU15="","",VLOOKUP(AU15,추피_입력!$C$2:$E$289,2,0))</f>
        <v/>
      </c>
      <c r="AB15" s="32" t="str">
        <f>IF(AV15="","",VLOOKUP(AV15,추피_입력!$C$2:$E$289,2,0))</f>
        <v/>
      </c>
      <c r="AC15" s="32" t="str">
        <f>IF(AW15="","",VLOOKUP(AW15,추피_입력!$C$2:$E$289,2,0))</f>
        <v/>
      </c>
      <c r="AD15" s="32" t="str">
        <f>IF(AX15="","",VLOOKUP(AX15,추피_입력!$C$2:$E$289,2,0))</f>
        <v/>
      </c>
      <c r="AE15" s="32" t="str">
        <f>IF(AY15="","",VLOOKUP(AY15,추피_입력!$C$2:$E$289,2,0))</f>
        <v/>
      </c>
      <c r="AF15" s="32" t="str">
        <f>IF(AZ15="","",VLOOKUP(AZ15,추피_입력!$C$2:$E$289,2,0))</f>
        <v/>
      </c>
      <c r="AG15" s="32" t="str">
        <f>IF(BA15="","",VLOOKUP(BA15,추피_입력!$C$2:$E$289,2,0))</f>
        <v/>
      </c>
      <c r="AH15" s="32">
        <f>IF(AR15="","",VLOOKUP(AR15,추피_입력!$C$2:$G$289,5,0))</f>
        <v>5</v>
      </c>
      <c r="AI15" s="32">
        <f>IF(AS15="","",VLOOKUP(AS15,추피_입력!$C$2:$G$289,5,0))</f>
        <v>4</v>
      </c>
      <c r="AJ15" s="32">
        <f>IF(AT15="","",VLOOKUP(AT15,추피_입력!$C$2:$G$289,5,0))</f>
        <v>3</v>
      </c>
      <c r="AK15" s="32" t="str">
        <f>IF(AU15="","",VLOOKUP(AU15,추피_입력!$C$2:$G$289,5,0))</f>
        <v/>
      </c>
      <c r="AL15" s="32" t="str">
        <f>IF(AV15="","",VLOOKUP(AV15,추피_입력!$C$2:$G$289,5,0))</f>
        <v/>
      </c>
      <c r="AM15" s="32" t="str">
        <f>IF(AW15="","",VLOOKUP(AW15,추피_입력!$C$2:$G$289,5,0))</f>
        <v/>
      </c>
      <c r="AN15" s="32" t="str">
        <f>IF(AX15="","",VLOOKUP(AX15,추피_입력!$C$2:$G$289,5,0))</f>
        <v/>
      </c>
      <c r="AO15" s="32" t="str">
        <f>IF(AY15="","",VLOOKUP(AY15,추피_입력!$C$2:$G$289,5,0))</f>
        <v/>
      </c>
      <c r="AP15" s="32" t="str">
        <f>IF(AZ15="","",VLOOKUP(AZ15,추피_입력!$C$2:$G$289,5,0))</f>
        <v/>
      </c>
      <c r="AQ15" s="32" t="str">
        <f>IF(BA15="","",VLOOKUP(BA15,추피_입력!$C$2:$G$289,5,0))</f>
        <v/>
      </c>
      <c r="AR15" s="32" t="str">
        <f>IF(N15="","",VLOOKUP(N15,추피_입력!$B$2:$E$289,2,0))</f>
        <v>c-92</v>
      </c>
      <c r="AS15" s="32" t="str">
        <f>IF(O15="","",VLOOKUP(O15,추피_입력!$B$2:$E$289,2,0))</f>
        <v>d-31</v>
      </c>
      <c r="AT15" s="32" t="str">
        <f>IF(P15="","",VLOOKUP(P15,추피_입력!$B$2:$E$289,2,0))</f>
        <v>a-4</v>
      </c>
      <c r="AU15" s="32" t="str">
        <f>IF(Q15="","",VLOOKUP(Q15,추피_입력!$B$2:$E$289,2,0))</f>
        <v/>
      </c>
      <c r="AV15" s="32" t="str">
        <f>IF(R15="","",VLOOKUP(R15,추피_입력!$B$2:$E$289,2,0))</f>
        <v/>
      </c>
      <c r="AW15" s="32" t="str">
        <f>IF(S15="","",VLOOKUP(S15,추피_입력!$B$2:$E$289,2,0))</f>
        <v/>
      </c>
      <c r="AX15" s="32" t="str">
        <f>IF(T15="","",VLOOKUP(T15,추피_입력!$B$2:$E$289,2,0))</f>
        <v/>
      </c>
      <c r="AY15" s="32" t="str">
        <f>IF(U15="","",VLOOKUP(U15,추피_입력!$B$2:$E$289,2,0))</f>
        <v/>
      </c>
      <c r="AZ15" s="32" t="str">
        <f>IF(V15="","",VLOOKUP(V15,추피_입력!$B$2:$E$289,2,0))</f>
        <v/>
      </c>
      <c r="BA15" s="32" t="str">
        <f>IF(W15="","",VLOOKUP(W15,추피_입력!$B$2:$E$289,2,0))</f>
        <v/>
      </c>
      <c r="BB15" s="32"/>
      <c r="BC15" s="32"/>
      <c r="BD15" s="32"/>
      <c r="BE15" s="32"/>
      <c r="BF15" s="32">
        <v>2</v>
      </c>
      <c r="BG15" s="32"/>
      <c r="BH15" s="32"/>
      <c r="BI15" s="32"/>
      <c r="BJ15" s="32"/>
      <c r="BK15" s="32" t="str">
        <f t="shared" si="19"/>
        <v/>
      </c>
      <c r="BL15" s="32" t="str">
        <f t="shared" si="20"/>
        <v/>
      </c>
      <c r="BM15" s="32" t="str">
        <f t="shared" si="21"/>
        <v/>
      </c>
      <c r="BN15" s="32" t="str">
        <f t="shared" si="22"/>
        <v/>
      </c>
      <c r="BO15" s="32" t="str">
        <f t="shared" si="23"/>
        <v/>
      </c>
      <c r="BP15" s="32" t="str">
        <f t="shared" si="24"/>
        <v/>
      </c>
      <c r="BQ15" s="32" t="str">
        <f t="shared" si="25"/>
        <v/>
      </c>
      <c r="BR15" s="32" t="str">
        <f t="shared" si="26"/>
        <v/>
      </c>
      <c r="BS15" s="32" t="str">
        <f t="shared" si="27"/>
        <v>기계0.2</v>
      </c>
      <c r="BT15" s="32">
        <f t="shared" si="28"/>
        <v>0.2</v>
      </c>
      <c r="BU15" s="32" t="str">
        <f t="shared" si="11"/>
        <v>기계0.2</v>
      </c>
      <c r="BV15" s="32"/>
      <c r="BW15" s="32"/>
      <c r="BX15" s="32"/>
      <c r="BY15" s="32"/>
      <c r="BZ15" s="32"/>
      <c r="CA15" s="32"/>
      <c r="CB15" s="32"/>
      <c r="CC15" s="32"/>
      <c r="CD15" s="32">
        <v>0.2</v>
      </c>
      <c r="CE15" s="32">
        <f t="shared" si="12"/>
        <v>0.06</v>
      </c>
      <c r="CF15" s="32">
        <f t="shared" si="29"/>
        <v>7.0000000000000007E-2</v>
      </c>
      <c r="CG15" s="32">
        <f t="shared" si="30"/>
        <v>7.0000000000000007E-2</v>
      </c>
      <c r="CH15" s="34" t="str">
        <f t="shared" si="13"/>
        <v>기계</v>
      </c>
      <c r="CI15" s="34">
        <f t="shared" si="14"/>
        <v>0.06</v>
      </c>
      <c r="CJ15" s="34">
        <f t="shared" si="15"/>
        <v>0.13</v>
      </c>
      <c r="CK15" s="34" t="str">
        <f t="shared" si="16"/>
        <v/>
      </c>
      <c r="CL15" s="34">
        <f t="shared" si="17"/>
        <v>5</v>
      </c>
      <c r="CM15" s="35" t="str">
        <f t="shared" si="18"/>
        <v/>
      </c>
    </row>
    <row r="16" spans="2:91" s="41" customFormat="1" ht="13.5" hidden="1" x14ac:dyDescent="0.3">
      <c r="B16" s="27">
        <v>13</v>
      </c>
      <c r="C16" s="28" t="s">
        <v>182</v>
      </c>
      <c r="D16" s="29" t="str">
        <f t="shared" si="0"/>
        <v>아르카디아 1→4각</v>
      </c>
      <c r="E16" s="29" t="str">
        <f t="shared" si="1"/>
        <v>니나브 3각</v>
      </c>
      <c r="F16" s="29" t="str">
        <f t="shared" si="2"/>
        <v>바스티안 0→3각</v>
      </c>
      <c r="G16" s="29" t="str">
        <f t="shared" si="3"/>
        <v>에아달린 0→3각</v>
      </c>
      <c r="H16" s="29" t="str">
        <f t="shared" si="4"/>
        <v/>
      </c>
      <c r="I16" s="29" t="str">
        <f t="shared" si="5"/>
        <v/>
      </c>
      <c r="J16" s="29" t="str">
        <f t="shared" si="6"/>
        <v/>
      </c>
      <c r="K16" s="29" t="str">
        <f t="shared" si="7"/>
        <v/>
      </c>
      <c r="L16" s="29" t="str">
        <f t="shared" si="8"/>
        <v/>
      </c>
      <c r="M16" s="29" t="str">
        <f t="shared" si="9"/>
        <v/>
      </c>
      <c r="N16" s="28" t="s">
        <v>183</v>
      </c>
      <c r="O16" s="28" t="s">
        <v>852</v>
      </c>
      <c r="P16" s="28" t="s">
        <v>853</v>
      </c>
      <c r="Q16" s="28" t="s">
        <v>854</v>
      </c>
      <c r="R16" s="28"/>
      <c r="S16" s="28"/>
      <c r="T16" s="28"/>
      <c r="U16" s="28"/>
      <c r="V16" s="28"/>
      <c r="W16" s="28"/>
      <c r="X16" s="28">
        <f>IF(AR16="","",VLOOKUP(AR16,추피_입력!$C$2:$E$289,2,0))</f>
        <v>1</v>
      </c>
      <c r="Y16" s="28">
        <f>IF(AS16="","",VLOOKUP(AS16,추피_입력!$C$2:$E$289,2,0))</f>
        <v>3</v>
      </c>
      <c r="Z16" s="28">
        <f>IF(AT16="","",VLOOKUP(AT16,추피_입력!$C$2:$E$289,2,0))</f>
        <v>0</v>
      </c>
      <c r="AA16" s="28">
        <f>IF(AU16="","",VLOOKUP(AU16,추피_입력!$C$2:$E$289,2,0))</f>
        <v>0</v>
      </c>
      <c r="AB16" s="28" t="str">
        <f>IF(AV16="","",VLOOKUP(AV16,추피_입력!$C$2:$E$289,2,0))</f>
        <v/>
      </c>
      <c r="AC16" s="28" t="str">
        <f>IF(AW16="","",VLOOKUP(AW16,추피_입력!$C$2:$E$289,2,0))</f>
        <v/>
      </c>
      <c r="AD16" s="28" t="str">
        <f>IF(AX16="","",VLOOKUP(AX16,추피_입력!$C$2:$E$289,2,0))</f>
        <v/>
      </c>
      <c r="AE16" s="28" t="str">
        <f>IF(AY16="","",VLOOKUP(AY16,추피_입력!$C$2:$E$289,2,0))</f>
        <v/>
      </c>
      <c r="AF16" s="28" t="str">
        <f>IF(AZ16="","",VLOOKUP(AZ16,추피_입력!$C$2:$E$289,2,0))</f>
        <v/>
      </c>
      <c r="AG16" s="28" t="str">
        <f>IF(BA16="","",VLOOKUP(BA16,추피_입력!$C$2:$E$289,2,0))</f>
        <v/>
      </c>
      <c r="AH16" s="28">
        <f>IF(AR16="","",VLOOKUP(AR16,추피_입력!$C$2:$G$289,5,0))</f>
        <v>4</v>
      </c>
      <c r="AI16" s="28">
        <f>IF(AS16="","",VLOOKUP(AS16,추피_입력!$C$2:$G$289,5,0))</f>
        <v>3</v>
      </c>
      <c r="AJ16" s="28">
        <f>IF(AT16="","",VLOOKUP(AT16,추피_입력!$C$2:$G$289,5,0))</f>
        <v>3</v>
      </c>
      <c r="AK16" s="28">
        <f>IF(AU16="","",VLOOKUP(AU16,추피_입력!$C$2:$G$289,5,0))</f>
        <v>3</v>
      </c>
      <c r="AL16" s="28" t="str">
        <f>IF(AV16="","",VLOOKUP(AV16,추피_입력!$C$2:$G$289,5,0))</f>
        <v/>
      </c>
      <c r="AM16" s="28" t="str">
        <f>IF(AW16="","",VLOOKUP(AW16,추피_입력!$C$2:$G$289,5,0))</f>
        <v/>
      </c>
      <c r="AN16" s="28" t="str">
        <f>IF(AX16="","",VLOOKUP(AX16,추피_입력!$C$2:$G$289,5,0))</f>
        <v/>
      </c>
      <c r="AO16" s="28" t="str">
        <f>IF(AY16="","",VLOOKUP(AY16,추피_입력!$C$2:$G$289,5,0))</f>
        <v/>
      </c>
      <c r="AP16" s="28" t="str">
        <f>IF(AZ16="","",VLOOKUP(AZ16,추피_입력!$C$2:$G$289,5,0))</f>
        <v/>
      </c>
      <c r="AQ16" s="28" t="str">
        <f>IF(BA16="","",VLOOKUP(BA16,추피_입력!$C$2:$G$289,5,0))</f>
        <v/>
      </c>
      <c r="AR16" s="28" t="str">
        <f>IF(N16="","",VLOOKUP(N16,추피_입력!$B$2:$E$289,2,0))</f>
        <v>b-29</v>
      </c>
      <c r="AS16" s="28" t="str">
        <f>IF(O16="","",VLOOKUP(O16,추피_입력!$B$2:$E$289,2,0))</f>
        <v>a-4</v>
      </c>
      <c r="AT16" s="28" t="str">
        <f>IF(P16="","",VLOOKUP(P16,추피_입력!$B$2:$E$289,2,0))</f>
        <v>b-14</v>
      </c>
      <c r="AU16" s="28" t="str">
        <f>IF(Q16="","",VLOOKUP(Q16,추피_입력!$B$2:$E$289,2,0))</f>
        <v>b-35</v>
      </c>
      <c r="AV16" s="28" t="str">
        <f>IF(R16="","",VLOOKUP(R16,추피_입력!$B$2:$E$289,2,0))</f>
        <v/>
      </c>
      <c r="AW16" s="28" t="str">
        <f>IF(S16="","",VLOOKUP(S16,추피_입력!$B$2:$E$289,2,0))</f>
        <v/>
      </c>
      <c r="AX16" s="28" t="str">
        <f>IF(T16="","",VLOOKUP(T16,추피_입력!$B$2:$E$289,2,0))</f>
        <v/>
      </c>
      <c r="AY16" s="28" t="str">
        <f>IF(U16="","",VLOOKUP(U16,추피_입력!$B$2:$E$289,2,0))</f>
        <v/>
      </c>
      <c r="AZ16" s="28" t="str">
        <f>IF(V16="","",VLOOKUP(V16,추피_입력!$B$2:$E$289,2,0))</f>
        <v/>
      </c>
      <c r="BA16" s="28" t="str">
        <f>IF(W16="","",VLOOKUP(W16,추피_입력!$B$2:$E$289,2,0))</f>
        <v/>
      </c>
      <c r="BB16" s="28">
        <v>6</v>
      </c>
      <c r="BC16" s="28"/>
      <c r="BD16" s="28"/>
      <c r="BE16" s="28"/>
      <c r="BF16" s="28"/>
      <c r="BG16" s="28"/>
      <c r="BH16" s="28"/>
      <c r="BI16" s="28"/>
      <c r="BJ16" s="28"/>
      <c r="BK16" s="28" t="str">
        <f t="shared" si="19"/>
        <v/>
      </c>
      <c r="BL16" s="28" t="str">
        <f t="shared" si="20"/>
        <v/>
      </c>
      <c r="BM16" s="28" t="str">
        <f t="shared" si="21"/>
        <v/>
      </c>
      <c r="BN16" s="28" t="str">
        <f t="shared" si="22"/>
        <v>불사0.3</v>
      </c>
      <c r="BO16" s="28" t="str">
        <f t="shared" si="23"/>
        <v/>
      </c>
      <c r="BP16" s="28" t="str">
        <f t="shared" si="24"/>
        <v/>
      </c>
      <c r="BQ16" s="28" t="str">
        <f t="shared" si="25"/>
        <v/>
      </c>
      <c r="BR16" s="28" t="str">
        <f t="shared" si="26"/>
        <v/>
      </c>
      <c r="BS16" s="28" t="str">
        <f t="shared" si="27"/>
        <v/>
      </c>
      <c r="BT16" s="28">
        <f t="shared" si="28"/>
        <v>0.3</v>
      </c>
      <c r="BU16" s="28" t="str">
        <f t="shared" si="11"/>
        <v>불사0.3</v>
      </c>
      <c r="BV16" s="28"/>
      <c r="BW16" s="28"/>
      <c r="BX16" s="28"/>
      <c r="BY16" s="28">
        <v>0.3</v>
      </c>
      <c r="BZ16" s="28"/>
      <c r="CA16" s="28"/>
      <c r="CB16" s="28"/>
      <c r="CC16" s="28"/>
      <c r="CD16" s="28"/>
      <c r="CE16" s="28">
        <f t="shared" si="12"/>
        <v>0.1</v>
      </c>
      <c r="CF16" s="28">
        <f t="shared" si="29"/>
        <v>0.1</v>
      </c>
      <c r="CG16" s="28">
        <f t="shared" si="30"/>
        <v>0.1</v>
      </c>
      <c r="CH16" s="30" t="str">
        <f t="shared" si="13"/>
        <v>불사</v>
      </c>
      <c r="CI16" s="30" t="str">
        <f t="shared" si="14"/>
        <v>-</v>
      </c>
      <c r="CJ16" s="30">
        <f t="shared" si="15"/>
        <v>0.1</v>
      </c>
      <c r="CK16" s="30">
        <f t="shared" si="16"/>
        <v>4</v>
      </c>
      <c r="CL16" s="30" t="str">
        <f t="shared" si="17"/>
        <v/>
      </c>
      <c r="CM16" s="31" t="str">
        <f t="shared" si="18"/>
        <v/>
      </c>
    </row>
    <row r="17" spans="2:91" s="41" customFormat="1" ht="13.5" x14ac:dyDescent="0.3">
      <c r="B17" s="27">
        <v>14</v>
      </c>
      <c r="C17" s="32" t="s">
        <v>855</v>
      </c>
      <c r="D17" s="33" t="str">
        <f t="shared" si="0"/>
        <v>가디언 루 2각</v>
      </c>
      <c r="E17" s="33" t="str">
        <f t="shared" si="1"/>
        <v>니나브 3각</v>
      </c>
      <c r="F17" s="33" t="str">
        <f t="shared" si="2"/>
        <v/>
      </c>
      <c r="G17" s="33" t="str">
        <f t="shared" si="3"/>
        <v/>
      </c>
      <c r="H17" s="33" t="str">
        <f t="shared" si="4"/>
        <v/>
      </c>
      <c r="I17" s="33" t="str">
        <f t="shared" si="5"/>
        <v/>
      </c>
      <c r="J17" s="33" t="str">
        <f t="shared" si="6"/>
        <v/>
      </c>
      <c r="K17" s="33" t="str">
        <f t="shared" si="7"/>
        <v/>
      </c>
      <c r="L17" s="33" t="str">
        <f t="shared" si="8"/>
        <v/>
      </c>
      <c r="M17" s="33" t="str">
        <f t="shared" si="9"/>
        <v/>
      </c>
      <c r="N17" s="32" t="s">
        <v>856</v>
      </c>
      <c r="O17" s="32" t="s">
        <v>852</v>
      </c>
      <c r="P17" s="32"/>
      <c r="Q17" s="32"/>
      <c r="R17" s="32"/>
      <c r="S17" s="32"/>
      <c r="T17" s="32"/>
      <c r="U17" s="32"/>
      <c r="V17" s="32"/>
      <c r="W17" s="32"/>
      <c r="X17" s="32">
        <f>IF(AR17="","",VLOOKUP(AR17,추피_입력!$C$2:$E$289,2,0))</f>
        <v>2</v>
      </c>
      <c r="Y17" s="32">
        <f>IF(AS17="","",VLOOKUP(AS17,추피_입력!$C$2:$E$289,2,0))</f>
        <v>3</v>
      </c>
      <c r="Z17" s="32" t="str">
        <f>IF(AT17="","",VLOOKUP(AT17,추피_입력!$C$2:$E$289,2,0))</f>
        <v/>
      </c>
      <c r="AA17" s="32" t="str">
        <f>IF(AU17="","",VLOOKUP(AU17,추피_입력!$C$2:$E$289,2,0))</f>
        <v/>
      </c>
      <c r="AB17" s="32" t="str">
        <f>IF(AV17="","",VLOOKUP(AV17,추피_입력!$C$2:$E$289,2,0))</f>
        <v/>
      </c>
      <c r="AC17" s="32" t="str">
        <f>IF(AW17="","",VLOOKUP(AW17,추피_입력!$C$2:$E$289,2,0))</f>
        <v/>
      </c>
      <c r="AD17" s="32" t="str">
        <f>IF(AX17="","",VLOOKUP(AX17,추피_입력!$C$2:$E$289,2,0))</f>
        <v/>
      </c>
      <c r="AE17" s="32" t="str">
        <f>IF(AY17="","",VLOOKUP(AY17,추피_입력!$C$2:$E$289,2,0))</f>
        <v/>
      </c>
      <c r="AF17" s="32" t="str">
        <f>IF(AZ17="","",VLOOKUP(AZ17,추피_입력!$C$2:$E$289,2,0))</f>
        <v/>
      </c>
      <c r="AG17" s="32" t="str">
        <f>IF(BA17="","",VLOOKUP(BA17,추피_입력!$C$2:$E$289,2,0))</f>
        <v/>
      </c>
      <c r="AH17" s="32">
        <f>IF(AR17="","",VLOOKUP(AR17,추피_입력!$C$2:$G$289,5,0))</f>
        <v>2</v>
      </c>
      <c r="AI17" s="32">
        <f>IF(AS17="","",VLOOKUP(AS17,추피_입력!$C$2:$G$289,5,0))</f>
        <v>3</v>
      </c>
      <c r="AJ17" s="32" t="str">
        <f>IF(AT17="","",VLOOKUP(AT17,추피_입력!$C$2:$G$289,5,0))</f>
        <v/>
      </c>
      <c r="AK17" s="32" t="str">
        <f>IF(AU17="","",VLOOKUP(AU17,추피_입력!$C$2:$G$289,5,0))</f>
        <v/>
      </c>
      <c r="AL17" s="32" t="str">
        <f>IF(AV17="","",VLOOKUP(AV17,추피_입력!$C$2:$G$289,5,0))</f>
        <v/>
      </c>
      <c r="AM17" s="32" t="str">
        <f>IF(AW17="","",VLOOKUP(AW17,추피_입력!$C$2:$G$289,5,0))</f>
        <v/>
      </c>
      <c r="AN17" s="32" t="str">
        <f>IF(AX17="","",VLOOKUP(AX17,추피_입력!$C$2:$G$289,5,0))</f>
        <v/>
      </c>
      <c r="AO17" s="32" t="str">
        <f>IF(AY17="","",VLOOKUP(AY17,추피_입력!$C$2:$G$289,5,0))</f>
        <v/>
      </c>
      <c r="AP17" s="32" t="str">
        <f>IF(AZ17="","",VLOOKUP(AZ17,추피_입력!$C$2:$G$289,5,0))</f>
        <v/>
      </c>
      <c r="AQ17" s="32" t="str">
        <f>IF(BA17="","",VLOOKUP(BA17,추피_입력!$C$2:$G$289,5,0))</f>
        <v/>
      </c>
      <c r="AR17" s="32" t="str">
        <f>IF(N17="","",VLOOKUP(N17,추피_입력!$B$2:$E$289,2,0))</f>
        <v>a-1</v>
      </c>
      <c r="AS17" s="32" t="str">
        <f>IF(O17="","",VLOOKUP(O17,추피_입력!$B$2:$E$289,2,0))</f>
        <v>a-4</v>
      </c>
      <c r="AT17" s="32" t="str">
        <f>IF(P17="","",VLOOKUP(P17,추피_입력!$B$2:$E$289,2,0))</f>
        <v/>
      </c>
      <c r="AU17" s="32" t="str">
        <f>IF(Q17="","",VLOOKUP(Q17,추피_입력!$B$2:$E$289,2,0))</f>
        <v/>
      </c>
      <c r="AV17" s="32" t="str">
        <f>IF(R17="","",VLOOKUP(R17,추피_입력!$B$2:$E$289,2,0))</f>
        <v/>
      </c>
      <c r="AW17" s="32" t="str">
        <f>IF(S17="","",VLOOKUP(S17,추피_입력!$B$2:$E$289,2,0))</f>
        <v/>
      </c>
      <c r="AX17" s="32" t="str">
        <f>IF(T17="","",VLOOKUP(T17,추피_입력!$B$2:$E$289,2,0))</f>
        <v/>
      </c>
      <c r="AY17" s="32" t="str">
        <f>IF(U17="","",VLOOKUP(U17,추피_입력!$B$2:$E$289,2,0))</f>
        <v/>
      </c>
      <c r="AZ17" s="32" t="str">
        <f>IF(V17="","",VLOOKUP(V17,추피_입력!$B$2:$E$289,2,0))</f>
        <v/>
      </c>
      <c r="BA17" s="32" t="str">
        <f>IF(W17="","",VLOOKUP(W17,추피_입력!$B$2:$E$289,2,0))</f>
        <v/>
      </c>
      <c r="BB17" s="32"/>
      <c r="BC17" s="32">
        <v>7</v>
      </c>
      <c r="BD17" s="32"/>
      <c r="BE17" s="32"/>
      <c r="BF17" s="32"/>
      <c r="BG17" s="32"/>
      <c r="BH17" s="32"/>
      <c r="BI17" s="32"/>
      <c r="BJ17" s="32"/>
      <c r="BK17" s="32" t="str">
        <f t="shared" si="19"/>
        <v/>
      </c>
      <c r="BL17" s="32" t="str">
        <f t="shared" si="20"/>
        <v>악마0.3</v>
      </c>
      <c r="BM17" s="32" t="str">
        <f t="shared" si="21"/>
        <v/>
      </c>
      <c r="BN17" s="32" t="str">
        <f t="shared" si="22"/>
        <v/>
      </c>
      <c r="BO17" s="32" t="str">
        <f t="shared" si="23"/>
        <v/>
      </c>
      <c r="BP17" s="32" t="str">
        <f t="shared" si="24"/>
        <v/>
      </c>
      <c r="BQ17" s="32" t="str">
        <f t="shared" si="25"/>
        <v/>
      </c>
      <c r="BR17" s="32" t="str">
        <f t="shared" si="26"/>
        <v/>
      </c>
      <c r="BS17" s="32" t="str">
        <f t="shared" si="27"/>
        <v/>
      </c>
      <c r="BT17" s="32">
        <f t="shared" si="28"/>
        <v>0.3</v>
      </c>
      <c r="BU17" s="32" t="str">
        <f t="shared" si="11"/>
        <v>악마0.3</v>
      </c>
      <c r="BV17" s="32"/>
      <c r="BW17" s="32">
        <v>0.3</v>
      </c>
      <c r="BX17" s="32"/>
      <c r="BY17" s="32"/>
      <c r="BZ17" s="32"/>
      <c r="CA17" s="32"/>
      <c r="CB17" s="32"/>
      <c r="CC17" s="32"/>
      <c r="CD17" s="32"/>
      <c r="CE17" s="32">
        <f t="shared" si="12"/>
        <v>0.1</v>
      </c>
      <c r="CF17" s="32">
        <f t="shared" si="29"/>
        <v>0.1</v>
      </c>
      <c r="CG17" s="32">
        <f t="shared" si="30"/>
        <v>0.1</v>
      </c>
      <c r="CH17" s="34" t="str">
        <f t="shared" si="13"/>
        <v>악마</v>
      </c>
      <c r="CI17" s="34">
        <f t="shared" si="14"/>
        <v>0.1</v>
      </c>
      <c r="CJ17" s="34">
        <f t="shared" si="15"/>
        <v>0.1</v>
      </c>
      <c r="CK17" s="34" t="str">
        <f t="shared" si="16"/>
        <v/>
      </c>
      <c r="CL17" s="34" t="str">
        <f t="shared" si="17"/>
        <v/>
      </c>
      <c r="CM17" s="35" t="str">
        <f t="shared" si="18"/>
        <v/>
      </c>
    </row>
    <row r="18" spans="2:91" s="41" customFormat="1" ht="13.5" x14ac:dyDescent="0.3">
      <c r="B18" s="27">
        <v>15</v>
      </c>
      <c r="C18" s="28" t="s">
        <v>857</v>
      </c>
      <c r="D18" s="29" t="str">
        <f t="shared" si="0"/>
        <v>미스틱 0→4각</v>
      </c>
      <c r="E18" s="29" t="str">
        <f t="shared" si="1"/>
        <v>쿠크세이튼 1각</v>
      </c>
      <c r="F18" s="29" t="str">
        <f t="shared" si="2"/>
        <v>니나브 3각</v>
      </c>
      <c r="G18" s="29" t="str">
        <f t="shared" si="3"/>
        <v/>
      </c>
      <c r="H18" s="29" t="str">
        <f t="shared" si="4"/>
        <v/>
      </c>
      <c r="I18" s="29" t="str">
        <f t="shared" si="5"/>
        <v/>
      </c>
      <c r="J18" s="29" t="str">
        <f t="shared" si="6"/>
        <v/>
      </c>
      <c r="K18" s="29" t="str">
        <f t="shared" si="7"/>
        <v/>
      </c>
      <c r="L18" s="29" t="str">
        <f t="shared" si="8"/>
        <v/>
      </c>
      <c r="M18" s="29" t="str">
        <f t="shared" si="9"/>
        <v/>
      </c>
      <c r="N18" s="28" t="s">
        <v>858</v>
      </c>
      <c r="O18" s="28" t="s">
        <v>859</v>
      </c>
      <c r="P18" s="28" t="s">
        <v>852</v>
      </c>
      <c r="Q18" s="28"/>
      <c r="R18" s="28"/>
      <c r="S18" s="28"/>
      <c r="T18" s="28"/>
      <c r="U18" s="28"/>
      <c r="V18" s="28"/>
      <c r="W18" s="28"/>
      <c r="X18" s="28">
        <f>IF(AR18="","",VLOOKUP(AR18,추피_입력!$C$2:$E$289,2,0))</f>
        <v>0</v>
      </c>
      <c r="Y18" s="28">
        <f>IF(AS18="","",VLOOKUP(AS18,추피_입력!$C$2:$E$289,2,0))</f>
        <v>1</v>
      </c>
      <c r="Z18" s="28">
        <f>IF(AT18="","",VLOOKUP(AT18,추피_입력!$C$2:$E$289,2,0))</f>
        <v>3</v>
      </c>
      <c r="AA18" s="28" t="str">
        <f>IF(AU18="","",VLOOKUP(AU18,추피_입력!$C$2:$E$289,2,0))</f>
        <v/>
      </c>
      <c r="AB18" s="28" t="str">
        <f>IF(AV18="","",VLOOKUP(AV18,추피_입력!$C$2:$E$289,2,0))</f>
        <v/>
      </c>
      <c r="AC18" s="28" t="str">
        <f>IF(AW18="","",VLOOKUP(AW18,추피_입력!$C$2:$E$289,2,0))</f>
        <v/>
      </c>
      <c r="AD18" s="28" t="str">
        <f>IF(AX18="","",VLOOKUP(AX18,추피_입력!$C$2:$E$289,2,0))</f>
        <v/>
      </c>
      <c r="AE18" s="28" t="str">
        <f>IF(AY18="","",VLOOKUP(AY18,추피_입력!$C$2:$E$289,2,0))</f>
        <v/>
      </c>
      <c r="AF18" s="28" t="str">
        <f>IF(AZ18="","",VLOOKUP(AZ18,추피_입력!$C$2:$E$289,2,0))</f>
        <v/>
      </c>
      <c r="AG18" s="28" t="str">
        <f>IF(BA18="","",VLOOKUP(BA18,추피_입력!$C$2:$E$289,2,0))</f>
        <v/>
      </c>
      <c r="AH18" s="28">
        <f>IF(AR18="","",VLOOKUP(AR18,추피_입력!$C$2:$G$289,5,0))</f>
        <v>4</v>
      </c>
      <c r="AI18" s="28">
        <f>IF(AS18="","",VLOOKUP(AS18,추피_입력!$C$2:$G$289,5,0))</f>
        <v>1</v>
      </c>
      <c r="AJ18" s="28">
        <f>IF(AT18="","",VLOOKUP(AT18,추피_입력!$C$2:$G$289,5,0))</f>
        <v>3</v>
      </c>
      <c r="AK18" s="28" t="str">
        <f>IF(AU18="","",VLOOKUP(AU18,추피_입력!$C$2:$G$289,5,0))</f>
        <v/>
      </c>
      <c r="AL18" s="28" t="str">
        <f>IF(AV18="","",VLOOKUP(AV18,추피_입력!$C$2:$G$289,5,0))</f>
        <v/>
      </c>
      <c r="AM18" s="28" t="str">
        <f>IF(AW18="","",VLOOKUP(AW18,추피_입력!$C$2:$G$289,5,0))</f>
        <v/>
      </c>
      <c r="AN18" s="28" t="str">
        <f>IF(AX18="","",VLOOKUP(AX18,추피_입력!$C$2:$G$289,5,0))</f>
        <v/>
      </c>
      <c r="AO18" s="28" t="str">
        <f>IF(AY18="","",VLOOKUP(AY18,추피_입력!$C$2:$G$289,5,0))</f>
        <v/>
      </c>
      <c r="AP18" s="28" t="str">
        <f>IF(AZ18="","",VLOOKUP(AZ18,추피_입력!$C$2:$G$289,5,0))</f>
        <v/>
      </c>
      <c r="AQ18" s="28" t="str">
        <f>IF(BA18="","",VLOOKUP(BA18,추피_입력!$C$2:$G$289,5,0))</f>
        <v/>
      </c>
      <c r="AR18" s="28" t="str">
        <f>IF(N18="","",VLOOKUP(N18,추피_입력!$B$2:$E$289,2,0))</f>
        <v>b-13</v>
      </c>
      <c r="AS18" s="28" t="str">
        <f>IF(O18="","",VLOOKUP(O18,추피_입력!$B$2:$E$289,2,0))</f>
        <v>a-24</v>
      </c>
      <c r="AT18" s="28" t="str">
        <f>IF(P18="","",VLOOKUP(P18,추피_입력!$B$2:$E$289,2,0))</f>
        <v>a-4</v>
      </c>
      <c r="AU18" s="28" t="str">
        <f>IF(Q18="","",VLOOKUP(Q18,추피_입력!$B$2:$E$289,2,0))</f>
        <v/>
      </c>
      <c r="AV18" s="28" t="str">
        <f>IF(R18="","",VLOOKUP(R18,추피_입력!$B$2:$E$289,2,0))</f>
        <v/>
      </c>
      <c r="AW18" s="28" t="str">
        <f>IF(S18="","",VLOOKUP(S18,추피_입력!$B$2:$E$289,2,0))</f>
        <v/>
      </c>
      <c r="AX18" s="28" t="str">
        <f>IF(T18="","",VLOOKUP(T18,추피_입력!$B$2:$E$289,2,0))</f>
        <v/>
      </c>
      <c r="AY18" s="28" t="str">
        <f>IF(U18="","",VLOOKUP(U18,추피_입력!$B$2:$E$289,2,0))</f>
        <v/>
      </c>
      <c r="AZ18" s="28" t="str">
        <f>IF(V18="","",VLOOKUP(V18,추피_입력!$B$2:$E$289,2,0))</f>
        <v/>
      </c>
      <c r="BA18" s="28" t="str">
        <f>IF(W18="","",VLOOKUP(W18,추피_입력!$B$2:$E$289,2,0))</f>
        <v/>
      </c>
      <c r="BB18" s="28"/>
      <c r="BC18" s="28">
        <v>7</v>
      </c>
      <c r="BD18" s="28"/>
      <c r="BE18" s="28"/>
      <c r="BF18" s="28"/>
      <c r="BG18" s="28"/>
      <c r="BH18" s="28"/>
      <c r="BI18" s="28"/>
      <c r="BJ18" s="28"/>
      <c r="BK18" s="28" t="str">
        <f t="shared" si="19"/>
        <v/>
      </c>
      <c r="BL18" s="28" t="str">
        <f t="shared" si="20"/>
        <v>악마0.3</v>
      </c>
      <c r="BM18" s="28" t="str">
        <f t="shared" si="21"/>
        <v/>
      </c>
      <c r="BN18" s="28" t="str">
        <f t="shared" si="22"/>
        <v/>
      </c>
      <c r="BO18" s="28" t="str">
        <f t="shared" si="23"/>
        <v/>
      </c>
      <c r="BP18" s="28" t="str">
        <f t="shared" si="24"/>
        <v/>
      </c>
      <c r="BQ18" s="28" t="str">
        <f t="shared" si="25"/>
        <v/>
      </c>
      <c r="BR18" s="28" t="str">
        <f t="shared" si="26"/>
        <v/>
      </c>
      <c r="BS18" s="28" t="str">
        <f t="shared" si="27"/>
        <v/>
      </c>
      <c r="BT18" s="28">
        <f t="shared" si="28"/>
        <v>0.3</v>
      </c>
      <c r="BU18" s="28" t="str">
        <f t="shared" si="11"/>
        <v>악마0.3</v>
      </c>
      <c r="BV18" s="28"/>
      <c r="BW18" s="28">
        <v>0.3</v>
      </c>
      <c r="BX18" s="28"/>
      <c r="BY18" s="28"/>
      <c r="BZ18" s="28"/>
      <c r="CA18" s="28"/>
      <c r="CB18" s="28"/>
      <c r="CC18" s="28"/>
      <c r="CD18" s="28"/>
      <c r="CE18" s="28">
        <f t="shared" si="12"/>
        <v>0.1</v>
      </c>
      <c r="CF18" s="28">
        <f t="shared" si="29"/>
        <v>0.1</v>
      </c>
      <c r="CG18" s="28">
        <f t="shared" si="30"/>
        <v>0.1</v>
      </c>
      <c r="CH18" s="30" t="str">
        <f t="shared" si="13"/>
        <v>악마</v>
      </c>
      <c r="CI18" s="30" t="str">
        <f t="shared" si="14"/>
        <v>-</v>
      </c>
      <c r="CJ18" s="30">
        <f t="shared" si="15"/>
        <v>0.1</v>
      </c>
      <c r="CK18" s="30">
        <f t="shared" si="16"/>
        <v>2</v>
      </c>
      <c r="CL18" s="30" t="str">
        <f t="shared" si="17"/>
        <v/>
      </c>
      <c r="CM18" s="31" t="str">
        <f t="shared" si="18"/>
        <v/>
      </c>
    </row>
    <row r="19" spans="2:91" s="41" customFormat="1" ht="13.5" hidden="1" x14ac:dyDescent="0.3">
      <c r="B19" s="27">
        <v>16</v>
      </c>
      <c r="C19" s="32" t="s">
        <v>860</v>
      </c>
      <c r="D19" s="33" t="str">
        <f t="shared" si="0"/>
        <v>니나브 3각</v>
      </c>
      <c r="E19" s="33" t="str">
        <f t="shared" si="1"/>
        <v>파파 0→3각</v>
      </c>
      <c r="F19" s="33" t="str">
        <f t="shared" si="2"/>
        <v/>
      </c>
      <c r="G19" s="33" t="str">
        <f t="shared" si="3"/>
        <v/>
      </c>
      <c r="H19" s="33" t="str">
        <f t="shared" si="4"/>
        <v/>
      </c>
      <c r="I19" s="33" t="str">
        <f t="shared" si="5"/>
        <v/>
      </c>
      <c r="J19" s="33" t="str">
        <f t="shared" si="6"/>
        <v/>
      </c>
      <c r="K19" s="33" t="str">
        <f t="shared" si="7"/>
        <v/>
      </c>
      <c r="L19" s="33" t="str">
        <f t="shared" si="8"/>
        <v/>
      </c>
      <c r="M19" s="33" t="str">
        <f t="shared" si="9"/>
        <v/>
      </c>
      <c r="N19" s="32" t="s">
        <v>852</v>
      </c>
      <c r="O19" s="32" t="s">
        <v>861</v>
      </c>
      <c r="P19" s="32"/>
      <c r="Q19" s="32"/>
      <c r="R19" s="32"/>
      <c r="S19" s="32"/>
      <c r="T19" s="32"/>
      <c r="U19" s="32"/>
      <c r="V19" s="32"/>
      <c r="W19" s="32"/>
      <c r="X19" s="32">
        <f>IF(AR19="","",VLOOKUP(AR19,추피_입력!$C$2:$E$289,2,0))</f>
        <v>3</v>
      </c>
      <c r="Y19" s="32">
        <f>IF(AS19="","",VLOOKUP(AS19,추피_입력!$C$2:$E$289,2,0))</f>
        <v>0</v>
      </c>
      <c r="Z19" s="32" t="str">
        <f>IF(AT19="","",VLOOKUP(AT19,추피_입력!$C$2:$E$289,2,0))</f>
        <v/>
      </c>
      <c r="AA19" s="32" t="str">
        <f>IF(AU19="","",VLOOKUP(AU19,추피_입력!$C$2:$E$289,2,0))</f>
        <v/>
      </c>
      <c r="AB19" s="32" t="str">
        <f>IF(AV19="","",VLOOKUP(AV19,추피_입력!$C$2:$E$289,2,0))</f>
        <v/>
      </c>
      <c r="AC19" s="32" t="str">
        <f>IF(AW19="","",VLOOKUP(AW19,추피_입력!$C$2:$E$289,2,0))</f>
        <v/>
      </c>
      <c r="AD19" s="32" t="str">
        <f>IF(AX19="","",VLOOKUP(AX19,추피_입력!$C$2:$E$289,2,0))</f>
        <v/>
      </c>
      <c r="AE19" s="32" t="str">
        <f>IF(AY19="","",VLOOKUP(AY19,추피_입력!$C$2:$E$289,2,0))</f>
        <v/>
      </c>
      <c r="AF19" s="32" t="str">
        <f>IF(AZ19="","",VLOOKUP(AZ19,추피_입력!$C$2:$E$289,2,0))</f>
        <v/>
      </c>
      <c r="AG19" s="32" t="str">
        <f>IF(BA19="","",VLOOKUP(BA19,추피_입력!$C$2:$E$289,2,0))</f>
        <v/>
      </c>
      <c r="AH19" s="32">
        <f>IF(AR19="","",VLOOKUP(AR19,추피_입력!$C$2:$G$289,5,0))</f>
        <v>3</v>
      </c>
      <c r="AI19" s="32">
        <f>IF(AS19="","",VLOOKUP(AS19,추피_입력!$C$2:$G$289,5,0))</f>
        <v>3</v>
      </c>
      <c r="AJ19" s="32" t="str">
        <f>IF(AT19="","",VLOOKUP(AT19,추피_입력!$C$2:$G$289,5,0))</f>
        <v/>
      </c>
      <c r="AK19" s="32" t="str">
        <f>IF(AU19="","",VLOOKUP(AU19,추피_입력!$C$2:$G$289,5,0))</f>
        <v/>
      </c>
      <c r="AL19" s="32" t="str">
        <f>IF(AV19="","",VLOOKUP(AV19,추피_입력!$C$2:$G$289,5,0))</f>
        <v/>
      </c>
      <c r="AM19" s="32" t="str">
        <f>IF(AW19="","",VLOOKUP(AW19,추피_입력!$C$2:$G$289,5,0))</f>
        <v/>
      </c>
      <c r="AN19" s="32" t="str">
        <f>IF(AX19="","",VLOOKUP(AX19,추피_입력!$C$2:$G$289,5,0))</f>
        <v/>
      </c>
      <c r="AO19" s="32" t="str">
        <f>IF(AY19="","",VLOOKUP(AY19,추피_입력!$C$2:$G$289,5,0))</f>
        <v/>
      </c>
      <c r="AP19" s="32" t="str">
        <f>IF(AZ19="","",VLOOKUP(AZ19,추피_입력!$C$2:$G$289,5,0))</f>
        <v/>
      </c>
      <c r="AQ19" s="32" t="str">
        <f>IF(BA19="","",VLOOKUP(BA19,추피_입력!$C$2:$G$289,5,0))</f>
        <v/>
      </c>
      <c r="AR19" s="32" t="str">
        <f>IF(N19="","",VLOOKUP(N19,추피_입력!$B$2:$E$289,2,0))</f>
        <v>a-4</v>
      </c>
      <c r="AS19" s="32" t="str">
        <f>IF(O19="","",VLOOKUP(O19,추피_입력!$B$2:$E$289,2,0))</f>
        <v>d-47</v>
      </c>
      <c r="AT19" s="32" t="str">
        <f>IF(P19="","",VLOOKUP(P19,추피_입력!$B$2:$E$289,2,0))</f>
        <v/>
      </c>
      <c r="AU19" s="32" t="str">
        <f>IF(Q19="","",VLOOKUP(Q19,추피_입력!$B$2:$E$289,2,0))</f>
        <v/>
      </c>
      <c r="AV19" s="32" t="str">
        <f>IF(R19="","",VLOOKUP(R19,추피_입력!$B$2:$E$289,2,0))</f>
        <v/>
      </c>
      <c r="AW19" s="32" t="str">
        <f>IF(S19="","",VLOOKUP(S19,추피_입력!$B$2:$E$289,2,0))</f>
        <v/>
      </c>
      <c r="AX19" s="32" t="str">
        <f>IF(T19="","",VLOOKUP(T19,추피_입력!$B$2:$E$289,2,0))</f>
        <v/>
      </c>
      <c r="AY19" s="32" t="str">
        <f>IF(U19="","",VLOOKUP(U19,추피_입력!$B$2:$E$289,2,0))</f>
        <v/>
      </c>
      <c r="AZ19" s="32" t="str">
        <f>IF(V19="","",VLOOKUP(V19,추피_입력!$B$2:$E$289,2,0))</f>
        <v/>
      </c>
      <c r="BA19" s="32" t="str">
        <f>IF(W19="","",VLOOKUP(W19,추피_입력!$B$2:$E$289,2,0))</f>
        <v/>
      </c>
      <c r="BB19" s="32"/>
      <c r="BC19" s="32">
        <v>3</v>
      </c>
      <c r="BD19" s="32"/>
      <c r="BE19" s="32"/>
      <c r="BF19" s="32"/>
      <c r="BG19" s="32"/>
      <c r="BH19" s="32"/>
      <c r="BI19" s="32"/>
      <c r="BJ19" s="32"/>
      <c r="BK19" s="32" t="str">
        <f t="shared" si="19"/>
        <v/>
      </c>
      <c r="BL19" s="32" t="str">
        <f t="shared" si="20"/>
        <v/>
      </c>
      <c r="BM19" s="32" t="str">
        <f t="shared" si="21"/>
        <v/>
      </c>
      <c r="BN19" s="32" t="str">
        <f t="shared" si="22"/>
        <v/>
      </c>
      <c r="BO19" s="32" t="str">
        <f t="shared" si="23"/>
        <v>식물0.2</v>
      </c>
      <c r="BP19" s="32" t="str">
        <f t="shared" si="24"/>
        <v/>
      </c>
      <c r="BQ19" s="32" t="str">
        <f t="shared" si="25"/>
        <v/>
      </c>
      <c r="BR19" s="32" t="str">
        <f t="shared" si="26"/>
        <v/>
      </c>
      <c r="BS19" s="32" t="str">
        <f t="shared" si="27"/>
        <v/>
      </c>
      <c r="BT19" s="32">
        <f t="shared" si="28"/>
        <v>0.2</v>
      </c>
      <c r="BU19" s="32" t="str">
        <f t="shared" si="11"/>
        <v>식물0.2</v>
      </c>
      <c r="BV19" s="32"/>
      <c r="BW19" s="32"/>
      <c r="BX19" s="32"/>
      <c r="BY19" s="32"/>
      <c r="BZ19" s="32">
        <v>0.2</v>
      </c>
      <c r="CA19" s="32"/>
      <c r="CB19" s="32"/>
      <c r="CC19" s="32"/>
      <c r="CD19" s="32"/>
      <c r="CE19" s="32">
        <f t="shared" si="12"/>
        <v>0.06</v>
      </c>
      <c r="CF19" s="32">
        <f t="shared" si="29"/>
        <v>7.0000000000000007E-2</v>
      </c>
      <c r="CG19" s="32">
        <f t="shared" si="30"/>
        <v>7.0000000000000007E-2</v>
      </c>
      <c r="CH19" s="34" t="str">
        <f t="shared" si="13"/>
        <v>식물</v>
      </c>
      <c r="CI19" s="34" t="str">
        <f t="shared" si="14"/>
        <v>-</v>
      </c>
      <c r="CJ19" s="34">
        <f t="shared" si="15"/>
        <v>0.06</v>
      </c>
      <c r="CK19" s="34">
        <f t="shared" si="16"/>
        <v>1</v>
      </c>
      <c r="CL19" s="34" t="str">
        <f t="shared" si="17"/>
        <v/>
      </c>
      <c r="CM19" s="35" t="str">
        <f t="shared" si="18"/>
        <v/>
      </c>
    </row>
    <row r="20" spans="2:91" s="41" customFormat="1" ht="13.5" hidden="1" x14ac:dyDescent="0.3">
      <c r="B20" s="27">
        <v>17</v>
      </c>
      <c r="C20" s="28" t="s">
        <v>862</v>
      </c>
      <c r="D20" s="29" t="str">
        <f t="shared" si="0"/>
        <v>사교도 대제사장 3→4각</v>
      </c>
      <c r="E20" s="29" t="str">
        <f t="shared" si="1"/>
        <v>바에단 3→4각</v>
      </c>
      <c r="F20" s="29" t="str">
        <f t="shared" si="2"/>
        <v>도굴단장 우고 1→3각</v>
      </c>
      <c r="G20" s="29" t="str">
        <f t="shared" si="3"/>
        <v>붉은 남작 에디 4→5각</v>
      </c>
      <c r="H20" s="29" t="str">
        <f t="shared" si="4"/>
        <v>삭월 3각</v>
      </c>
      <c r="I20" s="29" t="str">
        <f t="shared" si="5"/>
        <v/>
      </c>
      <c r="J20" s="29" t="str">
        <f t="shared" si="6"/>
        <v/>
      </c>
      <c r="K20" s="29" t="str">
        <f t="shared" si="7"/>
        <v/>
      </c>
      <c r="L20" s="29" t="str">
        <f t="shared" si="8"/>
        <v/>
      </c>
      <c r="M20" s="29" t="str">
        <f t="shared" si="9"/>
        <v/>
      </c>
      <c r="N20" s="28" t="s">
        <v>863</v>
      </c>
      <c r="O20" s="28" t="s">
        <v>864</v>
      </c>
      <c r="P20" s="28" t="s">
        <v>865</v>
      </c>
      <c r="Q20" s="28" t="s">
        <v>866</v>
      </c>
      <c r="R20" s="28" t="s">
        <v>195</v>
      </c>
      <c r="S20" s="28"/>
      <c r="T20" s="28"/>
      <c r="U20" s="28"/>
      <c r="V20" s="28"/>
      <c r="W20" s="28"/>
      <c r="X20" s="28">
        <f>IF(AR20="","",VLOOKUP(AR20,추피_입력!$C$2:$E$289,2,0))</f>
        <v>3</v>
      </c>
      <c r="Y20" s="28">
        <f>IF(AS20="","",VLOOKUP(AS20,추피_입력!$C$2:$E$289,2,0))</f>
        <v>3</v>
      </c>
      <c r="Z20" s="28">
        <f>IF(AT20="","",VLOOKUP(AT20,추피_입력!$C$2:$E$289,2,0))</f>
        <v>1</v>
      </c>
      <c r="AA20" s="28">
        <f>IF(AU20="","",VLOOKUP(AU20,추피_입력!$C$2:$E$289,2,0))</f>
        <v>4</v>
      </c>
      <c r="AB20" s="28">
        <f>IF(AV20="","",VLOOKUP(AV20,추피_입력!$C$2:$E$289,2,0))</f>
        <v>3</v>
      </c>
      <c r="AC20" s="28" t="str">
        <f>IF(AW20="","",VLOOKUP(AW20,추피_입력!$C$2:$E$289,2,0))</f>
        <v/>
      </c>
      <c r="AD20" s="28" t="str">
        <f>IF(AX20="","",VLOOKUP(AX20,추피_입력!$C$2:$E$289,2,0))</f>
        <v/>
      </c>
      <c r="AE20" s="28" t="str">
        <f>IF(AY20="","",VLOOKUP(AY20,추피_입력!$C$2:$E$289,2,0))</f>
        <v/>
      </c>
      <c r="AF20" s="28" t="str">
        <f>IF(AZ20="","",VLOOKUP(AZ20,추피_입력!$C$2:$E$289,2,0))</f>
        <v/>
      </c>
      <c r="AG20" s="28" t="str">
        <f>IF(BA20="","",VLOOKUP(BA20,추피_입력!$C$2:$E$289,2,0))</f>
        <v/>
      </c>
      <c r="AH20" s="28">
        <f>IF(AR20="","",VLOOKUP(AR20,추피_입력!$C$2:$G$289,5,0))</f>
        <v>4</v>
      </c>
      <c r="AI20" s="28">
        <f>IF(AS20="","",VLOOKUP(AS20,추피_입력!$C$2:$G$289,5,0))</f>
        <v>4</v>
      </c>
      <c r="AJ20" s="28">
        <f>IF(AT20="","",VLOOKUP(AT20,추피_입력!$C$2:$G$289,5,0))</f>
        <v>3</v>
      </c>
      <c r="AK20" s="28">
        <f>IF(AU20="","",VLOOKUP(AU20,추피_입력!$C$2:$G$289,5,0))</f>
        <v>5</v>
      </c>
      <c r="AL20" s="28">
        <f>IF(AV20="","",VLOOKUP(AV20,추피_입력!$C$2:$G$289,5,0))</f>
        <v>3</v>
      </c>
      <c r="AM20" s="28" t="str">
        <f>IF(AW20="","",VLOOKUP(AW20,추피_입력!$C$2:$G$289,5,0))</f>
        <v/>
      </c>
      <c r="AN20" s="28" t="str">
        <f>IF(AX20="","",VLOOKUP(AX20,추피_입력!$C$2:$G$289,5,0))</f>
        <v/>
      </c>
      <c r="AO20" s="28" t="str">
        <f>IF(AY20="","",VLOOKUP(AY20,추피_입력!$C$2:$G$289,5,0))</f>
        <v/>
      </c>
      <c r="AP20" s="28" t="str">
        <f>IF(AZ20="","",VLOOKUP(AZ20,추피_입력!$C$2:$G$289,5,0))</f>
        <v/>
      </c>
      <c r="AQ20" s="28" t="str">
        <f>IF(BA20="","",VLOOKUP(BA20,추피_입력!$C$2:$G$289,5,0))</f>
        <v/>
      </c>
      <c r="AR20" s="28" t="str">
        <f>IF(N20="","",VLOOKUP(N20,추피_입력!$B$2:$E$289,2,0))</f>
        <v>c-40</v>
      </c>
      <c r="AS20" s="28" t="str">
        <f>IF(O20="","",VLOOKUP(O20,추피_입력!$B$2:$E$289,2,0))</f>
        <v>c-33</v>
      </c>
      <c r="AT20" s="28" t="str">
        <f>IF(P20="","",VLOOKUP(P20,추피_입력!$B$2:$E$289,2,0))</f>
        <v>c-14</v>
      </c>
      <c r="AU20" s="28" t="str">
        <f>IF(Q20="","",VLOOKUP(Q20,추피_입력!$B$2:$E$289,2,0))</f>
        <v>c-37</v>
      </c>
      <c r="AV20" s="28" t="str">
        <f>IF(R20="","",VLOOKUP(R20,추피_입력!$B$2:$E$289,2,0))</f>
        <v>d-26</v>
      </c>
      <c r="AW20" s="28" t="str">
        <f>IF(S20="","",VLOOKUP(S20,추피_입력!$B$2:$E$289,2,0))</f>
        <v/>
      </c>
      <c r="AX20" s="28" t="str">
        <f>IF(T20="","",VLOOKUP(T20,추피_입력!$B$2:$E$289,2,0))</f>
        <v/>
      </c>
      <c r="AY20" s="28" t="str">
        <f>IF(U20="","",VLOOKUP(U20,추피_입력!$B$2:$E$289,2,0))</f>
        <v/>
      </c>
      <c r="AZ20" s="28" t="str">
        <f>IF(V20="","",VLOOKUP(V20,추피_입력!$B$2:$E$289,2,0))</f>
        <v/>
      </c>
      <c r="BA20" s="28" t="str">
        <f>IF(W20="","",VLOOKUP(W20,추피_입력!$B$2:$E$289,2,0))</f>
        <v/>
      </c>
      <c r="BB20" s="28">
        <v>3</v>
      </c>
      <c r="BC20" s="28"/>
      <c r="BD20" s="28"/>
      <c r="BE20" s="28"/>
      <c r="BF20" s="28"/>
      <c r="BG20" s="28"/>
      <c r="BH20" s="28"/>
      <c r="BI20" s="28"/>
      <c r="BJ20" s="28"/>
      <c r="BK20" s="28" t="str">
        <f t="shared" si="19"/>
        <v>인간0.2</v>
      </c>
      <c r="BL20" s="28" t="str">
        <f t="shared" si="20"/>
        <v/>
      </c>
      <c r="BM20" s="28" t="str">
        <f t="shared" si="21"/>
        <v/>
      </c>
      <c r="BN20" s="28" t="str">
        <f t="shared" si="22"/>
        <v/>
      </c>
      <c r="BO20" s="28" t="str">
        <f t="shared" si="23"/>
        <v/>
      </c>
      <c r="BP20" s="28" t="str">
        <f t="shared" si="24"/>
        <v/>
      </c>
      <c r="BQ20" s="28" t="str">
        <f t="shared" si="25"/>
        <v/>
      </c>
      <c r="BR20" s="28" t="str">
        <f t="shared" si="26"/>
        <v/>
      </c>
      <c r="BS20" s="28" t="str">
        <f t="shared" si="27"/>
        <v/>
      </c>
      <c r="BT20" s="28">
        <f t="shared" si="28"/>
        <v>0.2</v>
      </c>
      <c r="BU20" s="28" t="str">
        <f t="shared" si="11"/>
        <v>인간0.2</v>
      </c>
      <c r="BV20" s="28">
        <v>0.2</v>
      </c>
      <c r="BW20" s="28"/>
      <c r="BX20" s="28"/>
      <c r="BY20" s="28"/>
      <c r="BZ20" s="28"/>
      <c r="CA20" s="28"/>
      <c r="CB20" s="28"/>
      <c r="CC20" s="28"/>
      <c r="CD20" s="28"/>
      <c r="CE20" s="28">
        <f t="shared" si="12"/>
        <v>0.06</v>
      </c>
      <c r="CF20" s="28">
        <f t="shared" si="29"/>
        <v>7.0000000000000007E-2</v>
      </c>
      <c r="CG20" s="28">
        <f t="shared" si="30"/>
        <v>7.0000000000000007E-2</v>
      </c>
      <c r="CH20" s="30" t="str">
        <f t="shared" si="13"/>
        <v>인간</v>
      </c>
      <c r="CI20" s="30">
        <f t="shared" si="14"/>
        <v>0.06</v>
      </c>
      <c r="CJ20" s="30">
        <f t="shared" si="15"/>
        <v>0.06</v>
      </c>
      <c r="CK20" s="30" t="str">
        <f t="shared" si="16"/>
        <v/>
      </c>
      <c r="CL20" s="30" t="str">
        <f t="shared" si="17"/>
        <v/>
      </c>
      <c r="CM20" s="31" t="str">
        <f t="shared" si="18"/>
        <v/>
      </c>
    </row>
    <row r="21" spans="2:91" s="41" customFormat="1" ht="13.5" hidden="1" x14ac:dyDescent="0.3">
      <c r="B21" s="27">
        <v>18</v>
      </c>
      <c r="C21" s="32" t="s">
        <v>867</v>
      </c>
      <c r="D21" s="33" t="str">
        <f t="shared" si="0"/>
        <v>반다 1→2각</v>
      </c>
      <c r="E21" s="33" t="str">
        <f t="shared" si="1"/>
        <v>미령 1→3각</v>
      </c>
      <c r="F21" s="33" t="str">
        <f t="shared" si="2"/>
        <v>도철 0→4각</v>
      </c>
      <c r="G21" s="33" t="str">
        <f t="shared" si="3"/>
        <v>삭월 3각</v>
      </c>
      <c r="H21" s="33" t="str">
        <f t="shared" si="4"/>
        <v/>
      </c>
      <c r="I21" s="33" t="str">
        <f t="shared" si="5"/>
        <v/>
      </c>
      <c r="J21" s="33" t="str">
        <f t="shared" si="6"/>
        <v/>
      </c>
      <c r="K21" s="33" t="str">
        <f t="shared" si="7"/>
        <v/>
      </c>
      <c r="L21" s="33" t="str">
        <f t="shared" si="8"/>
        <v/>
      </c>
      <c r="M21" s="33" t="str">
        <f t="shared" si="9"/>
        <v/>
      </c>
      <c r="N21" s="32" t="s">
        <v>868</v>
      </c>
      <c r="O21" s="32" t="s">
        <v>869</v>
      </c>
      <c r="P21" s="32" t="s">
        <v>198</v>
      </c>
      <c r="Q21" s="32" t="s">
        <v>195</v>
      </c>
      <c r="R21" s="32"/>
      <c r="S21" s="32"/>
      <c r="T21" s="32"/>
      <c r="U21" s="32"/>
      <c r="V21" s="32"/>
      <c r="W21" s="32"/>
      <c r="X21" s="32">
        <f>IF(AR21="","",VLOOKUP(AR21,추피_입력!$C$2:$E$289,2,0))</f>
        <v>1</v>
      </c>
      <c r="Y21" s="32">
        <f>IF(AS21="","",VLOOKUP(AS21,추피_입력!$C$2:$E$289,2,0))</f>
        <v>1</v>
      </c>
      <c r="Z21" s="32">
        <f>IF(AT21="","",VLOOKUP(AT21,추피_입력!$C$2:$E$289,2,0))</f>
        <v>0</v>
      </c>
      <c r="AA21" s="32">
        <f>IF(AU21="","",VLOOKUP(AU21,추피_입력!$C$2:$E$289,2,0))</f>
        <v>3</v>
      </c>
      <c r="AB21" s="32" t="str">
        <f>IF(AV21="","",VLOOKUP(AV21,추피_입력!$C$2:$E$289,2,0))</f>
        <v/>
      </c>
      <c r="AC21" s="32" t="str">
        <f>IF(AW21="","",VLOOKUP(AW21,추피_입력!$C$2:$E$289,2,0))</f>
        <v/>
      </c>
      <c r="AD21" s="32" t="str">
        <f>IF(AX21="","",VLOOKUP(AX21,추피_입력!$C$2:$E$289,2,0))</f>
        <v/>
      </c>
      <c r="AE21" s="32" t="str">
        <f>IF(AY21="","",VLOOKUP(AY21,추피_입력!$C$2:$E$289,2,0))</f>
        <v/>
      </c>
      <c r="AF21" s="32" t="str">
        <f>IF(AZ21="","",VLOOKUP(AZ21,추피_입력!$C$2:$E$289,2,0))</f>
        <v/>
      </c>
      <c r="AG21" s="32" t="str">
        <f>IF(BA21="","",VLOOKUP(BA21,추피_입력!$C$2:$E$289,2,0))</f>
        <v/>
      </c>
      <c r="AH21" s="32">
        <f>IF(AR21="","",VLOOKUP(AR21,추피_입력!$C$2:$G$289,5,0))</f>
        <v>2</v>
      </c>
      <c r="AI21" s="32">
        <f>IF(AS21="","",VLOOKUP(AS21,추피_입력!$C$2:$G$289,5,0))</f>
        <v>3</v>
      </c>
      <c r="AJ21" s="32">
        <f>IF(AT21="","",VLOOKUP(AT21,추피_입력!$C$2:$G$289,5,0))</f>
        <v>4</v>
      </c>
      <c r="AK21" s="32">
        <f>IF(AU21="","",VLOOKUP(AU21,추피_입력!$C$2:$G$289,5,0))</f>
        <v>3</v>
      </c>
      <c r="AL21" s="32" t="str">
        <f>IF(AV21="","",VLOOKUP(AV21,추피_입력!$C$2:$G$289,5,0))</f>
        <v/>
      </c>
      <c r="AM21" s="32" t="str">
        <f>IF(AW21="","",VLOOKUP(AW21,추피_입력!$C$2:$G$289,5,0))</f>
        <v/>
      </c>
      <c r="AN21" s="32" t="str">
        <f>IF(AX21="","",VLOOKUP(AX21,추피_입력!$C$2:$G$289,5,0))</f>
        <v/>
      </c>
      <c r="AO21" s="32" t="str">
        <f>IF(AY21="","",VLOOKUP(AY21,추피_입력!$C$2:$G$289,5,0))</f>
        <v/>
      </c>
      <c r="AP21" s="32" t="str">
        <f>IF(AZ21="","",VLOOKUP(AZ21,추피_입력!$C$2:$G$289,5,0))</f>
        <v/>
      </c>
      <c r="AQ21" s="32" t="str">
        <f>IF(BA21="","",VLOOKUP(BA21,추피_입력!$C$2:$G$289,5,0))</f>
        <v/>
      </c>
      <c r="AR21" s="32" t="str">
        <f>IF(N21="","",VLOOKUP(N21,추피_입력!$B$2:$E$289,2,0))</f>
        <v>b-15</v>
      </c>
      <c r="AS21" s="32" t="str">
        <f>IF(O21="","",VLOOKUP(O21,추피_입력!$B$2:$E$289,2,0))</f>
        <v>c-30</v>
      </c>
      <c r="AT21" s="32" t="str">
        <f>IF(P21="","",VLOOKUP(P21,추피_입력!$B$2:$E$289,2,0))</f>
        <v>c-15</v>
      </c>
      <c r="AU21" s="32" t="str">
        <f>IF(Q21="","",VLOOKUP(Q21,추피_입력!$B$2:$E$289,2,0))</f>
        <v>d-26</v>
      </c>
      <c r="AV21" s="32" t="str">
        <f>IF(R21="","",VLOOKUP(R21,추피_입력!$B$2:$E$289,2,0))</f>
        <v/>
      </c>
      <c r="AW21" s="32" t="str">
        <f>IF(S21="","",VLOOKUP(S21,추피_입력!$B$2:$E$289,2,0))</f>
        <v/>
      </c>
      <c r="AX21" s="32" t="str">
        <f>IF(T21="","",VLOOKUP(T21,추피_입력!$B$2:$E$289,2,0))</f>
        <v/>
      </c>
      <c r="AY21" s="32" t="str">
        <f>IF(U21="","",VLOOKUP(U21,추피_입력!$B$2:$E$289,2,0))</f>
        <v/>
      </c>
      <c r="AZ21" s="32" t="str">
        <f>IF(V21="","",VLOOKUP(V21,추피_입력!$B$2:$E$289,2,0))</f>
        <v/>
      </c>
      <c r="BA21" s="32" t="str">
        <f>IF(W21="","",VLOOKUP(W21,추피_입력!$B$2:$E$289,2,0))</f>
        <v/>
      </c>
      <c r="BB21" s="32"/>
      <c r="BC21" s="32"/>
      <c r="BD21" s="32">
        <v>2</v>
      </c>
      <c r="BE21" s="32"/>
      <c r="BF21" s="32"/>
      <c r="BG21" s="32"/>
      <c r="BH21" s="32"/>
      <c r="BI21" s="32"/>
      <c r="BJ21" s="32"/>
      <c r="BK21" s="32" t="str">
        <f t="shared" si="19"/>
        <v>인간0.2</v>
      </c>
      <c r="BL21" s="32" t="str">
        <f t="shared" si="20"/>
        <v/>
      </c>
      <c r="BM21" s="32" t="str">
        <f t="shared" si="21"/>
        <v/>
      </c>
      <c r="BN21" s="32" t="str">
        <f t="shared" si="22"/>
        <v/>
      </c>
      <c r="BO21" s="32" t="str">
        <f t="shared" si="23"/>
        <v/>
      </c>
      <c r="BP21" s="32" t="str">
        <f t="shared" si="24"/>
        <v/>
      </c>
      <c r="BQ21" s="32" t="str">
        <f t="shared" si="25"/>
        <v/>
      </c>
      <c r="BR21" s="32" t="str">
        <f t="shared" si="26"/>
        <v/>
      </c>
      <c r="BS21" s="32" t="str">
        <f t="shared" si="27"/>
        <v/>
      </c>
      <c r="BT21" s="32">
        <f t="shared" si="28"/>
        <v>0.2</v>
      </c>
      <c r="BU21" s="32" t="str">
        <f t="shared" si="11"/>
        <v>인간0.2</v>
      </c>
      <c r="BV21" s="32">
        <v>0.2</v>
      </c>
      <c r="BW21" s="32"/>
      <c r="BX21" s="32"/>
      <c r="BY21" s="32"/>
      <c r="BZ21" s="32"/>
      <c r="CA21" s="32"/>
      <c r="CB21" s="32"/>
      <c r="CC21" s="32"/>
      <c r="CD21" s="32"/>
      <c r="CE21" s="32">
        <f t="shared" si="12"/>
        <v>0.06</v>
      </c>
      <c r="CF21" s="32">
        <f t="shared" si="29"/>
        <v>7.0000000000000007E-2</v>
      </c>
      <c r="CG21" s="32">
        <f t="shared" si="30"/>
        <v>7.0000000000000007E-2</v>
      </c>
      <c r="CH21" s="34" t="str">
        <f t="shared" si="13"/>
        <v>인간</v>
      </c>
      <c r="CI21" s="34" t="str">
        <f t="shared" si="14"/>
        <v>-</v>
      </c>
      <c r="CJ21" s="34">
        <f t="shared" si="15"/>
        <v>0.06</v>
      </c>
      <c r="CK21" s="34">
        <f t="shared" si="16"/>
        <v>3</v>
      </c>
      <c r="CL21" s="34" t="str">
        <f t="shared" si="17"/>
        <v/>
      </c>
      <c r="CM21" s="35" t="str">
        <f t="shared" si="18"/>
        <v/>
      </c>
    </row>
    <row r="22" spans="2:91" s="41" customFormat="1" ht="13.5" x14ac:dyDescent="0.3">
      <c r="B22" s="27">
        <v>19</v>
      </c>
      <c r="C22" s="28" t="s">
        <v>870</v>
      </c>
      <c r="D22" s="29" t="str">
        <f t="shared" si="0"/>
        <v>삭월 3각</v>
      </c>
      <c r="E22" s="29" t="str">
        <f t="shared" si="1"/>
        <v>미령 1→3각</v>
      </c>
      <c r="F22" s="29" t="str">
        <f t="shared" si="2"/>
        <v/>
      </c>
      <c r="G22" s="29" t="str">
        <f t="shared" si="3"/>
        <v/>
      </c>
      <c r="H22" s="29" t="str">
        <f t="shared" si="4"/>
        <v/>
      </c>
      <c r="I22" s="29" t="str">
        <f t="shared" si="5"/>
        <v/>
      </c>
      <c r="J22" s="29" t="str">
        <f t="shared" si="6"/>
        <v/>
      </c>
      <c r="K22" s="29" t="str">
        <f t="shared" si="7"/>
        <v/>
      </c>
      <c r="L22" s="29" t="str">
        <f t="shared" si="8"/>
        <v/>
      </c>
      <c r="M22" s="29" t="str">
        <f t="shared" si="9"/>
        <v/>
      </c>
      <c r="N22" s="28" t="s">
        <v>871</v>
      </c>
      <c r="O22" s="28" t="s">
        <v>869</v>
      </c>
      <c r="P22" s="28"/>
      <c r="Q22" s="28"/>
      <c r="R22" s="28"/>
      <c r="S22" s="28"/>
      <c r="T22" s="28"/>
      <c r="U22" s="28"/>
      <c r="V22" s="28"/>
      <c r="W22" s="28"/>
      <c r="X22" s="28">
        <f>IF(AR22="","",VLOOKUP(AR22,추피_입력!$C$2:$E$289,2,0))</f>
        <v>3</v>
      </c>
      <c r="Y22" s="28">
        <f>IF(AS22="","",VLOOKUP(AS22,추피_입력!$C$2:$E$289,2,0))</f>
        <v>1</v>
      </c>
      <c r="Z22" s="28" t="str">
        <f>IF(AT22="","",VLOOKUP(AT22,추피_입력!$C$2:$E$289,2,0))</f>
        <v/>
      </c>
      <c r="AA22" s="28" t="str">
        <f>IF(AU22="","",VLOOKUP(AU22,추피_입력!$C$2:$E$289,2,0))</f>
        <v/>
      </c>
      <c r="AB22" s="28" t="str">
        <f>IF(AV22="","",VLOOKUP(AV22,추피_입력!$C$2:$E$289,2,0))</f>
        <v/>
      </c>
      <c r="AC22" s="28" t="str">
        <f>IF(AW22="","",VLOOKUP(AW22,추피_입력!$C$2:$E$289,2,0))</f>
        <v/>
      </c>
      <c r="AD22" s="28" t="str">
        <f>IF(AX22="","",VLOOKUP(AX22,추피_입력!$C$2:$E$289,2,0))</f>
        <v/>
      </c>
      <c r="AE22" s="28" t="str">
        <f>IF(AY22="","",VLOOKUP(AY22,추피_입력!$C$2:$E$289,2,0))</f>
        <v/>
      </c>
      <c r="AF22" s="28" t="str">
        <f>IF(AZ22="","",VLOOKUP(AZ22,추피_입력!$C$2:$E$289,2,0))</f>
        <v/>
      </c>
      <c r="AG22" s="28" t="str">
        <f>IF(BA22="","",VLOOKUP(BA22,추피_입력!$C$2:$E$289,2,0))</f>
        <v/>
      </c>
      <c r="AH22" s="28">
        <f>IF(AR22="","",VLOOKUP(AR22,추피_입력!$C$2:$G$289,5,0))</f>
        <v>3</v>
      </c>
      <c r="AI22" s="28">
        <f>IF(AS22="","",VLOOKUP(AS22,추피_입력!$C$2:$G$289,5,0))</f>
        <v>3</v>
      </c>
      <c r="AJ22" s="28" t="str">
        <f>IF(AT22="","",VLOOKUP(AT22,추피_입력!$C$2:$G$289,5,0))</f>
        <v/>
      </c>
      <c r="AK22" s="28" t="str">
        <f>IF(AU22="","",VLOOKUP(AU22,추피_입력!$C$2:$G$289,5,0))</f>
        <v/>
      </c>
      <c r="AL22" s="28" t="str">
        <f>IF(AV22="","",VLOOKUP(AV22,추피_입력!$C$2:$G$289,5,0))</f>
        <v/>
      </c>
      <c r="AM22" s="28" t="str">
        <f>IF(AW22="","",VLOOKUP(AW22,추피_입력!$C$2:$G$289,5,0))</f>
        <v/>
      </c>
      <c r="AN22" s="28" t="str">
        <f>IF(AX22="","",VLOOKUP(AX22,추피_입력!$C$2:$G$289,5,0))</f>
        <v/>
      </c>
      <c r="AO22" s="28" t="str">
        <f>IF(AY22="","",VLOOKUP(AY22,추피_입력!$C$2:$G$289,5,0))</f>
        <v/>
      </c>
      <c r="AP22" s="28" t="str">
        <f>IF(AZ22="","",VLOOKUP(AZ22,추피_입력!$C$2:$G$289,5,0))</f>
        <v/>
      </c>
      <c r="AQ22" s="28" t="str">
        <f>IF(BA22="","",VLOOKUP(BA22,추피_입력!$C$2:$G$289,5,0))</f>
        <v/>
      </c>
      <c r="AR22" s="28" t="str">
        <f>IF(N22="","",VLOOKUP(N22,추피_입력!$B$2:$E$289,2,0))</f>
        <v>d-26</v>
      </c>
      <c r="AS22" s="28" t="str">
        <f>IF(O22="","",VLOOKUP(O22,추피_입력!$B$2:$E$289,2,0))</f>
        <v>c-30</v>
      </c>
      <c r="AT22" s="28" t="str">
        <f>IF(P22="","",VLOOKUP(P22,추피_입력!$B$2:$E$289,2,0))</f>
        <v/>
      </c>
      <c r="AU22" s="28" t="str">
        <f>IF(Q22="","",VLOOKUP(Q22,추피_입력!$B$2:$E$289,2,0))</f>
        <v/>
      </c>
      <c r="AV22" s="28" t="str">
        <f>IF(R22="","",VLOOKUP(R22,추피_입력!$B$2:$E$289,2,0))</f>
        <v/>
      </c>
      <c r="AW22" s="28" t="str">
        <f>IF(S22="","",VLOOKUP(S22,추피_입력!$B$2:$E$289,2,0))</f>
        <v/>
      </c>
      <c r="AX22" s="28" t="str">
        <f>IF(T22="","",VLOOKUP(T22,추피_입력!$B$2:$E$289,2,0))</f>
        <v/>
      </c>
      <c r="AY22" s="28" t="str">
        <f>IF(U22="","",VLOOKUP(U22,추피_입력!$B$2:$E$289,2,0))</f>
        <v/>
      </c>
      <c r="AZ22" s="28" t="str">
        <f>IF(V22="","",VLOOKUP(V22,추피_입력!$B$2:$E$289,2,0))</f>
        <v/>
      </c>
      <c r="BA22" s="28" t="str">
        <f>IF(W22="","",VLOOKUP(W22,추피_입력!$B$2:$E$289,2,0))</f>
        <v/>
      </c>
      <c r="BB22" s="28"/>
      <c r="BC22" s="28">
        <v>2</v>
      </c>
      <c r="BD22" s="28"/>
      <c r="BE22" s="28"/>
      <c r="BF22" s="28"/>
      <c r="BG22" s="28"/>
      <c r="BH22" s="28"/>
      <c r="BI22" s="28"/>
      <c r="BJ22" s="28"/>
      <c r="BK22" s="28" t="str">
        <f t="shared" si="19"/>
        <v/>
      </c>
      <c r="BL22" s="28" t="str">
        <f t="shared" si="20"/>
        <v>악마0.2</v>
      </c>
      <c r="BM22" s="28" t="str">
        <f t="shared" si="21"/>
        <v/>
      </c>
      <c r="BN22" s="28" t="str">
        <f t="shared" si="22"/>
        <v/>
      </c>
      <c r="BO22" s="28" t="str">
        <f t="shared" si="23"/>
        <v/>
      </c>
      <c r="BP22" s="28" t="str">
        <f t="shared" si="24"/>
        <v/>
      </c>
      <c r="BQ22" s="28" t="str">
        <f t="shared" si="25"/>
        <v/>
      </c>
      <c r="BR22" s="28" t="str">
        <f t="shared" si="26"/>
        <v/>
      </c>
      <c r="BS22" s="28" t="str">
        <f t="shared" si="27"/>
        <v/>
      </c>
      <c r="BT22" s="28">
        <f t="shared" si="28"/>
        <v>0.2</v>
      </c>
      <c r="BU22" s="28" t="str">
        <f t="shared" si="11"/>
        <v>악마0.2</v>
      </c>
      <c r="BV22" s="28"/>
      <c r="BW22" s="28">
        <v>0.2</v>
      </c>
      <c r="BX22" s="28"/>
      <c r="BY22" s="28"/>
      <c r="BZ22" s="28"/>
      <c r="CA22" s="28"/>
      <c r="CB22" s="28"/>
      <c r="CC22" s="28"/>
      <c r="CD22" s="28"/>
      <c r="CE22" s="28">
        <f t="shared" si="12"/>
        <v>0.06</v>
      </c>
      <c r="CF22" s="28">
        <f t="shared" si="29"/>
        <v>7.0000000000000007E-2</v>
      </c>
      <c r="CG22" s="28">
        <f t="shared" si="30"/>
        <v>7.0000000000000007E-2</v>
      </c>
      <c r="CH22" s="30" t="str">
        <f t="shared" si="13"/>
        <v>악마</v>
      </c>
      <c r="CI22" s="30">
        <f t="shared" si="14"/>
        <v>0.06</v>
      </c>
      <c r="CJ22" s="30">
        <f t="shared" si="15"/>
        <v>0.06</v>
      </c>
      <c r="CK22" s="30" t="str">
        <f t="shared" si="16"/>
        <v/>
      </c>
      <c r="CL22" s="30" t="str">
        <f t="shared" si="17"/>
        <v/>
      </c>
      <c r="CM22" s="31" t="str">
        <f t="shared" si="18"/>
        <v/>
      </c>
    </row>
    <row r="23" spans="2:91" s="41" customFormat="1" ht="13.5" x14ac:dyDescent="0.3">
      <c r="B23" s="27">
        <v>20</v>
      </c>
      <c r="C23" s="32" t="s">
        <v>872</v>
      </c>
      <c r="D23" s="33" t="str">
        <f t="shared" si="0"/>
        <v>검은이빨 2→3각</v>
      </c>
      <c r="E23" s="33" t="str">
        <f t="shared" si="1"/>
        <v>히바이크 4→5각</v>
      </c>
      <c r="F23" s="33" t="str">
        <f t="shared" si="2"/>
        <v>녹스 5각</v>
      </c>
      <c r="G23" s="33" t="str">
        <f t="shared" si="3"/>
        <v>세티노 3→4각</v>
      </c>
      <c r="H23" s="33" t="str">
        <f t="shared" si="4"/>
        <v>붉은 남작 에디 4→5각</v>
      </c>
      <c r="I23" s="33" t="str">
        <f t="shared" si="5"/>
        <v>칼바서스 2→3각</v>
      </c>
      <c r="J23" s="33" t="str">
        <f t="shared" si="6"/>
        <v/>
      </c>
      <c r="K23" s="33" t="str">
        <f t="shared" si="7"/>
        <v/>
      </c>
      <c r="L23" s="33" t="str">
        <f t="shared" si="8"/>
        <v/>
      </c>
      <c r="M23" s="33" t="str">
        <f t="shared" si="9"/>
        <v/>
      </c>
      <c r="N23" s="32" t="s">
        <v>873</v>
      </c>
      <c r="O23" s="32" t="s">
        <v>874</v>
      </c>
      <c r="P23" s="32" t="s">
        <v>201</v>
      </c>
      <c r="Q23" s="32" t="s">
        <v>202</v>
      </c>
      <c r="R23" s="32" t="s">
        <v>194</v>
      </c>
      <c r="S23" s="32" t="s">
        <v>203</v>
      </c>
      <c r="T23" s="32"/>
      <c r="U23" s="32"/>
      <c r="V23" s="32"/>
      <c r="W23" s="32"/>
      <c r="X23" s="32">
        <f>IF(AR23="","",VLOOKUP(AR23,추피_입력!$C$2:$E$289,2,0))</f>
        <v>2</v>
      </c>
      <c r="Y23" s="32">
        <f>IF(AS23="","",VLOOKUP(AS23,추피_입력!$C$2:$E$289,2,0))</f>
        <v>4</v>
      </c>
      <c r="Z23" s="32">
        <f>IF(AT23="","",VLOOKUP(AT23,추피_입력!$C$2:$E$289,2,0))</f>
        <v>5</v>
      </c>
      <c r="AA23" s="32">
        <f>IF(AU23="","",VLOOKUP(AU23,추피_입력!$C$2:$E$289,2,0))</f>
        <v>3</v>
      </c>
      <c r="AB23" s="32">
        <f>IF(AV23="","",VLOOKUP(AV23,추피_입력!$C$2:$E$289,2,0))</f>
        <v>4</v>
      </c>
      <c r="AC23" s="32">
        <f>IF(AW23="","",VLOOKUP(AW23,추피_입력!$C$2:$E$289,2,0))</f>
        <v>2</v>
      </c>
      <c r="AD23" s="32" t="str">
        <f>IF(AX23="","",VLOOKUP(AX23,추피_입력!$C$2:$E$289,2,0))</f>
        <v/>
      </c>
      <c r="AE23" s="32" t="str">
        <f>IF(AY23="","",VLOOKUP(AY23,추피_입력!$C$2:$E$289,2,0))</f>
        <v/>
      </c>
      <c r="AF23" s="32" t="str">
        <f>IF(AZ23="","",VLOOKUP(AZ23,추피_입력!$C$2:$E$289,2,0))</f>
        <v/>
      </c>
      <c r="AG23" s="32" t="str">
        <f>IF(BA23="","",VLOOKUP(BA23,추피_입력!$C$2:$E$289,2,0))</f>
        <v/>
      </c>
      <c r="AH23" s="32">
        <f>IF(AR23="","",VLOOKUP(AR23,추피_입력!$C$2:$G$289,5,0))</f>
        <v>3</v>
      </c>
      <c r="AI23" s="32">
        <f>IF(AS23="","",VLOOKUP(AS23,추피_입력!$C$2:$G$289,5,0))</f>
        <v>5</v>
      </c>
      <c r="AJ23" s="32">
        <f>IF(AT23="","",VLOOKUP(AT23,추피_입력!$C$2:$G$289,5,0))</f>
        <v>5</v>
      </c>
      <c r="AK23" s="32">
        <f>IF(AU23="","",VLOOKUP(AU23,추피_입력!$C$2:$G$289,5,0))</f>
        <v>4</v>
      </c>
      <c r="AL23" s="32">
        <f>IF(AV23="","",VLOOKUP(AV23,추피_입력!$C$2:$G$289,5,0))</f>
        <v>5</v>
      </c>
      <c r="AM23" s="32">
        <f>IF(AW23="","",VLOOKUP(AW23,추피_입력!$C$2:$G$289,5,0))</f>
        <v>3</v>
      </c>
      <c r="AN23" s="32" t="str">
        <f>IF(AX23="","",VLOOKUP(AX23,추피_입력!$C$2:$G$289,5,0))</f>
        <v/>
      </c>
      <c r="AO23" s="32" t="str">
        <f>IF(AY23="","",VLOOKUP(AY23,추피_입력!$C$2:$G$289,5,0))</f>
        <v/>
      </c>
      <c r="AP23" s="32" t="str">
        <f>IF(AZ23="","",VLOOKUP(AZ23,추피_입력!$C$2:$G$289,5,0))</f>
        <v/>
      </c>
      <c r="AQ23" s="32" t="str">
        <f>IF(BA23="","",VLOOKUP(BA23,추피_입력!$C$2:$G$289,5,0))</f>
        <v/>
      </c>
      <c r="AR23" s="32" t="str">
        <f>IF(N23="","",VLOOKUP(N23,추피_입력!$B$2:$E$289,2,0))</f>
        <v>b-1</v>
      </c>
      <c r="AS23" s="32" t="str">
        <f>IF(O23="","",VLOOKUP(O23,추피_입력!$B$2:$E$289,2,0))</f>
        <v>c-101</v>
      </c>
      <c r="AT23" s="32" t="str">
        <f>IF(P23="","",VLOOKUP(P23,추피_입력!$B$2:$E$289,2,0))</f>
        <v>c-13</v>
      </c>
      <c r="AU23" s="32" t="str">
        <f>IF(Q23="","",VLOOKUP(Q23,추피_입력!$B$2:$E$289,2,0))</f>
        <v>c-44</v>
      </c>
      <c r="AV23" s="32" t="str">
        <f>IF(R23="","",VLOOKUP(R23,추피_입력!$B$2:$E$289,2,0))</f>
        <v>c-37</v>
      </c>
      <c r="AW23" s="32" t="str">
        <f>IF(S23="","",VLOOKUP(S23,추피_입력!$B$2:$E$289,2,0))</f>
        <v>b-56</v>
      </c>
      <c r="AX23" s="32" t="str">
        <f>IF(T23="","",VLOOKUP(T23,추피_입력!$B$2:$E$289,2,0))</f>
        <v/>
      </c>
      <c r="AY23" s="32" t="str">
        <f>IF(U23="","",VLOOKUP(U23,추피_입력!$B$2:$E$289,2,0))</f>
        <v/>
      </c>
      <c r="AZ23" s="32" t="str">
        <f>IF(V23="","",VLOOKUP(V23,추피_입력!$B$2:$E$289,2,0))</f>
        <v/>
      </c>
      <c r="BA23" s="32" t="str">
        <f>IF(W23="","",VLOOKUP(W23,추피_입력!$B$2:$E$289,2,0))</f>
        <v/>
      </c>
      <c r="BB23" s="32"/>
      <c r="BC23" s="32">
        <v>5</v>
      </c>
      <c r="BD23" s="32"/>
      <c r="BE23" s="32"/>
      <c r="BF23" s="32"/>
      <c r="BG23" s="32"/>
      <c r="BH23" s="32"/>
      <c r="BI23" s="32"/>
      <c r="BJ23" s="32"/>
      <c r="BK23" s="32" t="str">
        <f t="shared" si="19"/>
        <v/>
      </c>
      <c r="BL23" s="32" t="str">
        <f t="shared" si="20"/>
        <v>악마0.2</v>
      </c>
      <c r="BM23" s="32" t="str">
        <f t="shared" si="21"/>
        <v/>
      </c>
      <c r="BN23" s="32" t="str">
        <f t="shared" si="22"/>
        <v/>
      </c>
      <c r="BO23" s="32" t="str">
        <f t="shared" si="23"/>
        <v/>
      </c>
      <c r="BP23" s="32" t="str">
        <f t="shared" si="24"/>
        <v/>
      </c>
      <c r="BQ23" s="32" t="str">
        <f t="shared" si="25"/>
        <v/>
      </c>
      <c r="BR23" s="32" t="str">
        <f t="shared" si="26"/>
        <v/>
      </c>
      <c r="BS23" s="32" t="str">
        <f t="shared" si="27"/>
        <v/>
      </c>
      <c r="BT23" s="32">
        <f t="shared" si="28"/>
        <v>0.2</v>
      </c>
      <c r="BU23" s="32" t="str">
        <f t="shared" si="11"/>
        <v>악마0.2</v>
      </c>
      <c r="BV23" s="32"/>
      <c r="BW23" s="32">
        <v>0.2</v>
      </c>
      <c r="BX23" s="32"/>
      <c r="BY23" s="32"/>
      <c r="BZ23" s="32"/>
      <c r="CA23" s="32"/>
      <c r="CB23" s="32"/>
      <c r="CC23" s="32"/>
      <c r="CD23" s="32"/>
      <c r="CE23" s="32">
        <f t="shared" si="12"/>
        <v>0.06</v>
      </c>
      <c r="CF23" s="32">
        <f t="shared" si="29"/>
        <v>7.0000000000000007E-2</v>
      </c>
      <c r="CG23" s="32">
        <f t="shared" si="30"/>
        <v>7.0000000000000007E-2</v>
      </c>
      <c r="CH23" s="34" t="str">
        <f t="shared" si="13"/>
        <v>악마</v>
      </c>
      <c r="CI23" s="34">
        <f t="shared" si="14"/>
        <v>0.06</v>
      </c>
      <c r="CJ23" s="34">
        <f t="shared" si="15"/>
        <v>0.13</v>
      </c>
      <c r="CK23" s="34" t="str">
        <f t="shared" si="16"/>
        <v/>
      </c>
      <c r="CL23" s="34">
        <f t="shared" si="17"/>
        <v>3.9999999999999991</v>
      </c>
      <c r="CM23" s="35" t="str">
        <f t="shared" si="18"/>
        <v/>
      </c>
    </row>
    <row r="24" spans="2:91" s="41" customFormat="1" ht="13.5" x14ac:dyDescent="0.3">
      <c r="B24" s="27">
        <v>21</v>
      </c>
      <c r="C24" s="28" t="s">
        <v>875</v>
      </c>
      <c r="D24" s="29" t="str">
        <f t="shared" si="0"/>
        <v>히바이크 4→5각</v>
      </c>
      <c r="E24" s="29" t="str">
        <f t="shared" si="1"/>
        <v>붉은 남작 에디 4→5각</v>
      </c>
      <c r="F24" s="29" t="str">
        <f t="shared" si="2"/>
        <v>세티노 3→4각</v>
      </c>
      <c r="G24" s="29" t="str">
        <f t="shared" si="3"/>
        <v>녹스 5각</v>
      </c>
      <c r="H24" s="29" t="str">
        <f t="shared" si="4"/>
        <v/>
      </c>
      <c r="I24" s="29" t="str">
        <f t="shared" si="5"/>
        <v/>
      </c>
      <c r="J24" s="29" t="str">
        <f t="shared" si="6"/>
        <v/>
      </c>
      <c r="K24" s="29" t="str">
        <f t="shared" si="7"/>
        <v/>
      </c>
      <c r="L24" s="29" t="str">
        <f t="shared" si="8"/>
        <v/>
      </c>
      <c r="M24" s="29" t="str">
        <f t="shared" si="9"/>
        <v/>
      </c>
      <c r="N24" s="28" t="s">
        <v>874</v>
      </c>
      <c r="O24" s="28" t="s">
        <v>876</v>
      </c>
      <c r="P24" s="28" t="s">
        <v>877</v>
      </c>
      <c r="Q24" s="28" t="s">
        <v>878</v>
      </c>
      <c r="R24" s="28"/>
      <c r="S24" s="28"/>
      <c r="T24" s="28"/>
      <c r="U24" s="28"/>
      <c r="V24" s="28"/>
      <c r="W24" s="28"/>
      <c r="X24" s="28">
        <f>IF(AR24="","",VLOOKUP(AR24,추피_입력!$C$2:$E$289,2,0))</f>
        <v>4</v>
      </c>
      <c r="Y24" s="28">
        <f>IF(AS24="","",VLOOKUP(AS24,추피_입력!$C$2:$E$289,2,0))</f>
        <v>4</v>
      </c>
      <c r="Z24" s="28">
        <f>IF(AT24="","",VLOOKUP(AT24,추피_입력!$C$2:$E$289,2,0))</f>
        <v>3</v>
      </c>
      <c r="AA24" s="28">
        <f>IF(AU24="","",VLOOKUP(AU24,추피_입력!$C$2:$E$289,2,0))</f>
        <v>5</v>
      </c>
      <c r="AB24" s="28" t="str">
        <f>IF(AV24="","",VLOOKUP(AV24,추피_입력!$C$2:$E$289,2,0))</f>
        <v/>
      </c>
      <c r="AC24" s="28" t="str">
        <f>IF(AW24="","",VLOOKUP(AW24,추피_입력!$C$2:$E$289,2,0))</f>
        <v/>
      </c>
      <c r="AD24" s="28" t="str">
        <f>IF(AX24="","",VLOOKUP(AX24,추피_입력!$C$2:$E$289,2,0))</f>
        <v/>
      </c>
      <c r="AE24" s="28" t="str">
        <f>IF(AY24="","",VLOOKUP(AY24,추피_입력!$C$2:$E$289,2,0))</f>
        <v/>
      </c>
      <c r="AF24" s="28" t="str">
        <f>IF(AZ24="","",VLOOKUP(AZ24,추피_입력!$C$2:$E$289,2,0))</f>
        <v/>
      </c>
      <c r="AG24" s="28" t="str">
        <f>IF(BA24="","",VLOOKUP(BA24,추피_입력!$C$2:$E$289,2,0))</f>
        <v/>
      </c>
      <c r="AH24" s="28">
        <f>IF(AR24="","",VLOOKUP(AR24,추피_입력!$C$2:$G$289,5,0))</f>
        <v>5</v>
      </c>
      <c r="AI24" s="28">
        <f>IF(AS24="","",VLOOKUP(AS24,추피_입력!$C$2:$G$289,5,0))</f>
        <v>5</v>
      </c>
      <c r="AJ24" s="28">
        <f>IF(AT24="","",VLOOKUP(AT24,추피_입력!$C$2:$G$289,5,0))</f>
        <v>4</v>
      </c>
      <c r="AK24" s="28">
        <f>IF(AU24="","",VLOOKUP(AU24,추피_입력!$C$2:$G$289,5,0))</f>
        <v>5</v>
      </c>
      <c r="AL24" s="28" t="str">
        <f>IF(AV24="","",VLOOKUP(AV24,추피_입력!$C$2:$G$289,5,0))</f>
        <v/>
      </c>
      <c r="AM24" s="28" t="str">
        <f>IF(AW24="","",VLOOKUP(AW24,추피_입력!$C$2:$G$289,5,0))</f>
        <v/>
      </c>
      <c r="AN24" s="28" t="str">
        <f>IF(AX24="","",VLOOKUP(AX24,추피_입력!$C$2:$G$289,5,0))</f>
        <v/>
      </c>
      <c r="AO24" s="28" t="str">
        <f>IF(AY24="","",VLOOKUP(AY24,추피_입력!$C$2:$G$289,5,0))</f>
        <v/>
      </c>
      <c r="AP24" s="28" t="str">
        <f>IF(AZ24="","",VLOOKUP(AZ24,추피_입력!$C$2:$G$289,5,0))</f>
        <v/>
      </c>
      <c r="AQ24" s="28" t="str">
        <f>IF(BA24="","",VLOOKUP(BA24,추피_입력!$C$2:$G$289,5,0))</f>
        <v/>
      </c>
      <c r="AR24" s="28" t="str">
        <f>IF(N24="","",VLOOKUP(N24,추피_입력!$B$2:$E$289,2,0))</f>
        <v>c-101</v>
      </c>
      <c r="AS24" s="28" t="str">
        <f>IF(O24="","",VLOOKUP(O24,추피_입력!$B$2:$E$289,2,0))</f>
        <v>c-37</v>
      </c>
      <c r="AT24" s="28" t="str">
        <f>IF(P24="","",VLOOKUP(P24,추피_입력!$B$2:$E$289,2,0))</f>
        <v>c-44</v>
      </c>
      <c r="AU24" s="28" t="str">
        <f>IF(Q24="","",VLOOKUP(Q24,추피_입력!$B$2:$E$289,2,0))</f>
        <v>c-13</v>
      </c>
      <c r="AV24" s="28" t="str">
        <f>IF(R24="","",VLOOKUP(R24,추피_입력!$B$2:$E$289,2,0))</f>
        <v/>
      </c>
      <c r="AW24" s="28" t="str">
        <f>IF(S24="","",VLOOKUP(S24,추피_입력!$B$2:$E$289,2,0))</f>
        <v/>
      </c>
      <c r="AX24" s="28" t="str">
        <f>IF(T24="","",VLOOKUP(T24,추피_입력!$B$2:$E$289,2,0))</f>
        <v/>
      </c>
      <c r="AY24" s="28" t="str">
        <f>IF(U24="","",VLOOKUP(U24,추피_입력!$B$2:$E$289,2,0))</f>
        <v/>
      </c>
      <c r="AZ24" s="28" t="str">
        <f>IF(V24="","",VLOOKUP(V24,추피_입력!$B$2:$E$289,2,0))</f>
        <v/>
      </c>
      <c r="BA24" s="28" t="str">
        <f>IF(W24="","",VLOOKUP(W24,추피_입력!$B$2:$E$289,2,0))</f>
        <v/>
      </c>
      <c r="BB24" s="28"/>
      <c r="BC24" s="28"/>
      <c r="BD24" s="28"/>
      <c r="BE24" s="28"/>
      <c r="BF24" s="28"/>
      <c r="BG24" s="28"/>
      <c r="BH24" s="28">
        <v>1</v>
      </c>
      <c r="BI24" s="28"/>
      <c r="BJ24" s="28"/>
      <c r="BK24" s="28" t="str">
        <f t="shared" si="19"/>
        <v/>
      </c>
      <c r="BL24" s="28" t="str">
        <f t="shared" si="20"/>
        <v>악마0.2</v>
      </c>
      <c r="BM24" s="28" t="str">
        <f t="shared" si="21"/>
        <v/>
      </c>
      <c r="BN24" s="28" t="str">
        <f t="shared" si="22"/>
        <v/>
      </c>
      <c r="BO24" s="28" t="str">
        <f t="shared" si="23"/>
        <v/>
      </c>
      <c r="BP24" s="28" t="str">
        <f t="shared" si="24"/>
        <v/>
      </c>
      <c r="BQ24" s="28" t="str">
        <f t="shared" si="25"/>
        <v/>
      </c>
      <c r="BR24" s="28" t="str">
        <f t="shared" si="26"/>
        <v/>
      </c>
      <c r="BS24" s="28" t="str">
        <f t="shared" si="27"/>
        <v/>
      </c>
      <c r="BT24" s="28">
        <f t="shared" si="28"/>
        <v>0.2</v>
      </c>
      <c r="BU24" s="28" t="str">
        <f t="shared" si="11"/>
        <v>악마0.2</v>
      </c>
      <c r="BV24" s="28"/>
      <c r="BW24" s="28">
        <v>0.2</v>
      </c>
      <c r="BX24" s="28"/>
      <c r="BY24" s="28"/>
      <c r="BZ24" s="28"/>
      <c r="CA24" s="28"/>
      <c r="CB24" s="28"/>
      <c r="CC24" s="28"/>
      <c r="CD24" s="28"/>
      <c r="CE24" s="28">
        <f t="shared" si="12"/>
        <v>0.06</v>
      </c>
      <c r="CF24" s="28">
        <f t="shared" si="29"/>
        <v>7.0000000000000007E-2</v>
      </c>
      <c r="CG24" s="28">
        <f t="shared" si="30"/>
        <v>7.0000000000000007E-2</v>
      </c>
      <c r="CH24" s="30" t="str">
        <f t="shared" si="13"/>
        <v>악마</v>
      </c>
      <c r="CI24" s="30">
        <f t="shared" si="14"/>
        <v>0.13</v>
      </c>
      <c r="CJ24" s="30">
        <f t="shared" si="15"/>
        <v>0.13</v>
      </c>
      <c r="CK24" s="30" t="str">
        <f t="shared" si="16"/>
        <v/>
      </c>
      <c r="CL24" s="30" t="str">
        <f t="shared" si="17"/>
        <v/>
      </c>
      <c r="CM24" s="31" t="str">
        <f t="shared" si="18"/>
        <v/>
      </c>
    </row>
    <row r="25" spans="2:91" s="41" customFormat="1" ht="13.5" hidden="1" x14ac:dyDescent="0.3">
      <c r="B25" s="27">
        <v>22</v>
      </c>
      <c r="C25" s="32" t="s">
        <v>879</v>
      </c>
      <c r="D25" s="33" t="str">
        <f t="shared" si="0"/>
        <v>검은이빨 2→3각</v>
      </c>
      <c r="E25" s="33" t="str">
        <f t="shared" si="1"/>
        <v>히바이크 4→5각</v>
      </c>
      <c r="F25" s="33" t="str">
        <f t="shared" si="2"/>
        <v>녹스 5각</v>
      </c>
      <c r="G25" s="33" t="str">
        <f t="shared" si="3"/>
        <v>칼스 모론토 0→3각</v>
      </c>
      <c r="H25" s="33" t="str">
        <f t="shared" si="4"/>
        <v/>
      </c>
      <c r="I25" s="33" t="str">
        <f t="shared" si="5"/>
        <v/>
      </c>
      <c r="J25" s="33" t="str">
        <f t="shared" si="6"/>
        <v/>
      </c>
      <c r="K25" s="33" t="str">
        <f t="shared" si="7"/>
        <v/>
      </c>
      <c r="L25" s="33" t="str">
        <f t="shared" si="8"/>
        <v/>
      </c>
      <c r="M25" s="33" t="str">
        <f t="shared" si="9"/>
        <v/>
      </c>
      <c r="N25" s="32" t="s">
        <v>873</v>
      </c>
      <c r="O25" s="32" t="s">
        <v>874</v>
      </c>
      <c r="P25" s="32" t="s">
        <v>201</v>
      </c>
      <c r="Q25" s="32" t="s">
        <v>204</v>
      </c>
      <c r="R25" s="32"/>
      <c r="S25" s="32"/>
      <c r="T25" s="32"/>
      <c r="U25" s="32"/>
      <c r="V25" s="32"/>
      <c r="W25" s="32"/>
      <c r="X25" s="32">
        <f>IF(AR25="","",VLOOKUP(AR25,추피_입력!$C$2:$E$289,2,0))</f>
        <v>2</v>
      </c>
      <c r="Y25" s="32">
        <f>IF(AS25="","",VLOOKUP(AS25,추피_입력!$C$2:$E$289,2,0))</f>
        <v>4</v>
      </c>
      <c r="Z25" s="32">
        <f>IF(AT25="","",VLOOKUP(AT25,추피_입력!$C$2:$E$289,2,0))</f>
        <v>5</v>
      </c>
      <c r="AA25" s="32">
        <f>IF(AU25="","",VLOOKUP(AU25,추피_입력!$C$2:$E$289,2,0))</f>
        <v>0</v>
      </c>
      <c r="AB25" s="32" t="str">
        <f>IF(AV25="","",VLOOKUP(AV25,추피_입력!$C$2:$E$289,2,0))</f>
        <v/>
      </c>
      <c r="AC25" s="32" t="str">
        <f>IF(AW25="","",VLOOKUP(AW25,추피_입력!$C$2:$E$289,2,0))</f>
        <v/>
      </c>
      <c r="AD25" s="32" t="str">
        <f>IF(AX25="","",VLOOKUP(AX25,추피_입력!$C$2:$E$289,2,0))</f>
        <v/>
      </c>
      <c r="AE25" s="32" t="str">
        <f>IF(AY25="","",VLOOKUP(AY25,추피_입력!$C$2:$E$289,2,0))</f>
        <v/>
      </c>
      <c r="AF25" s="32" t="str">
        <f>IF(AZ25="","",VLOOKUP(AZ25,추피_입력!$C$2:$E$289,2,0))</f>
        <v/>
      </c>
      <c r="AG25" s="32" t="str">
        <f>IF(BA25="","",VLOOKUP(BA25,추피_입력!$C$2:$E$289,2,0))</f>
        <v/>
      </c>
      <c r="AH25" s="32">
        <f>IF(AR25="","",VLOOKUP(AR25,추피_입력!$C$2:$G$289,5,0))</f>
        <v>3</v>
      </c>
      <c r="AI25" s="32">
        <f>IF(AS25="","",VLOOKUP(AS25,추피_입력!$C$2:$G$289,5,0))</f>
        <v>5</v>
      </c>
      <c r="AJ25" s="32">
        <f>IF(AT25="","",VLOOKUP(AT25,추피_입력!$C$2:$G$289,5,0))</f>
        <v>5</v>
      </c>
      <c r="AK25" s="32">
        <f>IF(AU25="","",VLOOKUP(AU25,추피_입력!$C$2:$G$289,5,0))</f>
        <v>3</v>
      </c>
      <c r="AL25" s="32" t="str">
        <f>IF(AV25="","",VLOOKUP(AV25,추피_입력!$C$2:$G$289,5,0))</f>
        <v/>
      </c>
      <c r="AM25" s="32" t="str">
        <f>IF(AW25="","",VLOOKUP(AW25,추피_입력!$C$2:$G$289,5,0))</f>
        <v/>
      </c>
      <c r="AN25" s="32" t="str">
        <f>IF(AX25="","",VLOOKUP(AX25,추피_입력!$C$2:$G$289,5,0))</f>
        <v/>
      </c>
      <c r="AO25" s="32" t="str">
        <f>IF(AY25="","",VLOOKUP(AY25,추피_입력!$C$2:$G$289,5,0))</f>
        <v/>
      </c>
      <c r="AP25" s="32" t="str">
        <f>IF(AZ25="","",VLOOKUP(AZ25,추피_입력!$C$2:$G$289,5,0))</f>
        <v/>
      </c>
      <c r="AQ25" s="32" t="str">
        <f>IF(BA25="","",VLOOKUP(BA25,추피_입력!$C$2:$G$289,5,0))</f>
        <v/>
      </c>
      <c r="AR25" s="32" t="str">
        <f>IF(N25="","",VLOOKUP(N25,추피_입력!$B$2:$E$289,2,0))</f>
        <v>b-1</v>
      </c>
      <c r="AS25" s="32" t="str">
        <f>IF(O25="","",VLOOKUP(O25,추피_입력!$B$2:$E$289,2,0))</f>
        <v>c-101</v>
      </c>
      <c r="AT25" s="32" t="str">
        <f>IF(P25="","",VLOOKUP(P25,추피_입력!$B$2:$E$289,2,0))</f>
        <v>c-13</v>
      </c>
      <c r="AU25" s="32" t="str">
        <f>IF(Q25="","",VLOOKUP(Q25,추피_입력!$B$2:$E$289,2,0))</f>
        <v>c-83</v>
      </c>
      <c r="AV25" s="32" t="str">
        <f>IF(R25="","",VLOOKUP(R25,추피_입력!$B$2:$E$289,2,0))</f>
        <v/>
      </c>
      <c r="AW25" s="32" t="str">
        <f>IF(S25="","",VLOOKUP(S25,추피_입력!$B$2:$E$289,2,0))</f>
        <v/>
      </c>
      <c r="AX25" s="32" t="str">
        <f>IF(T25="","",VLOOKUP(T25,추피_입력!$B$2:$E$289,2,0))</f>
        <v/>
      </c>
      <c r="AY25" s="32" t="str">
        <f>IF(U25="","",VLOOKUP(U25,추피_입력!$B$2:$E$289,2,0))</f>
        <v/>
      </c>
      <c r="AZ25" s="32" t="str">
        <f>IF(V25="","",VLOOKUP(V25,추피_입력!$B$2:$E$289,2,0))</f>
        <v/>
      </c>
      <c r="BA25" s="32" t="str">
        <f>IF(W25="","",VLOOKUP(W25,추피_입력!$B$2:$E$289,2,0))</f>
        <v/>
      </c>
      <c r="BB25" s="32">
        <v>4</v>
      </c>
      <c r="BC25" s="32"/>
      <c r="BD25" s="32"/>
      <c r="BE25" s="32"/>
      <c r="BF25" s="32"/>
      <c r="BG25" s="32"/>
      <c r="BH25" s="32"/>
      <c r="BI25" s="32"/>
      <c r="BJ25" s="32"/>
      <c r="BK25" s="32" t="str">
        <f t="shared" si="19"/>
        <v/>
      </c>
      <c r="BL25" s="32" t="str">
        <f t="shared" si="20"/>
        <v/>
      </c>
      <c r="BM25" s="32" t="str">
        <f t="shared" si="21"/>
        <v/>
      </c>
      <c r="BN25" s="32" t="str">
        <f t="shared" si="22"/>
        <v/>
      </c>
      <c r="BO25" s="32" t="str">
        <f t="shared" si="23"/>
        <v/>
      </c>
      <c r="BP25" s="32" t="str">
        <f t="shared" si="24"/>
        <v/>
      </c>
      <c r="BQ25" s="32" t="str">
        <f t="shared" si="25"/>
        <v>정령0.2</v>
      </c>
      <c r="BR25" s="32" t="str">
        <f t="shared" si="26"/>
        <v/>
      </c>
      <c r="BS25" s="32" t="str">
        <f t="shared" si="27"/>
        <v/>
      </c>
      <c r="BT25" s="32">
        <f t="shared" si="28"/>
        <v>0.2</v>
      </c>
      <c r="BU25" s="32" t="str">
        <f t="shared" si="11"/>
        <v>정령0.2</v>
      </c>
      <c r="BV25" s="32"/>
      <c r="BW25" s="32"/>
      <c r="BX25" s="32"/>
      <c r="BY25" s="32"/>
      <c r="BZ25" s="32"/>
      <c r="CA25" s="32"/>
      <c r="CB25" s="32">
        <v>0.2</v>
      </c>
      <c r="CC25" s="32"/>
      <c r="CD25" s="32"/>
      <c r="CE25" s="32">
        <f t="shared" si="12"/>
        <v>0.06</v>
      </c>
      <c r="CF25" s="32">
        <f t="shared" si="29"/>
        <v>7.0000000000000007E-2</v>
      </c>
      <c r="CG25" s="32">
        <f t="shared" si="30"/>
        <v>7.0000000000000007E-2</v>
      </c>
      <c r="CH25" s="34" t="str">
        <f t="shared" si="13"/>
        <v>정령</v>
      </c>
      <c r="CI25" s="34">
        <f t="shared" si="14"/>
        <v>0.06</v>
      </c>
      <c r="CJ25" s="34">
        <f t="shared" si="15"/>
        <v>0.13</v>
      </c>
      <c r="CK25" s="34" t="str">
        <f t="shared" si="16"/>
        <v/>
      </c>
      <c r="CL25" s="34">
        <f t="shared" si="17"/>
        <v>5</v>
      </c>
      <c r="CM25" s="35" t="str">
        <f t="shared" si="18"/>
        <v/>
      </c>
    </row>
    <row r="26" spans="2:91" s="41" customFormat="1" ht="13.5" x14ac:dyDescent="0.3">
      <c r="B26" s="27">
        <v>23</v>
      </c>
      <c r="C26" s="28" t="s">
        <v>880</v>
      </c>
      <c r="D26" s="29" t="str">
        <f t="shared" si="0"/>
        <v>세티노 3→4각</v>
      </c>
      <c r="E26" s="29" t="str">
        <f t="shared" si="1"/>
        <v>모카모카 5각</v>
      </c>
      <c r="F26" s="29" t="str">
        <f t="shared" si="2"/>
        <v>붉은 남작 에디 4→5각</v>
      </c>
      <c r="G26" s="29" t="str">
        <f t="shared" si="3"/>
        <v>토토이끼 3→4각</v>
      </c>
      <c r="H26" s="29" t="str">
        <f t="shared" si="4"/>
        <v>창조의 알 5각</v>
      </c>
      <c r="I26" s="29" t="str">
        <f t="shared" si="5"/>
        <v/>
      </c>
      <c r="J26" s="29" t="str">
        <f t="shared" si="6"/>
        <v/>
      </c>
      <c r="K26" s="29" t="str">
        <f t="shared" si="7"/>
        <v/>
      </c>
      <c r="L26" s="29" t="str">
        <f t="shared" si="8"/>
        <v/>
      </c>
      <c r="M26" s="29" t="str">
        <f t="shared" si="9"/>
        <v/>
      </c>
      <c r="N26" s="28" t="s">
        <v>877</v>
      </c>
      <c r="O26" s="28" t="s">
        <v>881</v>
      </c>
      <c r="P26" s="28" t="s">
        <v>876</v>
      </c>
      <c r="Q26" s="28" t="s">
        <v>882</v>
      </c>
      <c r="R26" s="28" t="s">
        <v>161</v>
      </c>
      <c r="S26" s="28"/>
      <c r="T26" s="28"/>
      <c r="U26" s="28"/>
      <c r="V26" s="28"/>
      <c r="W26" s="28"/>
      <c r="X26" s="28">
        <f>IF(AR26="","",VLOOKUP(AR26,추피_입력!$C$2:$E$289,2,0))</f>
        <v>3</v>
      </c>
      <c r="Y26" s="28">
        <f>IF(AS26="","",VLOOKUP(AS26,추피_입력!$C$2:$E$289,2,0))</f>
        <v>5</v>
      </c>
      <c r="Z26" s="28">
        <f>IF(AT26="","",VLOOKUP(AT26,추피_입력!$C$2:$E$289,2,0))</f>
        <v>4</v>
      </c>
      <c r="AA26" s="28">
        <f>IF(AU26="","",VLOOKUP(AU26,추피_입력!$C$2:$E$289,2,0))</f>
        <v>3</v>
      </c>
      <c r="AB26" s="28">
        <f>IF(AV26="","",VLOOKUP(AV26,추피_입력!$C$2:$E$289,2,0))</f>
        <v>5</v>
      </c>
      <c r="AC26" s="28" t="str">
        <f>IF(AW26="","",VLOOKUP(AW26,추피_입력!$C$2:$E$289,2,0))</f>
        <v/>
      </c>
      <c r="AD26" s="28" t="str">
        <f>IF(AX26="","",VLOOKUP(AX26,추피_입력!$C$2:$E$289,2,0))</f>
        <v/>
      </c>
      <c r="AE26" s="28" t="str">
        <f>IF(AY26="","",VLOOKUP(AY26,추피_입력!$C$2:$E$289,2,0))</f>
        <v/>
      </c>
      <c r="AF26" s="28" t="str">
        <f>IF(AZ26="","",VLOOKUP(AZ26,추피_입력!$C$2:$E$289,2,0))</f>
        <v/>
      </c>
      <c r="AG26" s="28" t="str">
        <f>IF(BA26="","",VLOOKUP(BA26,추피_입력!$C$2:$E$289,2,0))</f>
        <v/>
      </c>
      <c r="AH26" s="28">
        <f>IF(AR26="","",VLOOKUP(AR26,추피_입력!$C$2:$G$289,5,0))</f>
        <v>4</v>
      </c>
      <c r="AI26" s="28">
        <f>IF(AS26="","",VLOOKUP(AS26,추피_입력!$C$2:$G$289,5,0))</f>
        <v>5</v>
      </c>
      <c r="AJ26" s="28">
        <f>IF(AT26="","",VLOOKUP(AT26,추피_입력!$C$2:$G$289,5,0))</f>
        <v>5</v>
      </c>
      <c r="AK26" s="28">
        <f>IF(AU26="","",VLOOKUP(AU26,추피_입력!$C$2:$G$289,5,0))</f>
        <v>4</v>
      </c>
      <c r="AL26" s="28">
        <f>IF(AV26="","",VLOOKUP(AV26,추피_입력!$C$2:$G$289,5,0))</f>
        <v>5</v>
      </c>
      <c r="AM26" s="28" t="str">
        <f>IF(AW26="","",VLOOKUP(AW26,추피_입력!$C$2:$G$289,5,0))</f>
        <v/>
      </c>
      <c r="AN26" s="28" t="str">
        <f>IF(AX26="","",VLOOKUP(AX26,추피_입력!$C$2:$G$289,5,0))</f>
        <v/>
      </c>
      <c r="AO26" s="28" t="str">
        <f>IF(AY26="","",VLOOKUP(AY26,추피_입력!$C$2:$G$289,5,0))</f>
        <v/>
      </c>
      <c r="AP26" s="28" t="str">
        <f>IF(AZ26="","",VLOOKUP(AZ26,추피_입력!$C$2:$G$289,5,0))</f>
        <v/>
      </c>
      <c r="AQ26" s="28" t="str">
        <f>IF(BA26="","",VLOOKUP(BA26,추피_입력!$C$2:$G$289,5,0))</f>
        <v/>
      </c>
      <c r="AR26" s="28" t="str">
        <f>IF(N26="","",VLOOKUP(N26,추피_입력!$B$2:$E$289,2,0))</f>
        <v>c-44</v>
      </c>
      <c r="AS26" s="28" t="str">
        <f>IF(O26="","",VLOOKUP(O26,추피_입력!$B$2:$E$289,2,0))</f>
        <v>b-12</v>
      </c>
      <c r="AT26" s="28" t="str">
        <f>IF(P26="","",VLOOKUP(P26,추피_입력!$B$2:$E$289,2,0))</f>
        <v>c-37</v>
      </c>
      <c r="AU26" s="28" t="str">
        <f>IF(Q26="","",VLOOKUP(Q26,추피_입력!$B$2:$E$289,2,0))</f>
        <v>d-46</v>
      </c>
      <c r="AV26" s="28" t="str">
        <f>IF(R26="","",VLOOKUP(R26,추피_입력!$B$2:$E$289,2,0))</f>
        <v>d-42</v>
      </c>
      <c r="AW26" s="28" t="str">
        <f>IF(S26="","",VLOOKUP(S26,추피_입력!$B$2:$E$289,2,0))</f>
        <v/>
      </c>
      <c r="AX26" s="28" t="str">
        <f>IF(T26="","",VLOOKUP(T26,추피_입력!$B$2:$E$289,2,0))</f>
        <v/>
      </c>
      <c r="AY26" s="28" t="str">
        <f>IF(U26="","",VLOOKUP(U26,추피_입력!$B$2:$E$289,2,0))</f>
        <v/>
      </c>
      <c r="AZ26" s="28" t="str">
        <f>IF(V26="","",VLOOKUP(V26,추피_입력!$B$2:$E$289,2,0))</f>
        <v/>
      </c>
      <c r="BA26" s="28" t="str">
        <f>IF(W26="","",VLOOKUP(W26,추피_입력!$B$2:$E$289,2,0))</f>
        <v/>
      </c>
      <c r="BB26" s="28"/>
      <c r="BC26" s="28"/>
      <c r="BD26" s="28"/>
      <c r="BE26" s="28"/>
      <c r="BF26" s="28"/>
      <c r="BG26" s="28"/>
      <c r="BH26" s="28">
        <v>2</v>
      </c>
      <c r="BI26" s="28"/>
      <c r="BJ26" s="28"/>
      <c r="BK26" s="28" t="str">
        <f t="shared" si="19"/>
        <v/>
      </c>
      <c r="BL26" s="28" t="str">
        <f t="shared" si="20"/>
        <v>악마0.2</v>
      </c>
      <c r="BM26" s="28" t="str">
        <f t="shared" si="21"/>
        <v/>
      </c>
      <c r="BN26" s="28" t="str">
        <f t="shared" si="22"/>
        <v/>
      </c>
      <c r="BO26" s="28" t="str">
        <f t="shared" si="23"/>
        <v/>
      </c>
      <c r="BP26" s="28" t="str">
        <f t="shared" si="24"/>
        <v/>
      </c>
      <c r="BQ26" s="28" t="str">
        <f t="shared" si="25"/>
        <v/>
      </c>
      <c r="BR26" s="28" t="str">
        <f t="shared" si="26"/>
        <v/>
      </c>
      <c r="BS26" s="28" t="str">
        <f t="shared" si="27"/>
        <v/>
      </c>
      <c r="BT26" s="28">
        <f t="shared" si="28"/>
        <v>0.2</v>
      </c>
      <c r="BU26" s="28" t="str">
        <f t="shared" si="11"/>
        <v>악마0.2</v>
      </c>
      <c r="BV26" s="28"/>
      <c r="BW26" s="28">
        <v>0.2</v>
      </c>
      <c r="BX26" s="28"/>
      <c r="BY26" s="28"/>
      <c r="BZ26" s="28"/>
      <c r="CA26" s="28"/>
      <c r="CB26" s="28"/>
      <c r="CC26" s="28"/>
      <c r="CD26" s="28"/>
      <c r="CE26" s="28">
        <f t="shared" si="12"/>
        <v>0.06</v>
      </c>
      <c r="CF26" s="28">
        <f t="shared" si="29"/>
        <v>7.0000000000000007E-2</v>
      </c>
      <c r="CG26" s="28">
        <f t="shared" si="30"/>
        <v>7.0000000000000007E-2</v>
      </c>
      <c r="CH26" s="30" t="str">
        <f t="shared" si="13"/>
        <v>악마</v>
      </c>
      <c r="CI26" s="30">
        <f t="shared" si="14"/>
        <v>0.13</v>
      </c>
      <c r="CJ26" s="30">
        <f t="shared" si="15"/>
        <v>0.13</v>
      </c>
      <c r="CK26" s="30" t="str">
        <f t="shared" si="16"/>
        <v/>
      </c>
      <c r="CL26" s="30" t="str">
        <f t="shared" si="17"/>
        <v/>
      </c>
      <c r="CM26" s="31" t="str">
        <f t="shared" si="18"/>
        <v/>
      </c>
    </row>
    <row r="27" spans="2:91" s="41" customFormat="1" ht="13.5" hidden="1" x14ac:dyDescent="0.3">
      <c r="B27" s="27">
        <v>24</v>
      </c>
      <c r="C27" s="32" t="s">
        <v>883</v>
      </c>
      <c r="D27" s="33" t="str">
        <f t="shared" si="0"/>
        <v>진화의 군주 카인 0→1각</v>
      </c>
      <c r="E27" s="33" t="str">
        <f t="shared" si="1"/>
        <v>슈헤리트 1→2각</v>
      </c>
      <c r="F27" s="33" t="str">
        <f t="shared" si="2"/>
        <v>붉은 남작 에디 4→5각</v>
      </c>
      <c r="G27" s="33" t="str">
        <f t="shared" si="3"/>
        <v>바에단 3→4각</v>
      </c>
      <c r="H27" s="33" t="str">
        <f t="shared" si="4"/>
        <v>하백 0→2각</v>
      </c>
      <c r="I27" s="33" t="str">
        <f t="shared" si="5"/>
        <v/>
      </c>
      <c r="J27" s="33" t="str">
        <f t="shared" si="6"/>
        <v/>
      </c>
      <c r="K27" s="33" t="str">
        <f t="shared" si="7"/>
        <v/>
      </c>
      <c r="L27" s="33" t="str">
        <f t="shared" si="8"/>
        <v/>
      </c>
      <c r="M27" s="33" t="str">
        <f t="shared" si="9"/>
        <v/>
      </c>
      <c r="N27" s="32" t="s">
        <v>884</v>
      </c>
      <c r="O27" s="32" t="s">
        <v>885</v>
      </c>
      <c r="P27" s="32" t="s">
        <v>194</v>
      </c>
      <c r="Q27" s="32" t="s">
        <v>192</v>
      </c>
      <c r="R27" s="32" t="s">
        <v>209</v>
      </c>
      <c r="S27" s="32"/>
      <c r="T27" s="32"/>
      <c r="U27" s="32"/>
      <c r="V27" s="32"/>
      <c r="W27" s="32"/>
      <c r="X27" s="32">
        <f>IF(AR27="","",VLOOKUP(AR27,추피_입력!$C$2:$E$289,2,0))</f>
        <v>0</v>
      </c>
      <c r="Y27" s="32">
        <f>IF(AS27="","",VLOOKUP(AS27,추피_입력!$C$2:$E$289,2,0))</f>
        <v>1</v>
      </c>
      <c r="Z27" s="32">
        <f>IF(AT27="","",VLOOKUP(AT27,추피_입력!$C$2:$E$289,2,0))</f>
        <v>4</v>
      </c>
      <c r="AA27" s="32">
        <f>IF(AU27="","",VLOOKUP(AU27,추피_입력!$C$2:$E$289,2,0))</f>
        <v>3</v>
      </c>
      <c r="AB27" s="32">
        <f>IF(AV27="","",VLOOKUP(AV27,추피_입력!$C$2:$E$289,2,0))</f>
        <v>0</v>
      </c>
      <c r="AC27" s="32" t="str">
        <f>IF(AW27="","",VLOOKUP(AW27,추피_입력!$C$2:$E$289,2,0))</f>
        <v/>
      </c>
      <c r="AD27" s="32" t="str">
        <f>IF(AX27="","",VLOOKUP(AX27,추피_입력!$C$2:$E$289,2,0))</f>
        <v/>
      </c>
      <c r="AE27" s="32" t="str">
        <f>IF(AY27="","",VLOOKUP(AY27,추피_입력!$C$2:$E$289,2,0))</f>
        <v/>
      </c>
      <c r="AF27" s="32" t="str">
        <f>IF(AZ27="","",VLOOKUP(AZ27,추피_입력!$C$2:$E$289,2,0))</f>
        <v/>
      </c>
      <c r="AG27" s="32" t="str">
        <f>IF(BA27="","",VLOOKUP(BA27,추피_입력!$C$2:$E$289,2,0))</f>
        <v/>
      </c>
      <c r="AH27" s="32">
        <f>IF(AR27="","",VLOOKUP(AR27,추피_입력!$C$2:$G$289,5,0))</f>
        <v>1</v>
      </c>
      <c r="AI27" s="32">
        <f>IF(AS27="","",VLOOKUP(AS27,추피_입력!$C$2:$G$289,5,0))</f>
        <v>2</v>
      </c>
      <c r="AJ27" s="32">
        <f>IF(AT27="","",VLOOKUP(AT27,추피_입력!$C$2:$G$289,5,0))</f>
        <v>5</v>
      </c>
      <c r="AK27" s="32">
        <f>IF(AU27="","",VLOOKUP(AU27,추피_입력!$C$2:$G$289,5,0))</f>
        <v>4</v>
      </c>
      <c r="AL27" s="32">
        <f>IF(AV27="","",VLOOKUP(AV27,추피_입력!$C$2:$G$289,5,0))</f>
        <v>2</v>
      </c>
      <c r="AM27" s="32" t="str">
        <f>IF(AW27="","",VLOOKUP(AW27,추피_입력!$C$2:$G$289,5,0))</f>
        <v/>
      </c>
      <c r="AN27" s="32" t="str">
        <f>IF(AX27="","",VLOOKUP(AX27,추피_입력!$C$2:$G$289,5,0))</f>
        <v/>
      </c>
      <c r="AO27" s="32" t="str">
        <f>IF(AY27="","",VLOOKUP(AY27,추피_입력!$C$2:$G$289,5,0))</f>
        <v/>
      </c>
      <c r="AP27" s="32" t="str">
        <f>IF(AZ27="","",VLOOKUP(AZ27,추피_입력!$C$2:$G$289,5,0))</f>
        <v/>
      </c>
      <c r="AQ27" s="32" t="str">
        <f>IF(BA27="","",VLOOKUP(BA27,추피_입력!$C$2:$G$289,5,0))</f>
        <v/>
      </c>
      <c r="AR27" s="32" t="str">
        <f>IF(N27="","",VLOOKUP(N27,추피_입력!$B$2:$E$289,2,0))</f>
        <v>b-49</v>
      </c>
      <c r="AS27" s="32" t="str">
        <f>IF(O27="","",VLOOKUP(O27,추피_입력!$B$2:$E$289,2,0))</f>
        <v>b-23</v>
      </c>
      <c r="AT27" s="32" t="str">
        <f>IF(P27="","",VLOOKUP(P27,추피_입력!$B$2:$E$289,2,0))</f>
        <v>c-37</v>
      </c>
      <c r="AU27" s="32" t="str">
        <f>IF(Q27="","",VLOOKUP(Q27,추피_입력!$B$2:$E$289,2,0))</f>
        <v>c-33</v>
      </c>
      <c r="AV27" s="32" t="str">
        <f>IF(R27="","",VLOOKUP(R27,추피_입력!$B$2:$E$289,2,0))</f>
        <v>b-70</v>
      </c>
      <c r="AW27" s="32" t="str">
        <f>IF(S27="","",VLOOKUP(S27,추피_입력!$B$2:$E$289,2,0))</f>
        <v/>
      </c>
      <c r="AX27" s="32" t="str">
        <f>IF(T27="","",VLOOKUP(T27,추피_입력!$B$2:$E$289,2,0))</f>
        <v/>
      </c>
      <c r="AY27" s="32" t="str">
        <f>IF(U27="","",VLOOKUP(U27,추피_입력!$B$2:$E$289,2,0))</f>
        <v/>
      </c>
      <c r="AZ27" s="32" t="str">
        <f>IF(V27="","",VLOOKUP(V27,추피_입력!$B$2:$E$289,2,0))</f>
        <v/>
      </c>
      <c r="BA27" s="32" t="str">
        <f>IF(W27="","",VLOOKUP(W27,추피_입력!$B$2:$E$289,2,0))</f>
        <v/>
      </c>
      <c r="BB27" s="32"/>
      <c r="BC27" s="32"/>
      <c r="BD27" s="32"/>
      <c r="BE27" s="32"/>
      <c r="BF27" s="32"/>
      <c r="BG27" s="32"/>
      <c r="BH27" s="32">
        <v>2</v>
      </c>
      <c r="BI27" s="32"/>
      <c r="BJ27" s="32"/>
      <c r="BK27" s="32" t="str">
        <f t="shared" si="19"/>
        <v/>
      </c>
      <c r="BL27" s="32" t="str">
        <f t="shared" si="20"/>
        <v/>
      </c>
      <c r="BM27" s="32" t="str">
        <f t="shared" si="21"/>
        <v/>
      </c>
      <c r="BN27" s="32" t="str">
        <f t="shared" si="22"/>
        <v/>
      </c>
      <c r="BO27" s="32" t="str">
        <f t="shared" si="23"/>
        <v>식물0.2</v>
      </c>
      <c r="BP27" s="32" t="str">
        <f t="shared" si="24"/>
        <v/>
      </c>
      <c r="BQ27" s="32" t="str">
        <f t="shared" si="25"/>
        <v/>
      </c>
      <c r="BR27" s="32" t="str">
        <f t="shared" si="26"/>
        <v/>
      </c>
      <c r="BS27" s="32" t="str">
        <f t="shared" si="27"/>
        <v/>
      </c>
      <c r="BT27" s="32">
        <f t="shared" si="28"/>
        <v>0.2</v>
      </c>
      <c r="BU27" s="32" t="str">
        <f t="shared" si="11"/>
        <v>식물0.2</v>
      </c>
      <c r="BV27" s="32"/>
      <c r="BW27" s="32"/>
      <c r="BX27" s="32"/>
      <c r="BY27" s="32"/>
      <c r="BZ27" s="32">
        <v>0.2</v>
      </c>
      <c r="CA27" s="32"/>
      <c r="CB27" s="32"/>
      <c r="CC27" s="32"/>
      <c r="CD27" s="32"/>
      <c r="CE27" s="32">
        <f t="shared" si="12"/>
        <v>0.06</v>
      </c>
      <c r="CF27" s="32">
        <f t="shared" si="29"/>
        <v>7.0000000000000007E-2</v>
      </c>
      <c r="CG27" s="32">
        <f t="shared" si="30"/>
        <v>7.0000000000000007E-2</v>
      </c>
      <c r="CH27" s="34" t="str">
        <f t="shared" si="13"/>
        <v>식물</v>
      </c>
      <c r="CI27" s="34" t="str">
        <f t="shared" si="14"/>
        <v>-</v>
      </c>
      <c r="CJ27" s="34">
        <f t="shared" si="15"/>
        <v>0.06</v>
      </c>
      <c r="CK27" s="34">
        <f t="shared" si="16"/>
        <v>1.9999999999999996</v>
      </c>
      <c r="CL27" s="34" t="str">
        <f t="shared" si="17"/>
        <v/>
      </c>
      <c r="CM27" s="35" t="str">
        <f t="shared" si="18"/>
        <v/>
      </c>
    </row>
    <row r="28" spans="2:91" s="41" customFormat="1" ht="13.5" hidden="1" x14ac:dyDescent="0.3">
      <c r="B28" s="27">
        <v>25</v>
      </c>
      <c r="C28" s="28" t="s">
        <v>886</v>
      </c>
      <c r="D28" s="29" t="str">
        <f t="shared" si="0"/>
        <v>나루니 0→5각</v>
      </c>
      <c r="E28" s="29" t="str">
        <f t="shared" si="1"/>
        <v>참크리 0→3각</v>
      </c>
      <c r="F28" s="29" t="str">
        <f t="shared" si="2"/>
        <v>나비 0→3각</v>
      </c>
      <c r="G28" s="29" t="str">
        <f t="shared" si="3"/>
        <v>포포 0→3각</v>
      </c>
      <c r="H28" s="29" t="str">
        <f t="shared" si="4"/>
        <v>다람쥐 욤 2→4각</v>
      </c>
      <c r="I28" s="29" t="str">
        <f t="shared" si="5"/>
        <v>여우 사피아노 2→4각</v>
      </c>
      <c r="J28" s="29" t="str">
        <f t="shared" si="6"/>
        <v>판다 푸푸 0→3각</v>
      </c>
      <c r="K28" s="29" t="str">
        <f t="shared" si="7"/>
        <v>샐리 0→3각</v>
      </c>
      <c r="L28" s="29" t="str">
        <f t="shared" si="8"/>
        <v/>
      </c>
      <c r="M28" s="29" t="str">
        <f t="shared" si="9"/>
        <v/>
      </c>
      <c r="N28" s="28" t="s">
        <v>887</v>
      </c>
      <c r="O28" s="28" t="s">
        <v>888</v>
      </c>
      <c r="P28" s="28" t="s">
        <v>889</v>
      </c>
      <c r="Q28" s="28" t="s">
        <v>890</v>
      </c>
      <c r="R28" s="28" t="s">
        <v>162</v>
      </c>
      <c r="S28" s="28" t="s">
        <v>163</v>
      </c>
      <c r="T28" s="28" t="s">
        <v>214</v>
      </c>
      <c r="U28" s="28" t="s">
        <v>215</v>
      </c>
      <c r="V28" s="28"/>
      <c r="W28" s="28"/>
      <c r="X28" s="28">
        <f>IF(AR28="","",VLOOKUP(AR28,추피_입력!$C$2:$E$289,2,0))</f>
        <v>0</v>
      </c>
      <c r="Y28" s="28">
        <f>IF(AS28="","",VLOOKUP(AS28,추피_입력!$C$2:$E$289,2,0))</f>
        <v>0</v>
      </c>
      <c r="Z28" s="28">
        <f>IF(AT28="","",VLOOKUP(AT28,추피_입력!$C$2:$E$289,2,0))</f>
        <v>0</v>
      </c>
      <c r="AA28" s="28">
        <f>IF(AU28="","",VLOOKUP(AU28,추피_입력!$C$2:$E$289,2,0))</f>
        <v>0</v>
      </c>
      <c r="AB28" s="28">
        <f>IF(AV28="","",VLOOKUP(AV28,추피_입력!$C$2:$E$289,2,0))</f>
        <v>2</v>
      </c>
      <c r="AC28" s="28">
        <f>IF(AW28="","",VLOOKUP(AW28,추피_입력!$C$2:$E$289,2,0))</f>
        <v>2</v>
      </c>
      <c r="AD28" s="28">
        <f>IF(AX28="","",VLOOKUP(AX28,추피_입력!$C$2:$E$289,2,0))</f>
        <v>0</v>
      </c>
      <c r="AE28" s="28">
        <f>IF(AY28="","",VLOOKUP(AY28,추피_입력!$C$2:$E$289,2,0))</f>
        <v>0</v>
      </c>
      <c r="AF28" s="28" t="str">
        <f>IF(AZ28="","",VLOOKUP(AZ28,추피_입력!$C$2:$E$289,2,0))</f>
        <v/>
      </c>
      <c r="AG28" s="28" t="str">
        <f>IF(BA28="","",VLOOKUP(BA28,추피_입력!$C$2:$E$289,2,0))</f>
        <v/>
      </c>
      <c r="AH28" s="28">
        <f>IF(AR28="","",VLOOKUP(AR28,추피_입력!$C$2:$G$289,5,0))</f>
        <v>5</v>
      </c>
      <c r="AI28" s="28">
        <f>IF(AS28="","",VLOOKUP(AS28,추피_입력!$C$2:$G$289,5,0))</f>
        <v>3</v>
      </c>
      <c r="AJ28" s="28">
        <f>IF(AT28="","",VLOOKUP(AT28,추피_입력!$C$2:$G$289,5,0))</f>
        <v>3</v>
      </c>
      <c r="AK28" s="28">
        <f>IF(AU28="","",VLOOKUP(AU28,추피_입력!$C$2:$G$289,5,0))</f>
        <v>3</v>
      </c>
      <c r="AL28" s="28">
        <f>IF(AV28="","",VLOOKUP(AV28,추피_입력!$C$2:$G$289,5,0))</f>
        <v>4</v>
      </c>
      <c r="AM28" s="28">
        <f>IF(AW28="","",VLOOKUP(AW28,추피_입력!$C$2:$G$289,5,0))</f>
        <v>4</v>
      </c>
      <c r="AN28" s="28">
        <f>IF(AX28="","",VLOOKUP(AX28,추피_입력!$C$2:$G$289,5,0))</f>
        <v>3</v>
      </c>
      <c r="AO28" s="28">
        <f>IF(AY28="","",VLOOKUP(AY28,추피_입력!$C$2:$G$289,5,0))</f>
        <v>3</v>
      </c>
      <c r="AP28" s="28" t="str">
        <f>IF(AZ28="","",VLOOKUP(AZ28,추피_입력!$C$2:$G$289,5,0))</f>
        <v/>
      </c>
      <c r="AQ28" s="28" t="str">
        <f>IF(BA28="","",VLOOKUP(BA28,추피_입력!$C$2:$G$289,5,0))</f>
        <v/>
      </c>
      <c r="AR28" s="28" t="str">
        <f>IF(N28="","",VLOOKUP(N28,추피_입력!$B$2:$E$289,2,0))</f>
        <v>e-3</v>
      </c>
      <c r="AS28" s="28" t="str">
        <f>IF(O28="","",VLOOKUP(O28,추피_입력!$B$2:$E$289,2,0))</f>
        <v>e-20</v>
      </c>
      <c r="AT28" s="28" t="str">
        <f>IF(P28="","",VLOOKUP(P28,추피_입력!$B$2:$E$289,2,0))</f>
        <v>e-4</v>
      </c>
      <c r="AU28" s="28" t="str">
        <f>IF(Q28="","",VLOOKUP(Q28,추피_입력!$B$2:$E$289,2,0))</f>
        <v>d-48</v>
      </c>
      <c r="AV28" s="28" t="str">
        <f>IF(R28="","",VLOOKUP(R28,추피_입력!$B$2:$E$289,2,0))</f>
        <v>e-7</v>
      </c>
      <c r="AW28" s="28" t="str">
        <f>IF(S28="","",VLOOKUP(S28,추피_입력!$B$2:$E$289,2,0))</f>
        <v>e-18</v>
      </c>
      <c r="AX28" s="28" t="str">
        <f>IF(T28="","",VLOOKUP(T28,추피_입력!$B$2:$E$289,2,0))</f>
        <v>c-90</v>
      </c>
      <c r="AY28" s="28" t="str">
        <f>IF(U28="","",VLOOKUP(U28,추피_입력!$B$2:$E$289,2,0))</f>
        <v>c-41</v>
      </c>
      <c r="AZ28" s="28" t="str">
        <f>IF(V28="","",VLOOKUP(V28,추피_입력!$B$2:$E$289,2,0))</f>
        <v/>
      </c>
      <c r="BA28" s="28" t="str">
        <f>IF(W28="","",VLOOKUP(W28,추피_입력!$B$2:$E$289,2,0))</f>
        <v/>
      </c>
      <c r="BB28" s="28"/>
      <c r="BC28" s="28"/>
      <c r="BD28" s="28"/>
      <c r="BE28" s="28"/>
      <c r="BF28" s="28"/>
      <c r="BG28" s="28"/>
      <c r="BH28" s="28"/>
      <c r="BI28" s="28"/>
      <c r="BJ28" s="28">
        <v>3</v>
      </c>
      <c r="BK28" s="28" t="str">
        <f t="shared" si="19"/>
        <v/>
      </c>
      <c r="BL28" s="28" t="str">
        <f t="shared" si="20"/>
        <v/>
      </c>
      <c r="BM28" s="28" t="str">
        <f t="shared" si="21"/>
        <v/>
      </c>
      <c r="BN28" s="28" t="str">
        <f t="shared" si="22"/>
        <v/>
      </c>
      <c r="BO28" s="28" t="str">
        <f t="shared" si="23"/>
        <v/>
      </c>
      <c r="BP28" s="28" t="str">
        <f t="shared" si="24"/>
        <v/>
      </c>
      <c r="BQ28" s="28" t="str">
        <f t="shared" si="25"/>
        <v/>
      </c>
      <c r="BR28" s="28" t="str">
        <f t="shared" si="26"/>
        <v/>
      </c>
      <c r="BS28" s="28" t="str">
        <f t="shared" si="27"/>
        <v>기계0.2</v>
      </c>
      <c r="BT28" s="28">
        <f t="shared" si="28"/>
        <v>0.2</v>
      </c>
      <c r="BU28" s="28" t="str">
        <f t="shared" si="11"/>
        <v>기계0.2</v>
      </c>
      <c r="BV28" s="28"/>
      <c r="BW28" s="28"/>
      <c r="BX28" s="28"/>
      <c r="BY28" s="28"/>
      <c r="BZ28" s="28"/>
      <c r="CA28" s="28"/>
      <c r="CB28" s="28"/>
      <c r="CC28" s="28"/>
      <c r="CD28" s="28">
        <v>0.2</v>
      </c>
      <c r="CE28" s="28">
        <f t="shared" si="12"/>
        <v>0.06</v>
      </c>
      <c r="CF28" s="28">
        <f t="shared" si="29"/>
        <v>7.0000000000000007E-2</v>
      </c>
      <c r="CG28" s="28">
        <f t="shared" si="30"/>
        <v>7.0000000000000007E-2</v>
      </c>
      <c r="CH28" s="30" t="str">
        <f t="shared" si="13"/>
        <v>기계</v>
      </c>
      <c r="CI28" s="30" t="str">
        <f t="shared" si="14"/>
        <v>-</v>
      </c>
      <c r="CJ28" s="30">
        <f t="shared" si="15"/>
        <v>0.06</v>
      </c>
      <c r="CK28" s="30">
        <f t="shared" si="16"/>
        <v>12</v>
      </c>
      <c r="CL28" s="30" t="str">
        <f t="shared" si="17"/>
        <v/>
      </c>
      <c r="CM28" s="31" t="str">
        <f t="shared" si="18"/>
        <v/>
      </c>
    </row>
    <row r="29" spans="2:91" s="41" customFormat="1" ht="13.5" hidden="1" x14ac:dyDescent="0.3">
      <c r="B29" s="27">
        <v>26</v>
      </c>
      <c r="C29" s="32" t="s">
        <v>891</v>
      </c>
      <c r="D29" s="33" t="str">
        <f t="shared" si="0"/>
        <v>여우 사피아노 2→4각</v>
      </c>
      <c r="E29" s="33" t="str">
        <f t="shared" si="1"/>
        <v>베르베로 0→3각</v>
      </c>
      <c r="F29" s="33" t="str">
        <f t="shared" si="2"/>
        <v/>
      </c>
      <c r="G29" s="33" t="str">
        <f t="shared" si="3"/>
        <v/>
      </c>
      <c r="H29" s="33" t="str">
        <f t="shared" si="4"/>
        <v/>
      </c>
      <c r="I29" s="33" t="str">
        <f t="shared" si="5"/>
        <v/>
      </c>
      <c r="J29" s="33" t="str">
        <f t="shared" si="6"/>
        <v/>
      </c>
      <c r="K29" s="33" t="str">
        <f t="shared" si="7"/>
        <v/>
      </c>
      <c r="L29" s="33" t="str">
        <f t="shared" si="8"/>
        <v/>
      </c>
      <c r="M29" s="33" t="str">
        <f t="shared" si="9"/>
        <v/>
      </c>
      <c r="N29" s="32" t="s">
        <v>892</v>
      </c>
      <c r="O29" s="32" t="s">
        <v>893</v>
      </c>
      <c r="P29" s="32"/>
      <c r="Q29" s="32"/>
      <c r="R29" s="32"/>
      <c r="S29" s="32"/>
      <c r="T29" s="32"/>
      <c r="U29" s="32"/>
      <c r="V29" s="32"/>
      <c r="W29" s="32"/>
      <c r="X29" s="32">
        <f>IF(AR29="","",VLOOKUP(AR29,추피_입력!$C$2:$E$289,2,0))</f>
        <v>2</v>
      </c>
      <c r="Y29" s="32">
        <f>IF(AS29="","",VLOOKUP(AS29,추피_입력!$C$2:$E$289,2,0))</f>
        <v>0</v>
      </c>
      <c r="Z29" s="32" t="str">
        <f>IF(AT29="","",VLOOKUP(AT29,추피_입력!$C$2:$E$289,2,0))</f>
        <v/>
      </c>
      <c r="AA29" s="32" t="str">
        <f>IF(AU29="","",VLOOKUP(AU29,추피_입력!$C$2:$E$289,2,0))</f>
        <v/>
      </c>
      <c r="AB29" s="32" t="str">
        <f>IF(AV29="","",VLOOKUP(AV29,추피_입력!$C$2:$E$289,2,0))</f>
        <v/>
      </c>
      <c r="AC29" s="32" t="str">
        <f>IF(AW29="","",VLOOKUP(AW29,추피_입력!$C$2:$E$289,2,0))</f>
        <v/>
      </c>
      <c r="AD29" s="32" t="str">
        <f>IF(AX29="","",VLOOKUP(AX29,추피_입력!$C$2:$E$289,2,0))</f>
        <v/>
      </c>
      <c r="AE29" s="32" t="str">
        <f>IF(AY29="","",VLOOKUP(AY29,추피_입력!$C$2:$E$289,2,0))</f>
        <v/>
      </c>
      <c r="AF29" s="32" t="str">
        <f>IF(AZ29="","",VLOOKUP(AZ29,추피_입력!$C$2:$E$289,2,0))</f>
        <v/>
      </c>
      <c r="AG29" s="32" t="str">
        <f>IF(BA29="","",VLOOKUP(BA29,추피_입력!$C$2:$E$289,2,0))</f>
        <v/>
      </c>
      <c r="AH29" s="32">
        <f>IF(AR29="","",VLOOKUP(AR29,추피_입력!$C$2:$G$289,5,0))</f>
        <v>4</v>
      </c>
      <c r="AI29" s="32">
        <f>IF(AS29="","",VLOOKUP(AS29,추피_입력!$C$2:$G$289,5,0))</f>
        <v>3</v>
      </c>
      <c r="AJ29" s="32" t="str">
        <f>IF(AT29="","",VLOOKUP(AT29,추피_입력!$C$2:$G$289,5,0))</f>
        <v/>
      </c>
      <c r="AK29" s="32" t="str">
        <f>IF(AU29="","",VLOOKUP(AU29,추피_입력!$C$2:$G$289,5,0))</f>
        <v/>
      </c>
      <c r="AL29" s="32" t="str">
        <f>IF(AV29="","",VLOOKUP(AV29,추피_입력!$C$2:$G$289,5,0))</f>
        <v/>
      </c>
      <c r="AM29" s="32" t="str">
        <f>IF(AW29="","",VLOOKUP(AW29,추피_입력!$C$2:$G$289,5,0))</f>
        <v/>
      </c>
      <c r="AN29" s="32" t="str">
        <f>IF(AX29="","",VLOOKUP(AX29,추피_입력!$C$2:$G$289,5,0))</f>
        <v/>
      </c>
      <c r="AO29" s="32" t="str">
        <f>IF(AY29="","",VLOOKUP(AY29,추피_입력!$C$2:$G$289,5,0))</f>
        <v/>
      </c>
      <c r="AP29" s="32" t="str">
        <f>IF(AZ29="","",VLOOKUP(AZ29,추피_입력!$C$2:$G$289,5,0))</f>
        <v/>
      </c>
      <c r="AQ29" s="32" t="str">
        <f>IF(BA29="","",VLOOKUP(BA29,추피_입력!$C$2:$G$289,5,0))</f>
        <v/>
      </c>
      <c r="AR29" s="32" t="str">
        <f>IF(N29="","",VLOOKUP(N29,추피_입력!$B$2:$E$289,2,0))</f>
        <v>e-18</v>
      </c>
      <c r="AS29" s="32" t="str">
        <f>IF(O29="","",VLOOKUP(O29,추피_입력!$B$2:$E$289,2,0))</f>
        <v>e-13</v>
      </c>
      <c r="AT29" s="32" t="str">
        <f>IF(P29="","",VLOOKUP(P29,추피_입력!$B$2:$E$289,2,0))</f>
        <v/>
      </c>
      <c r="AU29" s="32" t="str">
        <f>IF(Q29="","",VLOOKUP(Q29,추피_입력!$B$2:$E$289,2,0))</f>
        <v/>
      </c>
      <c r="AV29" s="32" t="str">
        <f>IF(R29="","",VLOOKUP(R29,추피_입력!$B$2:$E$289,2,0))</f>
        <v/>
      </c>
      <c r="AW29" s="32" t="str">
        <f>IF(S29="","",VLOOKUP(S29,추피_입력!$B$2:$E$289,2,0))</f>
        <v/>
      </c>
      <c r="AX29" s="32" t="str">
        <f>IF(T29="","",VLOOKUP(T29,추피_입력!$B$2:$E$289,2,0))</f>
        <v/>
      </c>
      <c r="AY29" s="32" t="str">
        <f>IF(U29="","",VLOOKUP(U29,추피_입력!$B$2:$E$289,2,0))</f>
        <v/>
      </c>
      <c r="AZ29" s="32" t="str">
        <f>IF(V29="","",VLOOKUP(V29,추피_입력!$B$2:$E$289,2,0))</f>
        <v/>
      </c>
      <c r="BA29" s="32" t="str">
        <f>IF(W29="","",VLOOKUP(W29,추피_입력!$B$2:$E$289,2,0))</f>
        <v/>
      </c>
      <c r="BB29" s="32"/>
      <c r="BC29" s="32"/>
      <c r="BD29" s="32"/>
      <c r="BE29" s="32"/>
      <c r="BF29" s="32"/>
      <c r="BG29" s="32">
        <v>1</v>
      </c>
      <c r="BH29" s="32"/>
      <c r="BI29" s="32"/>
      <c r="BJ29" s="32"/>
      <c r="BK29" s="32" t="str">
        <f t="shared" si="19"/>
        <v/>
      </c>
      <c r="BL29" s="32" t="str">
        <f t="shared" si="20"/>
        <v/>
      </c>
      <c r="BM29" s="32" t="str">
        <f t="shared" si="21"/>
        <v/>
      </c>
      <c r="BN29" s="32" t="str">
        <f t="shared" si="22"/>
        <v/>
      </c>
      <c r="BO29" s="32" t="str">
        <f t="shared" si="23"/>
        <v/>
      </c>
      <c r="BP29" s="32" t="str">
        <f t="shared" si="24"/>
        <v/>
      </c>
      <c r="BQ29" s="32" t="str">
        <f t="shared" si="25"/>
        <v>정령0.2</v>
      </c>
      <c r="BR29" s="32" t="str">
        <f t="shared" si="26"/>
        <v/>
      </c>
      <c r="BS29" s="32" t="str">
        <f t="shared" si="27"/>
        <v/>
      </c>
      <c r="BT29" s="32">
        <f t="shared" si="28"/>
        <v>0.2</v>
      </c>
      <c r="BU29" s="32" t="str">
        <f t="shared" si="11"/>
        <v>정령0.2</v>
      </c>
      <c r="BV29" s="32"/>
      <c r="BW29" s="32"/>
      <c r="BX29" s="32"/>
      <c r="BY29" s="32"/>
      <c r="BZ29" s="32"/>
      <c r="CA29" s="32"/>
      <c r="CB29" s="32">
        <v>0.2</v>
      </c>
      <c r="CC29" s="32"/>
      <c r="CD29" s="32"/>
      <c r="CE29" s="32">
        <f t="shared" si="12"/>
        <v>0.06</v>
      </c>
      <c r="CF29" s="32">
        <f t="shared" si="29"/>
        <v>7.0000000000000007E-2</v>
      </c>
      <c r="CG29" s="32">
        <f t="shared" si="30"/>
        <v>7.0000000000000007E-2</v>
      </c>
      <c r="CH29" s="34" t="str">
        <f t="shared" si="13"/>
        <v>정령</v>
      </c>
      <c r="CI29" s="34" t="str">
        <f t="shared" si="14"/>
        <v>-</v>
      </c>
      <c r="CJ29" s="34">
        <f t="shared" si="15"/>
        <v>0.06</v>
      </c>
      <c r="CK29" s="34">
        <f t="shared" si="16"/>
        <v>2</v>
      </c>
      <c r="CL29" s="34" t="str">
        <f t="shared" si="17"/>
        <v/>
      </c>
      <c r="CM29" s="35" t="str">
        <f t="shared" si="18"/>
        <v/>
      </c>
    </row>
    <row r="30" spans="2:91" s="41" customFormat="1" ht="13.5" x14ac:dyDescent="0.3">
      <c r="B30" s="27">
        <v>27</v>
      </c>
      <c r="C30" s="28" t="s">
        <v>894</v>
      </c>
      <c r="D30" s="29" t="str">
        <f t="shared" si="0"/>
        <v>라하르트 1→5각</v>
      </c>
      <c r="E30" s="29" t="str">
        <f t="shared" si="1"/>
        <v>제레온 1→5각</v>
      </c>
      <c r="F30" s="29" t="str">
        <f t="shared" si="2"/>
        <v>하템 2각</v>
      </c>
      <c r="G30" s="29" t="str">
        <f t="shared" si="3"/>
        <v>키에사 2각</v>
      </c>
      <c r="H30" s="29" t="str">
        <f t="shared" si="4"/>
        <v>루드벡 3→4각</v>
      </c>
      <c r="I30" s="29" t="str">
        <f t="shared" si="5"/>
        <v>테르나크 3각</v>
      </c>
      <c r="J30" s="29" t="str">
        <f t="shared" si="6"/>
        <v>나베갈 2→4각</v>
      </c>
      <c r="K30" s="29" t="str">
        <f t="shared" si="7"/>
        <v/>
      </c>
      <c r="L30" s="29" t="str">
        <f t="shared" si="8"/>
        <v/>
      </c>
      <c r="M30" s="29" t="str">
        <f t="shared" si="9"/>
        <v/>
      </c>
      <c r="N30" s="28" t="s">
        <v>895</v>
      </c>
      <c r="O30" s="28" t="s">
        <v>896</v>
      </c>
      <c r="P30" s="28" t="s">
        <v>897</v>
      </c>
      <c r="Q30" s="28" t="s">
        <v>898</v>
      </c>
      <c r="R30" s="28" t="s">
        <v>222</v>
      </c>
      <c r="S30" s="28" t="s">
        <v>223</v>
      </c>
      <c r="T30" s="28" t="s">
        <v>224</v>
      </c>
      <c r="U30" s="28"/>
      <c r="V30" s="28"/>
      <c r="W30" s="28"/>
      <c r="X30" s="28">
        <f>IF(AR30="","",VLOOKUP(AR30,추피_입력!$C$2:$E$289,2,0))</f>
        <v>1</v>
      </c>
      <c r="Y30" s="28">
        <f>IF(AS30="","",VLOOKUP(AS30,추피_입력!$C$2:$E$289,2,0))</f>
        <v>1</v>
      </c>
      <c r="Z30" s="28">
        <f>IF(AT30="","",VLOOKUP(AT30,추피_입력!$C$2:$E$289,2,0))</f>
        <v>2</v>
      </c>
      <c r="AA30" s="28">
        <f>IF(AU30="","",VLOOKUP(AU30,추피_입력!$C$2:$E$289,2,0))</f>
        <v>2</v>
      </c>
      <c r="AB30" s="28">
        <f>IF(AV30="","",VLOOKUP(AV30,추피_입력!$C$2:$E$289,2,0))</f>
        <v>3</v>
      </c>
      <c r="AC30" s="28">
        <f>IF(AW30="","",VLOOKUP(AW30,추피_입력!$C$2:$E$289,2,0))</f>
        <v>3</v>
      </c>
      <c r="AD30" s="28">
        <f>IF(AX30="","",VLOOKUP(AX30,추피_입력!$C$2:$E$289,2,0))</f>
        <v>2</v>
      </c>
      <c r="AE30" s="28" t="str">
        <f>IF(AY30="","",VLOOKUP(AY30,추피_입력!$C$2:$E$289,2,0))</f>
        <v/>
      </c>
      <c r="AF30" s="28" t="str">
        <f>IF(AZ30="","",VLOOKUP(AZ30,추피_입력!$C$2:$E$289,2,0))</f>
        <v/>
      </c>
      <c r="AG30" s="28" t="str">
        <f>IF(BA30="","",VLOOKUP(BA30,추피_입력!$C$2:$E$289,2,0))</f>
        <v/>
      </c>
      <c r="AH30" s="28">
        <f>IF(AR30="","",VLOOKUP(AR30,추피_입력!$C$2:$G$289,5,0))</f>
        <v>5</v>
      </c>
      <c r="AI30" s="28">
        <f>IF(AS30="","",VLOOKUP(AS30,추피_입력!$C$2:$G$289,5,0))</f>
        <v>5</v>
      </c>
      <c r="AJ30" s="28">
        <f>IF(AT30="","",VLOOKUP(AT30,추피_입력!$C$2:$G$289,5,0))</f>
        <v>2</v>
      </c>
      <c r="AK30" s="28">
        <f>IF(AU30="","",VLOOKUP(AU30,추피_입력!$C$2:$G$289,5,0))</f>
        <v>2</v>
      </c>
      <c r="AL30" s="28">
        <f>IF(AV30="","",VLOOKUP(AV30,추피_입력!$C$2:$G$289,5,0))</f>
        <v>4</v>
      </c>
      <c r="AM30" s="28">
        <f>IF(AW30="","",VLOOKUP(AW30,추피_입력!$C$2:$G$289,5,0))</f>
        <v>3</v>
      </c>
      <c r="AN30" s="28">
        <f>IF(AX30="","",VLOOKUP(AX30,추피_입력!$C$2:$G$289,5,0))</f>
        <v>4</v>
      </c>
      <c r="AO30" s="28" t="str">
        <f>IF(AY30="","",VLOOKUP(AY30,추피_입력!$C$2:$G$289,5,0))</f>
        <v/>
      </c>
      <c r="AP30" s="28" t="str">
        <f>IF(AZ30="","",VLOOKUP(AZ30,추피_입력!$C$2:$G$289,5,0))</f>
        <v/>
      </c>
      <c r="AQ30" s="28" t="str">
        <f>IF(BA30="","",VLOOKUP(BA30,추피_입력!$C$2:$G$289,5,0))</f>
        <v/>
      </c>
      <c r="AR30" s="28" t="str">
        <f>IF(N30="","",VLOOKUP(N30,추피_입력!$B$2:$E$289,2,0))</f>
        <v>b-7</v>
      </c>
      <c r="AS30" s="28" t="str">
        <f>IF(O30="","",VLOOKUP(O30,추피_입력!$B$2:$E$289,2,0))</f>
        <v>c-77</v>
      </c>
      <c r="AT30" s="28" t="str">
        <f>IF(P30="","",VLOOKUP(P30,추피_입력!$B$2:$E$289,2,0))</f>
        <v>e-28</v>
      </c>
      <c r="AU30" s="28" t="str">
        <f>IF(Q30="","",VLOOKUP(Q30,추피_입력!$B$2:$E$289,2,0))</f>
        <v>e-24</v>
      </c>
      <c r="AV30" s="28" t="str">
        <f>IF(R30="","",VLOOKUP(R30,추피_입력!$B$2:$E$289,2,0))</f>
        <v>d-12</v>
      </c>
      <c r="AW30" s="28" t="str">
        <f>IF(S30="","",VLOOKUP(S30,추피_입력!$B$2:$E$289,2,0))</f>
        <v>e-25</v>
      </c>
      <c r="AX30" s="28" t="str">
        <f>IF(T30="","",VLOOKUP(T30,추피_입력!$B$2:$E$289,2,0))</f>
        <v>d-5</v>
      </c>
      <c r="AY30" s="28" t="str">
        <f>IF(U30="","",VLOOKUP(U30,추피_입력!$B$2:$E$289,2,0))</f>
        <v/>
      </c>
      <c r="AZ30" s="28" t="str">
        <f>IF(V30="","",VLOOKUP(V30,추피_입력!$B$2:$E$289,2,0))</f>
        <v/>
      </c>
      <c r="BA30" s="28" t="str">
        <f>IF(W30="","",VLOOKUP(W30,추피_입력!$B$2:$E$289,2,0))</f>
        <v/>
      </c>
      <c r="BB30" s="28"/>
      <c r="BC30" s="28">
        <v>4</v>
      </c>
      <c r="BD30" s="28"/>
      <c r="BE30" s="28"/>
      <c r="BF30" s="28"/>
      <c r="BG30" s="28"/>
      <c r="BH30" s="28"/>
      <c r="BI30" s="28"/>
      <c r="BJ30" s="28"/>
      <c r="BK30" s="28" t="str">
        <f t="shared" si="19"/>
        <v/>
      </c>
      <c r="BL30" s="28" t="str">
        <f t="shared" si="20"/>
        <v>악마0.2</v>
      </c>
      <c r="BM30" s="28" t="str">
        <f t="shared" si="21"/>
        <v/>
      </c>
      <c r="BN30" s="28" t="str">
        <f t="shared" si="22"/>
        <v/>
      </c>
      <c r="BO30" s="28" t="str">
        <f t="shared" si="23"/>
        <v/>
      </c>
      <c r="BP30" s="28" t="str">
        <f t="shared" si="24"/>
        <v/>
      </c>
      <c r="BQ30" s="28" t="str">
        <f t="shared" si="25"/>
        <v/>
      </c>
      <c r="BR30" s="28" t="str">
        <f t="shared" si="26"/>
        <v/>
      </c>
      <c r="BS30" s="28" t="str">
        <f t="shared" si="27"/>
        <v/>
      </c>
      <c r="BT30" s="28">
        <f t="shared" si="28"/>
        <v>0.2</v>
      </c>
      <c r="BU30" s="28" t="str">
        <f t="shared" si="11"/>
        <v>악마0.2</v>
      </c>
      <c r="BV30" s="28"/>
      <c r="BW30" s="28">
        <v>0.2</v>
      </c>
      <c r="BX30" s="28"/>
      <c r="BY30" s="28"/>
      <c r="BZ30" s="28"/>
      <c r="CA30" s="28"/>
      <c r="CB30" s="28"/>
      <c r="CC30" s="28"/>
      <c r="CD30" s="28"/>
      <c r="CE30" s="28">
        <f t="shared" si="12"/>
        <v>0.06</v>
      </c>
      <c r="CF30" s="28">
        <f t="shared" si="29"/>
        <v>7.0000000000000007E-2</v>
      </c>
      <c r="CG30" s="28">
        <f t="shared" si="30"/>
        <v>7.0000000000000007E-2</v>
      </c>
      <c r="CH30" s="30" t="str">
        <f t="shared" si="13"/>
        <v>악마</v>
      </c>
      <c r="CI30" s="30">
        <f t="shared" si="14"/>
        <v>0.06</v>
      </c>
      <c r="CJ30" s="30">
        <f t="shared" si="15"/>
        <v>0.06</v>
      </c>
      <c r="CK30" s="30" t="str">
        <f t="shared" si="16"/>
        <v/>
      </c>
      <c r="CL30" s="30" t="str">
        <f t="shared" si="17"/>
        <v/>
      </c>
      <c r="CM30" s="31" t="str">
        <f t="shared" si="18"/>
        <v/>
      </c>
    </row>
    <row r="31" spans="2:91" s="41" customFormat="1" ht="13.5" hidden="1" x14ac:dyDescent="0.3">
      <c r="B31" s="27">
        <v>28</v>
      </c>
      <c r="C31" s="32" t="s">
        <v>899</v>
      </c>
      <c r="D31" s="33" t="str">
        <f t="shared" si="0"/>
        <v>제레온 1→5각</v>
      </c>
      <c r="E31" s="33" t="str">
        <f t="shared" si="1"/>
        <v>루드벡 3→4각</v>
      </c>
      <c r="F31" s="33" t="str">
        <f t="shared" si="2"/>
        <v>하템 2각</v>
      </c>
      <c r="G31" s="33" t="str">
        <f t="shared" si="3"/>
        <v>키에사 2각</v>
      </c>
      <c r="H31" s="33" t="str">
        <f t="shared" si="4"/>
        <v/>
      </c>
      <c r="I31" s="33" t="str">
        <f t="shared" si="5"/>
        <v/>
      </c>
      <c r="J31" s="33" t="str">
        <f t="shared" si="6"/>
        <v/>
      </c>
      <c r="K31" s="33" t="str">
        <f t="shared" si="7"/>
        <v/>
      </c>
      <c r="L31" s="33" t="str">
        <f t="shared" si="8"/>
        <v/>
      </c>
      <c r="M31" s="33" t="str">
        <f t="shared" si="9"/>
        <v/>
      </c>
      <c r="N31" s="32" t="s">
        <v>896</v>
      </c>
      <c r="O31" s="32" t="s">
        <v>900</v>
      </c>
      <c r="P31" s="32" t="s">
        <v>220</v>
      </c>
      <c r="Q31" s="32" t="s">
        <v>221</v>
      </c>
      <c r="R31" s="32"/>
      <c r="S31" s="32"/>
      <c r="T31" s="32"/>
      <c r="U31" s="32"/>
      <c r="V31" s="32"/>
      <c r="W31" s="32"/>
      <c r="X31" s="32">
        <f>IF(AR31="","",VLOOKUP(AR31,추피_입력!$C$2:$E$289,2,0))</f>
        <v>1</v>
      </c>
      <c r="Y31" s="32">
        <f>IF(AS31="","",VLOOKUP(AS31,추피_입력!$C$2:$E$289,2,0))</f>
        <v>3</v>
      </c>
      <c r="Z31" s="32">
        <f>IF(AT31="","",VLOOKUP(AT31,추피_입력!$C$2:$E$289,2,0))</f>
        <v>2</v>
      </c>
      <c r="AA31" s="32">
        <f>IF(AU31="","",VLOOKUP(AU31,추피_입력!$C$2:$E$289,2,0))</f>
        <v>2</v>
      </c>
      <c r="AB31" s="32" t="str">
        <f>IF(AV31="","",VLOOKUP(AV31,추피_입력!$C$2:$E$289,2,0))</f>
        <v/>
      </c>
      <c r="AC31" s="32" t="str">
        <f>IF(AW31="","",VLOOKUP(AW31,추피_입력!$C$2:$E$289,2,0))</f>
        <v/>
      </c>
      <c r="AD31" s="32" t="str">
        <f>IF(AX31="","",VLOOKUP(AX31,추피_입력!$C$2:$E$289,2,0))</f>
        <v/>
      </c>
      <c r="AE31" s="32" t="str">
        <f>IF(AY31="","",VLOOKUP(AY31,추피_입력!$C$2:$E$289,2,0))</f>
        <v/>
      </c>
      <c r="AF31" s="32" t="str">
        <f>IF(AZ31="","",VLOOKUP(AZ31,추피_입력!$C$2:$E$289,2,0))</f>
        <v/>
      </c>
      <c r="AG31" s="32" t="str">
        <f>IF(BA31="","",VLOOKUP(BA31,추피_입력!$C$2:$E$289,2,0))</f>
        <v/>
      </c>
      <c r="AH31" s="32">
        <f>IF(AR31="","",VLOOKUP(AR31,추피_입력!$C$2:$G$289,5,0))</f>
        <v>5</v>
      </c>
      <c r="AI31" s="32">
        <f>IF(AS31="","",VLOOKUP(AS31,추피_입력!$C$2:$G$289,5,0))</f>
        <v>4</v>
      </c>
      <c r="AJ31" s="32">
        <f>IF(AT31="","",VLOOKUP(AT31,추피_입력!$C$2:$G$289,5,0))</f>
        <v>2</v>
      </c>
      <c r="AK31" s="32">
        <f>IF(AU31="","",VLOOKUP(AU31,추피_입력!$C$2:$G$289,5,0))</f>
        <v>2</v>
      </c>
      <c r="AL31" s="32" t="str">
        <f>IF(AV31="","",VLOOKUP(AV31,추피_입력!$C$2:$G$289,5,0))</f>
        <v/>
      </c>
      <c r="AM31" s="32" t="str">
        <f>IF(AW31="","",VLOOKUP(AW31,추피_입력!$C$2:$G$289,5,0))</f>
        <v/>
      </c>
      <c r="AN31" s="32" t="str">
        <f>IF(AX31="","",VLOOKUP(AX31,추피_입력!$C$2:$G$289,5,0))</f>
        <v/>
      </c>
      <c r="AO31" s="32" t="str">
        <f>IF(AY31="","",VLOOKUP(AY31,추피_입력!$C$2:$G$289,5,0))</f>
        <v/>
      </c>
      <c r="AP31" s="32" t="str">
        <f>IF(AZ31="","",VLOOKUP(AZ31,추피_입력!$C$2:$G$289,5,0))</f>
        <v/>
      </c>
      <c r="AQ31" s="32" t="str">
        <f>IF(BA31="","",VLOOKUP(BA31,추피_입력!$C$2:$G$289,5,0))</f>
        <v/>
      </c>
      <c r="AR31" s="32" t="str">
        <f>IF(N31="","",VLOOKUP(N31,추피_입력!$B$2:$E$289,2,0))</f>
        <v>c-77</v>
      </c>
      <c r="AS31" s="32" t="str">
        <f>IF(O31="","",VLOOKUP(O31,추피_입력!$B$2:$E$289,2,0))</f>
        <v>d-12</v>
      </c>
      <c r="AT31" s="32" t="str">
        <f>IF(P31="","",VLOOKUP(P31,추피_입력!$B$2:$E$289,2,0))</f>
        <v>e-28</v>
      </c>
      <c r="AU31" s="32" t="str">
        <f>IF(Q31="","",VLOOKUP(Q31,추피_입력!$B$2:$E$289,2,0))</f>
        <v>e-24</v>
      </c>
      <c r="AV31" s="32" t="str">
        <f>IF(R31="","",VLOOKUP(R31,추피_입력!$B$2:$E$289,2,0))</f>
        <v/>
      </c>
      <c r="AW31" s="32" t="str">
        <f>IF(S31="","",VLOOKUP(S31,추피_입력!$B$2:$E$289,2,0))</f>
        <v/>
      </c>
      <c r="AX31" s="32" t="str">
        <f>IF(T31="","",VLOOKUP(T31,추피_입력!$B$2:$E$289,2,0))</f>
        <v/>
      </c>
      <c r="AY31" s="32" t="str">
        <f>IF(U31="","",VLOOKUP(U31,추피_입력!$B$2:$E$289,2,0))</f>
        <v/>
      </c>
      <c r="AZ31" s="32" t="str">
        <f>IF(V31="","",VLOOKUP(V31,추피_입력!$B$2:$E$289,2,0))</f>
        <v/>
      </c>
      <c r="BA31" s="32" t="str">
        <f>IF(W31="","",VLOOKUP(W31,추피_입력!$B$2:$E$289,2,0))</f>
        <v/>
      </c>
      <c r="BB31" s="32">
        <v>3</v>
      </c>
      <c r="BC31" s="32"/>
      <c r="BD31" s="32"/>
      <c r="BE31" s="32"/>
      <c r="BF31" s="32"/>
      <c r="BG31" s="32"/>
      <c r="BH31" s="32"/>
      <c r="BI31" s="32"/>
      <c r="BJ31" s="32"/>
      <c r="BK31" s="32" t="str">
        <f t="shared" si="19"/>
        <v>인간0.2</v>
      </c>
      <c r="BL31" s="32" t="str">
        <f t="shared" si="20"/>
        <v/>
      </c>
      <c r="BM31" s="32" t="str">
        <f t="shared" si="21"/>
        <v/>
      </c>
      <c r="BN31" s="32" t="str">
        <f t="shared" si="22"/>
        <v/>
      </c>
      <c r="BO31" s="32" t="str">
        <f t="shared" si="23"/>
        <v/>
      </c>
      <c r="BP31" s="32" t="str">
        <f t="shared" si="24"/>
        <v/>
      </c>
      <c r="BQ31" s="32" t="str">
        <f t="shared" si="25"/>
        <v/>
      </c>
      <c r="BR31" s="32" t="str">
        <f t="shared" si="26"/>
        <v/>
      </c>
      <c r="BS31" s="32" t="str">
        <f t="shared" si="27"/>
        <v/>
      </c>
      <c r="BT31" s="32">
        <f t="shared" si="28"/>
        <v>0.2</v>
      </c>
      <c r="BU31" s="32" t="str">
        <f t="shared" si="11"/>
        <v>인간0.2</v>
      </c>
      <c r="BV31" s="32">
        <v>0.2</v>
      </c>
      <c r="BW31" s="32"/>
      <c r="BX31" s="32"/>
      <c r="BY31" s="32"/>
      <c r="BZ31" s="32"/>
      <c r="CA31" s="32"/>
      <c r="CB31" s="32"/>
      <c r="CC31" s="32"/>
      <c r="CD31" s="32"/>
      <c r="CE31" s="32">
        <f t="shared" si="12"/>
        <v>0.06</v>
      </c>
      <c r="CF31" s="32">
        <f t="shared" si="29"/>
        <v>7.0000000000000007E-2</v>
      </c>
      <c r="CG31" s="32">
        <f t="shared" si="30"/>
        <v>7.0000000000000007E-2</v>
      </c>
      <c r="CH31" s="34" t="str">
        <f t="shared" si="13"/>
        <v>인간</v>
      </c>
      <c r="CI31" s="34">
        <f t="shared" si="14"/>
        <v>0.06</v>
      </c>
      <c r="CJ31" s="34">
        <f t="shared" si="15"/>
        <v>0.06</v>
      </c>
      <c r="CK31" s="34" t="str">
        <f t="shared" si="16"/>
        <v/>
      </c>
      <c r="CL31" s="34" t="str">
        <f t="shared" si="17"/>
        <v/>
      </c>
      <c r="CM31" s="35" t="str">
        <f t="shared" si="18"/>
        <v/>
      </c>
    </row>
    <row r="32" spans="2:91" s="41" customFormat="1" ht="13.5" hidden="1" x14ac:dyDescent="0.3">
      <c r="B32" s="27">
        <v>29</v>
      </c>
      <c r="C32" s="28" t="s">
        <v>901</v>
      </c>
      <c r="D32" s="29" t="str">
        <f t="shared" si="0"/>
        <v>우르르 0→4각</v>
      </c>
      <c r="E32" s="29" t="str">
        <f t="shared" si="1"/>
        <v>피에르 0→5각</v>
      </c>
      <c r="F32" s="29" t="str">
        <f t="shared" si="2"/>
        <v>이마르 0→4각</v>
      </c>
      <c r="G32" s="29" t="str">
        <f t="shared" si="3"/>
        <v>에이케르 4각</v>
      </c>
      <c r="H32" s="29" t="str">
        <f t="shared" si="4"/>
        <v>나베르 3→4각</v>
      </c>
      <c r="I32" s="29" t="str">
        <f t="shared" si="5"/>
        <v>이와르 0→2각</v>
      </c>
      <c r="J32" s="29" t="str">
        <f t="shared" si="6"/>
        <v>케이사르 5각</v>
      </c>
      <c r="K32" s="29" t="str">
        <f t="shared" si="7"/>
        <v>바훈투르 3각</v>
      </c>
      <c r="L32" s="29" t="str">
        <f t="shared" si="8"/>
        <v>에스더 갈라투르 2→3각</v>
      </c>
      <c r="M32" s="29" t="str">
        <f t="shared" si="9"/>
        <v>위대한 성 네리아 0→5각</v>
      </c>
      <c r="N32" s="28" t="s">
        <v>902</v>
      </c>
      <c r="O32" s="28" t="s">
        <v>903</v>
      </c>
      <c r="P32" s="28" t="s">
        <v>904</v>
      </c>
      <c r="Q32" s="28" t="s">
        <v>905</v>
      </c>
      <c r="R32" s="28" t="s">
        <v>229</v>
      </c>
      <c r="S32" s="28" t="s">
        <v>230</v>
      </c>
      <c r="T32" s="28" t="s">
        <v>115</v>
      </c>
      <c r="U32" s="28" t="s">
        <v>151</v>
      </c>
      <c r="V32" s="28" t="s">
        <v>164</v>
      </c>
      <c r="W32" s="28" t="s">
        <v>134</v>
      </c>
      <c r="X32" s="28">
        <f>IF(AR32="","",VLOOKUP(AR32,추피_입력!$C$2:$E$289,2,0))</f>
        <v>0</v>
      </c>
      <c r="Y32" s="28">
        <f>IF(AS32="","",VLOOKUP(AS32,추피_입력!$C$2:$E$289,2,0))</f>
        <v>0</v>
      </c>
      <c r="Z32" s="28">
        <f>IF(AT32="","",VLOOKUP(AT32,추피_입력!$C$2:$E$289,2,0))</f>
        <v>0</v>
      </c>
      <c r="AA32" s="28">
        <f>IF(AU32="","",VLOOKUP(AU32,추피_입력!$C$2:$E$289,2,0))</f>
        <v>4</v>
      </c>
      <c r="AB32" s="28">
        <f>IF(AV32="","",VLOOKUP(AV32,추피_입력!$C$2:$E$289,2,0))</f>
        <v>3</v>
      </c>
      <c r="AC32" s="28">
        <f>IF(AW32="","",VLOOKUP(AW32,추피_입력!$C$2:$E$289,2,0))</f>
        <v>0</v>
      </c>
      <c r="AD32" s="28">
        <f>IF(AX32="","",VLOOKUP(AX32,추피_입력!$C$2:$E$289,2,0))</f>
        <v>5</v>
      </c>
      <c r="AE32" s="28">
        <f>IF(AY32="","",VLOOKUP(AY32,추피_입력!$C$2:$E$289,2,0))</f>
        <v>3</v>
      </c>
      <c r="AF32" s="28">
        <f>IF(AZ32="","",VLOOKUP(AZ32,추피_입력!$C$2:$E$289,2,0))</f>
        <v>2</v>
      </c>
      <c r="AG32" s="28">
        <f>IF(BA32="","",VLOOKUP(BA32,추피_입력!$C$2:$E$289,2,0))</f>
        <v>0</v>
      </c>
      <c r="AH32" s="28">
        <f>IF(AR32="","",VLOOKUP(AR32,추피_입력!$C$2:$G$289,5,0))</f>
        <v>4</v>
      </c>
      <c r="AI32" s="28">
        <f>IF(AS32="","",VLOOKUP(AS32,추피_입력!$C$2:$G$289,5,0))</f>
        <v>5</v>
      </c>
      <c r="AJ32" s="28">
        <f>IF(AT32="","",VLOOKUP(AT32,추피_입력!$C$2:$G$289,5,0))</f>
        <v>4</v>
      </c>
      <c r="AK32" s="28">
        <f>IF(AU32="","",VLOOKUP(AU32,추피_입력!$C$2:$G$289,5,0))</f>
        <v>4</v>
      </c>
      <c r="AL32" s="28">
        <f>IF(AV32="","",VLOOKUP(AV32,추피_입력!$C$2:$G$289,5,0))</f>
        <v>4</v>
      </c>
      <c r="AM32" s="28">
        <f>IF(AW32="","",VLOOKUP(AW32,추피_입력!$C$2:$G$289,5,0))</f>
        <v>2</v>
      </c>
      <c r="AN32" s="28">
        <f>IF(AX32="","",VLOOKUP(AX32,추피_입력!$C$2:$G$289,5,0))</f>
        <v>5</v>
      </c>
      <c r="AO32" s="28">
        <f>IF(AY32="","",VLOOKUP(AY32,추피_입력!$C$2:$G$289,5,0))</f>
        <v>3</v>
      </c>
      <c r="AP32" s="28">
        <f>IF(AZ32="","",VLOOKUP(AZ32,추피_입력!$C$2:$G$289,5,0))</f>
        <v>3</v>
      </c>
      <c r="AQ32" s="28">
        <f>IF(BA32="","",VLOOKUP(BA32,추피_입력!$C$2:$G$289,5,0))</f>
        <v>5</v>
      </c>
      <c r="AR32" s="28" t="str">
        <f>IF(N32="","",VLOOKUP(N32,추피_입력!$B$2:$E$289,2,0))</f>
        <v>d-35</v>
      </c>
      <c r="AS32" s="28" t="str">
        <f>IF(O32="","",VLOOKUP(O32,추피_입력!$B$2:$E$289,2,0))</f>
        <v>c-94</v>
      </c>
      <c r="AT32" s="28" t="str">
        <f>IF(P32="","",VLOOKUP(P32,추피_입력!$B$2:$E$289,2,0))</f>
        <v>d-37</v>
      </c>
      <c r="AU32" s="28" t="str">
        <f>IF(Q32="","",VLOOKUP(Q32,추피_입력!$B$2:$E$289,2,0))</f>
        <v>c-66</v>
      </c>
      <c r="AV32" s="28" t="str">
        <f>IF(R32="","",VLOOKUP(R32,추피_입력!$B$2:$E$289,2,0))</f>
        <v>c-11</v>
      </c>
      <c r="AW32" s="28" t="str">
        <f>IF(S32="","",VLOOKUP(S32,추피_입력!$B$2:$E$289,2,0))</f>
        <v>e-19</v>
      </c>
      <c r="AX32" s="28" t="str">
        <f>IF(T32="","",VLOOKUP(T32,추피_입력!$B$2:$E$289,2,0))</f>
        <v>b-60</v>
      </c>
      <c r="AY32" s="28" t="str">
        <f>IF(U32="","",VLOOKUP(U32,추피_입력!$B$2:$E$289,2,0))</f>
        <v>a-6</v>
      </c>
      <c r="AZ32" s="28" t="str">
        <f>IF(V32="","",VLOOKUP(V32,추피_입력!$B$2:$E$289,2,0))</f>
        <v>a-15</v>
      </c>
      <c r="BA32" s="28" t="str">
        <f>IF(W32="","",VLOOKUP(W32,추피_입력!$B$2:$E$289,2,0))</f>
        <v>c-72</v>
      </c>
      <c r="BB32" s="28"/>
      <c r="BC32" s="28"/>
      <c r="BD32" s="28">
        <v>3</v>
      </c>
      <c r="BE32" s="28"/>
      <c r="BF32" s="28"/>
      <c r="BG32" s="28"/>
      <c r="BH32" s="28"/>
      <c r="BI32" s="28"/>
      <c r="BJ32" s="28"/>
      <c r="BK32" s="28" t="str">
        <f t="shared" si="19"/>
        <v>인간0.4</v>
      </c>
      <c r="BL32" s="28" t="str">
        <f t="shared" si="20"/>
        <v/>
      </c>
      <c r="BM32" s="28" t="str">
        <f t="shared" si="21"/>
        <v/>
      </c>
      <c r="BN32" s="28" t="str">
        <f t="shared" si="22"/>
        <v/>
      </c>
      <c r="BO32" s="28" t="str">
        <f t="shared" si="23"/>
        <v/>
      </c>
      <c r="BP32" s="28" t="str">
        <f t="shared" si="24"/>
        <v/>
      </c>
      <c r="BQ32" s="28" t="str">
        <f t="shared" si="25"/>
        <v/>
      </c>
      <c r="BR32" s="28" t="str">
        <f t="shared" si="26"/>
        <v/>
      </c>
      <c r="BS32" s="28" t="str">
        <f t="shared" si="27"/>
        <v/>
      </c>
      <c r="BT32" s="28">
        <f t="shared" si="28"/>
        <v>0.4</v>
      </c>
      <c r="BU32" s="28" t="str">
        <f t="shared" si="11"/>
        <v>인간0.4</v>
      </c>
      <c r="BV32" s="28">
        <v>0.4</v>
      </c>
      <c r="BW32" s="28"/>
      <c r="BX32" s="28"/>
      <c r="BY32" s="28"/>
      <c r="BZ32" s="28"/>
      <c r="CA32" s="28"/>
      <c r="CB32" s="28"/>
      <c r="CC32" s="28"/>
      <c r="CD32" s="28"/>
      <c r="CE32" s="28">
        <f t="shared" si="12"/>
        <v>0.13</v>
      </c>
      <c r="CF32" s="28">
        <f t="shared" si="29"/>
        <v>0.13</v>
      </c>
      <c r="CG32" s="28">
        <f t="shared" si="30"/>
        <v>0.14000000000000001</v>
      </c>
      <c r="CH32" s="30" t="str">
        <f t="shared" si="13"/>
        <v>인간</v>
      </c>
      <c r="CI32" s="30" t="str">
        <f t="shared" si="14"/>
        <v>-</v>
      </c>
      <c r="CJ32" s="30">
        <f t="shared" si="15"/>
        <v>0.13</v>
      </c>
      <c r="CK32" s="30">
        <f t="shared" si="16"/>
        <v>3.0000000000000004</v>
      </c>
      <c r="CL32" s="30" t="str">
        <f t="shared" si="17"/>
        <v/>
      </c>
      <c r="CM32" s="31" t="str">
        <f t="shared" si="18"/>
        <v/>
      </c>
    </row>
    <row r="33" spans="2:91" s="41" customFormat="1" ht="13.5" hidden="1" x14ac:dyDescent="0.3">
      <c r="B33" s="27">
        <v>30</v>
      </c>
      <c r="C33" s="32" t="s">
        <v>906</v>
      </c>
      <c r="D33" s="33" t="str">
        <f t="shared" si="0"/>
        <v>바훈투르 3각</v>
      </c>
      <c r="E33" s="33" t="str">
        <f t="shared" si="1"/>
        <v>케이사르 5각</v>
      </c>
      <c r="F33" s="33" t="str">
        <f t="shared" si="2"/>
        <v>에이케르 4각</v>
      </c>
      <c r="G33" s="33" t="str">
        <f t="shared" si="3"/>
        <v>나베르 3→4각</v>
      </c>
      <c r="H33" s="33" t="str">
        <f t="shared" si="4"/>
        <v>벨크루제 0→1각</v>
      </c>
      <c r="I33" s="33" t="str">
        <f t="shared" si="5"/>
        <v>피에르 0→5각</v>
      </c>
      <c r="J33" s="33" t="str">
        <f t="shared" si="6"/>
        <v>나잔 0→3각</v>
      </c>
      <c r="K33" s="33" t="str">
        <f t="shared" si="7"/>
        <v>키즈라 0→4각</v>
      </c>
      <c r="L33" s="33" t="str">
        <f t="shared" si="8"/>
        <v>카이슈르 0→2각</v>
      </c>
      <c r="M33" s="33" t="str">
        <f t="shared" si="9"/>
        <v>카마인 1각</v>
      </c>
      <c r="N33" s="32" t="s">
        <v>907</v>
      </c>
      <c r="O33" s="32" t="s">
        <v>908</v>
      </c>
      <c r="P33" s="32" t="s">
        <v>228</v>
      </c>
      <c r="Q33" s="32" t="s">
        <v>229</v>
      </c>
      <c r="R33" s="32" t="s">
        <v>231</v>
      </c>
      <c r="S33" s="32" t="s">
        <v>226</v>
      </c>
      <c r="T33" s="32" t="s">
        <v>232</v>
      </c>
      <c r="U33" s="32" t="s">
        <v>233</v>
      </c>
      <c r="V33" s="32" t="s">
        <v>234</v>
      </c>
      <c r="W33" s="32" t="s">
        <v>171</v>
      </c>
      <c r="X33" s="32">
        <f>IF(AR33="","",VLOOKUP(AR33,추피_입력!$C$2:$E$289,2,0))</f>
        <v>3</v>
      </c>
      <c r="Y33" s="32">
        <f>IF(AS33="","",VLOOKUP(AS33,추피_입력!$C$2:$E$289,2,0))</f>
        <v>5</v>
      </c>
      <c r="Z33" s="32">
        <f>IF(AT33="","",VLOOKUP(AT33,추피_입력!$C$2:$E$289,2,0))</f>
        <v>4</v>
      </c>
      <c r="AA33" s="32">
        <f>IF(AU33="","",VLOOKUP(AU33,추피_입력!$C$2:$E$289,2,0))</f>
        <v>3</v>
      </c>
      <c r="AB33" s="32">
        <f>IF(AV33="","",VLOOKUP(AV33,추피_입력!$C$2:$E$289,2,0))</f>
        <v>0</v>
      </c>
      <c r="AC33" s="32">
        <f>IF(AW33="","",VLOOKUP(AW33,추피_입력!$C$2:$E$289,2,0))</f>
        <v>0</v>
      </c>
      <c r="AD33" s="32">
        <f>IF(AX33="","",VLOOKUP(AX33,추피_입력!$C$2:$E$289,2,0))</f>
        <v>0</v>
      </c>
      <c r="AE33" s="32">
        <f>IF(AY33="","",VLOOKUP(AY33,추피_입력!$C$2:$E$289,2,0))</f>
        <v>0</v>
      </c>
      <c r="AF33" s="32">
        <f>IF(AZ33="","",VLOOKUP(AZ33,추피_입력!$C$2:$E$289,2,0))</f>
        <v>0</v>
      </c>
      <c r="AG33" s="32">
        <f>IF(BA33="","",VLOOKUP(BA33,추피_입력!$C$2:$E$289,2,0))</f>
        <v>1</v>
      </c>
      <c r="AH33" s="32">
        <f>IF(AR33="","",VLOOKUP(AR33,추피_입력!$C$2:$G$289,5,0))</f>
        <v>3</v>
      </c>
      <c r="AI33" s="32">
        <f>IF(AS33="","",VLOOKUP(AS33,추피_입력!$C$2:$G$289,5,0))</f>
        <v>5</v>
      </c>
      <c r="AJ33" s="32">
        <f>IF(AT33="","",VLOOKUP(AT33,추피_입력!$C$2:$G$289,5,0))</f>
        <v>4</v>
      </c>
      <c r="AK33" s="32">
        <f>IF(AU33="","",VLOOKUP(AU33,추피_입력!$C$2:$G$289,5,0))</f>
        <v>4</v>
      </c>
      <c r="AL33" s="32">
        <f>IF(AV33="","",VLOOKUP(AV33,추피_입력!$C$2:$G$289,5,0))</f>
        <v>1</v>
      </c>
      <c r="AM33" s="32">
        <f>IF(AW33="","",VLOOKUP(AW33,추피_입력!$C$2:$G$289,5,0))</f>
        <v>5</v>
      </c>
      <c r="AN33" s="32">
        <f>IF(AX33="","",VLOOKUP(AX33,추피_입력!$C$2:$G$289,5,0))</f>
        <v>3</v>
      </c>
      <c r="AO33" s="32">
        <f>IF(AY33="","",VLOOKUP(AY33,추피_입력!$C$2:$G$289,5,0))</f>
        <v>4</v>
      </c>
      <c r="AP33" s="32">
        <f>IF(AZ33="","",VLOOKUP(AZ33,추피_입력!$C$2:$G$289,5,0))</f>
        <v>2</v>
      </c>
      <c r="AQ33" s="32">
        <f>IF(BA33="","",VLOOKUP(BA33,추피_입력!$C$2:$G$289,5,0))</f>
        <v>1</v>
      </c>
      <c r="AR33" s="32" t="str">
        <f>IF(N33="","",VLOOKUP(N33,추피_입력!$B$2:$E$289,2,0))</f>
        <v>a-6</v>
      </c>
      <c r="AS33" s="32" t="str">
        <f>IF(O33="","",VLOOKUP(O33,추피_입력!$B$2:$E$289,2,0))</f>
        <v>b-60</v>
      </c>
      <c r="AT33" s="32" t="str">
        <f>IF(P33="","",VLOOKUP(P33,추피_입력!$B$2:$E$289,2,0))</f>
        <v>c-66</v>
      </c>
      <c r="AU33" s="32" t="str">
        <f>IF(Q33="","",VLOOKUP(Q33,추피_입력!$B$2:$E$289,2,0))</f>
        <v>c-11</v>
      </c>
      <c r="AV33" s="32" t="str">
        <f>IF(R33="","",VLOOKUP(R33,추피_입력!$B$2:$E$289,2,0))</f>
        <v>b-18</v>
      </c>
      <c r="AW33" s="32" t="str">
        <f>IF(S33="","",VLOOKUP(S33,추피_입력!$B$2:$E$289,2,0))</f>
        <v>c-94</v>
      </c>
      <c r="AX33" s="32" t="str">
        <f>IF(T33="","",VLOOKUP(T33,추피_입력!$B$2:$E$289,2,0))</f>
        <v>c-12</v>
      </c>
      <c r="AY33" s="32" t="str">
        <f>IF(U33="","",VLOOKUP(U33,추피_입력!$B$2:$E$289,2,0))</f>
        <v>c-85</v>
      </c>
      <c r="AZ33" s="32" t="str">
        <f>IF(V33="","",VLOOKUP(V33,추피_입력!$B$2:$E$289,2,0))</f>
        <v>b-52</v>
      </c>
      <c r="BA33" s="32" t="str">
        <f>IF(W33="","",VLOOKUP(W33,추피_입력!$B$2:$E$289,2,0))</f>
        <v>a-22</v>
      </c>
      <c r="BB33" s="32">
        <v>8</v>
      </c>
      <c r="BC33" s="32"/>
      <c r="BD33" s="32"/>
      <c r="BE33" s="32"/>
      <c r="BF33" s="32"/>
      <c r="BG33" s="32"/>
      <c r="BH33" s="32"/>
      <c r="BI33" s="32"/>
      <c r="BJ33" s="32"/>
      <c r="BK33" s="32" t="str">
        <f t="shared" si="19"/>
        <v/>
      </c>
      <c r="BL33" s="32" t="str">
        <f t="shared" si="20"/>
        <v/>
      </c>
      <c r="BM33" s="32" t="str">
        <f t="shared" si="21"/>
        <v/>
      </c>
      <c r="BN33" s="32" t="str">
        <f t="shared" si="22"/>
        <v/>
      </c>
      <c r="BO33" s="32" t="str">
        <f t="shared" si="23"/>
        <v/>
      </c>
      <c r="BP33" s="32" t="str">
        <f t="shared" si="24"/>
        <v/>
      </c>
      <c r="BQ33" s="32" t="str">
        <f t="shared" si="25"/>
        <v>정령0.4</v>
      </c>
      <c r="BR33" s="32" t="str">
        <f t="shared" si="26"/>
        <v/>
      </c>
      <c r="BS33" s="32" t="str">
        <f t="shared" si="27"/>
        <v/>
      </c>
      <c r="BT33" s="32">
        <f t="shared" si="28"/>
        <v>0.4</v>
      </c>
      <c r="BU33" s="32" t="str">
        <f t="shared" si="11"/>
        <v>정령0.4</v>
      </c>
      <c r="BV33" s="32"/>
      <c r="BW33" s="32"/>
      <c r="BX33" s="32"/>
      <c r="BY33" s="32"/>
      <c r="BZ33" s="32"/>
      <c r="CA33" s="32"/>
      <c r="CB33" s="32">
        <v>0.4</v>
      </c>
      <c r="CC33" s="32"/>
      <c r="CD33" s="32"/>
      <c r="CE33" s="32">
        <f t="shared" si="12"/>
        <v>0.13</v>
      </c>
      <c r="CF33" s="32">
        <f t="shared" si="29"/>
        <v>0.13</v>
      </c>
      <c r="CG33" s="32">
        <f t="shared" si="30"/>
        <v>0.14000000000000001</v>
      </c>
      <c r="CH33" s="34" t="str">
        <f t="shared" si="13"/>
        <v>정령</v>
      </c>
      <c r="CI33" s="34" t="str">
        <f t="shared" si="14"/>
        <v>-</v>
      </c>
      <c r="CJ33" s="34">
        <f t="shared" si="15"/>
        <v>0.13</v>
      </c>
      <c r="CK33" s="34">
        <f t="shared" si="16"/>
        <v>3.9999999999999991</v>
      </c>
      <c r="CL33" s="34" t="str">
        <f t="shared" si="17"/>
        <v/>
      </c>
      <c r="CM33" s="35" t="str">
        <f t="shared" si="18"/>
        <v/>
      </c>
    </row>
    <row r="34" spans="2:91" s="41" customFormat="1" ht="13.5" hidden="1" x14ac:dyDescent="0.3">
      <c r="B34" s="27">
        <v>31</v>
      </c>
      <c r="C34" s="28" t="s">
        <v>909</v>
      </c>
      <c r="D34" s="29" t="str">
        <f t="shared" si="0"/>
        <v>진저웨일 0→2각</v>
      </c>
      <c r="E34" s="29" t="str">
        <f t="shared" si="1"/>
        <v>바훈투르 3각</v>
      </c>
      <c r="F34" s="29" t="str">
        <f t="shared" si="2"/>
        <v>갈기파도 항구 네리아 0→4각</v>
      </c>
      <c r="G34" s="29" t="str">
        <f t="shared" si="3"/>
        <v>기드온 0→5각</v>
      </c>
      <c r="H34" s="29" t="str">
        <f t="shared" si="4"/>
        <v>객주도사 0→5각</v>
      </c>
      <c r="I34" s="29" t="str">
        <f t="shared" si="5"/>
        <v>사샤 0→1각</v>
      </c>
      <c r="J34" s="29" t="str">
        <f t="shared" si="6"/>
        <v/>
      </c>
      <c r="K34" s="29" t="str">
        <f t="shared" si="7"/>
        <v/>
      </c>
      <c r="L34" s="29" t="str">
        <f t="shared" si="8"/>
        <v/>
      </c>
      <c r="M34" s="29" t="str">
        <f t="shared" si="9"/>
        <v/>
      </c>
      <c r="N34" s="28" t="s">
        <v>910</v>
      </c>
      <c r="O34" s="28" t="s">
        <v>907</v>
      </c>
      <c r="P34" s="28" t="s">
        <v>911</v>
      </c>
      <c r="Q34" s="28" t="s">
        <v>912</v>
      </c>
      <c r="R34" s="28" t="s">
        <v>238</v>
      </c>
      <c r="S34" s="28" t="s">
        <v>174</v>
      </c>
      <c r="T34" s="28"/>
      <c r="U34" s="28"/>
      <c r="V34" s="28"/>
      <c r="W34" s="28"/>
      <c r="X34" s="28">
        <f>IF(AR34="","",VLOOKUP(AR34,추피_입력!$C$2:$E$289,2,0))</f>
        <v>0</v>
      </c>
      <c r="Y34" s="28">
        <f>IF(AS34="","",VLOOKUP(AS34,추피_입력!$C$2:$E$289,2,0))</f>
        <v>3</v>
      </c>
      <c r="Z34" s="28">
        <f>IF(AT34="","",VLOOKUP(AT34,추피_입력!$C$2:$E$289,2,0))</f>
        <v>0</v>
      </c>
      <c r="AA34" s="28">
        <f>IF(AU34="","",VLOOKUP(AU34,추피_입력!$C$2:$E$289,2,0))</f>
        <v>0</v>
      </c>
      <c r="AB34" s="28">
        <f>IF(AV34="","",VLOOKUP(AV34,추피_입력!$C$2:$E$289,2,0))</f>
        <v>0</v>
      </c>
      <c r="AC34" s="28">
        <f>IF(AW34="","",VLOOKUP(AW34,추피_입력!$C$2:$E$289,2,0))</f>
        <v>0</v>
      </c>
      <c r="AD34" s="28" t="str">
        <f>IF(AX34="","",VLOOKUP(AX34,추피_입력!$C$2:$E$289,2,0))</f>
        <v/>
      </c>
      <c r="AE34" s="28" t="str">
        <f>IF(AY34="","",VLOOKUP(AY34,추피_입력!$C$2:$E$289,2,0))</f>
        <v/>
      </c>
      <c r="AF34" s="28" t="str">
        <f>IF(AZ34="","",VLOOKUP(AZ34,추피_입력!$C$2:$E$289,2,0))</f>
        <v/>
      </c>
      <c r="AG34" s="28" t="str">
        <f>IF(BA34="","",VLOOKUP(BA34,추피_입력!$C$2:$E$289,2,0))</f>
        <v/>
      </c>
      <c r="AH34" s="28">
        <f>IF(AR34="","",VLOOKUP(AR34,추피_입력!$C$2:$G$289,5,0))</f>
        <v>2</v>
      </c>
      <c r="AI34" s="28">
        <f>IF(AS34="","",VLOOKUP(AS34,추피_입력!$C$2:$G$289,5,0))</f>
        <v>3</v>
      </c>
      <c r="AJ34" s="28">
        <f>IF(AT34="","",VLOOKUP(AT34,추피_입력!$C$2:$G$289,5,0))</f>
        <v>4</v>
      </c>
      <c r="AK34" s="28">
        <f>IF(AU34="","",VLOOKUP(AU34,추피_입력!$C$2:$G$289,5,0))</f>
        <v>5</v>
      </c>
      <c r="AL34" s="28">
        <f>IF(AV34="","",VLOOKUP(AV34,추피_입력!$C$2:$G$289,5,0))</f>
        <v>5</v>
      </c>
      <c r="AM34" s="28">
        <f>IF(AW34="","",VLOOKUP(AW34,추피_입력!$C$2:$G$289,5,0))</f>
        <v>1</v>
      </c>
      <c r="AN34" s="28" t="str">
        <f>IF(AX34="","",VLOOKUP(AX34,추피_입력!$C$2:$G$289,5,0))</f>
        <v/>
      </c>
      <c r="AO34" s="28" t="str">
        <f>IF(AY34="","",VLOOKUP(AY34,추피_입력!$C$2:$G$289,5,0))</f>
        <v/>
      </c>
      <c r="AP34" s="28" t="str">
        <f>IF(AZ34="","",VLOOKUP(AZ34,추피_입력!$C$2:$G$289,5,0))</f>
        <v/>
      </c>
      <c r="AQ34" s="28" t="str">
        <f>IF(BA34="","",VLOOKUP(BA34,추피_입력!$C$2:$G$289,5,0))</f>
        <v/>
      </c>
      <c r="AR34" s="28" t="str">
        <f>IF(N34="","",VLOOKUP(N34,추피_입력!$B$2:$E$289,2,0))</f>
        <v>a-20</v>
      </c>
      <c r="AS34" s="28" t="str">
        <f>IF(O34="","",VLOOKUP(O34,추피_입력!$B$2:$E$289,2,0))</f>
        <v>a-6</v>
      </c>
      <c r="AT34" s="28" t="str">
        <f>IF(P34="","",VLOOKUP(P34,추피_입력!$B$2:$E$289,2,0))</f>
        <v>c-2</v>
      </c>
      <c r="AU34" s="28" t="str">
        <f>IF(Q34="","",VLOOKUP(Q34,추피_입력!$B$2:$E$289,2,0))</f>
        <v>c-8</v>
      </c>
      <c r="AV34" s="28" t="str">
        <f>IF(R34="","",VLOOKUP(R34,추피_입력!$B$2:$E$289,2,0))</f>
        <v>d-2</v>
      </c>
      <c r="AW34" s="28" t="str">
        <f>IF(S34="","",VLOOKUP(S34,추피_입력!$B$2:$E$289,2,0))</f>
        <v>b-20</v>
      </c>
      <c r="AX34" s="28" t="str">
        <f>IF(T34="","",VLOOKUP(T34,추피_입력!$B$2:$E$289,2,0))</f>
        <v/>
      </c>
      <c r="AY34" s="28" t="str">
        <f>IF(U34="","",VLOOKUP(U34,추피_입력!$B$2:$E$289,2,0))</f>
        <v/>
      </c>
      <c r="AZ34" s="28" t="str">
        <f>IF(V34="","",VLOOKUP(V34,추피_입력!$B$2:$E$289,2,0))</f>
        <v/>
      </c>
      <c r="BA34" s="28" t="str">
        <f>IF(W34="","",VLOOKUP(W34,추피_입력!$B$2:$E$289,2,0))</f>
        <v/>
      </c>
      <c r="BB34" s="28"/>
      <c r="BC34" s="28"/>
      <c r="BD34" s="28"/>
      <c r="BE34" s="28"/>
      <c r="BF34" s="28"/>
      <c r="BG34" s="28"/>
      <c r="BH34" s="28"/>
      <c r="BI34" s="28">
        <v>3</v>
      </c>
      <c r="BJ34" s="28"/>
      <c r="BK34" s="28" t="str">
        <f t="shared" si="19"/>
        <v/>
      </c>
      <c r="BL34" s="28" t="str">
        <f t="shared" si="20"/>
        <v/>
      </c>
      <c r="BM34" s="28" t="str">
        <f t="shared" si="21"/>
        <v/>
      </c>
      <c r="BN34" s="28" t="str">
        <f t="shared" si="22"/>
        <v/>
      </c>
      <c r="BO34" s="28" t="str">
        <f t="shared" si="23"/>
        <v/>
      </c>
      <c r="BP34" s="28" t="str">
        <f t="shared" si="24"/>
        <v>곤충0.3</v>
      </c>
      <c r="BQ34" s="28" t="str">
        <f t="shared" si="25"/>
        <v/>
      </c>
      <c r="BR34" s="28" t="str">
        <f t="shared" si="26"/>
        <v/>
      </c>
      <c r="BS34" s="28" t="str">
        <f t="shared" si="27"/>
        <v/>
      </c>
      <c r="BT34" s="28">
        <f t="shared" si="28"/>
        <v>0.3</v>
      </c>
      <c r="BU34" s="28" t="str">
        <f t="shared" si="11"/>
        <v>곤충0.3</v>
      </c>
      <c r="BV34" s="28"/>
      <c r="BW34" s="28"/>
      <c r="BX34" s="28"/>
      <c r="BY34" s="28"/>
      <c r="BZ34" s="28"/>
      <c r="CA34" s="28">
        <v>0.3</v>
      </c>
      <c r="CB34" s="28"/>
      <c r="CC34" s="28"/>
      <c r="CD34" s="28"/>
      <c r="CE34" s="28">
        <f t="shared" si="12"/>
        <v>0.1</v>
      </c>
      <c r="CF34" s="28">
        <f t="shared" si="29"/>
        <v>0.1</v>
      </c>
      <c r="CG34" s="28">
        <f t="shared" si="30"/>
        <v>0.1</v>
      </c>
      <c r="CH34" s="30" t="str">
        <f t="shared" si="13"/>
        <v>곤충</v>
      </c>
      <c r="CI34" s="30" t="str">
        <f t="shared" si="14"/>
        <v>-</v>
      </c>
      <c r="CJ34" s="30">
        <f t="shared" si="15"/>
        <v>0.1</v>
      </c>
      <c r="CK34" s="30">
        <f t="shared" si="16"/>
        <v>9</v>
      </c>
      <c r="CL34" s="30" t="str">
        <f t="shared" si="17"/>
        <v/>
      </c>
      <c r="CM34" s="31" t="str">
        <f t="shared" si="18"/>
        <v/>
      </c>
    </row>
    <row r="35" spans="2:91" s="41" customFormat="1" ht="13.5" hidden="1" x14ac:dyDescent="0.3">
      <c r="B35" s="27">
        <v>32</v>
      </c>
      <c r="C35" s="32" t="s">
        <v>913</v>
      </c>
      <c r="D35" s="33" t="str">
        <f t="shared" si="0"/>
        <v>아나벨 1→3각</v>
      </c>
      <c r="E35" s="33" t="str">
        <f t="shared" si="1"/>
        <v>기드온 0→5각</v>
      </c>
      <c r="F35" s="33" t="str">
        <f t="shared" si="2"/>
        <v>고블린 장로 발루 0→4각</v>
      </c>
      <c r="G35" s="33" t="str">
        <f t="shared" si="3"/>
        <v>고르곤 1→4각</v>
      </c>
      <c r="H35" s="33" t="str">
        <f t="shared" si="4"/>
        <v>나베갈 2→4각</v>
      </c>
      <c r="I35" s="33" t="str">
        <f t="shared" si="5"/>
        <v/>
      </c>
      <c r="J35" s="33" t="str">
        <f t="shared" si="6"/>
        <v/>
      </c>
      <c r="K35" s="33" t="str">
        <f t="shared" si="7"/>
        <v/>
      </c>
      <c r="L35" s="33" t="str">
        <f t="shared" si="8"/>
        <v/>
      </c>
      <c r="M35" s="33" t="str">
        <f t="shared" si="9"/>
        <v/>
      </c>
      <c r="N35" s="32" t="s">
        <v>914</v>
      </c>
      <c r="O35" s="32" t="s">
        <v>912</v>
      </c>
      <c r="P35" s="32" t="s">
        <v>240</v>
      </c>
      <c r="Q35" s="32" t="s">
        <v>241</v>
      </c>
      <c r="R35" s="32" t="s">
        <v>224</v>
      </c>
      <c r="S35" s="32"/>
      <c r="T35" s="32"/>
      <c r="U35" s="32"/>
      <c r="V35" s="32"/>
      <c r="W35" s="32"/>
      <c r="X35" s="32">
        <f>IF(AR35="","",VLOOKUP(AR35,추피_입력!$C$2:$E$289,2,0))</f>
        <v>1</v>
      </c>
      <c r="Y35" s="32">
        <f>IF(AS35="","",VLOOKUP(AS35,추피_입력!$C$2:$E$289,2,0))</f>
        <v>0</v>
      </c>
      <c r="Z35" s="32">
        <f>IF(AT35="","",VLOOKUP(AT35,추피_입력!$C$2:$E$289,2,0))</f>
        <v>0</v>
      </c>
      <c r="AA35" s="32">
        <f>IF(AU35="","",VLOOKUP(AU35,추피_입력!$C$2:$E$289,2,0))</f>
        <v>1</v>
      </c>
      <c r="AB35" s="32">
        <f>IF(AV35="","",VLOOKUP(AV35,추피_입력!$C$2:$E$289,2,0))</f>
        <v>2</v>
      </c>
      <c r="AC35" s="32" t="str">
        <f>IF(AW35="","",VLOOKUP(AW35,추피_입력!$C$2:$E$289,2,0))</f>
        <v/>
      </c>
      <c r="AD35" s="32" t="str">
        <f>IF(AX35="","",VLOOKUP(AX35,추피_입력!$C$2:$E$289,2,0))</f>
        <v/>
      </c>
      <c r="AE35" s="32" t="str">
        <f>IF(AY35="","",VLOOKUP(AY35,추피_입력!$C$2:$E$289,2,0))</f>
        <v/>
      </c>
      <c r="AF35" s="32" t="str">
        <f>IF(AZ35="","",VLOOKUP(AZ35,추피_입력!$C$2:$E$289,2,0))</f>
        <v/>
      </c>
      <c r="AG35" s="32" t="str">
        <f>IF(BA35="","",VLOOKUP(BA35,추피_입력!$C$2:$E$289,2,0))</f>
        <v/>
      </c>
      <c r="AH35" s="32">
        <f>IF(AR35="","",VLOOKUP(AR35,추피_입력!$C$2:$G$289,5,0))</f>
        <v>3</v>
      </c>
      <c r="AI35" s="32">
        <f>IF(AS35="","",VLOOKUP(AS35,추피_입력!$C$2:$G$289,5,0))</f>
        <v>5</v>
      </c>
      <c r="AJ35" s="32">
        <f>IF(AT35="","",VLOOKUP(AT35,추피_입력!$C$2:$G$289,5,0))</f>
        <v>4</v>
      </c>
      <c r="AK35" s="32">
        <f>IF(AU35="","",VLOOKUP(AU35,추피_입력!$C$2:$G$289,5,0))</f>
        <v>4</v>
      </c>
      <c r="AL35" s="32">
        <f>IF(AV35="","",VLOOKUP(AV35,추피_입력!$C$2:$G$289,5,0))</f>
        <v>4</v>
      </c>
      <c r="AM35" s="32" t="str">
        <f>IF(AW35="","",VLOOKUP(AW35,추피_입력!$C$2:$G$289,5,0))</f>
        <v/>
      </c>
      <c r="AN35" s="32" t="str">
        <f>IF(AX35="","",VLOOKUP(AX35,추피_입력!$C$2:$G$289,5,0))</f>
        <v/>
      </c>
      <c r="AO35" s="32" t="str">
        <f>IF(AY35="","",VLOOKUP(AY35,추피_입력!$C$2:$G$289,5,0))</f>
        <v/>
      </c>
      <c r="AP35" s="32" t="str">
        <f>IF(AZ35="","",VLOOKUP(AZ35,추피_입력!$C$2:$G$289,5,0))</f>
        <v/>
      </c>
      <c r="AQ35" s="32" t="str">
        <f>IF(BA35="","",VLOOKUP(BA35,추피_입력!$C$2:$G$289,5,0))</f>
        <v/>
      </c>
      <c r="AR35" s="32" t="str">
        <f>IF(N35="","",VLOOKUP(N35,추피_입력!$B$2:$E$289,2,0))</f>
        <v>b-26</v>
      </c>
      <c r="AS35" s="32" t="str">
        <f>IF(O35="","",VLOOKUP(O35,추피_입력!$B$2:$E$289,2,0))</f>
        <v>c-8</v>
      </c>
      <c r="AT35" s="32" t="str">
        <f>IF(P35="","",VLOOKUP(P35,추피_입력!$B$2:$E$289,2,0))</f>
        <v>e-1</v>
      </c>
      <c r="AU35" s="32" t="str">
        <f>IF(Q35="","",VLOOKUP(Q35,추피_입력!$B$2:$E$289,2,0))</f>
        <v>c-5</v>
      </c>
      <c r="AV35" s="32" t="str">
        <f>IF(R35="","",VLOOKUP(R35,추피_입력!$B$2:$E$289,2,0))</f>
        <v>d-5</v>
      </c>
      <c r="AW35" s="32" t="str">
        <f>IF(S35="","",VLOOKUP(S35,추피_입력!$B$2:$E$289,2,0))</f>
        <v/>
      </c>
      <c r="AX35" s="32" t="str">
        <f>IF(T35="","",VLOOKUP(T35,추피_입력!$B$2:$E$289,2,0))</f>
        <v/>
      </c>
      <c r="AY35" s="32" t="str">
        <f>IF(U35="","",VLOOKUP(U35,추피_입력!$B$2:$E$289,2,0))</f>
        <v/>
      </c>
      <c r="AZ35" s="32" t="str">
        <f>IF(V35="","",VLOOKUP(V35,추피_입력!$B$2:$E$289,2,0))</f>
        <v/>
      </c>
      <c r="BA35" s="32" t="str">
        <f>IF(W35="","",VLOOKUP(W35,추피_입력!$B$2:$E$289,2,0))</f>
        <v/>
      </c>
      <c r="BB35" s="32"/>
      <c r="BC35" s="32"/>
      <c r="BD35" s="32"/>
      <c r="BE35" s="32"/>
      <c r="BF35" s="32"/>
      <c r="BG35" s="32"/>
      <c r="BH35" s="32"/>
      <c r="BI35" s="32"/>
      <c r="BJ35" s="32">
        <v>3</v>
      </c>
      <c r="BK35" s="32" t="str">
        <f t="shared" si="19"/>
        <v/>
      </c>
      <c r="BL35" s="32" t="str">
        <f t="shared" si="20"/>
        <v/>
      </c>
      <c r="BM35" s="32" t="str">
        <f t="shared" si="21"/>
        <v/>
      </c>
      <c r="BN35" s="32" t="str">
        <f t="shared" si="22"/>
        <v/>
      </c>
      <c r="BO35" s="32" t="str">
        <f t="shared" si="23"/>
        <v/>
      </c>
      <c r="BP35" s="32" t="str">
        <f t="shared" si="24"/>
        <v>곤충0.2</v>
      </c>
      <c r="BQ35" s="32" t="str">
        <f t="shared" si="25"/>
        <v/>
      </c>
      <c r="BR35" s="32" t="str">
        <f t="shared" si="26"/>
        <v/>
      </c>
      <c r="BS35" s="32" t="str">
        <f t="shared" si="27"/>
        <v/>
      </c>
      <c r="BT35" s="32">
        <f t="shared" si="28"/>
        <v>0.2</v>
      </c>
      <c r="BU35" s="32" t="str">
        <f t="shared" si="11"/>
        <v>곤충0.2</v>
      </c>
      <c r="BV35" s="32"/>
      <c r="BW35" s="32"/>
      <c r="BX35" s="32"/>
      <c r="BY35" s="32"/>
      <c r="BZ35" s="32"/>
      <c r="CA35" s="32">
        <v>0.2</v>
      </c>
      <c r="CB35" s="32"/>
      <c r="CC35" s="32"/>
      <c r="CD35" s="32"/>
      <c r="CE35" s="32">
        <f t="shared" si="12"/>
        <v>0.06</v>
      </c>
      <c r="CF35" s="32">
        <f t="shared" si="29"/>
        <v>7.0000000000000007E-2</v>
      </c>
      <c r="CG35" s="32">
        <f t="shared" si="30"/>
        <v>7.0000000000000007E-2</v>
      </c>
      <c r="CH35" s="34" t="str">
        <f t="shared" si="13"/>
        <v>곤충</v>
      </c>
      <c r="CI35" s="34" t="str">
        <f t="shared" si="14"/>
        <v>-</v>
      </c>
      <c r="CJ35" s="34">
        <f t="shared" si="15"/>
        <v>0.13</v>
      </c>
      <c r="CK35" s="34">
        <f t="shared" si="16"/>
        <v>6</v>
      </c>
      <c r="CL35" s="34">
        <f t="shared" si="17"/>
        <v>16</v>
      </c>
      <c r="CM35" s="35" t="str">
        <f t="shared" si="18"/>
        <v/>
      </c>
    </row>
    <row r="36" spans="2:91" s="41" customFormat="1" ht="13.5" hidden="1" x14ac:dyDescent="0.3">
      <c r="B36" s="27">
        <v>33</v>
      </c>
      <c r="C36" s="28" t="s">
        <v>915</v>
      </c>
      <c r="D36" s="29" t="str">
        <f t="shared" ref="D36:D67" si="31">IF(X36="-",N36&amp;" 없음",IF(X36="","",IF(AH36=X36,N36&amp;" "&amp;X36&amp;"각",N36&amp;" "&amp;X36&amp;"→"&amp;AH36&amp;"각")))</f>
        <v>난민 파밀리아 0→3각</v>
      </c>
      <c r="E36" s="29" t="str">
        <f t="shared" ref="E36:E67" si="32">IF(Y36="-",O36&amp;" 없음",IF(Y36="","",IF(AI36=Y36,O36&amp;" "&amp;Y36&amp;"각",O36&amp;" "&amp;Y36&amp;"→"&amp;AI36&amp;"각")))</f>
        <v>고블린 장로 발루 0→4각</v>
      </c>
      <c r="F36" s="29" t="str">
        <f t="shared" ref="F36:F67" si="33">IF(Z36="-",P36&amp;" 없음",IF(Z36="","",IF(AJ36=Z36,P36&amp;" "&amp;Z36&amp;"각",P36&amp;" "&amp;Z36&amp;"→"&amp;AJ36&amp;"각")))</f>
        <v>베나르 0→3각</v>
      </c>
      <c r="G36" s="29" t="str">
        <f t="shared" ref="G36:G67" si="34">IF(AA36="-",Q36&amp;" 없음",IF(AA36="","",IF(AK36=AA36,Q36&amp;" "&amp;AA36&amp;"각",Q36&amp;" "&amp;AA36&amp;"→"&amp;AK36&amp;"각")))</f>
        <v>바루투 0→5각</v>
      </c>
      <c r="H36" s="29" t="str">
        <f t="shared" ref="H36:H67" si="35">IF(AB36="-",R36&amp;" 없음",IF(AB36="","",IF(AL36=AB36,R36&amp;" "&amp;AB36&amp;"각",R36&amp;" "&amp;AB36&amp;"→"&amp;AL36&amp;"각")))</f>
        <v>천둥 1→5각</v>
      </c>
      <c r="I36" s="29" t="str">
        <f t="shared" ref="I36:I67" si="36">IF(AC36="-",S36&amp;" 없음",IF(AC36="","",IF(AM36=AC36,S36&amp;" "&amp;AC36&amp;"각",S36&amp;" "&amp;AC36&amp;"→"&amp;AM36&amp;"각")))</f>
        <v>샨디 3각</v>
      </c>
      <c r="J36" s="29" t="str">
        <f t="shared" ref="J36:J67" si="37">IF(AD36="-",T36&amp;" 없음",IF(AD36="","",IF(AN36=AD36,T36&amp;" "&amp;AD36&amp;"각",T36&amp;" "&amp;AD36&amp;"→"&amp;AN36&amp;"각")))</f>
        <v/>
      </c>
      <c r="K36" s="29" t="str">
        <f t="shared" ref="K36:K67" si="38">IF(AE36="-",U36&amp;" 없음",IF(AE36="","",IF(AO36=AE36,U36&amp;" "&amp;AE36&amp;"각",U36&amp;" "&amp;AE36&amp;"→"&amp;AO36&amp;"각")))</f>
        <v/>
      </c>
      <c r="L36" s="29" t="str">
        <f t="shared" ref="L36:L67" si="39">IF(AF36="-",V36&amp;" 없음",IF(AF36="","",IF(AP36=AF36,V36&amp;" "&amp;AF36&amp;"각",V36&amp;" "&amp;AF36&amp;"→"&amp;AP36&amp;"각")))</f>
        <v/>
      </c>
      <c r="M36" s="29" t="str">
        <f t="shared" ref="M36:M67" si="40">IF(AG36="-",W36&amp;" 없음",IF(AG36="","",IF(AQ36=AG36,W36&amp;" "&amp;AG36&amp;"각",W36&amp;" "&amp;AG36&amp;"→"&amp;AQ36&amp;"각")))</f>
        <v/>
      </c>
      <c r="N36" s="28" t="s">
        <v>916</v>
      </c>
      <c r="O36" s="28" t="s">
        <v>917</v>
      </c>
      <c r="P36" s="28" t="s">
        <v>918</v>
      </c>
      <c r="Q36" s="28" t="s">
        <v>919</v>
      </c>
      <c r="R36" s="28" t="s">
        <v>244</v>
      </c>
      <c r="S36" s="28" t="s">
        <v>147</v>
      </c>
      <c r="T36" s="28"/>
      <c r="U36" s="28"/>
      <c r="V36" s="28"/>
      <c r="W36" s="28"/>
      <c r="X36" s="28">
        <f>IF(AR36="","",VLOOKUP(AR36,추피_입력!$C$2:$E$289,2,0))</f>
        <v>0</v>
      </c>
      <c r="Y36" s="28">
        <f>IF(AS36="","",VLOOKUP(AS36,추피_입력!$C$2:$E$289,2,0))</f>
        <v>0</v>
      </c>
      <c r="Z36" s="28">
        <f>IF(AT36="","",VLOOKUP(AT36,추피_입력!$C$2:$E$289,2,0))</f>
        <v>0</v>
      </c>
      <c r="AA36" s="28">
        <f>IF(AU36="","",VLOOKUP(AU36,추피_입력!$C$2:$E$289,2,0))</f>
        <v>0</v>
      </c>
      <c r="AB36" s="28">
        <f>IF(AV36="","",VLOOKUP(AV36,추피_입력!$C$2:$E$289,2,0))</f>
        <v>1</v>
      </c>
      <c r="AC36" s="28">
        <f>IF(AW36="","",VLOOKUP(AW36,추피_입력!$C$2:$E$289,2,0))</f>
        <v>3</v>
      </c>
      <c r="AD36" s="28" t="str">
        <f>IF(AX36="","",VLOOKUP(AX36,추피_입력!$C$2:$E$289,2,0))</f>
        <v/>
      </c>
      <c r="AE36" s="28" t="str">
        <f>IF(AY36="","",VLOOKUP(AY36,추피_입력!$C$2:$E$289,2,0))</f>
        <v/>
      </c>
      <c r="AF36" s="28" t="str">
        <f>IF(AZ36="","",VLOOKUP(AZ36,추피_입력!$C$2:$E$289,2,0))</f>
        <v/>
      </c>
      <c r="AG36" s="28" t="str">
        <f>IF(BA36="","",VLOOKUP(BA36,추피_입력!$C$2:$E$289,2,0))</f>
        <v/>
      </c>
      <c r="AH36" s="28">
        <f>IF(AR36="","",VLOOKUP(AR36,추피_입력!$C$2:$G$289,5,0))</f>
        <v>3</v>
      </c>
      <c r="AI36" s="28">
        <f>IF(AS36="","",VLOOKUP(AS36,추피_입력!$C$2:$G$289,5,0))</f>
        <v>4</v>
      </c>
      <c r="AJ36" s="28">
        <f>IF(AT36="","",VLOOKUP(AT36,추피_입력!$C$2:$G$289,5,0))</f>
        <v>3</v>
      </c>
      <c r="AK36" s="28">
        <f>IF(AU36="","",VLOOKUP(AU36,추피_입력!$C$2:$G$289,5,0))</f>
        <v>5</v>
      </c>
      <c r="AL36" s="28">
        <f>IF(AV36="","",VLOOKUP(AV36,추피_입력!$C$2:$G$289,5,0))</f>
        <v>5</v>
      </c>
      <c r="AM36" s="28">
        <f>IF(AW36="","",VLOOKUP(AW36,추피_입력!$C$2:$G$289,5,0))</f>
        <v>3</v>
      </c>
      <c r="AN36" s="28" t="str">
        <f>IF(AX36="","",VLOOKUP(AX36,추피_입력!$C$2:$G$289,5,0))</f>
        <v/>
      </c>
      <c r="AO36" s="28" t="str">
        <f>IF(AY36="","",VLOOKUP(AY36,추피_입력!$C$2:$G$289,5,0))</f>
        <v/>
      </c>
      <c r="AP36" s="28" t="str">
        <f>IF(AZ36="","",VLOOKUP(AZ36,추피_입력!$C$2:$G$289,5,0))</f>
        <v/>
      </c>
      <c r="AQ36" s="28" t="str">
        <f>IF(BA36="","",VLOOKUP(BA36,추피_입력!$C$2:$G$289,5,0))</f>
        <v/>
      </c>
      <c r="AR36" s="28" t="str">
        <f>IF(N36="","",VLOOKUP(N36,추피_입력!$B$2:$E$289,2,0))</f>
        <v>e-5</v>
      </c>
      <c r="AS36" s="28" t="str">
        <f>IF(O36="","",VLOOKUP(O36,추피_입력!$B$2:$E$289,2,0))</f>
        <v>e-1</v>
      </c>
      <c r="AT36" s="28" t="str">
        <f>IF(P36="","",VLOOKUP(P36,추피_입력!$B$2:$E$289,2,0))</f>
        <v>d-22</v>
      </c>
      <c r="AU36" s="28" t="str">
        <f>IF(Q36="","",VLOOKUP(Q36,추피_입력!$B$2:$E$289,2,0))</f>
        <v>c-32</v>
      </c>
      <c r="AV36" s="28" t="str">
        <f>IF(R36="","",VLOOKUP(R36,추피_입력!$B$2:$E$289,2,0))</f>
        <v>c-80</v>
      </c>
      <c r="AW36" s="28" t="str">
        <f>IF(S36="","",VLOOKUP(S36,추피_입력!$B$2:$E$289,2,0))</f>
        <v>a-10</v>
      </c>
      <c r="AX36" s="28" t="str">
        <f>IF(T36="","",VLOOKUP(T36,추피_입력!$B$2:$E$289,2,0))</f>
        <v/>
      </c>
      <c r="AY36" s="28" t="str">
        <f>IF(U36="","",VLOOKUP(U36,추피_입력!$B$2:$E$289,2,0))</f>
        <v/>
      </c>
      <c r="AZ36" s="28" t="str">
        <f>IF(V36="","",VLOOKUP(V36,추피_입력!$B$2:$E$289,2,0))</f>
        <v/>
      </c>
      <c r="BA36" s="28" t="str">
        <f>IF(W36="","",VLOOKUP(W36,추피_입력!$B$2:$E$289,2,0))</f>
        <v/>
      </c>
      <c r="BB36" s="28">
        <v>6</v>
      </c>
      <c r="BC36" s="28"/>
      <c r="BD36" s="28"/>
      <c r="BE36" s="28"/>
      <c r="BF36" s="28"/>
      <c r="BG36" s="28"/>
      <c r="BH36" s="28"/>
      <c r="BI36" s="28"/>
      <c r="BJ36" s="28"/>
      <c r="BK36" s="28" t="str">
        <f t="shared" si="19"/>
        <v>인간0.2</v>
      </c>
      <c r="BL36" s="28" t="str">
        <f t="shared" si="20"/>
        <v/>
      </c>
      <c r="BM36" s="28" t="str">
        <f t="shared" si="21"/>
        <v/>
      </c>
      <c r="BN36" s="28" t="str">
        <f t="shared" si="22"/>
        <v/>
      </c>
      <c r="BO36" s="28" t="str">
        <f t="shared" si="23"/>
        <v/>
      </c>
      <c r="BP36" s="28" t="str">
        <f t="shared" si="24"/>
        <v/>
      </c>
      <c r="BQ36" s="28" t="str">
        <f t="shared" si="25"/>
        <v/>
      </c>
      <c r="BR36" s="28" t="str">
        <f t="shared" si="26"/>
        <v/>
      </c>
      <c r="BS36" s="28" t="str">
        <f t="shared" si="27"/>
        <v/>
      </c>
      <c r="BT36" s="28">
        <f t="shared" si="28"/>
        <v>0.2</v>
      </c>
      <c r="BU36" s="28" t="str">
        <f t="shared" ref="BU36:BU67" si="41">IF(BK36&lt;&gt;"",BK36,IF(BL36&lt;&gt;"",BL36,IF(BM36&lt;&gt;"",BM36,IF(BN36&lt;&gt;"",BN36,IF(BO36&lt;&gt;"",BO36,IF(BP36&lt;&gt;"",BP36,IF(BQ36&lt;&gt;"",BQ36,IF(BR36&lt;&gt;"",BR36,BS36))))))))</f>
        <v>인간0.2</v>
      </c>
      <c r="BV36" s="28">
        <v>0.2</v>
      </c>
      <c r="BW36" s="28"/>
      <c r="BX36" s="28"/>
      <c r="BY36" s="28"/>
      <c r="BZ36" s="28"/>
      <c r="CA36" s="28"/>
      <c r="CB36" s="28"/>
      <c r="CC36" s="28"/>
      <c r="CD36" s="28"/>
      <c r="CE36" s="28">
        <f t="shared" ref="CE36:CE67" si="42">IF(SUM($BV36:$CD36)=0.2,0.06,IF(SUM($BV36:$CD36)=0.3,0.1,0.13))</f>
        <v>0.06</v>
      </c>
      <c r="CF36" s="28">
        <f t="shared" si="29"/>
        <v>7.0000000000000007E-2</v>
      </c>
      <c r="CG36" s="28">
        <f t="shared" si="30"/>
        <v>7.0000000000000007E-2</v>
      </c>
      <c r="CH36" s="30" t="str">
        <f t="shared" ref="CH36:CH67" si="43">LEFT(BU36,2)</f>
        <v>인간</v>
      </c>
      <c r="CI36" s="30" t="str">
        <f t="shared" ref="CI36:CI67" si="44">IF(COUNTIF(X36:AG36,"-")&gt;0,"-",IF(AVERAGE(X36:AG36)=5,SUM(CE36:CG36),IF(AVERAGE(X36:AG36)&gt;=4,SUM(CE36:CF36),IF(AVERAGE(X36:AG36)&gt;=2,CE36,"-"))))</f>
        <v>-</v>
      </c>
      <c r="CJ36" s="30">
        <f t="shared" ref="CJ36:CJ67" si="45">IF(COUNTIF(AH36:AQ36,"-")&gt;0,"-",IF(AVERAGE(AH36:AQ36)=5,SUM(CE36:CG36),IF(AVERAGE(AH36:AQ36)&gt;=4,SUM(CE36:CF36),IF(AVERAGE(AH36:AQ36)&gt;=2,CE36,"-"))))</f>
        <v>0.06</v>
      </c>
      <c r="CK36" s="30">
        <f t="shared" ref="CK36:CK67" si="46">IF(CJ36="-","",IF(CI36="-",(2-AVERAGE(X36:AG36))*COUNT(X36:AG36),""))</f>
        <v>8</v>
      </c>
      <c r="CL36" s="30" t="str">
        <f t="shared" ref="CL36:CL67" si="47">IF(AVERAGE(AH36:AQ36)&gt;=4,IF(CK36&lt;&gt;"",CK36+COUNT(AH36:AQ36)*2,IF(CI36=CJ36,"",(4-AVERAGE(X36:AG36))*COUNT(AH36:AQ36))),"")</f>
        <v/>
      </c>
      <c r="CM36" s="31" t="str">
        <f t="shared" ref="CM36:CM67" si="48">IF(AVERAGE(AH36:AQ36)=5,(5-AVERAGE(X36:AG36))*COUNT(X36:AG36),"")</f>
        <v/>
      </c>
    </row>
    <row r="37" spans="2:91" s="41" customFormat="1" ht="13.5" hidden="1" x14ac:dyDescent="0.3">
      <c r="B37" s="27">
        <v>34</v>
      </c>
      <c r="C37" s="32" t="s">
        <v>920</v>
      </c>
      <c r="D37" s="33" t="str">
        <f t="shared" si="31"/>
        <v>오크 장로 질록 0→3각</v>
      </c>
      <c r="E37" s="33" t="str">
        <f t="shared" si="32"/>
        <v>고블린 장로 발루 0→4각</v>
      </c>
      <c r="F37" s="33" t="str">
        <f t="shared" si="33"/>
        <v>토토마 0→4각</v>
      </c>
      <c r="G37" s="33" t="str">
        <f t="shared" si="34"/>
        <v>사트라 0→5각</v>
      </c>
      <c r="H37" s="33" t="str">
        <f t="shared" si="35"/>
        <v/>
      </c>
      <c r="I37" s="33" t="str">
        <f t="shared" si="36"/>
        <v/>
      </c>
      <c r="J37" s="33" t="str">
        <f t="shared" si="37"/>
        <v/>
      </c>
      <c r="K37" s="33" t="str">
        <f t="shared" si="38"/>
        <v/>
      </c>
      <c r="L37" s="33" t="str">
        <f t="shared" si="39"/>
        <v/>
      </c>
      <c r="M37" s="33" t="str">
        <f t="shared" si="40"/>
        <v/>
      </c>
      <c r="N37" s="32" t="s">
        <v>921</v>
      </c>
      <c r="O37" s="32" t="s">
        <v>917</v>
      </c>
      <c r="P37" s="32" t="s">
        <v>246</v>
      </c>
      <c r="Q37" s="32" t="s">
        <v>247</v>
      </c>
      <c r="R37" s="32"/>
      <c r="S37" s="32"/>
      <c r="T37" s="32"/>
      <c r="U37" s="32"/>
      <c r="V37" s="32"/>
      <c r="W37" s="32"/>
      <c r="X37" s="32">
        <f>IF(AR37="","",VLOOKUP(AR37,추피_입력!$C$2:$E$289,2,0))</f>
        <v>0</v>
      </c>
      <c r="Y37" s="32">
        <f>IF(AS37="","",VLOOKUP(AS37,추피_입력!$C$2:$E$289,2,0))</f>
        <v>0</v>
      </c>
      <c r="Z37" s="32">
        <f>IF(AT37="","",VLOOKUP(AT37,추피_입력!$C$2:$E$289,2,0))</f>
        <v>0</v>
      </c>
      <c r="AA37" s="32">
        <f>IF(AU37="","",VLOOKUP(AU37,추피_입력!$C$2:$E$289,2,0))</f>
        <v>0</v>
      </c>
      <c r="AB37" s="32" t="str">
        <f>IF(AV37="","",VLOOKUP(AV37,추피_입력!$C$2:$E$289,2,0))</f>
        <v/>
      </c>
      <c r="AC37" s="32" t="str">
        <f>IF(AW37="","",VLOOKUP(AW37,추피_입력!$C$2:$E$289,2,0))</f>
        <v/>
      </c>
      <c r="AD37" s="32" t="str">
        <f>IF(AX37="","",VLOOKUP(AX37,추피_입력!$C$2:$E$289,2,0))</f>
        <v/>
      </c>
      <c r="AE37" s="32" t="str">
        <f>IF(AY37="","",VLOOKUP(AY37,추피_입력!$C$2:$E$289,2,0))</f>
        <v/>
      </c>
      <c r="AF37" s="32" t="str">
        <f>IF(AZ37="","",VLOOKUP(AZ37,추피_입력!$C$2:$E$289,2,0))</f>
        <v/>
      </c>
      <c r="AG37" s="32" t="str">
        <f>IF(BA37="","",VLOOKUP(BA37,추피_입력!$C$2:$E$289,2,0))</f>
        <v/>
      </c>
      <c r="AH37" s="32">
        <f>IF(AR37="","",VLOOKUP(AR37,추피_입력!$C$2:$G$289,5,0))</f>
        <v>3</v>
      </c>
      <c r="AI37" s="32">
        <f>IF(AS37="","",VLOOKUP(AS37,추피_입력!$C$2:$G$289,5,0))</f>
        <v>4</v>
      </c>
      <c r="AJ37" s="32">
        <f>IF(AT37="","",VLOOKUP(AT37,추피_입력!$C$2:$G$289,5,0))</f>
        <v>4</v>
      </c>
      <c r="AK37" s="32">
        <f>IF(AU37="","",VLOOKUP(AU37,추피_입력!$C$2:$G$289,5,0))</f>
        <v>5</v>
      </c>
      <c r="AL37" s="32" t="str">
        <f>IF(AV37="","",VLOOKUP(AV37,추피_입력!$C$2:$G$289,5,0))</f>
        <v/>
      </c>
      <c r="AM37" s="32" t="str">
        <f>IF(AW37="","",VLOOKUP(AW37,추피_입력!$C$2:$G$289,5,0))</f>
        <v/>
      </c>
      <c r="AN37" s="32" t="str">
        <f>IF(AX37="","",VLOOKUP(AX37,추피_입력!$C$2:$G$289,5,0))</f>
        <v/>
      </c>
      <c r="AO37" s="32" t="str">
        <f>IF(AY37="","",VLOOKUP(AY37,추피_입력!$C$2:$G$289,5,0))</f>
        <v/>
      </c>
      <c r="AP37" s="32" t="str">
        <f>IF(AZ37="","",VLOOKUP(AZ37,추피_입력!$C$2:$G$289,5,0))</f>
        <v/>
      </c>
      <c r="AQ37" s="32" t="str">
        <f>IF(BA37="","",VLOOKUP(BA37,추피_입력!$C$2:$G$289,5,0))</f>
        <v/>
      </c>
      <c r="AR37" s="32" t="str">
        <f>IF(N37="","",VLOOKUP(N37,추피_입력!$B$2:$E$289,2,0))</f>
        <v>d-33</v>
      </c>
      <c r="AS37" s="32" t="str">
        <f>IF(O37="","",VLOOKUP(O37,추피_입력!$B$2:$E$289,2,0))</f>
        <v>e-1</v>
      </c>
      <c r="AT37" s="32" t="str">
        <f>IF(P37="","",VLOOKUP(P37,추피_입력!$B$2:$E$289,2,0))</f>
        <v>c-88</v>
      </c>
      <c r="AU37" s="32" t="str">
        <f>IF(Q37="","",VLOOKUP(Q37,추피_입력!$B$2:$E$289,2,0))</f>
        <v>d-25</v>
      </c>
      <c r="AV37" s="32" t="str">
        <f>IF(R37="","",VLOOKUP(R37,추피_입력!$B$2:$E$289,2,0))</f>
        <v/>
      </c>
      <c r="AW37" s="32" t="str">
        <f>IF(S37="","",VLOOKUP(S37,추피_입력!$B$2:$E$289,2,0))</f>
        <v/>
      </c>
      <c r="AX37" s="32" t="str">
        <f>IF(T37="","",VLOOKUP(T37,추피_입력!$B$2:$E$289,2,0))</f>
        <v/>
      </c>
      <c r="AY37" s="32" t="str">
        <f>IF(U37="","",VLOOKUP(U37,추피_입력!$B$2:$E$289,2,0))</f>
        <v/>
      </c>
      <c r="AZ37" s="32" t="str">
        <f>IF(V37="","",VLOOKUP(V37,추피_입력!$B$2:$E$289,2,0))</f>
        <v/>
      </c>
      <c r="BA37" s="32" t="str">
        <f>IF(W37="","",VLOOKUP(W37,추피_입력!$B$2:$E$289,2,0))</f>
        <v/>
      </c>
      <c r="BB37" s="32"/>
      <c r="BC37" s="32"/>
      <c r="BD37" s="32">
        <v>1</v>
      </c>
      <c r="BE37" s="32"/>
      <c r="BF37" s="32"/>
      <c r="BG37" s="32"/>
      <c r="BH37" s="32"/>
      <c r="BI37" s="32"/>
      <c r="BJ37" s="32"/>
      <c r="BK37" s="32" t="str">
        <f t="shared" si="19"/>
        <v/>
      </c>
      <c r="BL37" s="32" t="str">
        <f t="shared" si="20"/>
        <v/>
      </c>
      <c r="BM37" s="32" t="str">
        <f t="shared" si="21"/>
        <v/>
      </c>
      <c r="BN37" s="32" t="str">
        <f t="shared" si="22"/>
        <v>불사0.2</v>
      </c>
      <c r="BO37" s="32" t="str">
        <f t="shared" si="23"/>
        <v/>
      </c>
      <c r="BP37" s="32" t="str">
        <f t="shared" si="24"/>
        <v/>
      </c>
      <c r="BQ37" s="32" t="str">
        <f t="shared" si="25"/>
        <v/>
      </c>
      <c r="BR37" s="32" t="str">
        <f t="shared" si="26"/>
        <v/>
      </c>
      <c r="BS37" s="32" t="str">
        <f t="shared" si="27"/>
        <v/>
      </c>
      <c r="BT37" s="32">
        <f t="shared" si="28"/>
        <v>0.2</v>
      </c>
      <c r="BU37" s="32" t="str">
        <f t="shared" si="41"/>
        <v>불사0.2</v>
      </c>
      <c r="BV37" s="32"/>
      <c r="BW37" s="32"/>
      <c r="BX37" s="32"/>
      <c r="BY37" s="32">
        <v>0.2</v>
      </c>
      <c r="BZ37" s="32"/>
      <c r="CA37" s="32"/>
      <c r="CB37" s="32"/>
      <c r="CC37" s="32"/>
      <c r="CD37" s="32"/>
      <c r="CE37" s="32">
        <f t="shared" si="42"/>
        <v>0.06</v>
      </c>
      <c r="CF37" s="32">
        <f t="shared" si="29"/>
        <v>7.0000000000000007E-2</v>
      </c>
      <c r="CG37" s="32">
        <f t="shared" si="30"/>
        <v>7.0000000000000007E-2</v>
      </c>
      <c r="CH37" s="34" t="str">
        <f t="shared" si="43"/>
        <v>불사</v>
      </c>
      <c r="CI37" s="34" t="str">
        <f t="shared" si="44"/>
        <v>-</v>
      </c>
      <c r="CJ37" s="34">
        <f t="shared" si="45"/>
        <v>0.13</v>
      </c>
      <c r="CK37" s="34">
        <f t="shared" si="46"/>
        <v>8</v>
      </c>
      <c r="CL37" s="34">
        <f t="shared" si="47"/>
        <v>16</v>
      </c>
      <c r="CM37" s="35" t="str">
        <f t="shared" si="48"/>
        <v/>
      </c>
    </row>
    <row r="38" spans="2:91" s="41" customFormat="1" ht="13.5" hidden="1" x14ac:dyDescent="0.3">
      <c r="B38" s="27">
        <v>35</v>
      </c>
      <c r="C38" s="28" t="s">
        <v>922</v>
      </c>
      <c r="D38" s="29" t="str">
        <f t="shared" si="31"/>
        <v>고블린 장로 발루 0→4각</v>
      </c>
      <c r="E38" s="29" t="str">
        <f t="shared" si="32"/>
        <v>고비우스 24세 0→3각</v>
      </c>
      <c r="F38" s="29" t="str">
        <f t="shared" si="33"/>
        <v>네스 0→3각</v>
      </c>
      <c r="G38" s="29" t="str">
        <f t="shared" si="34"/>
        <v/>
      </c>
      <c r="H38" s="29" t="str">
        <f t="shared" si="35"/>
        <v/>
      </c>
      <c r="I38" s="29" t="str">
        <f t="shared" si="36"/>
        <v/>
      </c>
      <c r="J38" s="29" t="str">
        <f t="shared" si="37"/>
        <v/>
      </c>
      <c r="K38" s="29" t="str">
        <f t="shared" si="38"/>
        <v/>
      </c>
      <c r="L38" s="29" t="str">
        <f t="shared" si="39"/>
        <v/>
      </c>
      <c r="M38" s="29" t="str">
        <f t="shared" si="40"/>
        <v/>
      </c>
      <c r="N38" s="28" t="s">
        <v>917</v>
      </c>
      <c r="O38" s="28" t="s">
        <v>923</v>
      </c>
      <c r="P38" s="28" t="s">
        <v>924</v>
      </c>
      <c r="Q38" s="28"/>
      <c r="R38" s="28"/>
      <c r="S38" s="28"/>
      <c r="T38" s="28"/>
      <c r="U38" s="28"/>
      <c r="V38" s="28"/>
      <c r="W38" s="28"/>
      <c r="X38" s="28">
        <f>IF(AR38="","",VLOOKUP(AR38,추피_입력!$C$2:$E$289,2,0))</f>
        <v>0</v>
      </c>
      <c r="Y38" s="28">
        <f>IF(AS38="","",VLOOKUP(AS38,추피_입력!$C$2:$E$289,2,0))</f>
        <v>0</v>
      </c>
      <c r="Z38" s="28">
        <f>IF(AT38="","",VLOOKUP(AT38,추피_입력!$C$2:$E$289,2,0))</f>
        <v>0</v>
      </c>
      <c r="AA38" s="28" t="str">
        <f>IF(AU38="","",VLOOKUP(AU38,추피_입력!$C$2:$E$289,2,0))</f>
        <v/>
      </c>
      <c r="AB38" s="28" t="str">
        <f>IF(AV38="","",VLOOKUP(AV38,추피_입력!$C$2:$E$289,2,0))</f>
        <v/>
      </c>
      <c r="AC38" s="28" t="str">
        <f>IF(AW38="","",VLOOKUP(AW38,추피_입력!$C$2:$E$289,2,0))</f>
        <v/>
      </c>
      <c r="AD38" s="28" t="str">
        <f>IF(AX38="","",VLOOKUP(AX38,추피_입력!$C$2:$E$289,2,0))</f>
        <v/>
      </c>
      <c r="AE38" s="28" t="str">
        <f>IF(AY38="","",VLOOKUP(AY38,추피_입력!$C$2:$E$289,2,0))</f>
        <v/>
      </c>
      <c r="AF38" s="28" t="str">
        <f>IF(AZ38="","",VLOOKUP(AZ38,추피_입력!$C$2:$E$289,2,0))</f>
        <v/>
      </c>
      <c r="AG38" s="28" t="str">
        <f>IF(BA38="","",VLOOKUP(BA38,추피_입력!$C$2:$E$289,2,0))</f>
        <v/>
      </c>
      <c r="AH38" s="28">
        <f>IF(AR38="","",VLOOKUP(AR38,추피_입력!$C$2:$G$289,5,0))</f>
        <v>4</v>
      </c>
      <c r="AI38" s="28">
        <f>IF(AS38="","",VLOOKUP(AS38,추피_입력!$C$2:$G$289,5,0))</f>
        <v>3</v>
      </c>
      <c r="AJ38" s="28">
        <f>IF(AT38="","",VLOOKUP(AT38,추피_입력!$C$2:$G$289,5,0))</f>
        <v>3</v>
      </c>
      <c r="AK38" s="28" t="str">
        <f>IF(AU38="","",VLOOKUP(AU38,추피_입력!$C$2:$G$289,5,0))</f>
        <v/>
      </c>
      <c r="AL38" s="28" t="str">
        <f>IF(AV38="","",VLOOKUP(AV38,추피_입력!$C$2:$G$289,5,0))</f>
        <v/>
      </c>
      <c r="AM38" s="28" t="str">
        <f>IF(AW38="","",VLOOKUP(AW38,추피_입력!$C$2:$G$289,5,0))</f>
        <v/>
      </c>
      <c r="AN38" s="28" t="str">
        <f>IF(AX38="","",VLOOKUP(AX38,추피_입력!$C$2:$G$289,5,0))</f>
        <v/>
      </c>
      <c r="AO38" s="28" t="str">
        <f>IF(AY38="","",VLOOKUP(AY38,추피_입력!$C$2:$G$289,5,0))</f>
        <v/>
      </c>
      <c r="AP38" s="28" t="str">
        <f>IF(AZ38="","",VLOOKUP(AZ38,추피_입력!$C$2:$G$289,5,0))</f>
        <v/>
      </c>
      <c r="AQ38" s="28" t="str">
        <f>IF(BA38="","",VLOOKUP(BA38,추피_입력!$C$2:$G$289,5,0))</f>
        <v/>
      </c>
      <c r="AR38" s="28" t="str">
        <f>IF(N38="","",VLOOKUP(N38,추피_입력!$B$2:$E$289,2,0))</f>
        <v>e-1</v>
      </c>
      <c r="AS38" s="28" t="str">
        <f>IF(O38="","",VLOOKUP(O38,추피_입력!$B$2:$E$289,2,0))</f>
        <v>d-3</v>
      </c>
      <c r="AT38" s="28" t="str">
        <f>IF(P38="","",VLOOKUP(P38,추피_입력!$B$2:$E$289,2,0))</f>
        <v>e-6</v>
      </c>
      <c r="AU38" s="28" t="str">
        <f>IF(Q38="","",VLOOKUP(Q38,추피_입력!$B$2:$E$289,2,0))</f>
        <v/>
      </c>
      <c r="AV38" s="28" t="str">
        <f>IF(R38="","",VLOOKUP(R38,추피_입력!$B$2:$E$289,2,0))</f>
        <v/>
      </c>
      <c r="AW38" s="28" t="str">
        <f>IF(S38="","",VLOOKUP(S38,추피_입력!$B$2:$E$289,2,0))</f>
        <v/>
      </c>
      <c r="AX38" s="28" t="str">
        <f>IF(T38="","",VLOOKUP(T38,추피_입력!$B$2:$E$289,2,0))</f>
        <v/>
      </c>
      <c r="AY38" s="28" t="str">
        <f>IF(U38="","",VLOOKUP(U38,추피_입력!$B$2:$E$289,2,0))</f>
        <v/>
      </c>
      <c r="AZ38" s="28" t="str">
        <f>IF(V38="","",VLOOKUP(V38,추피_입력!$B$2:$E$289,2,0))</f>
        <v/>
      </c>
      <c r="BA38" s="28" t="str">
        <f>IF(W38="","",VLOOKUP(W38,추피_입력!$B$2:$E$289,2,0))</f>
        <v/>
      </c>
      <c r="BB38" s="28">
        <v>2</v>
      </c>
      <c r="BC38" s="28"/>
      <c r="BD38" s="28"/>
      <c r="BE38" s="28"/>
      <c r="BF38" s="28"/>
      <c r="BG38" s="28"/>
      <c r="BH38" s="28"/>
      <c r="BI38" s="28"/>
      <c r="BJ38" s="28"/>
      <c r="BK38" s="28" t="str">
        <f t="shared" si="19"/>
        <v>인간0.2</v>
      </c>
      <c r="BL38" s="28" t="str">
        <f t="shared" si="20"/>
        <v/>
      </c>
      <c r="BM38" s="28" t="str">
        <f t="shared" si="21"/>
        <v/>
      </c>
      <c r="BN38" s="28" t="str">
        <f t="shared" si="22"/>
        <v/>
      </c>
      <c r="BO38" s="28" t="str">
        <f t="shared" si="23"/>
        <v/>
      </c>
      <c r="BP38" s="28" t="str">
        <f t="shared" si="24"/>
        <v/>
      </c>
      <c r="BQ38" s="28" t="str">
        <f t="shared" si="25"/>
        <v/>
      </c>
      <c r="BR38" s="28" t="str">
        <f t="shared" si="26"/>
        <v/>
      </c>
      <c r="BS38" s="28" t="str">
        <f t="shared" si="27"/>
        <v/>
      </c>
      <c r="BT38" s="28">
        <f t="shared" si="28"/>
        <v>0.2</v>
      </c>
      <c r="BU38" s="28" t="str">
        <f t="shared" si="41"/>
        <v>인간0.2</v>
      </c>
      <c r="BV38" s="28">
        <v>0.2</v>
      </c>
      <c r="BW38" s="28"/>
      <c r="BX38" s="28"/>
      <c r="BY38" s="28"/>
      <c r="BZ38" s="28"/>
      <c r="CA38" s="28"/>
      <c r="CB38" s="28"/>
      <c r="CC38" s="28"/>
      <c r="CD38" s="28"/>
      <c r="CE38" s="28">
        <f t="shared" si="42"/>
        <v>0.06</v>
      </c>
      <c r="CF38" s="28">
        <f t="shared" si="29"/>
        <v>7.0000000000000007E-2</v>
      </c>
      <c r="CG38" s="28">
        <f t="shared" si="30"/>
        <v>7.0000000000000007E-2</v>
      </c>
      <c r="CH38" s="30" t="str">
        <f t="shared" si="43"/>
        <v>인간</v>
      </c>
      <c r="CI38" s="30" t="str">
        <f t="shared" si="44"/>
        <v>-</v>
      </c>
      <c r="CJ38" s="30">
        <f t="shared" si="45"/>
        <v>0.06</v>
      </c>
      <c r="CK38" s="30">
        <f t="shared" si="46"/>
        <v>6</v>
      </c>
      <c r="CL38" s="30" t="str">
        <f t="shared" si="47"/>
        <v/>
      </c>
      <c r="CM38" s="31" t="str">
        <f t="shared" si="48"/>
        <v/>
      </c>
    </row>
    <row r="39" spans="2:91" s="41" customFormat="1" ht="13.5" hidden="1" x14ac:dyDescent="0.3">
      <c r="B39" s="27">
        <v>36</v>
      </c>
      <c r="C39" s="32" t="s">
        <v>925</v>
      </c>
      <c r="D39" s="33" t="str">
        <f t="shared" si="31"/>
        <v>하이거 0→5각</v>
      </c>
      <c r="E39" s="33" t="str">
        <f t="shared" si="32"/>
        <v>사트라 0→5각</v>
      </c>
      <c r="F39" s="33" t="str">
        <f t="shared" si="33"/>
        <v>알베르토 0→3각</v>
      </c>
      <c r="G39" s="33" t="str">
        <f t="shared" si="34"/>
        <v>루기네 1→5각</v>
      </c>
      <c r="H39" s="33" t="str">
        <f t="shared" si="35"/>
        <v>킬리언 1→5각</v>
      </c>
      <c r="I39" s="33" t="str">
        <f t="shared" si="36"/>
        <v/>
      </c>
      <c r="J39" s="33" t="str">
        <f t="shared" si="37"/>
        <v/>
      </c>
      <c r="K39" s="33" t="str">
        <f t="shared" si="38"/>
        <v/>
      </c>
      <c r="L39" s="33" t="str">
        <f t="shared" si="39"/>
        <v/>
      </c>
      <c r="M39" s="33" t="str">
        <f t="shared" si="40"/>
        <v/>
      </c>
      <c r="N39" s="32" t="s">
        <v>926</v>
      </c>
      <c r="O39" s="32" t="s">
        <v>927</v>
      </c>
      <c r="P39" s="32" t="s">
        <v>251</v>
      </c>
      <c r="Q39" s="32" t="s">
        <v>252</v>
      </c>
      <c r="R39" s="32" t="s">
        <v>253</v>
      </c>
      <c r="S39" s="32"/>
      <c r="T39" s="32"/>
      <c r="U39" s="32"/>
      <c r="V39" s="32"/>
      <c r="W39" s="32"/>
      <c r="X39" s="32">
        <f>IF(AR39="","",VLOOKUP(AR39,추피_입력!$C$2:$E$289,2,0))</f>
        <v>0</v>
      </c>
      <c r="Y39" s="32">
        <f>IF(AS39="","",VLOOKUP(AS39,추피_입력!$C$2:$E$289,2,0))</f>
        <v>0</v>
      </c>
      <c r="Z39" s="32">
        <f>IF(AT39="","",VLOOKUP(AT39,추피_입력!$C$2:$E$289,2,0))</f>
        <v>0</v>
      </c>
      <c r="AA39" s="32">
        <f>IF(AU39="","",VLOOKUP(AU39,추피_입력!$C$2:$E$289,2,0))</f>
        <v>1</v>
      </c>
      <c r="AB39" s="32">
        <f>IF(AV39="","",VLOOKUP(AV39,추피_입력!$C$2:$E$289,2,0))</f>
        <v>1</v>
      </c>
      <c r="AC39" s="32" t="str">
        <f>IF(AW39="","",VLOOKUP(AW39,추피_입력!$C$2:$E$289,2,0))</f>
        <v/>
      </c>
      <c r="AD39" s="32" t="str">
        <f>IF(AX39="","",VLOOKUP(AX39,추피_입력!$C$2:$E$289,2,0))</f>
        <v/>
      </c>
      <c r="AE39" s="32" t="str">
        <f>IF(AY39="","",VLOOKUP(AY39,추피_입력!$C$2:$E$289,2,0))</f>
        <v/>
      </c>
      <c r="AF39" s="32" t="str">
        <f>IF(AZ39="","",VLOOKUP(AZ39,추피_입력!$C$2:$E$289,2,0))</f>
        <v/>
      </c>
      <c r="AG39" s="32" t="str">
        <f>IF(BA39="","",VLOOKUP(BA39,추피_입력!$C$2:$E$289,2,0))</f>
        <v/>
      </c>
      <c r="AH39" s="32">
        <f>IF(AR39="","",VLOOKUP(AR39,추피_입력!$C$2:$G$289,5,0))</f>
        <v>5</v>
      </c>
      <c r="AI39" s="32">
        <f>IF(AS39="","",VLOOKUP(AS39,추피_입력!$C$2:$G$289,5,0))</f>
        <v>5</v>
      </c>
      <c r="AJ39" s="32">
        <f>IF(AT39="","",VLOOKUP(AT39,추피_입력!$C$2:$G$289,5,0))</f>
        <v>3</v>
      </c>
      <c r="AK39" s="32">
        <f>IF(AU39="","",VLOOKUP(AU39,추피_입력!$C$2:$G$289,5,0))</f>
        <v>5</v>
      </c>
      <c r="AL39" s="32">
        <f>IF(AV39="","",VLOOKUP(AV39,추피_입력!$C$2:$G$289,5,0))</f>
        <v>5</v>
      </c>
      <c r="AM39" s="32" t="str">
        <f>IF(AW39="","",VLOOKUP(AW39,추피_입력!$C$2:$G$289,5,0))</f>
        <v/>
      </c>
      <c r="AN39" s="32" t="str">
        <f>IF(AX39="","",VLOOKUP(AX39,추피_입력!$C$2:$G$289,5,0))</f>
        <v/>
      </c>
      <c r="AO39" s="32" t="str">
        <f>IF(AY39="","",VLOOKUP(AY39,추피_입력!$C$2:$G$289,5,0))</f>
        <v/>
      </c>
      <c r="AP39" s="32" t="str">
        <f>IF(AZ39="","",VLOOKUP(AZ39,추피_입력!$C$2:$G$289,5,0))</f>
        <v/>
      </c>
      <c r="AQ39" s="32" t="str">
        <f>IF(BA39="","",VLOOKUP(BA39,추피_입력!$C$2:$G$289,5,0))</f>
        <v/>
      </c>
      <c r="AR39" s="32" t="str">
        <f>IF(N39="","",VLOOKUP(N39,추피_입력!$B$2:$E$289,2,0))</f>
        <v>c-98</v>
      </c>
      <c r="AS39" s="32" t="str">
        <f>IF(O39="","",VLOOKUP(O39,추피_입력!$B$2:$E$289,2,0))</f>
        <v>d-25</v>
      </c>
      <c r="AT39" s="32" t="str">
        <f>IF(P39="","",VLOOKUP(P39,추피_입력!$B$2:$E$289,2,0))</f>
        <v>e-17</v>
      </c>
      <c r="AU39" s="32" t="str">
        <f>IF(Q39="","",VLOOKUP(Q39,추피_입력!$B$2:$E$289,2,0))</f>
        <v>c-19</v>
      </c>
      <c r="AV39" s="32" t="str">
        <f>IF(R39="","",VLOOKUP(R39,추피_입력!$B$2:$E$289,2,0))</f>
        <v>d-44</v>
      </c>
      <c r="AW39" s="32" t="str">
        <f>IF(S39="","",VLOOKUP(S39,추피_입력!$B$2:$E$289,2,0))</f>
        <v/>
      </c>
      <c r="AX39" s="32" t="str">
        <f>IF(T39="","",VLOOKUP(T39,추피_입력!$B$2:$E$289,2,0))</f>
        <v/>
      </c>
      <c r="AY39" s="32" t="str">
        <f>IF(U39="","",VLOOKUP(U39,추피_입력!$B$2:$E$289,2,0))</f>
        <v/>
      </c>
      <c r="AZ39" s="32" t="str">
        <f>IF(V39="","",VLOOKUP(V39,추피_입력!$B$2:$E$289,2,0))</f>
        <v/>
      </c>
      <c r="BA39" s="32" t="str">
        <f>IF(W39="","",VLOOKUP(W39,추피_입력!$B$2:$E$289,2,0))</f>
        <v/>
      </c>
      <c r="BB39" s="32"/>
      <c r="BC39" s="32"/>
      <c r="BD39" s="32"/>
      <c r="BE39" s="32"/>
      <c r="BF39" s="32"/>
      <c r="BG39" s="32"/>
      <c r="BH39" s="32"/>
      <c r="BI39" s="32"/>
      <c r="BJ39" s="32">
        <v>2</v>
      </c>
      <c r="BK39" s="32" t="str">
        <f t="shared" si="19"/>
        <v/>
      </c>
      <c r="BL39" s="32" t="str">
        <f t="shared" si="20"/>
        <v/>
      </c>
      <c r="BM39" s="32" t="str">
        <f t="shared" si="21"/>
        <v>물질0.2</v>
      </c>
      <c r="BN39" s="32" t="str">
        <f t="shared" si="22"/>
        <v/>
      </c>
      <c r="BO39" s="32" t="str">
        <f t="shared" si="23"/>
        <v/>
      </c>
      <c r="BP39" s="32" t="str">
        <f t="shared" si="24"/>
        <v/>
      </c>
      <c r="BQ39" s="32" t="str">
        <f t="shared" si="25"/>
        <v/>
      </c>
      <c r="BR39" s="32" t="str">
        <f t="shared" si="26"/>
        <v/>
      </c>
      <c r="BS39" s="32" t="str">
        <f t="shared" si="27"/>
        <v/>
      </c>
      <c r="BT39" s="32">
        <f t="shared" si="28"/>
        <v>0.2</v>
      </c>
      <c r="BU39" s="32" t="str">
        <f t="shared" si="41"/>
        <v>물질0.2</v>
      </c>
      <c r="BV39" s="32"/>
      <c r="BW39" s="32"/>
      <c r="BX39" s="32">
        <v>0.2</v>
      </c>
      <c r="BY39" s="32"/>
      <c r="BZ39" s="32"/>
      <c r="CA39" s="32"/>
      <c r="CB39" s="32"/>
      <c r="CC39" s="32"/>
      <c r="CD39" s="32"/>
      <c r="CE39" s="32">
        <f t="shared" si="42"/>
        <v>0.06</v>
      </c>
      <c r="CF39" s="32">
        <f t="shared" si="29"/>
        <v>7.0000000000000007E-2</v>
      </c>
      <c r="CG39" s="32">
        <f t="shared" si="30"/>
        <v>7.0000000000000007E-2</v>
      </c>
      <c r="CH39" s="34" t="str">
        <f t="shared" si="43"/>
        <v>물질</v>
      </c>
      <c r="CI39" s="34" t="str">
        <f t="shared" si="44"/>
        <v>-</v>
      </c>
      <c r="CJ39" s="34">
        <f t="shared" si="45"/>
        <v>0.13</v>
      </c>
      <c r="CK39" s="34">
        <f t="shared" si="46"/>
        <v>8</v>
      </c>
      <c r="CL39" s="34">
        <f t="shared" si="47"/>
        <v>18</v>
      </c>
      <c r="CM39" s="35" t="str">
        <f t="shared" si="48"/>
        <v/>
      </c>
    </row>
    <row r="40" spans="2:91" s="41" customFormat="1" ht="13.5" hidden="1" x14ac:dyDescent="0.3">
      <c r="B40" s="27">
        <v>37</v>
      </c>
      <c r="C40" s="28" t="s">
        <v>928</v>
      </c>
      <c r="D40" s="29" t="str">
        <f t="shared" si="31"/>
        <v>중갑 나크라세나 0→1각</v>
      </c>
      <c r="E40" s="29" t="str">
        <f t="shared" si="32"/>
        <v>벨가누스 1→3각</v>
      </c>
      <c r="F40" s="29" t="str">
        <f t="shared" si="33"/>
        <v>아카테스 0→1각</v>
      </c>
      <c r="G40" s="29" t="str">
        <f t="shared" si="34"/>
        <v>혹한의 헬가이아 0→3각</v>
      </c>
      <c r="H40" s="29" t="str">
        <f t="shared" si="35"/>
        <v>레바노스 0→3각</v>
      </c>
      <c r="I40" s="29" t="str">
        <f t="shared" si="36"/>
        <v>용암 크로마니움 0각</v>
      </c>
      <c r="J40" s="29" t="str">
        <f t="shared" si="37"/>
        <v>이그렉시온 0→3각</v>
      </c>
      <c r="K40" s="29" t="str">
        <f t="shared" si="38"/>
        <v/>
      </c>
      <c r="L40" s="29" t="str">
        <f t="shared" si="39"/>
        <v/>
      </c>
      <c r="M40" s="29" t="str">
        <f t="shared" si="40"/>
        <v/>
      </c>
      <c r="N40" s="28" t="s">
        <v>929</v>
      </c>
      <c r="O40" s="28" t="s">
        <v>930</v>
      </c>
      <c r="P40" s="28" t="s">
        <v>931</v>
      </c>
      <c r="Q40" s="28" t="s">
        <v>932</v>
      </c>
      <c r="R40" s="28" t="s">
        <v>258</v>
      </c>
      <c r="S40" s="28" t="s">
        <v>259</v>
      </c>
      <c r="T40" s="28" t="s">
        <v>260</v>
      </c>
      <c r="U40" s="28"/>
      <c r="V40" s="28"/>
      <c r="W40" s="28"/>
      <c r="X40" s="28">
        <f>IF(AR40="","",VLOOKUP(AR40,추피_입력!$C$2:$E$289,2,0))</f>
        <v>0</v>
      </c>
      <c r="Y40" s="28">
        <f>IF(AS40="","",VLOOKUP(AS40,추피_입력!$C$2:$E$289,2,0))</f>
        <v>1</v>
      </c>
      <c r="Z40" s="28">
        <f>IF(AT40="","",VLOOKUP(AT40,추피_입력!$C$2:$E$289,2,0))</f>
        <v>0</v>
      </c>
      <c r="AA40" s="28">
        <f>IF(AU40="","",VLOOKUP(AU40,추피_입력!$C$2:$E$289,2,0))</f>
        <v>0</v>
      </c>
      <c r="AB40" s="28">
        <f>IF(AV40="","",VLOOKUP(AV40,추피_입력!$C$2:$E$289,2,0))</f>
        <v>0</v>
      </c>
      <c r="AC40" s="28">
        <f>IF(AW40="","",VLOOKUP(AW40,추피_입력!$C$2:$E$289,2,0))</f>
        <v>0</v>
      </c>
      <c r="AD40" s="28">
        <f>IF(AX40="","",VLOOKUP(AX40,추피_입력!$C$2:$E$289,2,0))</f>
        <v>0</v>
      </c>
      <c r="AE40" s="28" t="str">
        <f>IF(AY40="","",VLOOKUP(AY40,추피_입력!$C$2:$E$289,2,0))</f>
        <v/>
      </c>
      <c r="AF40" s="28" t="str">
        <f>IF(AZ40="","",VLOOKUP(AZ40,추피_입력!$C$2:$E$289,2,0))</f>
        <v/>
      </c>
      <c r="AG40" s="28" t="str">
        <f>IF(BA40="","",VLOOKUP(BA40,추피_입력!$C$2:$E$289,2,0))</f>
        <v/>
      </c>
      <c r="AH40" s="28">
        <f>IF(AR40="","",VLOOKUP(AR40,추피_입력!$C$2:$G$289,5,0))</f>
        <v>1</v>
      </c>
      <c r="AI40" s="28">
        <f>IF(AS40="","",VLOOKUP(AS40,추피_입력!$C$2:$G$289,5,0))</f>
        <v>3</v>
      </c>
      <c r="AJ40" s="28">
        <f>IF(AT40="","",VLOOKUP(AT40,추피_입력!$C$2:$G$289,5,0))</f>
        <v>1</v>
      </c>
      <c r="AK40" s="28">
        <f>IF(AU40="","",VLOOKUP(AU40,추피_입력!$C$2:$G$289,5,0))</f>
        <v>3</v>
      </c>
      <c r="AL40" s="28">
        <f>IF(AV40="","",VLOOKUP(AV40,추피_입력!$C$2:$G$289,5,0))</f>
        <v>3</v>
      </c>
      <c r="AM40" s="28">
        <f>IF(AW40="","",VLOOKUP(AW40,추피_입력!$C$2:$G$289,5,0))</f>
        <v>0</v>
      </c>
      <c r="AN40" s="28">
        <f>IF(AX40="","",VLOOKUP(AX40,추피_입력!$C$2:$G$289,5,0))</f>
        <v>3</v>
      </c>
      <c r="AO40" s="28" t="str">
        <f>IF(AY40="","",VLOOKUP(AY40,추피_입력!$C$2:$G$289,5,0))</f>
        <v/>
      </c>
      <c r="AP40" s="28" t="str">
        <f>IF(AZ40="","",VLOOKUP(AZ40,추피_입력!$C$2:$G$289,5,0))</f>
        <v/>
      </c>
      <c r="AQ40" s="28" t="str">
        <f>IF(BA40="","",VLOOKUP(BA40,추피_입력!$C$2:$G$289,5,0))</f>
        <v/>
      </c>
      <c r="AR40" s="28" t="str">
        <f>IF(N40="","",VLOOKUP(N40,추피_입력!$B$2:$E$289,2,0))</f>
        <v>b-45</v>
      </c>
      <c r="AS40" s="28" t="str">
        <f>IF(O40="","",VLOOKUP(O40,추피_입력!$B$2:$E$289,2,0))</f>
        <v>b-17</v>
      </c>
      <c r="AT40" s="28" t="str">
        <f>IF(P40="","",VLOOKUP(P40,추피_입력!$B$2:$E$289,2,0))</f>
        <v>b-30</v>
      </c>
      <c r="AU40" s="28" t="str">
        <f>IF(Q40="","",VLOOKUP(Q40,추피_입력!$B$2:$E$289,2,0))</f>
        <v>b-73</v>
      </c>
      <c r="AV40" s="28" t="str">
        <f>IF(R40="","",VLOOKUP(R40,추피_입력!$B$2:$E$289,2,0))</f>
        <v>b-8</v>
      </c>
      <c r="AW40" s="28" t="str">
        <f>IF(S40="","",VLOOKUP(S40,추피_입력!$B$2:$E$289,2,0))</f>
        <v>b-40</v>
      </c>
      <c r="AX40" s="28" t="str">
        <f>IF(T40="","",VLOOKUP(T40,추피_입력!$B$2:$E$289,2,0))</f>
        <v>b-43</v>
      </c>
      <c r="AY40" s="28" t="str">
        <f>IF(U40="","",VLOOKUP(U40,추피_입력!$B$2:$E$289,2,0))</f>
        <v/>
      </c>
      <c r="AZ40" s="28" t="str">
        <f>IF(V40="","",VLOOKUP(V40,추피_입력!$B$2:$E$289,2,0))</f>
        <v/>
      </c>
      <c r="BA40" s="28" t="str">
        <f>IF(W40="","",VLOOKUP(W40,추피_입력!$B$2:$E$289,2,0))</f>
        <v/>
      </c>
      <c r="BB40" s="28"/>
      <c r="BC40" s="28"/>
      <c r="BD40" s="28"/>
      <c r="BE40" s="28"/>
      <c r="BF40" s="28"/>
      <c r="BG40" s="28"/>
      <c r="BH40" s="28"/>
      <c r="BI40" s="28"/>
      <c r="BJ40" s="28">
        <v>4</v>
      </c>
      <c r="BK40" s="28" t="str">
        <f t="shared" si="19"/>
        <v/>
      </c>
      <c r="BL40" s="28" t="str">
        <f t="shared" si="20"/>
        <v/>
      </c>
      <c r="BM40" s="28" t="str">
        <f t="shared" si="21"/>
        <v>물질0.2</v>
      </c>
      <c r="BN40" s="28" t="str">
        <f t="shared" si="22"/>
        <v/>
      </c>
      <c r="BO40" s="28" t="str">
        <f t="shared" si="23"/>
        <v/>
      </c>
      <c r="BP40" s="28" t="str">
        <f t="shared" si="24"/>
        <v/>
      </c>
      <c r="BQ40" s="28" t="str">
        <f t="shared" si="25"/>
        <v/>
      </c>
      <c r="BR40" s="28" t="str">
        <f t="shared" si="26"/>
        <v/>
      </c>
      <c r="BS40" s="28" t="str">
        <f t="shared" si="27"/>
        <v/>
      </c>
      <c r="BT40" s="28">
        <f t="shared" si="28"/>
        <v>0.2</v>
      </c>
      <c r="BU40" s="28" t="str">
        <f t="shared" si="41"/>
        <v>물질0.2</v>
      </c>
      <c r="BV40" s="28"/>
      <c r="BW40" s="28"/>
      <c r="BX40" s="28">
        <v>0.2</v>
      </c>
      <c r="BY40" s="28"/>
      <c r="BZ40" s="28"/>
      <c r="CA40" s="28"/>
      <c r="CB40" s="28"/>
      <c r="CC40" s="28"/>
      <c r="CD40" s="28"/>
      <c r="CE40" s="28">
        <f t="shared" si="42"/>
        <v>0.06</v>
      </c>
      <c r="CF40" s="28">
        <f t="shared" si="29"/>
        <v>7.0000000000000007E-2</v>
      </c>
      <c r="CG40" s="28">
        <f t="shared" si="30"/>
        <v>7.0000000000000007E-2</v>
      </c>
      <c r="CH40" s="30" t="str">
        <f t="shared" si="43"/>
        <v>물질</v>
      </c>
      <c r="CI40" s="30" t="str">
        <f t="shared" si="44"/>
        <v>-</v>
      </c>
      <c r="CJ40" s="30">
        <f t="shared" si="45"/>
        <v>0.06</v>
      </c>
      <c r="CK40" s="30">
        <f t="shared" si="46"/>
        <v>13</v>
      </c>
      <c r="CL40" s="30" t="str">
        <f t="shared" si="47"/>
        <v/>
      </c>
      <c r="CM40" s="31" t="str">
        <f t="shared" si="48"/>
        <v/>
      </c>
    </row>
    <row r="41" spans="2:91" s="41" customFormat="1" ht="13.5" hidden="1" x14ac:dyDescent="0.3">
      <c r="B41" s="27">
        <v>38</v>
      </c>
      <c r="C41" s="32" t="s">
        <v>933</v>
      </c>
      <c r="D41" s="33" t="str">
        <f t="shared" si="31"/>
        <v>실리안 3각</v>
      </c>
      <c r="E41" s="33" t="str">
        <f t="shared" si="32"/>
        <v>패자의 검 2→3각</v>
      </c>
      <c r="F41" s="33" t="str">
        <f t="shared" si="33"/>
        <v>베나르 0→3각</v>
      </c>
      <c r="G41" s="33" t="str">
        <f t="shared" si="34"/>
        <v>발탄 0→3각</v>
      </c>
      <c r="H41" s="33" t="str">
        <f t="shared" si="35"/>
        <v>아만 2→3각</v>
      </c>
      <c r="I41" s="33" t="str">
        <f t="shared" si="36"/>
        <v/>
      </c>
      <c r="J41" s="33" t="str">
        <f t="shared" si="37"/>
        <v/>
      </c>
      <c r="K41" s="33" t="str">
        <f t="shared" si="38"/>
        <v/>
      </c>
      <c r="L41" s="33" t="str">
        <f t="shared" si="39"/>
        <v/>
      </c>
      <c r="M41" s="33" t="str">
        <f t="shared" si="40"/>
        <v/>
      </c>
      <c r="N41" s="32" t="s">
        <v>934</v>
      </c>
      <c r="O41" s="32" t="s">
        <v>935</v>
      </c>
      <c r="P41" s="32" t="s">
        <v>243</v>
      </c>
      <c r="Q41" s="32" t="s">
        <v>262</v>
      </c>
      <c r="R41" s="32" t="s">
        <v>170</v>
      </c>
      <c r="S41" s="32"/>
      <c r="T41" s="32"/>
      <c r="U41" s="32"/>
      <c r="V41" s="32"/>
      <c r="W41" s="32"/>
      <c r="X41" s="32">
        <f>IF(AR41="","",VLOOKUP(AR41,추피_입력!$C$2:$E$289,2,0))</f>
        <v>3</v>
      </c>
      <c r="Y41" s="32">
        <f>IF(AS41="","",VLOOKUP(AS41,추피_입력!$C$2:$E$289,2,0))</f>
        <v>2</v>
      </c>
      <c r="Z41" s="32">
        <f>IF(AT41="","",VLOOKUP(AT41,추피_입력!$C$2:$E$289,2,0))</f>
        <v>0</v>
      </c>
      <c r="AA41" s="32">
        <f>IF(AU41="","",VLOOKUP(AU41,추피_입력!$C$2:$E$289,2,0))</f>
        <v>0</v>
      </c>
      <c r="AB41" s="32">
        <f>IF(AV41="","",VLOOKUP(AV41,추피_입력!$C$2:$E$289,2,0))</f>
        <v>2</v>
      </c>
      <c r="AC41" s="32" t="str">
        <f>IF(AW41="","",VLOOKUP(AW41,추피_입력!$C$2:$E$289,2,0))</f>
        <v/>
      </c>
      <c r="AD41" s="32" t="str">
        <f>IF(AX41="","",VLOOKUP(AX41,추피_입력!$C$2:$E$289,2,0))</f>
        <v/>
      </c>
      <c r="AE41" s="32" t="str">
        <f>IF(AY41="","",VLOOKUP(AY41,추피_입력!$C$2:$E$289,2,0))</f>
        <v/>
      </c>
      <c r="AF41" s="32" t="str">
        <f>IF(AZ41="","",VLOOKUP(AZ41,추피_입력!$C$2:$E$289,2,0))</f>
        <v/>
      </c>
      <c r="AG41" s="32" t="str">
        <f>IF(BA41="","",VLOOKUP(BA41,추피_입력!$C$2:$E$289,2,0))</f>
        <v/>
      </c>
      <c r="AH41" s="32">
        <f>IF(AR41="","",VLOOKUP(AR41,추피_입력!$C$2:$G$289,5,0))</f>
        <v>3</v>
      </c>
      <c r="AI41" s="32">
        <f>IF(AS41="","",VLOOKUP(AS41,추피_입력!$C$2:$G$289,5,0))</f>
        <v>3</v>
      </c>
      <c r="AJ41" s="32">
        <f>IF(AT41="","",VLOOKUP(AT41,추피_입력!$C$2:$G$289,5,0))</f>
        <v>3</v>
      </c>
      <c r="AK41" s="32">
        <f>IF(AU41="","",VLOOKUP(AU41,추피_입력!$C$2:$G$289,5,0))</f>
        <v>3</v>
      </c>
      <c r="AL41" s="32">
        <f>IF(AV41="","",VLOOKUP(AV41,추피_입력!$C$2:$G$289,5,0))</f>
        <v>3</v>
      </c>
      <c r="AM41" s="32" t="str">
        <f>IF(AW41="","",VLOOKUP(AW41,추피_입력!$C$2:$G$289,5,0))</f>
        <v/>
      </c>
      <c r="AN41" s="32" t="str">
        <f>IF(AX41="","",VLOOKUP(AX41,추피_입력!$C$2:$G$289,5,0))</f>
        <v/>
      </c>
      <c r="AO41" s="32" t="str">
        <f>IF(AY41="","",VLOOKUP(AY41,추피_입력!$C$2:$G$289,5,0))</f>
        <v/>
      </c>
      <c r="AP41" s="32" t="str">
        <f>IF(AZ41="","",VLOOKUP(AZ41,추피_입력!$C$2:$G$289,5,0))</f>
        <v/>
      </c>
      <c r="AQ41" s="32" t="str">
        <f>IF(BA41="","",VLOOKUP(BA41,추피_입력!$C$2:$G$289,5,0))</f>
        <v/>
      </c>
      <c r="AR41" s="32" t="str">
        <f>IF(N41="","",VLOOKUP(N41,추피_입력!$B$2:$E$289,2,0))</f>
        <v>a-11</v>
      </c>
      <c r="AS41" s="32" t="str">
        <f>IF(O41="","",VLOOKUP(O41,추피_입력!$B$2:$E$289,2,0))</f>
        <v>c-91</v>
      </c>
      <c r="AT41" s="32" t="str">
        <f>IF(P41="","",VLOOKUP(P41,추피_입력!$B$2:$E$289,2,0))</f>
        <v>d-22</v>
      </c>
      <c r="AU41" s="32" t="str">
        <f>IF(Q41="","",VLOOKUP(Q41,추피_입력!$B$2:$E$289,2,0))</f>
        <v>a-7</v>
      </c>
      <c r="AV41" s="32" t="str">
        <f>IF(R41="","",VLOOKUP(R41,추피_입력!$B$2:$E$289,2,0))</f>
        <v>a-12</v>
      </c>
      <c r="AW41" s="32" t="str">
        <f>IF(S41="","",VLOOKUP(S41,추피_입력!$B$2:$E$289,2,0))</f>
        <v/>
      </c>
      <c r="AX41" s="32" t="str">
        <f>IF(T41="","",VLOOKUP(T41,추피_입력!$B$2:$E$289,2,0))</f>
        <v/>
      </c>
      <c r="AY41" s="32" t="str">
        <f>IF(U41="","",VLOOKUP(U41,추피_입력!$B$2:$E$289,2,0))</f>
        <v/>
      </c>
      <c r="AZ41" s="32" t="str">
        <f>IF(V41="","",VLOOKUP(V41,추피_입력!$B$2:$E$289,2,0))</f>
        <v/>
      </c>
      <c r="BA41" s="32" t="str">
        <f>IF(W41="","",VLOOKUP(W41,추피_입력!$B$2:$E$289,2,0))</f>
        <v/>
      </c>
      <c r="BB41" s="32"/>
      <c r="BC41" s="32"/>
      <c r="BD41" s="32"/>
      <c r="BE41" s="32"/>
      <c r="BF41" s="32">
        <v>3</v>
      </c>
      <c r="BG41" s="32"/>
      <c r="BH41" s="32"/>
      <c r="BI41" s="32"/>
      <c r="BJ41" s="32"/>
      <c r="BK41" s="32" t="str">
        <f t="shared" si="19"/>
        <v/>
      </c>
      <c r="BL41" s="32" t="str">
        <f t="shared" si="20"/>
        <v/>
      </c>
      <c r="BM41" s="32" t="str">
        <f t="shared" si="21"/>
        <v/>
      </c>
      <c r="BN41" s="32" t="str">
        <f t="shared" si="22"/>
        <v/>
      </c>
      <c r="BO41" s="32" t="str">
        <f t="shared" si="23"/>
        <v/>
      </c>
      <c r="BP41" s="32" t="str">
        <f t="shared" si="24"/>
        <v/>
      </c>
      <c r="BQ41" s="32" t="str">
        <f t="shared" si="25"/>
        <v/>
      </c>
      <c r="BR41" s="32" t="str">
        <f t="shared" si="26"/>
        <v/>
      </c>
      <c r="BS41" s="32" t="str">
        <f t="shared" si="27"/>
        <v>기계0.4</v>
      </c>
      <c r="BT41" s="32">
        <f t="shared" si="28"/>
        <v>0.4</v>
      </c>
      <c r="BU41" s="32" t="str">
        <f t="shared" si="41"/>
        <v>기계0.4</v>
      </c>
      <c r="BV41" s="32"/>
      <c r="BW41" s="32"/>
      <c r="BX41" s="32"/>
      <c r="BY41" s="32"/>
      <c r="BZ41" s="32"/>
      <c r="CA41" s="32"/>
      <c r="CB41" s="32"/>
      <c r="CC41" s="32"/>
      <c r="CD41" s="32">
        <v>0.4</v>
      </c>
      <c r="CE41" s="32">
        <f t="shared" si="42"/>
        <v>0.13</v>
      </c>
      <c r="CF41" s="32">
        <f t="shared" si="29"/>
        <v>0.13</v>
      </c>
      <c r="CG41" s="32">
        <f t="shared" si="30"/>
        <v>0.14000000000000001</v>
      </c>
      <c r="CH41" s="34" t="str">
        <f t="shared" si="43"/>
        <v>기계</v>
      </c>
      <c r="CI41" s="34" t="str">
        <f t="shared" si="44"/>
        <v>-</v>
      </c>
      <c r="CJ41" s="34">
        <f t="shared" si="45"/>
        <v>0.13</v>
      </c>
      <c r="CK41" s="34">
        <f t="shared" si="46"/>
        <v>3.0000000000000004</v>
      </c>
      <c r="CL41" s="34" t="str">
        <f t="shared" si="47"/>
        <v/>
      </c>
      <c r="CM41" s="35" t="str">
        <f t="shared" si="48"/>
        <v/>
      </c>
    </row>
    <row r="42" spans="2:91" s="41" customFormat="1" ht="13.5" hidden="1" x14ac:dyDescent="0.3">
      <c r="B42" s="27">
        <v>39</v>
      </c>
      <c r="C42" s="28" t="s">
        <v>936</v>
      </c>
      <c r="D42" s="29" t="str">
        <f t="shared" si="31"/>
        <v>슈헤리트 1→2각</v>
      </c>
      <c r="E42" s="29" t="str">
        <f t="shared" si="32"/>
        <v>실리안 3각</v>
      </c>
      <c r="F42" s="29" t="str">
        <f t="shared" si="33"/>
        <v>패자의 검 2→3각</v>
      </c>
      <c r="G42" s="29" t="str">
        <f t="shared" si="34"/>
        <v>카마인 1각</v>
      </c>
      <c r="H42" s="29" t="str">
        <f t="shared" si="35"/>
        <v/>
      </c>
      <c r="I42" s="29" t="str">
        <f t="shared" si="36"/>
        <v/>
      </c>
      <c r="J42" s="29" t="str">
        <f t="shared" si="37"/>
        <v/>
      </c>
      <c r="K42" s="29" t="str">
        <f t="shared" si="38"/>
        <v/>
      </c>
      <c r="L42" s="29" t="str">
        <f t="shared" si="39"/>
        <v/>
      </c>
      <c r="M42" s="29" t="str">
        <f t="shared" si="40"/>
        <v/>
      </c>
      <c r="N42" s="28" t="s">
        <v>885</v>
      </c>
      <c r="O42" s="28" t="s">
        <v>934</v>
      </c>
      <c r="P42" s="28" t="s">
        <v>935</v>
      </c>
      <c r="Q42" s="28" t="s">
        <v>937</v>
      </c>
      <c r="R42" s="28"/>
      <c r="S42" s="28"/>
      <c r="T42" s="28"/>
      <c r="U42" s="28"/>
      <c r="V42" s="28"/>
      <c r="W42" s="28"/>
      <c r="X42" s="28">
        <f>IF(AR42="","",VLOOKUP(AR42,추피_입력!$C$2:$E$289,2,0))</f>
        <v>1</v>
      </c>
      <c r="Y42" s="28">
        <f>IF(AS42="","",VLOOKUP(AS42,추피_입력!$C$2:$E$289,2,0))</f>
        <v>3</v>
      </c>
      <c r="Z42" s="28">
        <f>IF(AT42="","",VLOOKUP(AT42,추피_입력!$C$2:$E$289,2,0))</f>
        <v>2</v>
      </c>
      <c r="AA42" s="28">
        <f>IF(AU42="","",VLOOKUP(AU42,추피_입력!$C$2:$E$289,2,0))</f>
        <v>1</v>
      </c>
      <c r="AB42" s="28" t="str">
        <f>IF(AV42="","",VLOOKUP(AV42,추피_입력!$C$2:$E$289,2,0))</f>
        <v/>
      </c>
      <c r="AC42" s="28" t="str">
        <f>IF(AW42="","",VLOOKUP(AW42,추피_입력!$C$2:$E$289,2,0))</f>
        <v/>
      </c>
      <c r="AD42" s="28" t="str">
        <f>IF(AX42="","",VLOOKUP(AX42,추피_입력!$C$2:$E$289,2,0))</f>
        <v/>
      </c>
      <c r="AE42" s="28" t="str">
        <f>IF(AY42="","",VLOOKUP(AY42,추피_입력!$C$2:$E$289,2,0))</f>
        <v/>
      </c>
      <c r="AF42" s="28" t="str">
        <f>IF(AZ42="","",VLOOKUP(AZ42,추피_입력!$C$2:$E$289,2,0))</f>
        <v/>
      </c>
      <c r="AG42" s="28" t="str">
        <f>IF(BA42="","",VLOOKUP(BA42,추피_입력!$C$2:$E$289,2,0))</f>
        <v/>
      </c>
      <c r="AH42" s="28">
        <f>IF(AR42="","",VLOOKUP(AR42,추피_입력!$C$2:$G$289,5,0))</f>
        <v>2</v>
      </c>
      <c r="AI42" s="28">
        <f>IF(AS42="","",VLOOKUP(AS42,추피_입력!$C$2:$G$289,5,0))</f>
        <v>3</v>
      </c>
      <c r="AJ42" s="28">
        <f>IF(AT42="","",VLOOKUP(AT42,추피_입력!$C$2:$G$289,5,0))</f>
        <v>3</v>
      </c>
      <c r="AK42" s="28">
        <f>IF(AU42="","",VLOOKUP(AU42,추피_입력!$C$2:$G$289,5,0))</f>
        <v>1</v>
      </c>
      <c r="AL42" s="28" t="str">
        <f>IF(AV42="","",VLOOKUP(AV42,추피_입력!$C$2:$G$289,5,0))</f>
        <v/>
      </c>
      <c r="AM42" s="28" t="str">
        <f>IF(AW42="","",VLOOKUP(AW42,추피_입력!$C$2:$G$289,5,0))</f>
        <v/>
      </c>
      <c r="AN42" s="28" t="str">
        <f>IF(AX42="","",VLOOKUP(AX42,추피_입력!$C$2:$G$289,5,0))</f>
        <v/>
      </c>
      <c r="AO42" s="28" t="str">
        <f>IF(AY42="","",VLOOKUP(AY42,추피_입력!$C$2:$G$289,5,0))</f>
        <v/>
      </c>
      <c r="AP42" s="28" t="str">
        <f>IF(AZ42="","",VLOOKUP(AZ42,추피_입력!$C$2:$G$289,5,0))</f>
        <v/>
      </c>
      <c r="AQ42" s="28" t="str">
        <f>IF(BA42="","",VLOOKUP(BA42,추피_입력!$C$2:$G$289,5,0))</f>
        <v/>
      </c>
      <c r="AR42" s="28" t="str">
        <f>IF(N42="","",VLOOKUP(N42,추피_입력!$B$2:$E$289,2,0))</f>
        <v>b-23</v>
      </c>
      <c r="AS42" s="28" t="str">
        <f>IF(O42="","",VLOOKUP(O42,추피_입력!$B$2:$E$289,2,0))</f>
        <v>a-11</v>
      </c>
      <c r="AT42" s="28" t="str">
        <f>IF(P42="","",VLOOKUP(P42,추피_입력!$B$2:$E$289,2,0))</f>
        <v>c-91</v>
      </c>
      <c r="AU42" s="28" t="str">
        <f>IF(Q42="","",VLOOKUP(Q42,추피_입력!$B$2:$E$289,2,0))</f>
        <v>a-22</v>
      </c>
      <c r="AV42" s="28" t="str">
        <f>IF(R42="","",VLOOKUP(R42,추피_입력!$B$2:$E$289,2,0))</f>
        <v/>
      </c>
      <c r="AW42" s="28" t="str">
        <f>IF(S42="","",VLOOKUP(S42,추피_입력!$B$2:$E$289,2,0))</f>
        <v/>
      </c>
      <c r="AX42" s="28" t="str">
        <f>IF(T42="","",VLOOKUP(T42,추피_입력!$B$2:$E$289,2,0))</f>
        <v/>
      </c>
      <c r="AY42" s="28" t="str">
        <f>IF(U42="","",VLOOKUP(U42,추피_입력!$B$2:$E$289,2,0))</f>
        <v/>
      </c>
      <c r="AZ42" s="28" t="str">
        <f>IF(V42="","",VLOOKUP(V42,추피_입력!$B$2:$E$289,2,0))</f>
        <v/>
      </c>
      <c r="BA42" s="28" t="str">
        <f>IF(W42="","",VLOOKUP(W42,추피_입력!$B$2:$E$289,2,0))</f>
        <v/>
      </c>
      <c r="BB42" s="28"/>
      <c r="BC42" s="28">
        <v>7</v>
      </c>
      <c r="BD42" s="28"/>
      <c r="BE42" s="28"/>
      <c r="BF42" s="28"/>
      <c r="BG42" s="28"/>
      <c r="BH42" s="28"/>
      <c r="BI42" s="28"/>
      <c r="BJ42" s="28"/>
      <c r="BK42" s="28" t="str">
        <f t="shared" si="19"/>
        <v/>
      </c>
      <c r="BL42" s="28" t="str">
        <f t="shared" si="20"/>
        <v/>
      </c>
      <c r="BM42" s="28" t="str">
        <f t="shared" si="21"/>
        <v/>
      </c>
      <c r="BN42" s="28" t="str">
        <f t="shared" si="22"/>
        <v/>
      </c>
      <c r="BO42" s="28" t="str">
        <f t="shared" si="23"/>
        <v/>
      </c>
      <c r="BP42" s="28" t="str">
        <f t="shared" si="24"/>
        <v/>
      </c>
      <c r="BQ42" s="28" t="str">
        <f t="shared" si="25"/>
        <v/>
      </c>
      <c r="BR42" s="28" t="str">
        <f t="shared" si="26"/>
        <v>야수0.3</v>
      </c>
      <c r="BS42" s="28" t="str">
        <f t="shared" si="27"/>
        <v/>
      </c>
      <c r="BT42" s="28">
        <f t="shared" si="28"/>
        <v>0.3</v>
      </c>
      <c r="BU42" s="28" t="str">
        <f t="shared" si="41"/>
        <v>야수0.3</v>
      </c>
      <c r="BV42" s="28"/>
      <c r="BW42" s="28"/>
      <c r="BX42" s="28"/>
      <c r="BY42" s="28"/>
      <c r="BZ42" s="28"/>
      <c r="CA42" s="28"/>
      <c r="CB42" s="28"/>
      <c r="CC42" s="28">
        <v>0.3</v>
      </c>
      <c r="CD42" s="28"/>
      <c r="CE42" s="28">
        <f t="shared" si="42"/>
        <v>0.1</v>
      </c>
      <c r="CF42" s="28">
        <f t="shared" si="29"/>
        <v>0.1</v>
      </c>
      <c r="CG42" s="28">
        <f t="shared" si="30"/>
        <v>0.1</v>
      </c>
      <c r="CH42" s="30" t="str">
        <f t="shared" si="43"/>
        <v>야수</v>
      </c>
      <c r="CI42" s="30" t="str">
        <f t="shared" si="44"/>
        <v>-</v>
      </c>
      <c r="CJ42" s="30">
        <f t="shared" si="45"/>
        <v>0.1</v>
      </c>
      <c r="CK42" s="30">
        <f t="shared" si="46"/>
        <v>1</v>
      </c>
      <c r="CL42" s="30" t="str">
        <f t="shared" si="47"/>
        <v/>
      </c>
      <c r="CM42" s="31" t="str">
        <f t="shared" si="48"/>
        <v/>
      </c>
    </row>
    <row r="43" spans="2:91" s="41" customFormat="1" ht="13.5" x14ac:dyDescent="0.3">
      <c r="B43" s="27">
        <v>40</v>
      </c>
      <c r="C43" s="32" t="s">
        <v>938</v>
      </c>
      <c r="D43" s="33" t="str">
        <f t="shared" si="31"/>
        <v>발탄 0→3각</v>
      </c>
      <c r="E43" s="33" t="str">
        <f t="shared" si="32"/>
        <v>에스더 루테란 1→3각</v>
      </c>
      <c r="F43" s="33" t="str">
        <f t="shared" si="33"/>
        <v>패자의 검 2→3각</v>
      </c>
      <c r="G43" s="33" t="str">
        <f t="shared" si="34"/>
        <v>에스더 갈라투르 2→3각</v>
      </c>
      <c r="H43" s="33" t="str">
        <f t="shared" si="35"/>
        <v/>
      </c>
      <c r="I43" s="33" t="str">
        <f t="shared" si="36"/>
        <v/>
      </c>
      <c r="J43" s="33" t="str">
        <f t="shared" si="37"/>
        <v/>
      </c>
      <c r="K43" s="33" t="str">
        <f t="shared" si="38"/>
        <v/>
      </c>
      <c r="L43" s="33" t="str">
        <f t="shared" si="39"/>
        <v/>
      </c>
      <c r="M43" s="33" t="str">
        <f t="shared" si="40"/>
        <v/>
      </c>
      <c r="N43" s="32" t="s">
        <v>939</v>
      </c>
      <c r="O43" s="32" t="s">
        <v>940</v>
      </c>
      <c r="P43" s="32" t="s">
        <v>261</v>
      </c>
      <c r="Q43" s="32" t="s">
        <v>164</v>
      </c>
      <c r="R43" s="32"/>
      <c r="S43" s="32"/>
      <c r="T43" s="32"/>
      <c r="U43" s="32"/>
      <c r="V43" s="32"/>
      <c r="W43" s="32"/>
      <c r="X43" s="32">
        <f>IF(AR43="","",VLOOKUP(AR43,추피_입력!$C$2:$E$289,2,0))</f>
        <v>0</v>
      </c>
      <c r="Y43" s="32">
        <f>IF(AS43="","",VLOOKUP(AS43,추피_입력!$C$2:$E$289,2,0))</f>
        <v>1</v>
      </c>
      <c r="Z43" s="32">
        <f>IF(AT43="","",VLOOKUP(AT43,추피_입력!$C$2:$E$289,2,0))</f>
        <v>2</v>
      </c>
      <c r="AA43" s="32">
        <f>IF(AU43="","",VLOOKUP(AU43,추피_입력!$C$2:$E$289,2,0))</f>
        <v>2</v>
      </c>
      <c r="AB43" s="32" t="str">
        <f>IF(AV43="","",VLOOKUP(AV43,추피_입력!$C$2:$E$289,2,0))</f>
        <v/>
      </c>
      <c r="AC43" s="32" t="str">
        <f>IF(AW43="","",VLOOKUP(AW43,추피_입력!$C$2:$E$289,2,0))</f>
        <v/>
      </c>
      <c r="AD43" s="32" t="str">
        <f>IF(AX43="","",VLOOKUP(AX43,추피_입력!$C$2:$E$289,2,0))</f>
        <v/>
      </c>
      <c r="AE43" s="32" t="str">
        <f>IF(AY43="","",VLOOKUP(AY43,추피_입력!$C$2:$E$289,2,0))</f>
        <v/>
      </c>
      <c r="AF43" s="32" t="str">
        <f>IF(AZ43="","",VLOOKUP(AZ43,추피_입력!$C$2:$E$289,2,0))</f>
        <v/>
      </c>
      <c r="AG43" s="32" t="str">
        <f>IF(BA43="","",VLOOKUP(BA43,추피_입력!$C$2:$E$289,2,0))</f>
        <v/>
      </c>
      <c r="AH43" s="32">
        <f>IF(AR43="","",VLOOKUP(AR43,추피_입력!$C$2:$G$289,5,0))</f>
        <v>3</v>
      </c>
      <c r="AI43" s="32">
        <f>IF(AS43="","",VLOOKUP(AS43,추피_입력!$C$2:$G$289,5,0))</f>
        <v>3</v>
      </c>
      <c r="AJ43" s="32">
        <f>IF(AT43="","",VLOOKUP(AT43,추피_입력!$C$2:$G$289,5,0))</f>
        <v>3</v>
      </c>
      <c r="AK43" s="32">
        <f>IF(AU43="","",VLOOKUP(AU43,추피_입력!$C$2:$G$289,5,0))</f>
        <v>3</v>
      </c>
      <c r="AL43" s="32" t="str">
        <f>IF(AV43="","",VLOOKUP(AV43,추피_입력!$C$2:$G$289,5,0))</f>
        <v/>
      </c>
      <c r="AM43" s="32" t="str">
        <f>IF(AW43="","",VLOOKUP(AW43,추피_입력!$C$2:$G$289,5,0))</f>
        <v/>
      </c>
      <c r="AN43" s="32" t="str">
        <f>IF(AX43="","",VLOOKUP(AX43,추피_입력!$C$2:$G$289,5,0))</f>
        <v/>
      </c>
      <c r="AO43" s="32" t="str">
        <f>IF(AY43="","",VLOOKUP(AY43,추피_입력!$C$2:$G$289,5,0))</f>
        <v/>
      </c>
      <c r="AP43" s="32" t="str">
        <f>IF(AZ43="","",VLOOKUP(AZ43,추피_입력!$C$2:$G$289,5,0))</f>
        <v/>
      </c>
      <c r="AQ43" s="32" t="str">
        <f>IF(BA43="","",VLOOKUP(BA43,추피_입력!$C$2:$G$289,5,0))</f>
        <v/>
      </c>
      <c r="AR43" s="32" t="str">
        <f>IF(N43="","",VLOOKUP(N43,추피_입력!$B$2:$E$289,2,0))</f>
        <v>a-7</v>
      </c>
      <c r="AS43" s="32" t="str">
        <f>IF(O43="","",VLOOKUP(O43,추피_입력!$B$2:$E$289,2,0))</f>
        <v>a-16</v>
      </c>
      <c r="AT43" s="32" t="str">
        <f>IF(P43="","",VLOOKUP(P43,추피_입력!$B$2:$E$289,2,0))</f>
        <v>c-91</v>
      </c>
      <c r="AU43" s="32" t="str">
        <f>IF(Q43="","",VLOOKUP(Q43,추피_입력!$B$2:$E$289,2,0))</f>
        <v>a-15</v>
      </c>
      <c r="AV43" s="32" t="str">
        <f>IF(R43="","",VLOOKUP(R43,추피_입력!$B$2:$E$289,2,0))</f>
        <v/>
      </c>
      <c r="AW43" s="32" t="str">
        <f>IF(S43="","",VLOOKUP(S43,추피_입력!$B$2:$E$289,2,0))</f>
        <v/>
      </c>
      <c r="AX43" s="32" t="str">
        <f>IF(T43="","",VLOOKUP(T43,추피_입력!$B$2:$E$289,2,0))</f>
        <v/>
      </c>
      <c r="AY43" s="32" t="str">
        <f>IF(U43="","",VLOOKUP(U43,추피_입력!$B$2:$E$289,2,0))</f>
        <v/>
      </c>
      <c r="AZ43" s="32" t="str">
        <f>IF(V43="","",VLOOKUP(V43,추피_입력!$B$2:$E$289,2,0))</f>
        <v/>
      </c>
      <c r="BA43" s="32" t="str">
        <f>IF(W43="","",VLOOKUP(W43,추피_입력!$B$2:$E$289,2,0))</f>
        <v/>
      </c>
      <c r="BB43" s="32"/>
      <c r="BC43" s="32"/>
      <c r="BD43" s="32"/>
      <c r="BE43" s="32"/>
      <c r="BF43" s="32"/>
      <c r="BG43" s="32"/>
      <c r="BH43" s="32">
        <v>3</v>
      </c>
      <c r="BI43" s="32"/>
      <c r="BJ43" s="32"/>
      <c r="BK43" s="32" t="str">
        <f t="shared" si="19"/>
        <v/>
      </c>
      <c r="BL43" s="32" t="str">
        <f t="shared" si="20"/>
        <v>악마0.4</v>
      </c>
      <c r="BM43" s="32" t="str">
        <f t="shared" si="21"/>
        <v/>
      </c>
      <c r="BN43" s="32" t="str">
        <f t="shared" si="22"/>
        <v/>
      </c>
      <c r="BO43" s="32" t="str">
        <f t="shared" si="23"/>
        <v/>
      </c>
      <c r="BP43" s="32" t="str">
        <f t="shared" si="24"/>
        <v/>
      </c>
      <c r="BQ43" s="32" t="str">
        <f t="shared" si="25"/>
        <v/>
      </c>
      <c r="BR43" s="32" t="str">
        <f t="shared" si="26"/>
        <v/>
      </c>
      <c r="BS43" s="32" t="str">
        <f t="shared" si="27"/>
        <v/>
      </c>
      <c r="BT43" s="32">
        <f t="shared" si="28"/>
        <v>0.4</v>
      </c>
      <c r="BU43" s="32" t="str">
        <f t="shared" si="41"/>
        <v>악마0.4</v>
      </c>
      <c r="BV43" s="32"/>
      <c r="BW43" s="32">
        <v>0.4</v>
      </c>
      <c r="BX43" s="32"/>
      <c r="BY43" s="32"/>
      <c r="BZ43" s="32"/>
      <c r="CA43" s="32"/>
      <c r="CB43" s="32"/>
      <c r="CC43" s="32"/>
      <c r="CD43" s="32"/>
      <c r="CE43" s="32">
        <f t="shared" si="42"/>
        <v>0.13</v>
      </c>
      <c r="CF43" s="32">
        <f t="shared" si="29"/>
        <v>0.13</v>
      </c>
      <c r="CG43" s="32">
        <f t="shared" si="30"/>
        <v>0.14000000000000001</v>
      </c>
      <c r="CH43" s="34" t="str">
        <f t="shared" si="43"/>
        <v>악마</v>
      </c>
      <c r="CI43" s="34" t="str">
        <f t="shared" si="44"/>
        <v>-</v>
      </c>
      <c r="CJ43" s="34">
        <f t="shared" si="45"/>
        <v>0.13</v>
      </c>
      <c r="CK43" s="34">
        <f t="shared" si="46"/>
        <v>3</v>
      </c>
      <c r="CL43" s="34" t="str">
        <f t="shared" si="47"/>
        <v/>
      </c>
      <c r="CM43" s="35" t="str">
        <f t="shared" si="48"/>
        <v/>
      </c>
    </row>
    <row r="44" spans="2:91" s="41" customFormat="1" ht="13.5" hidden="1" x14ac:dyDescent="0.3">
      <c r="B44" s="27">
        <v>41</v>
      </c>
      <c r="C44" s="28" t="s">
        <v>941</v>
      </c>
      <c r="D44" s="29" t="str">
        <f t="shared" si="31"/>
        <v>패자의 검 2→3각</v>
      </c>
      <c r="E44" s="29" t="str">
        <f t="shared" si="32"/>
        <v>벨크루제 0→1각</v>
      </c>
      <c r="F44" s="29" t="str">
        <f t="shared" si="33"/>
        <v>파르쿠나스 0→2각</v>
      </c>
      <c r="G44" s="29" t="str">
        <f t="shared" si="34"/>
        <v>진멸의 창 0→4각</v>
      </c>
      <c r="H44" s="29" t="str">
        <f t="shared" si="35"/>
        <v>피요르긴 0→3각</v>
      </c>
      <c r="I44" s="29" t="str">
        <f t="shared" si="36"/>
        <v>나히니르 1→2각</v>
      </c>
      <c r="J44" s="29" t="str">
        <f t="shared" si="37"/>
        <v/>
      </c>
      <c r="K44" s="29" t="str">
        <f t="shared" si="38"/>
        <v/>
      </c>
      <c r="L44" s="29" t="str">
        <f t="shared" si="39"/>
        <v/>
      </c>
      <c r="M44" s="29" t="str">
        <f t="shared" si="40"/>
        <v/>
      </c>
      <c r="N44" s="28" t="s">
        <v>935</v>
      </c>
      <c r="O44" s="28" t="s">
        <v>942</v>
      </c>
      <c r="P44" s="28" t="s">
        <v>943</v>
      </c>
      <c r="Q44" s="28" t="s">
        <v>944</v>
      </c>
      <c r="R44" s="28" t="s">
        <v>266</v>
      </c>
      <c r="S44" s="28" t="s">
        <v>267</v>
      </c>
      <c r="T44" s="28"/>
      <c r="U44" s="28"/>
      <c r="V44" s="28"/>
      <c r="W44" s="28"/>
      <c r="X44" s="28">
        <f>IF(AR44="","",VLOOKUP(AR44,추피_입력!$C$2:$E$289,2,0))</f>
        <v>2</v>
      </c>
      <c r="Y44" s="28">
        <f>IF(AS44="","",VLOOKUP(AS44,추피_입력!$C$2:$E$289,2,0))</f>
        <v>0</v>
      </c>
      <c r="Z44" s="28">
        <f>IF(AT44="","",VLOOKUP(AT44,추피_입력!$C$2:$E$289,2,0))</f>
        <v>0</v>
      </c>
      <c r="AA44" s="28">
        <f>IF(AU44="","",VLOOKUP(AU44,추피_입력!$C$2:$E$289,2,0))</f>
        <v>0</v>
      </c>
      <c r="AB44" s="28">
        <f>IF(AV44="","",VLOOKUP(AV44,추피_입력!$C$2:$E$289,2,0))</f>
        <v>0</v>
      </c>
      <c r="AC44" s="28">
        <f>IF(AW44="","",VLOOKUP(AW44,추피_입력!$C$2:$E$289,2,0))</f>
        <v>1</v>
      </c>
      <c r="AD44" s="28" t="str">
        <f>IF(AX44="","",VLOOKUP(AX44,추피_입력!$C$2:$E$289,2,0))</f>
        <v/>
      </c>
      <c r="AE44" s="28" t="str">
        <f>IF(AY44="","",VLOOKUP(AY44,추피_입력!$C$2:$E$289,2,0))</f>
        <v/>
      </c>
      <c r="AF44" s="28" t="str">
        <f>IF(AZ44="","",VLOOKUP(AZ44,추피_입력!$C$2:$E$289,2,0))</f>
        <v/>
      </c>
      <c r="AG44" s="28" t="str">
        <f>IF(BA44="","",VLOOKUP(BA44,추피_입력!$C$2:$E$289,2,0))</f>
        <v/>
      </c>
      <c r="AH44" s="28">
        <f>IF(AR44="","",VLOOKUP(AR44,추피_입력!$C$2:$G$289,5,0))</f>
        <v>3</v>
      </c>
      <c r="AI44" s="28">
        <f>IF(AS44="","",VLOOKUP(AS44,추피_입력!$C$2:$G$289,5,0))</f>
        <v>1</v>
      </c>
      <c r="AJ44" s="28">
        <f>IF(AT44="","",VLOOKUP(AT44,추피_입력!$C$2:$G$289,5,0))</f>
        <v>2</v>
      </c>
      <c r="AK44" s="28">
        <f>IF(AU44="","",VLOOKUP(AU44,추피_입력!$C$2:$G$289,5,0))</f>
        <v>4</v>
      </c>
      <c r="AL44" s="28">
        <f>IF(AV44="","",VLOOKUP(AV44,추피_입력!$C$2:$G$289,5,0))</f>
        <v>3</v>
      </c>
      <c r="AM44" s="28">
        <f>IF(AW44="","",VLOOKUP(AW44,추피_입력!$C$2:$G$289,5,0))</f>
        <v>2</v>
      </c>
      <c r="AN44" s="28" t="str">
        <f>IF(AX44="","",VLOOKUP(AX44,추피_입력!$C$2:$G$289,5,0))</f>
        <v/>
      </c>
      <c r="AO44" s="28" t="str">
        <f>IF(AY44="","",VLOOKUP(AY44,추피_입력!$C$2:$G$289,5,0))</f>
        <v/>
      </c>
      <c r="AP44" s="28" t="str">
        <f>IF(AZ44="","",VLOOKUP(AZ44,추피_입력!$C$2:$G$289,5,0))</f>
        <v/>
      </c>
      <c r="AQ44" s="28" t="str">
        <f>IF(BA44="","",VLOOKUP(BA44,추피_입력!$C$2:$G$289,5,0))</f>
        <v/>
      </c>
      <c r="AR44" s="28" t="str">
        <f>IF(N44="","",VLOOKUP(N44,추피_입력!$B$2:$E$289,2,0))</f>
        <v>c-91</v>
      </c>
      <c r="AS44" s="28" t="str">
        <f>IF(O44="","",VLOOKUP(O44,추피_입력!$B$2:$E$289,2,0))</f>
        <v>b-18</v>
      </c>
      <c r="AT44" s="28" t="str">
        <f>IF(P44="","",VLOOKUP(P44,추피_입력!$B$2:$E$289,2,0))</f>
        <v>b-66</v>
      </c>
      <c r="AU44" s="28" t="str">
        <f>IF(Q44="","",VLOOKUP(Q44,추피_입력!$B$2:$E$289,2,0))</f>
        <v>c-79</v>
      </c>
      <c r="AV44" s="28" t="str">
        <f>IF(R44="","",VLOOKUP(R44,추피_입력!$B$2:$E$289,2,0))</f>
        <v>b-68</v>
      </c>
      <c r="AW44" s="28" t="str">
        <f>IF(S44="","",VLOOKUP(S44,추피_입력!$B$2:$E$289,2,0))</f>
        <v>b-4</v>
      </c>
      <c r="AX44" s="28" t="str">
        <f>IF(T44="","",VLOOKUP(T44,추피_입력!$B$2:$E$289,2,0))</f>
        <v/>
      </c>
      <c r="AY44" s="28" t="str">
        <f>IF(U44="","",VLOOKUP(U44,추피_입력!$B$2:$E$289,2,0))</f>
        <v/>
      </c>
      <c r="AZ44" s="28" t="str">
        <f>IF(V44="","",VLOOKUP(V44,추피_입력!$B$2:$E$289,2,0))</f>
        <v/>
      </c>
      <c r="BA44" s="28" t="str">
        <f>IF(W44="","",VLOOKUP(W44,추피_입력!$B$2:$E$289,2,0))</f>
        <v/>
      </c>
      <c r="BB44" s="28"/>
      <c r="BC44" s="28">
        <v>5</v>
      </c>
      <c r="BD44" s="28"/>
      <c r="BE44" s="28"/>
      <c r="BF44" s="28"/>
      <c r="BG44" s="28"/>
      <c r="BH44" s="28"/>
      <c r="BI44" s="28"/>
      <c r="BJ44" s="28"/>
      <c r="BK44" s="28" t="str">
        <f t="shared" si="19"/>
        <v/>
      </c>
      <c r="BL44" s="28" t="str">
        <f t="shared" si="20"/>
        <v/>
      </c>
      <c r="BM44" s="28" t="str">
        <f t="shared" si="21"/>
        <v/>
      </c>
      <c r="BN44" s="28" t="str">
        <f t="shared" si="22"/>
        <v/>
      </c>
      <c r="BO44" s="28" t="str">
        <f t="shared" si="23"/>
        <v/>
      </c>
      <c r="BP44" s="28" t="str">
        <f t="shared" si="24"/>
        <v/>
      </c>
      <c r="BQ44" s="28" t="str">
        <f t="shared" si="25"/>
        <v/>
      </c>
      <c r="BR44" s="28" t="str">
        <f t="shared" si="26"/>
        <v>야수0.2</v>
      </c>
      <c r="BS44" s="28" t="str">
        <f t="shared" si="27"/>
        <v/>
      </c>
      <c r="BT44" s="28">
        <f t="shared" si="28"/>
        <v>0.2</v>
      </c>
      <c r="BU44" s="28" t="str">
        <f t="shared" si="41"/>
        <v>야수0.2</v>
      </c>
      <c r="BV44" s="28"/>
      <c r="BW44" s="28"/>
      <c r="BX44" s="28"/>
      <c r="BY44" s="28"/>
      <c r="BZ44" s="28"/>
      <c r="CA44" s="28"/>
      <c r="CB44" s="28"/>
      <c r="CC44" s="28">
        <v>0.2</v>
      </c>
      <c r="CD44" s="28"/>
      <c r="CE44" s="28">
        <f t="shared" si="42"/>
        <v>0.06</v>
      </c>
      <c r="CF44" s="28">
        <f t="shared" si="29"/>
        <v>7.0000000000000007E-2</v>
      </c>
      <c r="CG44" s="28">
        <f t="shared" si="30"/>
        <v>7.0000000000000007E-2</v>
      </c>
      <c r="CH44" s="30" t="str">
        <f t="shared" si="43"/>
        <v>야수</v>
      </c>
      <c r="CI44" s="30" t="str">
        <f t="shared" si="44"/>
        <v>-</v>
      </c>
      <c r="CJ44" s="30">
        <f t="shared" si="45"/>
        <v>0.06</v>
      </c>
      <c r="CK44" s="30">
        <f t="shared" si="46"/>
        <v>9</v>
      </c>
      <c r="CL44" s="30" t="str">
        <f t="shared" si="47"/>
        <v/>
      </c>
      <c r="CM44" s="31" t="str">
        <f t="shared" si="48"/>
        <v/>
      </c>
    </row>
    <row r="45" spans="2:91" s="41" customFormat="1" ht="13.5" hidden="1" x14ac:dyDescent="0.3">
      <c r="B45" s="27">
        <v>42</v>
      </c>
      <c r="C45" s="32" t="s">
        <v>945</v>
      </c>
      <c r="D45" s="33" t="str">
        <f t="shared" si="31"/>
        <v>아만 2→3각</v>
      </c>
      <c r="E45" s="33" t="str">
        <f t="shared" si="32"/>
        <v>쿠크세이튼 1각</v>
      </c>
      <c r="F45" s="33" t="str">
        <f t="shared" si="33"/>
        <v>자히아 1→4각</v>
      </c>
      <c r="G45" s="33" t="str">
        <f t="shared" si="34"/>
        <v>리게아스 0→4각</v>
      </c>
      <c r="H45" s="33" t="str">
        <f t="shared" si="35"/>
        <v>하울로크 4각</v>
      </c>
      <c r="I45" s="33" t="str">
        <f t="shared" si="36"/>
        <v>아자란 4각</v>
      </c>
      <c r="J45" s="33" t="str">
        <f t="shared" si="37"/>
        <v>가비슈 4각</v>
      </c>
      <c r="K45" s="33" t="str">
        <f t="shared" si="38"/>
        <v>비슈츠 0→4각</v>
      </c>
      <c r="L45" s="33" t="str">
        <f t="shared" si="39"/>
        <v>몬테르크 0→4각</v>
      </c>
      <c r="M45" s="33" t="str">
        <f t="shared" si="40"/>
        <v>크란테루스 0→3각</v>
      </c>
      <c r="N45" s="32" t="s">
        <v>946</v>
      </c>
      <c r="O45" s="32" t="s">
        <v>947</v>
      </c>
      <c r="P45" s="32" t="s">
        <v>268</v>
      </c>
      <c r="Q45" s="32" t="s">
        <v>269</v>
      </c>
      <c r="R45" s="32" t="s">
        <v>270</v>
      </c>
      <c r="S45" s="32" t="s">
        <v>181</v>
      </c>
      <c r="T45" s="32" t="s">
        <v>271</v>
      </c>
      <c r="U45" s="32" t="s">
        <v>272</v>
      </c>
      <c r="V45" s="32" t="s">
        <v>273</v>
      </c>
      <c r="W45" s="32" t="s">
        <v>274</v>
      </c>
      <c r="X45" s="32">
        <f>IF(AR45="","",VLOOKUP(AR45,추피_입력!$C$2:$E$289,2,0))</f>
        <v>2</v>
      </c>
      <c r="Y45" s="32">
        <f>IF(AS45="","",VLOOKUP(AS45,추피_입력!$C$2:$E$289,2,0))</f>
        <v>1</v>
      </c>
      <c r="Z45" s="32">
        <f>IF(AT45="","",VLOOKUP(AT45,추피_입력!$C$2:$E$289,2,0))</f>
        <v>1</v>
      </c>
      <c r="AA45" s="32">
        <f>IF(AU45="","",VLOOKUP(AU45,추피_입력!$C$2:$E$289,2,0))</f>
        <v>0</v>
      </c>
      <c r="AB45" s="32">
        <f>IF(AV45="","",VLOOKUP(AV45,추피_입력!$C$2:$E$289,2,0))</f>
        <v>4</v>
      </c>
      <c r="AC45" s="32">
        <f>IF(AW45="","",VLOOKUP(AW45,추피_입력!$C$2:$E$289,2,0))</f>
        <v>4</v>
      </c>
      <c r="AD45" s="32">
        <f>IF(AX45="","",VLOOKUP(AX45,추피_입력!$C$2:$E$289,2,0))</f>
        <v>4</v>
      </c>
      <c r="AE45" s="32">
        <f>IF(AY45="","",VLOOKUP(AY45,추피_입력!$C$2:$E$289,2,0))</f>
        <v>0</v>
      </c>
      <c r="AF45" s="32">
        <f>IF(AZ45="","",VLOOKUP(AZ45,추피_입력!$C$2:$E$289,2,0))</f>
        <v>0</v>
      </c>
      <c r="AG45" s="32">
        <f>IF(BA45="","",VLOOKUP(BA45,추피_입력!$C$2:$E$289,2,0))</f>
        <v>0</v>
      </c>
      <c r="AH45" s="32">
        <f>IF(AR45="","",VLOOKUP(AR45,추피_입력!$C$2:$G$289,5,0))</f>
        <v>3</v>
      </c>
      <c r="AI45" s="32">
        <f>IF(AS45="","",VLOOKUP(AS45,추피_입력!$C$2:$G$289,5,0))</f>
        <v>1</v>
      </c>
      <c r="AJ45" s="32">
        <f>IF(AT45="","",VLOOKUP(AT45,추피_입력!$C$2:$G$289,5,0))</f>
        <v>4</v>
      </c>
      <c r="AK45" s="32">
        <f>IF(AU45="","",VLOOKUP(AU45,추피_입력!$C$2:$G$289,5,0))</f>
        <v>4</v>
      </c>
      <c r="AL45" s="32">
        <f>IF(AV45="","",VLOOKUP(AV45,추피_입력!$C$2:$G$289,5,0))</f>
        <v>4</v>
      </c>
      <c r="AM45" s="32">
        <f>IF(AW45="","",VLOOKUP(AW45,추피_입력!$C$2:$G$289,5,0))</f>
        <v>4</v>
      </c>
      <c r="AN45" s="32">
        <f>IF(AX45="","",VLOOKUP(AX45,추피_입력!$C$2:$G$289,5,0))</f>
        <v>4</v>
      </c>
      <c r="AO45" s="32">
        <f>IF(AY45="","",VLOOKUP(AY45,추피_입력!$C$2:$G$289,5,0))</f>
        <v>4</v>
      </c>
      <c r="AP45" s="32">
        <f>IF(AZ45="","",VLOOKUP(AZ45,추피_입력!$C$2:$G$289,5,0))</f>
        <v>4</v>
      </c>
      <c r="AQ45" s="32">
        <f>IF(BA45="","",VLOOKUP(BA45,추피_입력!$C$2:$G$289,5,0))</f>
        <v>3</v>
      </c>
      <c r="AR45" s="32" t="str">
        <f>IF(N45="","",VLOOKUP(N45,추피_입력!$B$2:$E$289,2,0))</f>
        <v>a-12</v>
      </c>
      <c r="AS45" s="32" t="str">
        <f>IF(O45="","",VLOOKUP(O45,추피_입력!$B$2:$E$289,2,0))</f>
        <v>a-24</v>
      </c>
      <c r="AT45" s="32" t="str">
        <f>IF(P45="","",VLOOKUP(P45,추피_입력!$B$2:$E$289,2,0))</f>
        <v>c-75</v>
      </c>
      <c r="AU45" s="32" t="str">
        <f>IF(Q45="","",VLOOKUP(Q45,추피_입력!$B$2:$E$289,2,0))</f>
        <v>c-23</v>
      </c>
      <c r="AV45" s="32" t="str">
        <f>IF(R45="","",VLOOKUP(R45,추피_입력!$B$2:$E$289,2,0))</f>
        <v>c-97</v>
      </c>
      <c r="AW45" s="32" t="str">
        <f>IF(S45="","",VLOOKUP(S45,추피_입력!$B$2:$E$289,2,0))</f>
        <v>d-31</v>
      </c>
      <c r="AX45" s="32" t="str">
        <f>IF(T45="","",VLOOKUP(T45,추피_입력!$B$2:$E$289,2,0))</f>
        <v>d-1</v>
      </c>
      <c r="AY45" s="32" t="str">
        <f>IF(U45="","",VLOOKUP(U45,추피_입력!$B$2:$E$289,2,0))</f>
        <v>d-24</v>
      </c>
      <c r="AZ45" s="32" t="str">
        <f>IF(V45="","",VLOOKUP(V45,추피_입력!$B$2:$E$289,2,0))</f>
        <v>d-17</v>
      </c>
      <c r="BA45" s="32" t="str">
        <f>IF(W45="","",VLOOKUP(W45,추피_입력!$B$2:$E$289,2,0))</f>
        <v>e-23</v>
      </c>
      <c r="BB45" s="32"/>
      <c r="BC45" s="32"/>
      <c r="BD45" s="32"/>
      <c r="BE45" s="32"/>
      <c r="BF45" s="32"/>
      <c r="BG45" s="32"/>
      <c r="BH45" s="32">
        <v>3</v>
      </c>
      <c r="BI45" s="32"/>
      <c r="BJ45" s="32"/>
      <c r="BK45" s="32" t="str">
        <f t="shared" si="19"/>
        <v/>
      </c>
      <c r="BL45" s="32" t="str">
        <f t="shared" si="20"/>
        <v/>
      </c>
      <c r="BM45" s="32" t="str">
        <f t="shared" si="21"/>
        <v/>
      </c>
      <c r="BN45" s="32" t="str">
        <f t="shared" si="22"/>
        <v/>
      </c>
      <c r="BO45" s="32" t="str">
        <f t="shared" si="23"/>
        <v>식물0.3</v>
      </c>
      <c r="BP45" s="32" t="str">
        <f t="shared" si="24"/>
        <v/>
      </c>
      <c r="BQ45" s="32" t="str">
        <f t="shared" si="25"/>
        <v/>
      </c>
      <c r="BR45" s="32" t="str">
        <f t="shared" si="26"/>
        <v/>
      </c>
      <c r="BS45" s="32" t="str">
        <f t="shared" si="27"/>
        <v/>
      </c>
      <c r="BT45" s="32">
        <f t="shared" si="28"/>
        <v>0.3</v>
      </c>
      <c r="BU45" s="32" t="str">
        <f t="shared" si="41"/>
        <v>식물0.3</v>
      </c>
      <c r="BV45" s="32"/>
      <c r="BW45" s="32"/>
      <c r="BX45" s="32"/>
      <c r="BY45" s="32"/>
      <c r="BZ45" s="32">
        <v>0.3</v>
      </c>
      <c r="CA45" s="32"/>
      <c r="CB45" s="32"/>
      <c r="CC45" s="32"/>
      <c r="CD45" s="32"/>
      <c r="CE45" s="32">
        <f t="shared" si="42"/>
        <v>0.1</v>
      </c>
      <c r="CF45" s="32">
        <f t="shared" si="29"/>
        <v>0.1</v>
      </c>
      <c r="CG45" s="32">
        <f t="shared" si="30"/>
        <v>0.1</v>
      </c>
      <c r="CH45" s="34" t="str">
        <f t="shared" si="43"/>
        <v>식물</v>
      </c>
      <c r="CI45" s="34" t="str">
        <f t="shared" si="44"/>
        <v>-</v>
      </c>
      <c r="CJ45" s="34">
        <f t="shared" si="45"/>
        <v>0.1</v>
      </c>
      <c r="CK45" s="34">
        <f t="shared" si="46"/>
        <v>3.9999999999999991</v>
      </c>
      <c r="CL45" s="34" t="str">
        <f t="shared" si="47"/>
        <v/>
      </c>
      <c r="CM45" s="35" t="str">
        <f t="shared" si="48"/>
        <v/>
      </c>
    </row>
    <row r="46" spans="2:91" s="41" customFormat="1" ht="13.5" hidden="1" x14ac:dyDescent="0.3">
      <c r="B46" s="27">
        <v>43</v>
      </c>
      <c r="C46" s="28" t="s">
        <v>948</v>
      </c>
      <c r="D46" s="29" t="str">
        <f t="shared" si="31"/>
        <v>국왕 실리안 1→2각</v>
      </c>
      <c r="E46" s="29" t="str">
        <f t="shared" si="32"/>
        <v>하셀링크 0→5각</v>
      </c>
      <c r="F46" s="29" t="str">
        <f t="shared" si="33"/>
        <v>미한 1→5각</v>
      </c>
      <c r="G46" s="29" t="str">
        <f t="shared" si="34"/>
        <v>몬테르크 0→4각</v>
      </c>
      <c r="H46" s="29" t="str">
        <f t="shared" si="35"/>
        <v>칼스 모론토 0→3각</v>
      </c>
      <c r="I46" s="29" t="str">
        <f t="shared" si="36"/>
        <v>하울로크 4각</v>
      </c>
      <c r="J46" s="29" t="str">
        <f t="shared" si="37"/>
        <v>아자란 4각</v>
      </c>
      <c r="K46" s="29" t="str">
        <f t="shared" si="38"/>
        <v>가비슈 4각</v>
      </c>
      <c r="L46" s="29" t="str">
        <f t="shared" si="39"/>
        <v>리웰라 0→4각</v>
      </c>
      <c r="M46" s="29" t="str">
        <f t="shared" si="40"/>
        <v>베나르 0→3각</v>
      </c>
      <c r="N46" s="28" t="s">
        <v>949</v>
      </c>
      <c r="O46" s="28" t="s">
        <v>950</v>
      </c>
      <c r="P46" s="28" t="s">
        <v>951</v>
      </c>
      <c r="Q46" s="28" t="s">
        <v>952</v>
      </c>
      <c r="R46" s="28" t="s">
        <v>204</v>
      </c>
      <c r="S46" s="28" t="s">
        <v>270</v>
      </c>
      <c r="T46" s="28" t="s">
        <v>181</v>
      </c>
      <c r="U46" s="28" t="s">
        <v>271</v>
      </c>
      <c r="V46" s="28" t="s">
        <v>278</v>
      </c>
      <c r="W46" s="28" t="s">
        <v>243</v>
      </c>
      <c r="X46" s="28">
        <f>IF(AR46="","",VLOOKUP(AR46,추피_입력!$C$2:$E$289,2,0))</f>
        <v>1</v>
      </c>
      <c r="Y46" s="28">
        <f>IF(AS46="","",VLOOKUP(AS46,추피_입력!$C$2:$E$289,2,0))</f>
        <v>0</v>
      </c>
      <c r="Z46" s="28">
        <f>IF(AT46="","",VLOOKUP(AT46,추피_입력!$C$2:$E$289,2,0))</f>
        <v>1</v>
      </c>
      <c r="AA46" s="28">
        <f>IF(AU46="","",VLOOKUP(AU46,추피_입력!$C$2:$E$289,2,0))</f>
        <v>0</v>
      </c>
      <c r="AB46" s="28">
        <f>IF(AV46="","",VLOOKUP(AV46,추피_입력!$C$2:$E$289,2,0))</f>
        <v>0</v>
      </c>
      <c r="AC46" s="28">
        <f>IF(AW46="","",VLOOKUP(AW46,추피_입력!$C$2:$E$289,2,0))</f>
        <v>4</v>
      </c>
      <c r="AD46" s="28">
        <f>IF(AX46="","",VLOOKUP(AX46,추피_입력!$C$2:$E$289,2,0))</f>
        <v>4</v>
      </c>
      <c r="AE46" s="28">
        <f>IF(AY46="","",VLOOKUP(AY46,추피_입력!$C$2:$E$289,2,0))</f>
        <v>4</v>
      </c>
      <c r="AF46" s="28">
        <f>IF(AZ46="","",VLOOKUP(AZ46,추피_입력!$C$2:$E$289,2,0))</f>
        <v>0</v>
      </c>
      <c r="AG46" s="28">
        <f>IF(BA46="","",VLOOKUP(BA46,추피_입력!$C$2:$E$289,2,0))</f>
        <v>0</v>
      </c>
      <c r="AH46" s="28">
        <f>IF(AR46="","",VLOOKUP(AR46,추피_입력!$C$2:$G$289,5,0))</f>
        <v>2</v>
      </c>
      <c r="AI46" s="28">
        <f>IF(AS46="","",VLOOKUP(AS46,추피_입력!$C$2:$G$289,5,0))</f>
        <v>5</v>
      </c>
      <c r="AJ46" s="28">
        <f>IF(AT46="","",VLOOKUP(AT46,추피_입력!$C$2:$G$289,5,0))</f>
        <v>5</v>
      </c>
      <c r="AK46" s="28">
        <f>IF(AU46="","",VLOOKUP(AU46,추피_입력!$C$2:$G$289,5,0))</f>
        <v>4</v>
      </c>
      <c r="AL46" s="28">
        <f>IF(AV46="","",VLOOKUP(AV46,추피_입력!$C$2:$G$289,5,0))</f>
        <v>3</v>
      </c>
      <c r="AM46" s="28">
        <f>IF(AW46="","",VLOOKUP(AW46,추피_입력!$C$2:$G$289,5,0))</f>
        <v>4</v>
      </c>
      <c r="AN46" s="28">
        <f>IF(AX46="","",VLOOKUP(AX46,추피_입력!$C$2:$G$289,5,0))</f>
        <v>4</v>
      </c>
      <c r="AO46" s="28">
        <f>IF(AY46="","",VLOOKUP(AY46,추피_입력!$C$2:$G$289,5,0))</f>
        <v>4</v>
      </c>
      <c r="AP46" s="28">
        <f>IF(AZ46="","",VLOOKUP(AZ46,추피_입력!$C$2:$G$289,5,0))</f>
        <v>4</v>
      </c>
      <c r="AQ46" s="28">
        <f>IF(BA46="","",VLOOKUP(BA46,추피_입력!$C$2:$G$289,5,0))</f>
        <v>3</v>
      </c>
      <c r="AR46" s="28" t="str">
        <f>IF(N46="","",VLOOKUP(N46,추피_입력!$B$2:$E$289,2,0))</f>
        <v>a-3</v>
      </c>
      <c r="AS46" s="28" t="str">
        <f>IF(O46="","",VLOOKUP(O46,추피_입력!$B$2:$E$289,2,0))</f>
        <v>c-96</v>
      </c>
      <c r="AT46" s="28" t="str">
        <f>IF(P46="","",VLOOKUP(P46,추피_입력!$B$2:$E$289,2,0))</f>
        <v>c-31</v>
      </c>
      <c r="AU46" s="28" t="str">
        <f>IF(Q46="","",VLOOKUP(Q46,추피_입력!$B$2:$E$289,2,0))</f>
        <v>d-17</v>
      </c>
      <c r="AV46" s="28" t="str">
        <f>IF(R46="","",VLOOKUP(R46,추피_입력!$B$2:$E$289,2,0))</f>
        <v>c-83</v>
      </c>
      <c r="AW46" s="28" t="str">
        <f>IF(S46="","",VLOOKUP(S46,추피_입력!$B$2:$E$289,2,0))</f>
        <v>c-97</v>
      </c>
      <c r="AX46" s="28" t="str">
        <f>IF(T46="","",VLOOKUP(T46,추피_입력!$B$2:$E$289,2,0))</f>
        <v>d-31</v>
      </c>
      <c r="AY46" s="28" t="str">
        <f>IF(U46="","",VLOOKUP(U46,추피_입력!$B$2:$E$289,2,0))</f>
        <v>d-1</v>
      </c>
      <c r="AZ46" s="28" t="str">
        <f>IF(V46="","",VLOOKUP(V46,추피_입력!$B$2:$E$289,2,0))</f>
        <v>e-10</v>
      </c>
      <c r="BA46" s="28" t="str">
        <f>IF(W46="","",VLOOKUP(W46,추피_입력!$B$2:$E$289,2,0))</f>
        <v>d-22</v>
      </c>
      <c r="BB46" s="28"/>
      <c r="BC46" s="28"/>
      <c r="BD46" s="28"/>
      <c r="BE46" s="28"/>
      <c r="BF46" s="28"/>
      <c r="BG46" s="28"/>
      <c r="BH46" s="28"/>
      <c r="BI46" s="28"/>
      <c r="BJ46" s="28">
        <v>4</v>
      </c>
      <c r="BK46" s="28" t="str">
        <f t="shared" si="19"/>
        <v/>
      </c>
      <c r="BL46" s="28" t="str">
        <f t="shared" si="20"/>
        <v/>
      </c>
      <c r="BM46" s="28" t="str">
        <f t="shared" si="21"/>
        <v/>
      </c>
      <c r="BN46" s="28" t="str">
        <f t="shared" si="22"/>
        <v/>
      </c>
      <c r="BO46" s="28" t="str">
        <f t="shared" si="23"/>
        <v/>
      </c>
      <c r="BP46" s="28" t="str">
        <f t="shared" si="24"/>
        <v/>
      </c>
      <c r="BQ46" s="28" t="str">
        <f t="shared" si="25"/>
        <v/>
      </c>
      <c r="BR46" s="28" t="str">
        <f t="shared" si="26"/>
        <v/>
      </c>
      <c r="BS46" s="28" t="str">
        <f t="shared" si="27"/>
        <v>기계0.3</v>
      </c>
      <c r="BT46" s="28">
        <f t="shared" si="28"/>
        <v>0.3</v>
      </c>
      <c r="BU46" s="28" t="str">
        <f t="shared" si="41"/>
        <v>기계0.3</v>
      </c>
      <c r="BV46" s="28"/>
      <c r="BW46" s="28"/>
      <c r="BX46" s="28"/>
      <c r="BY46" s="28"/>
      <c r="BZ46" s="28"/>
      <c r="CA46" s="28"/>
      <c r="CB46" s="28"/>
      <c r="CC46" s="28"/>
      <c r="CD46" s="28">
        <v>0.3</v>
      </c>
      <c r="CE46" s="28">
        <f t="shared" si="42"/>
        <v>0.1</v>
      </c>
      <c r="CF46" s="28">
        <f t="shared" si="29"/>
        <v>0.1</v>
      </c>
      <c r="CG46" s="28">
        <f t="shared" si="30"/>
        <v>0.1</v>
      </c>
      <c r="CH46" s="30" t="str">
        <f t="shared" si="43"/>
        <v>기계</v>
      </c>
      <c r="CI46" s="30" t="str">
        <f t="shared" si="44"/>
        <v>-</v>
      </c>
      <c r="CJ46" s="30">
        <f t="shared" si="45"/>
        <v>0.1</v>
      </c>
      <c r="CK46" s="30">
        <f t="shared" si="46"/>
        <v>6.0000000000000009</v>
      </c>
      <c r="CL46" s="30" t="str">
        <f t="shared" si="47"/>
        <v/>
      </c>
      <c r="CM46" s="31" t="str">
        <f t="shared" si="48"/>
        <v/>
      </c>
    </row>
    <row r="47" spans="2:91" s="41" customFormat="1" ht="13.5" x14ac:dyDescent="0.3">
      <c r="B47" s="27">
        <v>44</v>
      </c>
      <c r="C47" s="32" t="s">
        <v>953</v>
      </c>
      <c r="D47" s="33" t="str">
        <f t="shared" si="31"/>
        <v>하울로크 4각</v>
      </c>
      <c r="E47" s="33" t="str">
        <f t="shared" si="32"/>
        <v>아자란 4각</v>
      </c>
      <c r="F47" s="33" t="str">
        <f t="shared" si="33"/>
        <v>가비슈 4각</v>
      </c>
      <c r="G47" s="33" t="str">
        <f t="shared" si="34"/>
        <v/>
      </c>
      <c r="H47" s="33" t="str">
        <f t="shared" si="35"/>
        <v/>
      </c>
      <c r="I47" s="33" t="str">
        <f t="shared" si="36"/>
        <v/>
      </c>
      <c r="J47" s="33" t="str">
        <f t="shared" si="37"/>
        <v/>
      </c>
      <c r="K47" s="33" t="str">
        <f t="shared" si="38"/>
        <v/>
      </c>
      <c r="L47" s="33" t="str">
        <f t="shared" si="39"/>
        <v/>
      </c>
      <c r="M47" s="33" t="str">
        <f t="shared" si="40"/>
        <v/>
      </c>
      <c r="N47" s="32" t="s">
        <v>954</v>
      </c>
      <c r="O47" s="32" t="s">
        <v>955</v>
      </c>
      <c r="P47" s="32" t="s">
        <v>271</v>
      </c>
      <c r="Q47" s="32"/>
      <c r="R47" s="32"/>
      <c r="S47" s="32"/>
      <c r="T47" s="32"/>
      <c r="U47" s="32"/>
      <c r="V47" s="32"/>
      <c r="W47" s="32"/>
      <c r="X47" s="32">
        <f>IF(AR47="","",VLOOKUP(AR47,추피_입력!$C$2:$E$289,2,0))</f>
        <v>4</v>
      </c>
      <c r="Y47" s="32">
        <f>IF(AS47="","",VLOOKUP(AS47,추피_입력!$C$2:$E$289,2,0))</f>
        <v>4</v>
      </c>
      <c r="Z47" s="32">
        <f>IF(AT47="","",VLOOKUP(AT47,추피_입력!$C$2:$E$289,2,0))</f>
        <v>4</v>
      </c>
      <c r="AA47" s="32" t="str">
        <f>IF(AU47="","",VLOOKUP(AU47,추피_입력!$C$2:$E$289,2,0))</f>
        <v/>
      </c>
      <c r="AB47" s="32" t="str">
        <f>IF(AV47="","",VLOOKUP(AV47,추피_입력!$C$2:$E$289,2,0))</f>
        <v/>
      </c>
      <c r="AC47" s="32" t="str">
        <f>IF(AW47="","",VLOOKUP(AW47,추피_입력!$C$2:$E$289,2,0))</f>
        <v/>
      </c>
      <c r="AD47" s="32" t="str">
        <f>IF(AX47="","",VLOOKUP(AX47,추피_입력!$C$2:$E$289,2,0))</f>
        <v/>
      </c>
      <c r="AE47" s="32" t="str">
        <f>IF(AY47="","",VLOOKUP(AY47,추피_입력!$C$2:$E$289,2,0))</f>
        <v/>
      </c>
      <c r="AF47" s="32" t="str">
        <f>IF(AZ47="","",VLOOKUP(AZ47,추피_입력!$C$2:$E$289,2,0))</f>
        <v/>
      </c>
      <c r="AG47" s="32" t="str">
        <f>IF(BA47="","",VLOOKUP(BA47,추피_입력!$C$2:$E$289,2,0))</f>
        <v/>
      </c>
      <c r="AH47" s="32">
        <f>IF(AR47="","",VLOOKUP(AR47,추피_입력!$C$2:$G$289,5,0))</f>
        <v>4</v>
      </c>
      <c r="AI47" s="32">
        <f>IF(AS47="","",VLOOKUP(AS47,추피_입력!$C$2:$G$289,5,0))</f>
        <v>4</v>
      </c>
      <c r="AJ47" s="32">
        <f>IF(AT47="","",VLOOKUP(AT47,추피_입력!$C$2:$G$289,5,0))</f>
        <v>4</v>
      </c>
      <c r="AK47" s="32" t="str">
        <f>IF(AU47="","",VLOOKUP(AU47,추피_입력!$C$2:$G$289,5,0))</f>
        <v/>
      </c>
      <c r="AL47" s="32" t="str">
        <f>IF(AV47="","",VLOOKUP(AV47,추피_입력!$C$2:$G$289,5,0))</f>
        <v/>
      </c>
      <c r="AM47" s="32" t="str">
        <f>IF(AW47="","",VLOOKUP(AW47,추피_입력!$C$2:$G$289,5,0))</f>
        <v/>
      </c>
      <c r="AN47" s="32" t="str">
        <f>IF(AX47="","",VLOOKUP(AX47,추피_입력!$C$2:$G$289,5,0))</f>
        <v/>
      </c>
      <c r="AO47" s="32" t="str">
        <f>IF(AY47="","",VLOOKUP(AY47,추피_입력!$C$2:$G$289,5,0))</f>
        <v/>
      </c>
      <c r="AP47" s="32" t="str">
        <f>IF(AZ47="","",VLOOKUP(AZ47,추피_입력!$C$2:$G$289,5,0))</f>
        <v/>
      </c>
      <c r="AQ47" s="32" t="str">
        <f>IF(BA47="","",VLOOKUP(BA47,추피_입력!$C$2:$G$289,5,0))</f>
        <v/>
      </c>
      <c r="AR47" s="32" t="str">
        <f>IF(N47="","",VLOOKUP(N47,추피_입력!$B$2:$E$289,2,0))</f>
        <v>c-97</v>
      </c>
      <c r="AS47" s="32" t="str">
        <f>IF(O47="","",VLOOKUP(O47,추피_입력!$B$2:$E$289,2,0))</f>
        <v>d-31</v>
      </c>
      <c r="AT47" s="32" t="str">
        <f>IF(P47="","",VLOOKUP(P47,추피_입력!$B$2:$E$289,2,0))</f>
        <v>d-1</v>
      </c>
      <c r="AU47" s="32" t="str">
        <f>IF(Q47="","",VLOOKUP(Q47,추피_입력!$B$2:$E$289,2,0))</f>
        <v/>
      </c>
      <c r="AV47" s="32" t="str">
        <f>IF(R47="","",VLOOKUP(R47,추피_입력!$B$2:$E$289,2,0))</f>
        <v/>
      </c>
      <c r="AW47" s="32" t="str">
        <f>IF(S47="","",VLOOKUP(S47,추피_입력!$B$2:$E$289,2,0))</f>
        <v/>
      </c>
      <c r="AX47" s="32" t="str">
        <f>IF(T47="","",VLOOKUP(T47,추피_입력!$B$2:$E$289,2,0))</f>
        <v/>
      </c>
      <c r="AY47" s="32" t="str">
        <f>IF(U47="","",VLOOKUP(U47,추피_입력!$B$2:$E$289,2,0))</f>
        <v/>
      </c>
      <c r="AZ47" s="32" t="str">
        <f>IF(V47="","",VLOOKUP(V47,추피_입력!$B$2:$E$289,2,0))</f>
        <v/>
      </c>
      <c r="BA47" s="32" t="str">
        <f>IF(W47="","",VLOOKUP(W47,추피_입력!$B$2:$E$289,2,0))</f>
        <v/>
      </c>
      <c r="BB47" s="32"/>
      <c r="BC47" s="32"/>
      <c r="BD47" s="32"/>
      <c r="BE47" s="32">
        <v>1</v>
      </c>
      <c r="BF47" s="32"/>
      <c r="BG47" s="32"/>
      <c r="BH47" s="32"/>
      <c r="BI47" s="32"/>
      <c r="BJ47" s="32"/>
      <c r="BK47" s="32" t="str">
        <f t="shared" si="19"/>
        <v/>
      </c>
      <c r="BL47" s="32" t="str">
        <f t="shared" si="20"/>
        <v>악마0.2</v>
      </c>
      <c r="BM47" s="32" t="str">
        <f t="shared" si="21"/>
        <v/>
      </c>
      <c r="BN47" s="32" t="str">
        <f t="shared" si="22"/>
        <v/>
      </c>
      <c r="BO47" s="32" t="str">
        <f t="shared" si="23"/>
        <v/>
      </c>
      <c r="BP47" s="32" t="str">
        <f t="shared" si="24"/>
        <v/>
      </c>
      <c r="BQ47" s="32" t="str">
        <f t="shared" si="25"/>
        <v/>
      </c>
      <c r="BR47" s="32" t="str">
        <f t="shared" si="26"/>
        <v/>
      </c>
      <c r="BS47" s="32" t="str">
        <f t="shared" si="27"/>
        <v/>
      </c>
      <c r="BT47" s="32">
        <f t="shared" si="28"/>
        <v>0.2</v>
      </c>
      <c r="BU47" s="32" t="str">
        <f t="shared" si="41"/>
        <v>악마0.2</v>
      </c>
      <c r="BV47" s="32"/>
      <c r="BW47" s="32">
        <v>0.2</v>
      </c>
      <c r="BX47" s="32"/>
      <c r="BY47" s="32"/>
      <c r="BZ47" s="32"/>
      <c r="CA47" s="32"/>
      <c r="CB47" s="32"/>
      <c r="CC47" s="32"/>
      <c r="CD47" s="32"/>
      <c r="CE47" s="32">
        <f t="shared" si="42"/>
        <v>0.06</v>
      </c>
      <c r="CF47" s="32">
        <f t="shared" si="29"/>
        <v>7.0000000000000007E-2</v>
      </c>
      <c r="CG47" s="32">
        <f t="shared" si="30"/>
        <v>7.0000000000000007E-2</v>
      </c>
      <c r="CH47" s="34" t="str">
        <f t="shared" si="43"/>
        <v>악마</v>
      </c>
      <c r="CI47" s="34">
        <f t="shared" si="44"/>
        <v>0.13</v>
      </c>
      <c r="CJ47" s="34">
        <f t="shared" si="45"/>
        <v>0.13</v>
      </c>
      <c r="CK47" s="34" t="str">
        <f t="shared" si="46"/>
        <v/>
      </c>
      <c r="CL47" s="34" t="str">
        <f t="shared" si="47"/>
        <v/>
      </c>
      <c r="CM47" s="35" t="str">
        <f t="shared" si="48"/>
        <v/>
      </c>
    </row>
    <row r="48" spans="2:91" s="41" customFormat="1" ht="13.5" x14ac:dyDescent="0.3">
      <c r="B48" s="27">
        <v>45</v>
      </c>
      <c r="C48" s="28" t="s">
        <v>956</v>
      </c>
      <c r="D48" s="29" t="str">
        <f t="shared" si="31"/>
        <v>모카모카 5각</v>
      </c>
      <c r="E48" s="29" t="str">
        <f t="shared" si="32"/>
        <v>토토마 0→4각</v>
      </c>
      <c r="F48" s="29" t="str">
        <f t="shared" si="33"/>
        <v>수호자 에오로 0→5각</v>
      </c>
      <c r="G48" s="29" t="str">
        <f t="shared" si="34"/>
        <v>수호자 티르 4→5각</v>
      </c>
      <c r="H48" s="29" t="str">
        <f t="shared" si="35"/>
        <v>수호자 페오스 2→3각</v>
      </c>
      <c r="I48" s="29" t="str">
        <f t="shared" si="36"/>
        <v>하이비 집행관 3→4각</v>
      </c>
      <c r="J48" s="29" t="str">
        <f t="shared" si="37"/>
        <v>아크의 수호자 오셀 0→3각</v>
      </c>
      <c r="K48" s="29" t="str">
        <f t="shared" si="38"/>
        <v>토토이끼 3→4각</v>
      </c>
      <c r="L48" s="29" t="str">
        <f t="shared" si="39"/>
        <v>창조의 알 5각</v>
      </c>
      <c r="M48" s="29" t="str">
        <f t="shared" si="40"/>
        <v>창조의 아크 오르투스 0→1각</v>
      </c>
      <c r="N48" s="28" t="s">
        <v>881</v>
      </c>
      <c r="O48" s="28" t="s">
        <v>957</v>
      </c>
      <c r="P48" s="28" t="s">
        <v>958</v>
      </c>
      <c r="Q48" s="28" t="s">
        <v>959</v>
      </c>
      <c r="R48" s="28" t="s">
        <v>283</v>
      </c>
      <c r="S48" s="28" t="s">
        <v>284</v>
      </c>
      <c r="T48" s="28" t="s">
        <v>285</v>
      </c>
      <c r="U48" s="28" t="s">
        <v>160</v>
      </c>
      <c r="V48" s="28" t="s">
        <v>161</v>
      </c>
      <c r="W48" s="28" t="s">
        <v>286</v>
      </c>
      <c r="X48" s="28">
        <f>IF(AR48="","",VLOOKUP(AR48,추피_입력!$C$2:$E$289,2,0))</f>
        <v>5</v>
      </c>
      <c r="Y48" s="28">
        <f>IF(AS48="","",VLOOKUP(AS48,추피_입력!$C$2:$E$289,2,0))</f>
        <v>0</v>
      </c>
      <c r="Z48" s="28">
        <f>IF(AT48="","",VLOOKUP(AT48,추피_입력!$C$2:$E$289,2,0))</f>
        <v>0</v>
      </c>
      <c r="AA48" s="28">
        <f>IF(AU48="","",VLOOKUP(AU48,추피_입력!$C$2:$E$289,2,0))</f>
        <v>4</v>
      </c>
      <c r="AB48" s="28">
        <f>IF(AV48="","",VLOOKUP(AV48,추피_입력!$C$2:$E$289,2,0))</f>
        <v>2</v>
      </c>
      <c r="AC48" s="28">
        <f>IF(AW48="","",VLOOKUP(AW48,추피_입력!$C$2:$E$289,2,0))</f>
        <v>3</v>
      </c>
      <c r="AD48" s="28">
        <f>IF(AX48="","",VLOOKUP(AX48,추피_입력!$C$2:$E$289,2,0))</f>
        <v>0</v>
      </c>
      <c r="AE48" s="28">
        <f>IF(AY48="","",VLOOKUP(AY48,추피_입력!$C$2:$E$289,2,0))</f>
        <v>3</v>
      </c>
      <c r="AF48" s="28">
        <f>IF(AZ48="","",VLOOKUP(AZ48,추피_입력!$C$2:$E$289,2,0))</f>
        <v>5</v>
      </c>
      <c r="AG48" s="28">
        <f>IF(BA48="","",VLOOKUP(BA48,추피_입력!$C$2:$E$289,2,0))</f>
        <v>0</v>
      </c>
      <c r="AH48" s="28">
        <f>IF(AR48="","",VLOOKUP(AR48,추피_입력!$C$2:$G$289,5,0))</f>
        <v>5</v>
      </c>
      <c r="AI48" s="28">
        <f>IF(AS48="","",VLOOKUP(AS48,추피_입력!$C$2:$G$289,5,0))</f>
        <v>4</v>
      </c>
      <c r="AJ48" s="28">
        <f>IF(AT48="","",VLOOKUP(AT48,추피_입력!$C$2:$G$289,5,0))</f>
        <v>5</v>
      </c>
      <c r="AK48" s="28">
        <f>IF(AU48="","",VLOOKUP(AU48,추피_입력!$C$2:$G$289,5,0))</f>
        <v>5</v>
      </c>
      <c r="AL48" s="28">
        <f>IF(AV48="","",VLOOKUP(AV48,추피_입력!$C$2:$G$289,5,0))</f>
        <v>3</v>
      </c>
      <c r="AM48" s="28">
        <f>IF(AW48="","",VLOOKUP(AW48,추피_입력!$C$2:$G$289,5,0))</f>
        <v>4</v>
      </c>
      <c r="AN48" s="28">
        <f>IF(AX48="","",VLOOKUP(AX48,추피_입력!$C$2:$G$289,5,0))</f>
        <v>3</v>
      </c>
      <c r="AO48" s="28">
        <f>IF(AY48="","",VLOOKUP(AY48,추피_입력!$C$2:$G$289,5,0))</f>
        <v>4</v>
      </c>
      <c r="AP48" s="28">
        <f>IF(AZ48="","",VLOOKUP(AZ48,추피_입력!$C$2:$G$289,5,0))</f>
        <v>5</v>
      </c>
      <c r="AQ48" s="28">
        <f>IF(BA48="","",VLOOKUP(BA48,추피_입력!$C$2:$G$289,5,0))</f>
        <v>1</v>
      </c>
      <c r="AR48" s="28" t="str">
        <f>IF(N48="","",VLOOKUP(N48,추피_입력!$B$2:$E$289,2,0))</f>
        <v>b-12</v>
      </c>
      <c r="AS48" s="28" t="str">
        <f>IF(O48="","",VLOOKUP(O48,추피_입력!$B$2:$E$289,2,0))</f>
        <v>c-88</v>
      </c>
      <c r="AT48" s="28" t="str">
        <f>IF(P48="","",VLOOKUP(P48,추피_입력!$B$2:$E$289,2,0))</f>
        <v>c-48</v>
      </c>
      <c r="AU48" s="28" t="str">
        <f>IF(Q48="","",VLOOKUP(Q48,추피_입력!$B$2:$E$289,2,0))</f>
        <v>c-49</v>
      </c>
      <c r="AV48" s="28" t="str">
        <f>IF(R48="","",VLOOKUP(R48,추피_입력!$B$2:$E$289,2,0))</f>
        <v>d-29</v>
      </c>
      <c r="AW48" s="28" t="str">
        <f>IF(S48="","",VLOOKUP(S48,추피_입력!$B$2:$E$289,2,0))</f>
        <v>c-99</v>
      </c>
      <c r="AX48" s="28" t="str">
        <f>IF(T48="","",VLOOKUP(T48,추피_입력!$B$2:$E$289,2,0))</f>
        <v>c-61</v>
      </c>
      <c r="AY48" s="28" t="str">
        <f>IF(U48="","",VLOOKUP(U48,추피_입력!$B$2:$E$289,2,0))</f>
        <v>d-46</v>
      </c>
      <c r="AZ48" s="28" t="str">
        <f>IF(V48="","",VLOOKUP(V48,추피_입력!$B$2:$E$289,2,0))</f>
        <v>d-42</v>
      </c>
      <c r="BA48" s="28" t="str">
        <f>IF(W48="","",VLOOKUP(W48,추피_입력!$B$2:$E$289,2,0))</f>
        <v>b-50</v>
      </c>
      <c r="BB48" s="28"/>
      <c r="BC48" s="28"/>
      <c r="BD48" s="28"/>
      <c r="BE48" s="28">
        <v>2</v>
      </c>
      <c r="BF48" s="28"/>
      <c r="BG48" s="28"/>
      <c r="BH48" s="28"/>
      <c r="BI48" s="28"/>
      <c r="BJ48" s="28"/>
      <c r="BK48" s="28" t="str">
        <f t="shared" si="19"/>
        <v/>
      </c>
      <c r="BL48" s="28" t="str">
        <f t="shared" si="20"/>
        <v>악마0.2</v>
      </c>
      <c r="BM48" s="28" t="str">
        <f t="shared" si="21"/>
        <v/>
      </c>
      <c r="BN48" s="28" t="str">
        <f t="shared" si="22"/>
        <v/>
      </c>
      <c r="BO48" s="28" t="str">
        <f t="shared" si="23"/>
        <v/>
      </c>
      <c r="BP48" s="28" t="str">
        <f t="shared" si="24"/>
        <v/>
      </c>
      <c r="BQ48" s="28" t="str">
        <f t="shared" si="25"/>
        <v/>
      </c>
      <c r="BR48" s="28" t="str">
        <f t="shared" si="26"/>
        <v/>
      </c>
      <c r="BS48" s="28" t="str">
        <f t="shared" si="27"/>
        <v/>
      </c>
      <c r="BT48" s="28">
        <f t="shared" si="28"/>
        <v>0.2</v>
      </c>
      <c r="BU48" s="28" t="str">
        <f t="shared" si="41"/>
        <v>악마0.2</v>
      </c>
      <c r="BV48" s="28"/>
      <c r="BW48" s="28">
        <v>0.2</v>
      </c>
      <c r="BX48" s="28"/>
      <c r="BY48" s="28"/>
      <c r="BZ48" s="28"/>
      <c r="CA48" s="28"/>
      <c r="CB48" s="28"/>
      <c r="CC48" s="28"/>
      <c r="CD48" s="28"/>
      <c r="CE48" s="28">
        <f t="shared" si="42"/>
        <v>0.06</v>
      </c>
      <c r="CF48" s="28">
        <f t="shared" si="29"/>
        <v>7.0000000000000007E-2</v>
      </c>
      <c r="CG48" s="28">
        <f t="shared" si="30"/>
        <v>7.0000000000000007E-2</v>
      </c>
      <c r="CH48" s="30" t="str">
        <f t="shared" si="43"/>
        <v>악마</v>
      </c>
      <c r="CI48" s="30">
        <f t="shared" si="44"/>
        <v>0.06</v>
      </c>
      <c r="CJ48" s="30">
        <f t="shared" si="45"/>
        <v>0.06</v>
      </c>
      <c r="CK48" s="30" t="str">
        <f t="shared" si="46"/>
        <v/>
      </c>
      <c r="CL48" s="30" t="str">
        <f t="shared" si="47"/>
        <v/>
      </c>
      <c r="CM48" s="31" t="str">
        <f t="shared" si="48"/>
        <v/>
      </c>
    </row>
    <row r="49" spans="2:91" s="41" customFormat="1" ht="13.5" hidden="1" x14ac:dyDescent="0.3">
      <c r="B49" s="27">
        <v>46</v>
      </c>
      <c r="C49" s="32" t="s">
        <v>960</v>
      </c>
      <c r="D49" s="33" t="str">
        <f t="shared" si="31"/>
        <v>루드릭 0→3각</v>
      </c>
      <c r="E49" s="33" t="str">
        <f t="shared" si="32"/>
        <v>소금거인 1→3각</v>
      </c>
      <c r="F49" s="33" t="str">
        <f t="shared" si="33"/>
        <v>천둥날개 0→5각</v>
      </c>
      <c r="G49" s="33" t="str">
        <f t="shared" si="34"/>
        <v>로블롬 1→4각</v>
      </c>
      <c r="H49" s="33" t="str">
        <f t="shared" si="35"/>
        <v>윌리윌리 0→2각</v>
      </c>
      <c r="I49" s="33" t="str">
        <f t="shared" si="36"/>
        <v>거신 카스피엘 3→4각</v>
      </c>
      <c r="J49" s="33" t="str">
        <f t="shared" si="37"/>
        <v>혼재의 추오 2→3각</v>
      </c>
      <c r="K49" s="33" t="str">
        <f t="shared" si="38"/>
        <v>불칸 0→3각</v>
      </c>
      <c r="L49" s="33" t="str">
        <f t="shared" si="39"/>
        <v>시그나투스 3→4각</v>
      </c>
      <c r="M49" s="33" t="str">
        <f t="shared" si="40"/>
        <v>프록시마 0→4각</v>
      </c>
      <c r="N49" s="32" t="s">
        <v>961</v>
      </c>
      <c r="O49" s="32" t="s">
        <v>962</v>
      </c>
      <c r="P49" s="32" t="s">
        <v>289</v>
      </c>
      <c r="Q49" s="32" t="s">
        <v>290</v>
      </c>
      <c r="R49" s="32" t="s">
        <v>291</v>
      </c>
      <c r="S49" s="32" t="s">
        <v>342</v>
      </c>
      <c r="T49" s="32" t="s">
        <v>168</v>
      </c>
      <c r="U49" s="32" t="s">
        <v>292</v>
      </c>
      <c r="V49" s="32" t="s">
        <v>293</v>
      </c>
      <c r="W49" s="32" t="s">
        <v>294</v>
      </c>
      <c r="X49" s="32">
        <f>IF(AR49="","",VLOOKUP(AR49,추피_입력!$C$2:$E$289,2,0))</f>
        <v>0</v>
      </c>
      <c r="Y49" s="32">
        <f>IF(AS49="","",VLOOKUP(AS49,추피_입력!$C$2:$E$289,2,0))</f>
        <v>1</v>
      </c>
      <c r="Z49" s="32">
        <f>IF(AT49="","",VLOOKUP(AT49,추피_입력!$C$2:$E$289,2,0))</f>
        <v>0</v>
      </c>
      <c r="AA49" s="32">
        <f>IF(AU49="","",VLOOKUP(AU49,추피_입력!$C$2:$E$289,2,0))</f>
        <v>1</v>
      </c>
      <c r="AB49" s="32">
        <f>IF(AV49="","",VLOOKUP(AV49,추피_입력!$C$2:$E$289,2,0))</f>
        <v>0</v>
      </c>
      <c r="AC49" s="32">
        <f>IF(AW49="","",VLOOKUP(AW49,추피_입력!$C$2:$E$289,2,0))</f>
        <v>3</v>
      </c>
      <c r="AD49" s="32">
        <f>IF(AX49="","",VLOOKUP(AX49,추피_입력!$C$2:$E$289,2,0))</f>
        <v>2</v>
      </c>
      <c r="AE49" s="32">
        <f>IF(AY49="","",VLOOKUP(AY49,추피_입력!$C$2:$E$289,2,0))</f>
        <v>0</v>
      </c>
      <c r="AF49" s="32">
        <f>IF(AZ49="","",VLOOKUP(AZ49,추피_입력!$C$2:$E$289,2,0))</f>
        <v>3</v>
      </c>
      <c r="AG49" s="32">
        <f>IF(BA49="","",VLOOKUP(BA49,추피_입력!$C$2:$E$289,2,0))</f>
        <v>0</v>
      </c>
      <c r="AH49" s="32">
        <f>IF(AR49="","",VLOOKUP(AR49,추피_입력!$C$2:$G$289,5,0))</f>
        <v>3</v>
      </c>
      <c r="AI49" s="32">
        <f>IF(AS49="","",VLOOKUP(AS49,추피_입력!$C$2:$G$289,5,0))</f>
        <v>3</v>
      </c>
      <c r="AJ49" s="32">
        <f>IF(AT49="","",VLOOKUP(AT49,추피_입력!$C$2:$G$289,5,0))</f>
        <v>5</v>
      </c>
      <c r="AK49" s="32">
        <f>IF(AU49="","",VLOOKUP(AU49,추피_입력!$C$2:$G$289,5,0))</f>
        <v>4</v>
      </c>
      <c r="AL49" s="32">
        <f>IF(AV49="","",VLOOKUP(AV49,추피_입력!$C$2:$G$289,5,0))</f>
        <v>2</v>
      </c>
      <c r="AM49" s="32">
        <f>IF(AW49="","",VLOOKUP(AW49,추피_입력!$C$2:$G$289,5,0))</f>
        <v>4</v>
      </c>
      <c r="AN49" s="32">
        <f>IF(AX49="","",VLOOKUP(AX49,추피_입력!$C$2:$G$289,5,0))</f>
        <v>3</v>
      </c>
      <c r="AO49" s="32">
        <f>IF(AY49="","",VLOOKUP(AY49,추피_입력!$C$2:$G$289,5,0))</f>
        <v>3</v>
      </c>
      <c r="AP49" s="32">
        <f>IF(AZ49="","",VLOOKUP(AZ49,추피_입력!$C$2:$G$289,5,0))</f>
        <v>4</v>
      </c>
      <c r="AQ49" s="32">
        <f>IF(BA49="","",VLOOKUP(BA49,추피_입력!$C$2:$G$289,5,0))</f>
        <v>4</v>
      </c>
      <c r="AR49" s="32" t="str">
        <f>IF(N49="","",VLOOKUP(N49,추피_입력!$B$2:$E$289,2,0))</f>
        <v>c-20</v>
      </c>
      <c r="AS49" s="32" t="str">
        <f>IF(O49="","",VLOOKUP(O49,추피_입력!$B$2:$E$289,2,0))</f>
        <v>c-45</v>
      </c>
      <c r="AT49" s="32" t="str">
        <f>IF(P49="","",VLOOKUP(P49,추피_입력!$B$2:$E$289,2,0))</f>
        <v>b-51</v>
      </c>
      <c r="AU49" s="32" t="str">
        <f>IF(Q49="","",VLOOKUP(Q49,추피_입력!$B$2:$E$289,2,0))</f>
        <v>c-18</v>
      </c>
      <c r="AV49" s="32" t="str">
        <f>IF(R49="","",VLOOKUP(R49,추피_입력!$B$2:$E$289,2,0))</f>
        <v>c-73</v>
      </c>
      <c r="AW49" s="32" t="str">
        <f>IF(S49="","",VLOOKUP(S49,추피_입력!$B$2:$E$289,2,0))</f>
        <v>c-3</v>
      </c>
      <c r="AX49" s="32" t="str">
        <f>IF(T49="","",VLOOKUP(T49,추피_입력!$B$2:$E$289,2,0))</f>
        <v>c-100</v>
      </c>
      <c r="AY49" s="32" t="str">
        <f>IF(U49="","",VLOOKUP(U49,추피_입력!$B$2:$E$289,2,0))</f>
        <v>c-36</v>
      </c>
      <c r="AZ49" s="32" t="str">
        <f>IF(V49="","",VLOOKUP(V49,추피_입력!$B$2:$E$289,2,0))</f>
        <v>c-52</v>
      </c>
      <c r="BA49" s="32" t="str">
        <f>IF(W49="","",VLOOKUP(W49,추피_입력!$B$2:$E$289,2,0))</f>
        <v>c-93</v>
      </c>
      <c r="BB49" s="32"/>
      <c r="BC49" s="32"/>
      <c r="BD49" s="32"/>
      <c r="BE49" s="32"/>
      <c r="BF49" s="32"/>
      <c r="BG49" s="32">
        <v>2</v>
      </c>
      <c r="BH49" s="32"/>
      <c r="BI49" s="32"/>
      <c r="BJ49" s="32"/>
      <c r="BK49" s="32" t="str">
        <f t="shared" si="19"/>
        <v/>
      </c>
      <c r="BL49" s="32" t="str">
        <f t="shared" si="20"/>
        <v/>
      </c>
      <c r="BM49" s="32" t="str">
        <f t="shared" si="21"/>
        <v/>
      </c>
      <c r="BN49" s="32" t="str">
        <f t="shared" si="22"/>
        <v>불사0.2</v>
      </c>
      <c r="BO49" s="32" t="str">
        <f t="shared" si="23"/>
        <v/>
      </c>
      <c r="BP49" s="32" t="str">
        <f t="shared" si="24"/>
        <v/>
      </c>
      <c r="BQ49" s="32" t="str">
        <f t="shared" si="25"/>
        <v/>
      </c>
      <c r="BR49" s="32" t="str">
        <f t="shared" si="26"/>
        <v/>
      </c>
      <c r="BS49" s="32" t="str">
        <f t="shared" si="27"/>
        <v/>
      </c>
      <c r="BT49" s="32">
        <f t="shared" si="28"/>
        <v>0.2</v>
      </c>
      <c r="BU49" s="32" t="str">
        <f t="shared" si="41"/>
        <v>불사0.2</v>
      </c>
      <c r="BV49" s="32"/>
      <c r="BW49" s="32"/>
      <c r="BX49" s="32"/>
      <c r="BY49" s="32">
        <v>0.2</v>
      </c>
      <c r="BZ49" s="32"/>
      <c r="CA49" s="32"/>
      <c r="CB49" s="32"/>
      <c r="CC49" s="32"/>
      <c r="CD49" s="32"/>
      <c r="CE49" s="32">
        <f t="shared" si="42"/>
        <v>0.06</v>
      </c>
      <c r="CF49" s="32">
        <f t="shared" si="29"/>
        <v>7.0000000000000007E-2</v>
      </c>
      <c r="CG49" s="32">
        <f t="shared" si="30"/>
        <v>7.0000000000000007E-2</v>
      </c>
      <c r="CH49" s="34" t="str">
        <f t="shared" si="43"/>
        <v>불사</v>
      </c>
      <c r="CI49" s="34" t="str">
        <f t="shared" si="44"/>
        <v>-</v>
      </c>
      <c r="CJ49" s="34">
        <f t="shared" si="45"/>
        <v>0.06</v>
      </c>
      <c r="CK49" s="34">
        <f t="shared" si="46"/>
        <v>10</v>
      </c>
      <c r="CL49" s="34" t="str">
        <f t="shared" si="47"/>
        <v/>
      </c>
      <c r="CM49" s="35" t="str">
        <f t="shared" si="48"/>
        <v/>
      </c>
    </row>
    <row r="50" spans="2:91" s="41" customFormat="1" ht="13.5" hidden="1" x14ac:dyDescent="0.3">
      <c r="B50" s="27">
        <v>47</v>
      </c>
      <c r="C50" s="28" t="s">
        <v>963</v>
      </c>
      <c r="D50" s="29" t="str">
        <f t="shared" si="31"/>
        <v>하이비 집행관 3→4각</v>
      </c>
      <c r="E50" s="29" t="str">
        <f t="shared" si="32"/>
        <v>모카모카 5각</v>
      </c>
      <c r="F50" s="29" t="str">
        <f t="shared" si="33"/>
        <v/>
      </c>
      <c r="G50" s="29" t="str">
        <f t="shared" si="34"/>
        <v/>
      </c>
      <c r="H50" s="29" t="str">
        <f t="shared" si="35"/>
        <v/>
      </c>
      <c r="I50" s="29" t="str">
        <f t="shared" si="36"/>
        <v/>
      </c>
      <c r="J50" s="29" t="str">
        <f t="shared" si="37"/>
        <v/>
      </c>
      <c r="K50" s="29" t="str">
        <f t="shared" si="38"/>
        <v/>
      </c>
      <c r="L50" s="29" t="str">
        <f t="shared" si="39"/>
        <v/>
      </c>
      <c r="M50" s="29" t="str">
        <f t="shared" si="40"/>
        <v/>
      </c>
      <c r="N50" s="28" t="s">
        <v>964</v>
      </c>
      <c r="O50" s="28" t="s">
        <v>881</v>
      </c>
      <c r="P50" s="28"/>
      <c r="Q50" s="28"/>
      <c r="R50" s="28"/>
      <c r="S50" s="28"/>
      <c r="T50" s="28"/>
      <c r="U50" s="28"/>
      <c r="V50" s="28"/>
      <c r="W50" s="28"/>
      <c r="X50" s="28">
        <f>IF(AR50="","",VLOOKUP(AR50,추피_입력!$C$2:$E$289,2,0))</f>
        <v>3</v>
      </c>
      <c r="Y50" s="28">
        <f>IF(AS50="","",VLOOKUP(AS50,추피_입력!$C$2:$E$289,2,0))</f>
        <v>5</v>
      </c>
      <c r="Z50" s="28" t="str">
        <f>IF(AT50="","",VLOOKUP(AT50,추피_입력!$C$2:$E$289,2,0))</f>
        <v/>
      </c>
      <c r="AA50" s="28" t="str">
        <f>IF(AU50="","",VLOOKUP(AU50,추피_입력!$C$2:$E$289,2,0))</f>
        <v/>
      </c>
      <c r="AB50" s="28" t="str">
        <f>IF(AV50="","",VLOOKUP(AV50,추피_입력!$C$2:$E$289,2,0))</f>
        <v/>
      </c>
      <c r="AC50" s="28" t="str">
        <f>IF(AW50="","",VLOOKUP(AW50,추피_입력!$C$2:$E$289,2,0))</f>
        <v/>
      </c>
      <c r="AD50" s="28" t="str">
        <f>IF(AX50="","",VLOOKUP(AX50,추피_입력!$C$2:$E$289,2,0))</f>
        <v/>
      </c>
      <c r="AE50" s="28" t="str">
        <f>IF(AY50="","",VLOOKUP(AY50,추피_입력!$C$2:$E$289,2,0))</f>
        <v/>
      </c>
      <c r="AF50" s="28" t="str">
        <f>IF(AZ50="","",VLOOKUP(AZ50,추피_입력!$C$2:$E$289,2,0))</f>
        <v/>
      </c>
      <c r="AG50" s="28" t="str">
        <f>IF(BA50="","",VLOOKUP(BA50,추피_입력!$C$2:$E$289,2,0))</f>
        <v/>
      </c>
      <c r="AH50" s="28">
        <f>IF(AR50="","",VLOOKUP(AR50,추피_입력!$C$2:$G$289,5,0))</f>
        <v>4</v>
      </c>
      <c r="AI50" s="28">
        <f>IF(AS50="","",VLOOKUP(AS50,추피_입력!$C$2:$G$289,5,0))</f>
        <v>5</v>
      </c>
      <c r="AJ50" s="28" t="str">
        <f>IF(AT50="","",VLOOKUP(AT50,추피_입력!$C$2:$G$289,5,0))</f>
        <v/>
      </c>
      <c r="AK50" s="28" t="str">
        <f>IF(AU50="","",VLOOKUP(AU50,추피_입력!$C$2:$G$289,5,0))</f>
        <v/>
      </c>
      <c r="AL50" s="28" t="str">
        <f>IF(AV50="","",VLOOKUP(AV50,추피_입력!$C$2:$G$289,5,0))</f>
        <v/>
      </c>
      <c r="AM50" s="28" t="str">
        <f>IF(AW50="","",VLOOKUP(AW50,추피_입력!$C$2:$G$289,5,0))</f>
        <v/>
      </c>
      <c r="AN50" s="28" t="str">
        <f>IF(AX50="","",VLOOKUP(AX50,추피_입력!$C$2:$G$289,5,0))</f>
        <v/>
      </c>
      <c r="AO50" s="28" t="str">
        <f>IF(AY50="","",VLOOKUP(AY50,추피_입력!$C$2:$G$289,5,0))</f>
        <v/>
      </c>
      <c r="AP50" s="28" t="str">
        <f>IF(AZ50="","",VLOOKUP(AZ50,추피_입력!$C$2:$G$289,5,0))</f>
        <v/>
      </c>
      <c r="AQ50" s="28" t="str">
        <f>IF(BA50="","",VLOOKUP(BA50,추피_입력!$C$2:$G$289,5,0))</f>
        <v/>
      </c>
      <c r="AR50" s="28" t="str">
        <f>IF(N50="","",VLOOKUP(N50,추피_입력!$B$2:$E$289,2,0))</f>
        <v>c-99</v>
      </c>
      <c r="AS50" s="28" t="str">
        <f>IF(O50="","",VLOOKUP(O50,추피_입력!$B$2:$E$289,2,0))</f>
        <v>b-12</v>
      </c>
      <c r="AT50" s="28" t="str">
        <f>IF(P50="","",VLOOKUP(P50,추피_입력!$B$2:$E$289,2,0))</f>
        <v/>
      </c>
      <c r="AU50" s="28" t="str">
        <f>IF(Q50="","",VLOOKUP(Q50,추피_입력!$B$2:$E$289,2,0))</f>
        <v/>
      </c>
      <c r="AV50" s="28" t="str">
        <f>IF(R50="","",VLOOKUP(R50,추피_입력!$B$2:$E$289,2,0))</f>
        <v/>
      </c>
      <c r="AW50" s="28" t="str">
        <f>IF(S50="","",VLOOKUP(S50,추피_입력!$B$2:$E$289,2,0))</f>
        <v/>
      </c>
      <c r="AX50" s="28" t="str">
        <f>IF(T50="","",VLOOKUP(T50,추피_입력!$B$2:$E$289,2,0))</f>
        <v/>
      </c>
      <c r="AY50" s="28" t="str">
        <f>IF(U50="","",VLOOKUP(U50,추피_입력!$B$2:$E$289,2,0))</f>
        <v/>
      </c>
      <c r="AZ50" s="28" t="str">
        <f>IF(V50="","",VLOOKUP(V50,추피_입력!$B$2:$E$289,2,0))</f>
        <v/>
      </c>
      <c r="BA50" s="28" t="str">
        <f>IF(W50="","",VLOOKUP(W50,추피_입력!$B$2:$E$289,2,0))</f>
        <v/>
      </c>
      <c r="BB50" s="28"/>
      <c r="BC50" s="28"/>
      <c r="BD50" s="28"/>
      <c r="BE50" s="28">
        <v>1</v>
      </c>
      <c r="BF50" s="28"/>
      <c r="BG50" s="28"/>
      <c r="BH50" s="28"/>
      <c r="BI50" s="28"/>
      <c r="BJ50" s="28"/>
      <c r="BK50" s="28" t="str">
        <f t="shared" si="19"/>
        <v/>
      </c>
      <c r="BL50" s="28" t="str">
        <f t="shared" si="20"/>
        <v/>
      </c>
      <c r="BM50" s="28" t="str">
        <f t="shared" si="21"/>
        <v/>
      </c>
      <c r="BN50" s="28" t="str">
        <f t="shared" si="22"/>
        <v/>
      </c>
      <c r="BO50" s="28" t="str">
        <f t="shared" si="23"/>
        <v/>
      </c>
      <c r="BP50" s="28" t="str">
        <f t="shared" si="24"/>
        <v/>
      </c>
      <c r="BQ50" s="28" t="str">
        <f t="shared" si="25"/>
        <v/>
      </c>
      <c r="BR50" s="28" t="str">
        <f t="shared" si="26"/>
        <v>야수0.2</v>
      </c>
      <c r="BS50" s="28" t="str">
        <f t="shared" si="27"/>
        <v/>
      </c>
      <c r="BT50" s="28">
        <f t="shared" si="28"/>
        <v>0.2</v>
      </c>
      <c r="BU50" s="28" t="str">
        <f t="shared" si="41"/>
        <v>야수0.2</v>
      </c>
      <c r="BV50" s="28"/>
      <c r="BW50" s="28"/>
      <c r="BX50" s="28"/>
      <c r="BY50" s="28"/>
      <c r="BZ50" s="28"/>
      <c r="CA50" s="28"/>
      <c r="CB50" s="28"/>
      <c r="CC50" s="28">
        <v>0.2</v>
      </c>
      <c r="CD50" s="28"/>
      <c r="CE50" s="28">
        <f t="shared" si="42"/>
        <v>0.06</v>
      </c>
      <c r="CF50" s="28">
        <f t="shared" si="29"/>
        <v>7.0000000000000007E-2</v>
      </c>
      <c r="CG50" s="28">
        <f t="shared" si="30"/>
        <v>7.0000000000000007E-2</v>
      </c>
      <c r="CH50" s="30" t="str">
        <f t="shared" si="43"/>
        <v>야수</v>
      </c>
      <c r="CI50" s="30">
        <f t="shared" si="44"/>
        <v>0.13</v>
      </c>
      <c r="CJ50" s="30">
        <f t="shared" si="45"/>
        <v>0.13</v>
      </c>
      <c r="CK50" s="30" t="str">
        <f t="shared" si="46"/>
        <v/>
      </c>
      <c r="CL50" s="30" t="str">
        <f t="shared" si="47"/>
        <v/>
      </c>
      <c r="CM50" s="31" t="str">
        <f t="shared" si="48"/>
        <v/>
      </c>
    </row>
    <row r="51" spans="2:91" s="41" customFormat="1" ht="13.5" hidden="1" x14ac:dyDescent="0.3">
      <c r="B51" s="27">
        <v>48</v>
      </c>
      <c r="C51" s="32" t="s">
        <v>965</v>
      </c>
      <c r="D51" s="33" t="str">
        <f t="shared" si="31"/>
        <v>라하르트 1→5각</v>
      </c>
      <c r="E51" s="33" t="str">
        <f t="shared" si="32"/>
        <v>진저웨일 0→2각</v>
      </c>
      <c r="F51" s="33" t="str">
        <f t="shared" si="33"/>
        <v>몽환의 나이트 0→2각</v>
      </c>
      <c r="G51" s="33" t="str">
        <f t="shared" si="34"/>
        <v>엘버하스틱 0→1각</v>
      </c>
      <c r="H51" s="33" t="str">
        <f t="shared" si="35"/>
        <v>아르카디아 1→4각</v>
      </c>
      <c r="I51" s="33" t="str">
        <f t="shared" si="36"/>
        <v>하이비 집행관 3→4각</v>
      </c>
      <c r="J51" s="33" t="str">
        <f t="shared" si="37"/>
        <v/>
      </c>
      <c r="K51" s="33" t="str">
        <f t="shared" si="38"/>
        <v/>
      </c>
      <c r="L51" s="33" t="str">
        <f t="shared" si="39"/>
        <v/>
      </c>
      <c r="M51" s="33" t="str">
        <f t="shared" si="40"/>
        <v/>
      </c>
      <c r="N51" s="32" t="s">
        <v>895</v>
      </c>
      <c r="O51" s="32" t="s">
        <v>910</v>
      </c>
      <c r="P51" s="32" t="s">
        <v>295</v>
      </c>
      <c r="Q51" s="32" t="s">
        <v>296</v>
      </c>
      <c r="R51" s="32" t="s">
        <v>183</v>
      </c>
      <c r="S51" s="32" t="s">
        <v>284</v>
      </c>
      <c r="T51" s="32"/>
      <c r="U51" s="32"/>
      <c r="V51" s="32"/>
      <c r="W51" s="32"/>
      <c r="X51" s="32">
        <f>IF(AR51="","",VLOOKUP(AR51,추피_입력!$C$2:$E$289,2,0))</f>
        <v>1</v>
      </c>
      <c r="Y51" s="32">
        <f>IF(AS51="","",VLOOKUP(AS51,추피_입력!$C$2:$E$289,2,0))</f>
        <v>0</v>
      </c>
      <c r="Z51" s="32">
        <f>IF(AT51="","",VLOOKUP(AT51,추피_입력!$C$2:$E$289,2,0))</f>
        <v>0</v>
      </c>
      <c r="AA51" s="32">
        <f>IF(AU51="","",VLOOKUP(AU51,추피_입력!$C$2:$E$289,2,0))</f>
        <v>0</v>
      </c>
      <c r="AB51" s="32">
        <f>IF(AV51="","",VLOOKUP(AV51,추피_입력!$C$2:$E$289,2,0))</f>
        <v>1</v>
      </c>
      <c r="AC51" s="32">
        <f>IF(AW51="","",VLOOKUP(AW51,추피_입력!$C$2:$E$289,2,0))</f>
        <v>3</v>
      </c>
      <c r="AD51" s="32" t="str">
        <f>IF(AX51="","",VLOOKUP(AX51,추피_입력!$C$2:$E$289,2,0))</f>
        <v/>
      </c>
      <c r="AE51" s="32" t="str">
        <f>IF(AY51="","",VLOOKUP(AY51,추피_입력!$C$2:$E$289,2,0))</f>
        <v/>
      </c>
      <c r="AF51" s="32" t="str">
        <f>IF(AZ51="","",VLOOKUP(AZ51,추피_입력!$C$2:$E$289,2,0))</f>
        <v/>
      </c>
      <c r="AG51" s="32" t="str">
        <f>IF(BA51="","",VLOOKUP(BA51,추피_입력!$C$2:$E$289,2,0))</f>
        <v/>
      </c>
      <c r="AH51" s="32">
        <f>IF(AR51="","",VLOOKUP(AR51,추피_입력!$C$2:$G$289,5,0))</f>
        <v>5</v>
      </c>
      <c r="AI51" s="32">
        <f>IF(AS51="","",VLOOKUP(AS51,추피_입력!$C$2:$G$289,5,0))</f>
        <v>2</v>
      </c>
      <c r="AJ51" s="32">
        <f>IF(AT51="","",VLOOKUP(AT51,추피_입력!$C$2:$G$289,5,0))</f>
        <v>2</v>
      </c>
      <c r="AK51" s="32">
        <f>IF(AU51="","",VLOOKUP(AU51,추피_입력!$C$2:$G$289,5,0))</f>
        <v>1</v>
      </c>
      <c r="AL51" s="32">
        <f>IF(AV51="","",VLOOKUP(AV51,추피_입력!$C$2:$G$289,5,0))</f>
        <v>4</v>
      </c>
      <c r="AM51" s="32">
        <f>IF(AW51="","",VLOOKUP(AW51,추피_입력!$C$2:$G$289,5,0))</f>
        <v>4</v>
      </c>
      <c r="AN51" s="32" t="str">
        <f>IF(AX51="","",VLOOKUP(AX51,추피_입력!$C$2:$G$289,5,0))</f>
        <v/>
      </c>
      <c r="AO51" s="32" t="str">
        <f>IF(AY51="","",VLOOKUP(AY51,추피_입력!$C$2:$G$289,5,0))</f>
        <v/>
      </c>
      <c r="AP51" s="32" t="str">
        <f>IF(AZ51="","",VLOOKUP(AZ51,추피_입력!$C$2:$G$289,5,0))</f>
        <v/>
      </c>
      <c r="AQ51" s="32" t="str">
        <f>IF(BA51="","",VLOOKUP(BA51,추피_입력!$C$2:$G$289,5,0))</f>
        <v/>
      </c>
      <c r="AR51" s="32" t="str">
        <f>IF(N51="","",VLOOKUP(N51,추피_입력!$B$2:$E$289,2,0))</f>
        <v>b-7</v>
      </c>
      <c r="AS51" s="32" t="str">
        <f>IF(O51="","",VLOOKUP(O51,추피_입력!$B$2:$E$289,2,0))</f>
        <v>a-20</v>
      </c>
      <c r="AT51" s="32" t="str">
        <f>IF(P51="","",VLOOKUP(P51,추피_입력!$B$2:$E$289,2,0))</f>
        <v>d-18</v>
      </c>
      <c r="AU51" s="32" t="str">
        <f>IF(Q51="","",VLOOKUP(Q51,추피_입력!$B$2:$E$289,2,0))</f>
        <v>b-38</v>
      </c>
      <c r="AV51" s="32" t="str">
        <f>IF(R51="","",VLOOKUP(R51,추피_입력!$B$2:$E$289,2,0))</f>
        <v>b-29</v>
      </c>
      <c r="AW51" s="32" t="str">
        <f>IF(S51="","",VLOOKUP(S51,추피_입력!$B$2:$E$289,2,0))</f>
        <v>c-99</v>
      </c>
      <c r="AX51" s="32" t="str">
        <f>IF(T51="","",VLOOKUP(T51,추피_입력!$B$2:$E$289,2,0))</f>
        <v/>
      </c>
      <c r="AY51" s="32" t="str">
        <f>IF(U51="","",VLOOKUP(U51,추피_입력!$B$2:$E$289,2,0))</f>
        <v/>
      </c>
      <c r="AZ51" s="32" t="str">
        <f>IF(V51="","",VLOOKUP(V51,추피_입력!$B$2:$E$289,2,0))</f>
        <v/>
      </c>
      <c r="BA51" s="32" t="str">
        <f>IF(W51="","",VLOOKUP(W51,추피_입력!$B$2:$E$289,2,0))</f>
        <v/>
      </c>
      <c r="BB51" s="32"/>
      <c r="BC51" s="32"/>
      <c r="BD51" s="32"/>
      <c r="BE51" s="32"/>
      <c r="BF51" s="32"/>
      <c r="BG51" s="32">
        <v>2</v>
      </c>
      <c r="BH51" s="32"/>
      <c r="BI51" s="32"/>
      <c r="BJ51" s="32"/>
      <c r="BK51" s="32" t="str">
        <f t="shared" si="19"/>
        <v>인간0.3</v>
      </c>
      <c r="BL51" s="32" t="str">
        <f t="shared" si="20"/>
        <v/>
      </c>
      <c r="BM51" s="32" t="str">
        <f t="shared" si="21"/>
        <v/>
      </c>
      <c r="BN51" s="32" t="str">
        <f t="shared" si="22"/>
        <v/>
      </c>
      <c r="BO51" s="32" t="str">
        <f t="shared" si="23"/>
        <v/>
      </c>
      <c r="BP51" s="32" t="str">
        <f t="shared" si="24"/>
        <v/>
      </c>
      <c r="BQ51" s="32" t="str">
        <f t="shared" si="25"/>
        <v/>
      </c>
      <c r="BR51" s="32" t="str">
        <f t="shared" si="26"/>
        <v/>
      </c>
      <c r="BS51" s="32" t="str">
        <f t="shared" si="27"/>
        <v/>
      </c>
      <c r="BT51" s="32">
        <f t="shared" si="28"/>
        <v>0.3</v>
      </c>
      <c r="BU51" s="32" t="str">
        <f t="shared" si="41"/>
        <v>인간0.3</v>
      </c>
      <c r="BV51" s="32">
        <v>0.3</v>
      </c>
      <c r="BW51" s="32"/>
      <c r="BX51" s="32"/>
      <c r="BY51" s="32"/>
      <c r="BZ51" s="32"/>
      <c r="CA51" s="32"/>
      <c r="CB51" s="32"/>
      <c r="CC51" s="32"/>
      <c r="CD51" s="32"/>
      <c r="CE51" s="32">
        <f t="shared" si="42"/>
        <v>0.1</v>
      </c>
      <c r="CF51" s="32">
        <f t="shared" si="29"/>
        <v>0.1</v>
      </c>
      <c r="CG51" s="32">
        <f t="shared" si="30"/>
        <v>0.1</v>
      </c>
      <c r="CH51" s="34" t="str">
        <f t="shared" si="43"/>
        <v>인간</v>
      </c>
      <c r="CI51" s="34" t="str">
        <f t="shared" si="44"/>
        <v>-</v>
      </c>
      <c r="CJ51" s="34">
        <f t="shared" si="45"/>
        <v>0.1</v>
      </c>
      <c r="CK51" s="34">
        <f t="shared" si="46"/>
        <v>6.9999999999999991</v>
      </c>
      <c r="CL51" s="34" t="str">
        <f t="shared" si="47"/>
        <v/>
      </c>
      <c r="CM51" s="35" t="str">
        <f t="shared" si="48"/>
        <v/>
      </c>
    </row>
    <row r="52" spans="2:91" s="41" customFormat="1" ht="13.5" hidden="1" x14ac:dyDescent="0.3">
      <c r="B52" s="27">
        <v>49</v>
      </c>
      <c r="C52" s="28" t="s">
        <v>966</v>
      </c>
      <c r="D52" s="29" t="str">
        <f t="shared" si="31"/>
        <v>루드릭 0→3각</v>
      </c>
      <c r="E52" s="29" t="str">
        <f t="shared" si="32"/>
        <v>라하르트 1→5각</v>
      </c>
      <c r="F52" s="29" t="str">
        <f t="shared" si="33"/>
        <v>테르나크 3각</v>
      </c>
      <c r="G52" s="29" t="str">
        <f t="shared" si="34"/>
        <v>지그문트 0→2각</v>
      </c>
      <c r="H52" s="29" t="str">
        <f t="shared" si="35"/>
        <v>나베갈 2→4각</v>
      </c>
      <c r="I52" s="29" t="str">
        <f t="shared" si="36"/>
        <v/>
      </c>
      <c r="J52" s="29" t="str">
        <f t="shared" si="37"/>
        <v/>
      </c>
      <c r="K52" s="29" t="str">
        <f t="shared" si="38"/>
        <v/>
      </c>
      <c r="L52" s="29" t="str">
        <f t="shared" si="39"/>
        <v/>
      </c>
      <c r="M52" s="29" t="str">
        <f t="shared" si="40"/>
        <v/>
      </c>
      <c r="N52" s="28" t="s">
        <v>961</v>
      </c>
      <c r="O52" s="28" t="s">
        <v>895</v>
      </c>
      <c r="P52" s="28" t="s">
        <v>967</v>
      </c>
      <c r="Q52" s="28" t="s">
        <v>968</v>
      </c>
      <c r="R52" s="28" t="s">
        <v>224</v>
      </c>
      <c r="S52" s="28"/>
      <c r="T52" s="28"/>
      <c r="U52" s="28"/>
      <c r="V52" s="28"/>
      <c r="W52" s="28"/>
      <c r="X52" s="28">
        <f>IF(AR52="","",VLOOKUP(AR52,추피_입력!$C$2:$E$289,2,0))</f>
        <v>0</v>
      </c>
      <c r="Y52" s="28">
        <f>IF(AS52="","",VLOOKUP(AS52,추피_입력!$C$2:$E$289,2,0))</f>
        <v>1</v>
      </c>
      <c r="Z52" s="28">
        <f>IF(AT52="","",VLOOKUP(AT52,추피_입력!$C$2:$E$289,2,0))</f>
        <v>3</v>
      </c>
      <c r="AA52" s="28">
        <f>IF(AU52="","",VLOOKUP(AU52,추피_입력!$C$2:$E$289,2,0))</f>
        <v>0</v>
      </c>
      <c r="AB52" s="28">
        <f>IF(AV52="","",VLOOKUP(AV52,추피_입력!$C$2:$E$289,2,0))</f>
        <v>2</v>
      </c>
      <c r="AC52" s="28" t="str">
        <f>IF(AW52="","",VLOOKUP(AW52,추피_입력!$C$2:$E$289,2,0))</f>
        <v/>
      </c>
      <c r="AD52" s="28" t="str">
        <f>IF(AX52="","",VLOOKUP(AX52,추피_입력!$C$2:$E$289,2,0))</f>
        <v/>
      </c>
      <c r="AE52" s="28" t="str">
        <f>IF(AY52="","",VLOOKUP(AY52,추피_입력!$C$2:$E$289,2,0))</f>
        <v/>
      </c>
      <c r="AF52" s="28" t="str">
        <f>IF(AZ52="","",VLOOKUP(AZ52,추피_입력!$C$2:$E$289,2,0))</f>
        <v/>
      </c>
      <c r="AG52" s="28" t="str">
        <f>IF(BA52="","",VLOOKUP(BA52,추피_입력!$C$2:$E$289,2,0))</f>
        <v/>
      </c>
      <c r="AH52" s="28">
        <f>IF(AR52="","",VLOOKUP(AR52,추피_입력!$C$2:$G$289,5,0))</f>
        <v>3</v>
      </c>
      <c r="AI52" s="28">
        <f>IF(AS52="","",VLOOKUP(AS52,추피_입력!$C$2:$G$289,5,0))</f>
        <v>5</v>
      </c>
      <c r="AJ52" s="28">
        <f>IF(AT52="","",VLOOKUP(AT52,추피_입력!$C$2:$G$289,5,0))</f>
        <v>3</v>
      </c>
      <c r="AK52" s="28">
        <f>IF(AU52="","",VLOOKUP(AU52,추피_입력!$C$2:$G$289,5,0))</f>
        <v>2</v>
      </c>
      <c r="AL52" s="28">
        <f>IF(AV52="","",VLOOKUP(AV52,추피_입력!$C$2:$G$289,5,0))</f>
        <v>4</v>
      </c>
      <c r="AM52" s="28" t="str">
        <f>IF(AW52="","",VLOOKUP(AW52,추피_입력!$C$2:$G$289,5,0))</f>
        <v/>
      </c>
      <c r="AN52" s="28" t="str">
        <f>IF(AX52="","",VLOOKUP(AX52,추피_입력!$C$2:$G$289,5,0))</f>
        <v/>
      </c>
      <c r="AO52" s="28" t="str">
        <f>IF(AY52="","",VLOOKUP(AY52,추피_입력!$C$2:$G$289,5,0))</f>
        <v/>
      </c>
      <c r="AP52" s="28" t="str">
        <f>IF(AZ52="","",VLOOKUP(AZ52,추피_입력!$C$2:$G$289,5,0))</f>
        <v/>
      </c>
      <c r="AQ52" s="28" t="str">
        <f>IF(BA52="","",VLOOKUP(BA52,추피_입력!$C$2:$G$289,5,0))</f>
        <v/>
      </c>
      <c r="AR52" s="28" t="str">
        <f>IF(N52="","",VLOOKUP(N52,추피_입력!$B$2:$E$289,2,0))</f>
        <v>c-20</v>
      </c>
      <c r="AS52" s="28" t="str">
        <f>IF(O52="","",VLOOKUP(O52,추피_입력!$B$2:$E$289,2,0))</f>
        <v>b-7</v>
      </c>
      <c r="AT52" s="28" t="str">
        <f>IF(P52="","",VLOOKUP(P52,추피_입력!$B$2:$E$289,2,0))</f>
        <v>e-25</v>
      </c>
      <c r="AU52" s="28" t="str">
        <f>IF(Q52="","",VLOOKUP(Q52,추피_입력!$B$2:$E$289,2,0))</f>
        <v>b-46</v>
      </c>
      <c r="AV52" s="28" t="str">
        <f>IF(R52="","",VLOOKUP(R52,추피_입력!$B$2:$E$289,2,0))</f>
        <v>d-5</v>
      </c>
      <c r="AW52" s="28" t="str">
        <f>IF(S52="","",VLOOKUP(S52,추피_입력!$B$2:$E$289,2,0))</f>
        <v/>
      </c>
      <c r="AX52" s="28" t="str">
        <f>IF(T52="","",VLOOKUP(T52,추피_입력!$B$2:$E$289,2,0))</f>
        <v/>
      </c>
      <c r="AY52" s="28" t="str">
        <f>IF(U52="","",VLOOKUP(U52,추피_입력!$B$2:$E$289,2,0))</f>
        <v/>
      </c>
      <c r="AZ52" s="28" t="str">
        <f>IF(V52="","",VLOOKUP(V52,추피_입력!$B$2:$E$289,2,0))</f>
        <v/>
      </c>
      <c r="BA52" s="28" t="str">
        <f>IF(W52="","",VLOOKUP(W52,추피_입력!$B$2:$E$289,2,0))</f>
        <v/>
      </c>
      <c r="BB52" s="28"/>
      <c r="BC52" s="28"/>
      <c r="BD52" s="28"/>
      <c r="BE52" s="28"/>
      <c r="BF52" s="28"/>
      <c r="BG52" s="28"/>
      <c r="BH52" s="28">
        <v>2</v>
      </c>
      <c r="BI52" s="28"/>
      <c r="BJ52" s="28"/>
      <c r="BK52" s="28" t="str">
        <f t="shared" si="19"/>
        <v/>
      </c>
      <c r="BL52" s="28" t="str">
        <f t="shared" si="20"/>
        <v/>
      </c>
      <c r="BM52" s="28" t="str">
        <f t="shared" si="21"/>
        <v/>
      </c>
      <c r="BN52" s="28" t="str">
        <f t="shared" si="22"/>
        <v/>
      </c>
      <c r="BO52" s="28" t="str">
        <f t="shared" si="23"/>
        <v/>
      </c>
      <c r="BP52" s="28" t="str">
        <f t="shared" si="24"/>
        <v/>
      </c>
      <c r="BQ52" s="28" t="str">
        <f t="shared" si="25"/>
        <v/>
      </c>
      <c r="BR52" s="28" t="str">
        <f t="shared" si="26"/>
        <v>야수0.2</v>
      </c>
      <c r="BS52" s="28" t="str">
        <f t="shared" si="27"/>
        <v/>
      </c>
      <c r="BT52" s="28">
        <f t="shared" si="28"/>
        <v>0.2</v>
      </c>
      <c r="BU52" s="28" t="str">
        <f t="shared" si="41"/>
        <v>야수0.2</v>
      </c>
      <c r="BV52" s="28"/>
      <c r="BW52" s="28"/>
      <c r="BX52" s="28"/>
      <c r="BY52" s="28"/>
      <c r="BZ52" s="28"/>
      <c r="CA52" s="28"/>
      <c r="CB52" s="28"/>
      <c r="CC52" s="28">
        <v>0.2</v>
      </c>
      <c r="CD52" s="28"/>
      <c r="CE52" s="28">
        <f t="shared" si="42"/>
        <v>0.06</v>
      </c>
      <c r="CF52" s="28">
        <f t="shared" si="29"/>
        <v>7.0000000000000007E-2</v>
      </c>
      <c r="CG52" s="28">
        <f t="shared" si="30"/>
        <v>7.0000000000000007E-2</v>
      </c>
      <c r="CH52" s="30" t="str">
        <f t="shared" si="43"/>
        <v>야수</v>
      </c>
      <c r="CI52" s="30" t="str">
        <f t="shared" si="44"/>
        <v>-</v>
      </c>
      <c r="CJ52" s="30">
        <f t="shared" si="45"/>
        <v>0.06</v>
      </c>
      <c r="CK52" s="30">
        <f t="shared" si="46"/>
        <v>4</v>
      </c>
      <c r="CL52" s="30" t="str">
        <f t="shared" si="47"/>
        <v/>
      </c>
      <c r="CM52" s="31" t="str">
        <f t="shared" si="48"/>
        <v/>
      </c>
    </row>
    <row r="53" spans="2:91" s="41" customFormat="1" ht="13.5" hidden="1" x14ac:dyDescent="0.3">
      <c r="B53" s="27">
        <v>50</v>
      </c>
      <c r="C53" s="32" t="s">
        <v>969</v>
      </c>
      <c r="D53" s="33" t="str">
        <f t="shared" si="31"/>
        <v>라하르트 1→5각</v>
      </c>
      <c r="E53" s="33" t="str">
        <f t="shared" si="32"/>
        <v>테르나크 3각</v>
      </c>
      <c r="F53" s="33" t="str">
        <f t="shared" si="33"/>
        <v>나베갈 2→4각</v>
      </c>
      <c r="G53" s="33" t="str">
        <f t="shared" si="34"/>
        <v>지그문트 0→2각</v>
      </c>
      <c r="H53" s="33" t="str">
        <f t="shared" si="35"/>
        <v>가룸 0→2각</v>
      </c>
      <c r="I53" s="33" t="str">
        <f t="shared" si="36"/>
        <v/>
      </c>
      <c r="J53" s="33" t="str">
        <f t="shared" si="37"/>
        <v/>
      </c>
      <c r="K53" s="33" t="str">
        <f t="shared" si="38"/>
        <v/>
      </c>
      <c r="L53" s="33" t="str">
        <f t="shared" si="39"/>
        <v/>
      </c>
      <c r="M53" s="33" t="str">
        <f t="shared" si="40"/>
        <v/>
      </c>
      <c r="N53" s="32" t="s">
        <v>895</v>
      </c>
      <c r="O53" s="32" t="s">
        <v>967</v>
      </c>
      <c r="P53" s="32" t="s">
        <v>224</v>
      </c>
      <c r="Q53" s="32" t="s">
        <v>297</v>
      </c>
      <c r="R53" s="32" t="s">
        <v>298</v>
      </c>
      <c r="S53" s="32"/>
      <c r="T53" s="32"/>
      <c r="U53" s="32"/>
      <c r="V53" s="32"/>
      <c r="W53" s="32"/>
      <c r="X53" s="32">
        <f>IF(AR53="","",VLOOKUP(AR53,추피_입력!$C$2:$E$289,2,0))</f>
        <v>1</v>
      </c>
      <c r="Y53" s="32">
        <f>IF(AS53="","",VLOOKUP(AS53,추피_입력!$C$2:$E$289,2,0))</f>
        <v>3</v>
      </c>
      <c r="Z53" s="32">
        <f>IF(AT53="","",VLOOKUP(AT53,추피_입력!$C$2:$E$289,2,0))</f>
        <v>2</v>
      </c>
      <c r="AA53" s="32">
        <f>IF(AU53="","",VLOOKUP(AU53,추피_입력!$C$2:$E$289,2,0))</f>
        <v>0</v>
      </c>
      <c r="AB53" s="32">
        <f>IF(AV53="","",VLOOKUP(AV53,추피_입력!$C$2:$E$289,2,0))</f>
        <v>0</v>
      </c>
      <c r="AC53" s="32" t="str">
        <f>IF(AW53="","",VLOOKUP(AW53,추피_입력!$C$2:$E$289,2,0))</f>
        <v/>
      </c>
      <c r="AD53" s="32" t="str">
        <f>IF(AX53="","",VLOOKUP(AX53,추피_입력!$C$2:$E$289,2,0))</f>
        <v/>
      </c>
      <c r="AE53" s="32" t="str">
        <f>IF(AY53="","",VLOOKUP(AY53,추피_입력!$C$2:$E$289,2,0))</f>
        <v/>
      </c>
      <c r="AF53" s="32" t="str">
        <f>IF(AZ53="","",VLOOKUP(AZ53,추피_입력!$C$2:$E$289,2,0))</f>
        <v/>
      </c>
      <c r="AG53" s="32" t="str">
        <f>IF(BA53="","",VLOOKUP(BA53,추피_입력!$C$2:$E$289,2,0))</f>
        <v/>
      </c>
      <c r="AH53" s="32">
        <f>IF(AR53="","",VLOOKUP(AR53,추피_입력!$C$2:$G$289,5,0))</f>
        <v>5</v>
      </c>
      <c r="AI53" s="32">
        <f>IF(AS53="","",VLOOKUP(AS53,추피_입력!$C$2:$G$289,5,0))</f>
        <v>3</v>
      </c>
      <c r="AJ53" s="32">
        <f>IF(AT53="","",VLOOKUP(AT53,추피_입력!$C$2:$G$289,5,0))</f>
        <v>4</v>
      </c>
      <c r="AK53" s="32">
        <f>IF(AU53="","",VLOOKUP(AU53,추피_입력!$C$2:$G$289,5,0))</f>
        <v>2</v>
      </c>
      <c r="AL53" s="32">
        <f>IF(AV53="","",VLOOKUP(AV53,추피_입력!$C$2:$G$289,5,0))</f>
        <v>2</v>
      </c>
      <c r="AM53" s="32" t="str">
        <f>IF(AW53="","",VLOOKUP(AW53,추피_입력!$C$2:$G$289,5,0))</f>
        <v/>
      </c>
      <c r="AN53" s="32" t="str">
        <f>IF(AX53="","",VLOOKUP(AX53,추피_입력!$C$2:$G$289,5,0))</f>
        <v/>
      </c>
      <c r="AO53" s="32" t="str">
        <f>IF(AY53="","",VLOOKUP(AY53,추피_입력!$C$2:$G$289,5,0))</f>
        <v/>
      </c>
      <c r="AP53" s="32" t="str">
        <f>IF(AZ53="","",VLOOKUP(AZ53,추피_입력!$C$2:$G$289,5,0))</f>
        <v/>
      </c>
      <c r="AQ53" s="32" t="str">
        <f>IF(BA53="","",VLOOKUP(BA53,추피_입력!$C$2:$G$289,5,0))</f>
        <v/>
      </c>
      <c r="AR53" s="32" t="str">
        <f>IF(N53="","",VLOOKUP(N53,추피_입력!$B$2:$E$289,2,0))</f>
        <v>b-7</v>
      </c>
      <c r="AS53" s="32" t="str">
        <f>IF(O53="","",VLOOKUP(O53,추피_입력!$B$2:$E$289,2,0))</f>
        <v>e-25</v>
      </c>
      <c r="AT53" s="32" t="str">
        <f>IF(P53="","",VLOOKUP(P53,추피_입력!$B$2:$E$289,2,0))</f>
        <v>d-5</v>
      </c>
      <c r="AU53" s="32" t="str">
        <f>IF(Q53="","",VLOOKUP(Q53,추피_입력!$B$2:$E$289,2,0))</f>
        <v>b-46</v>
      </c>
      <c r="AV53" s="32" t="str">
        <f>IF(R53="","",VLOOKUP(R53,추피_입력!$B$2:$E$289,2,0))</f>
        <v>c-1</v>
      </c>
      <c r="AW53" s="32" t="str">
        <f>IF(S53="","",VLOOKUP(S53,추피_입력!$B$2:$E$289,2,0))</f>
        <v/>
      </c>
      <c r="AX53" s="32" t="str">
        <f>IF(T53="","",VLOOKUP(T53,추피_입력!$B$2:$E$289,2,0))</f>
        <v/>
      </c>
      <c r="AY53" s="32" t="str">
        <f>IF(U53="","",VLOOKUP(U53,추피_입력!$B$2:$E$289,2,0))</f>
        <v/>
      </c>
      <c r="AZ53" s="32" t="str">
        <f>IF(V53="","",VLOOKUP(V53,추피_입력!$B$2:$E$289,2,0))</f>
        <v/>
      </c>
      <c r="BA53" s="32" t="str">
        <f>IF(W53="","",VLOOKUP(W53,추피_입력!$B$2:$E$289,2,0))</f>
        <v/>
      </c>
      <c r="BB53" s="32">
        <v>5</v>
      </c>
      <c r="BC53" s="32"/>
      <c r="BD53" s="32"/>
      <c r="BE53" s="32"/>
      <c r="BF53" s="32"/>
      <c r="BG53" s="32"/>
      <c r="BH53" s="32"/>
      <c r="BI53" s="32"/>
      <c r="BJ53" s="32"/>
      <c r="BK53" s="32" t="str">
        <f t="shared" si="19"/>
        <v>인간0.2</v>
      </c>
      <c r="BL53" s="32" t="str">
        <f t="shared" si="20"/>
        <v/>
      </c>
      <c r="BM53" s="32" t="str">
        <f t="shared" si="21"/>
        <v/>
      </c>
      <c r="BN53" s="32" t="str">
        <f t="shared" si="22"/>
        <v/>
      </c>
      <c r="BO53" s="32" t="str">
        <f t="shared" si="23"/>
        <v/>
      </c>
      <c r="BP53" s="32" t="str">
        <f t="shared" si="24"/>
        <v/>
      </c>
      <c r="BQ53" s="32" t="str">
        <f t="shared" si="25"/>
        <v/>
      </c>
      <c r="BR53" s="32" t="str">
        <f t="shared" si="26"/>
        <v/>
      </c>
      <c r="BS53" s="32" t="str">
        <f t="shared" si="27"/>
        <v/>
      </c>
      <c r="BT53" s="32">
        <f t="shared" si="28"/>
        <v>0.2</v>
      </c>
      <c r="BU53" s="32" t="str">
        <f t="shared" si="41"/>
        <v>인간0.2</v>
      </c>
      <c r="BV53" s="32">
        <v>0.2</v>
      </c>
      <c r="BW53" s="32"/>
      <c r="BX53" s="32"/>
      <c r="BY53" s="32"/>
      <c r="BZ53" s="32"/>
      <c r="CA53" s="32"/>
      <c r="CB53" s="32"/>
      <c r="CC53" s="32"/>
      <c r="CD53" s="32"/>
      <c r="CE53" s="32">
        <f t="shared" si="42"/>
        <v>0.06</v>
      </c>
      <c r="CF53" s="32">
        <f t="shared" si="29"/>
        <v>7.0000000000000007E-2</v>
      </c>
      <c r="CG53" s="32">
        <f t="shared" si="30"/>
        <v>7.0000000000000007E-2</v>
      </c>
      <c r="CH53" s="34" t="str">
        <f t="shared" si="43"/>
        <v>인간</v>
      </c>
      <c r="CI53" s="34" t="str">
        <f t="shared" si="44"/>
        <v>-</v>
      </c>
      <c r="CJ53" s="34">
        <f t="shared" si="45"/>
        <v>0.06</v>
      </c>
      <c r="CK53" s="34">
        <f t="shared" si="46"/>
        <v>4</v>
      </c>
      <c r="CL53" s="34" t="str">
        <f t="shared" si="47"/>
        <v/>
      </c>
      <c r="CM53" s="35" t="str">
        <f t="shared" si="48"/>
        <v/>
      </c>
    </row>
    <row r="54" spans="2:91" s="41" customFormat="1" ht="13.5" x14ac:dyDescent="0.3">
      <c r="B54" s="27">
        <v>51</v>
      </c>
      <c r="C54" s="28" t="s">
        <v>970</v>
      </c>
      <c r="D54" s="29" t="str">
        <f t="shared" si="31"/>
        <v>지그문트 0→2각</v>
      </c>
      <c r="E54" s="29" t="str">
        <f t="shared" si="32"/>
        <v>가룸 0→2각</v>
      </c>
      <c r="F54" s="29" t="str">
        <f t="shared" si="33"/>
        <v>나베갈 2→4각</v>
      </c>
      <c r="G54" s="29" t="str">
        <f t="shared" si="34"/>
        <v>고르곤 1→4각</v>
      </c>
      <c r="H54" s="29" t="str">
        <f t="shared" si="35"/>
        <v/>
      </c>
      <c r="I54" s="29" t="str">
        <f t="shared" si="36"/>
        <v/>
      </c>
      <c r="J54" s="29" t="str">
        <f t="shared" si="37"/>
        <v/>
      </c>
      <c r="K54" s="29" t="str">
        <f t="shared" si="38"/>
        <v/>
      </c>
      <c r="L54" s="29" t="str">
        <f t="shared" si="39"/>
        <v/>
      </c>
      <c r="M54" s="29" t="str">
        <f t="shared" si="40"/>
        <v/>
      </c>
      <c r="N54" s="28" t="s">
        <v>968</v>
      </c>
      <c r="O54" s="28" t="s">
        <v>971</v>
      </c>
      <c r="P54" s="28" t="s">
        <v>972</v>
      </c>
      <c r="Q54" s="28" t="s">
        <v>973</v>
      </c>
      <c r="R54" s="28"/>
      <c r="S54" s="28"/>
      <c r="T54" s="28"/>
      <c r="U54" s="28"/>
      <c r="V54" s="28"/>
      <c r="W54" s="28"/>
      <c r="X54" s="28">
        <f>IF(AR54="","",VLOOKUP(AR54,추피_입력!$C$2:$E$289,2,0))</f>
        <v>0</v>
      </c>
      <c r="Y54" s="28">
        <f>IF(AS54="","",VLOOKUP(AS54,추피_입력!$C$2:$E$289,2,0))</f>
        <v>0</v>
      </c>
      <c r="Z54" s="28">
        <f>IF(AT54="","",VLOOKUP(AT54,추피_입력!$C$2:$E$289,2,0))</f>
        <v>2</v>
      </c>
      <c r="AA54" s="28">
        <f>IF(AU54="","",VLOOKUP(AU54,추피_입력!$C$2:$E$289,2,0))</f>
        <v>1</v>
      </c>
      <c r="AB54" s="28" t="str">
        <f>IF(AV54="","",VLOOKUP(AV54,추피_입력!$C$2:$E$289,2,0))</f>
        <v/>
      </c>
      <c r="AC54" s="28" t="str">
        <f>IF(AW54="","",VLOOKUP(AW54,추피_입력!$C$2:$E$289,2,0))</f>
        <v/>
      </c>
      <c r="AD54" s="28" t="str">
        <f>IF(AX54="","",VLOOKUP(AX54,추피_입력!$C$2:$E$289,2,0))</f>
        <v/>
      </c>
      <c r="AE54" s="28" t="str">
        <f>IF(AY54="","",VLOOKUP(AY54,추피_입력!$C$2:$E$289,2,0))</f>
        <v/>
      </c>
      <c r="AF54" s="28" t="str">
        <f>IF(AZ54="","",VLOOKUP(AZ54,추피_입력!$C$2:$E$289,2,0))</f>
        <v/>
      </c>
      <c r="AG54" s="28" t="str">
        <f>IF(BA54="","",VLOOKUP(BA54,추피_입력!$C$2:$E$289,2,0))</f>
        <v/>
      </c>
      <c r="AH54" s="28">
        <f>IF(AR54="","",VLOOKUP(AR54,추피_입력!$C$2:$G$289,5,0))</f>
        <v>2</v>
      </c>
      <c r="AI54" s="28">
        <f>IF(AS54="","",VLOOKUP(AS54,추피_입력!$C$2:$G$289,5,0))</f>
        <v>2</v>
      </c>
      <c r="AJ54" s="28">
        <f>IF(AT54="","",VLOOKUP(AT54,추피_입력!$C$2:$G$289,5,0))</f>
        <v>4</v>
      </c>
      <c r="AK54" s="28">
        <f>IF(AU54="","",VLOOKUP(AU54,추피_입력!$C$2:$G$289,5,0))</f>
        <v>4</v>
      </c>
      <c r="AL54" s="28" t="str">
        <f>IF(AV54="","",VLOOKUP(AV54,추피_입력!$C$2:$G$289,5,0))</f>
        <v/>
      </c>
      <c r="AM54" s="28" t="str">
        <f>IF(AW54="","",VLOOKUP(AW54,추피_입력!$C$2:$G$289,5,0))</f>
        <v/>
      </c>
      <c r="AN54" s="28" t="str">
        <f>IF(AX54="","",VLOOKUP(AX54,추피_입력!$C$2:$G$289,5,0))</f>
        <v/>
      </c>
      <c r="AO54" s="28" t="str">
        <f>IF(AY54="","",VLOOKUP(AY54,추피_입력!$C$2:$G$289,5,0))</f>
        <v/>
      </c>
      <c r="AP54" s="28" t="str">
        <f>IF(AZ54="","",VLOOKUP(AZ54,추피_입력!$C$2:$G$289,5,0))</f>
        <v/>
      </c>
      <c r="AQ54" s="28" t="str">
        <f>IF(BA54="","",VLOOKUP(BA54,추피_입력!$C$2:$G$289,5,0))</f>
        <v/>
      </c>
      <c r="AR54" s="28" t="str">
        <f>IF(N54="","",VLOOKUP(N54,추피_입력!$B$2:$E$289,2,0))</f>
        <v>b-46</v>
      </c>
      <c r="AS54" s="28" t="str">
        <f>IF(O54="","",VLOOKUP(O54,추피_입력!$B$2:$E$289,2,0))</f>
        <v>c-1</v>
      </c>
      <c r="AT54" s="28" t="str">
        <f>IF(P54="","",VLOOKUP(P54,추피_입력!$B$2:$E$289,2,0))</f>
        <v>d-5</v>
      </c>
      <c r="AU54" s="28" t="str">
        <f>IF(Q54="","",VLOOKUP(Q54,추피_입력!$B$2:$E$289,2,0))</f>
        <v>c-5</v>
      </c>
      <c r="AV54" s="28" t="str">
        <f>IF(R54="","",VLOOKUP(R54,추피_입력!$B$2:$E$289,2,0))</f>
        <v/>
      </c>
      <c r="AW54" s="28" t="str">
        <f>IF(S54="","",VLOOKUP(S54,추피_입력!$B$2:$E$289,2,0))</f>
        <v/>
      </c>
      <c r="AX54" s="28" t="str">
        <f>IF(T54="","",VLOOKUP(T54,추피_입력!$B$2:$E$289,2,0))</f>
        <v/>
      </c>
      <c r="AY54" s="28" t="str">
        <f>IF(U54="","",VLOOKUP(U54,추피_입력!$B$2:$E$289,2,0))</f>
        <v/>
      </c>
      <c r="AZ54" s="28" t="str">
        <f>IF(V54="","",VLOOKUP(V54,추피_입력!$B$2:$E$289,2,0))</f>
        <v/>
      </c>
      <c r="BA54" s="28" t="str">
        <f>IF(W54="","",VLOOKUP(W54,추피_입력!$B$2:$E$289,2,0))</f>
        <v/>
      </c>
      <c r="BB54" s="28"/>
      <c r="BC54" s="28"/>
      <c r="BD54" s="28"/>
      <c r="BE54" s="28">
        <v>2</v>
      </c>
      <c r="BF54" s="28"/>
      <c r="BG54" s="28"/>
      <c r="BH54" s="28"/>
      <c r="BI54" s="28"/>
      <c r="BJ54" s="28"/>
      <c r="BK54" s="28" t="str">
        <f t="shared" si="19"/>
        <v/>
      </c>
      <c r="BL54" s="28" t="str">
        <f t="shared" si="20"/>
        <v>악마0.2</v>
      </c>
      <c r="BM54" s="28" t="str">
        <f t="shared" si="21"/>
        <v/>
      </c>
      <c r="BN54" s="28" t="str">
        <f t="shared" si="22"/>
        <v/>
      </c>
      <c r="BO54" s="28" t="str">
        <f t="shared" si="23"/>
        <v/>
      </c>
      <c r="BP54" s="28" t="str">
        <f t="shared" si="24"/>
        <v/>
      </c>
      <c r="BQ54" s="28" t="str">
        <f t="shared" si="25"/>
        <v/>
      </c>
      <c r="BR54" s="28" t="str">
        <f t="shared" si="26"/>
        <v/>
      </c>
      <c r="BS54" s="28" t="str">
        <f t="shared" si="27"/>
        <v/>
      </c>
      <c r="BT54" s="28">
        <f t="shared" si="28"/>
        <v>0.2</v>
      </c>
      <c r="BU54" s="28" t="str">
        <f t="shared" si="41"/>
        <v>악마0.2</v>
      </c>
      <c r="BV54" s="28"/>
      <c r="BW54" s="28">
        <v>0.2</v>
      </c>
      <c r="BX54" s="28"/>
      <c r="BY54" s="28"/>
      <c r="BZ54" s="28"/>
      <c r="CA54" s="28"/>
      <c r="CB54" s="28"/>
      <c r="CC54" s="28"/>
      <c r="CD54" s="28"/>
      <c r="CE54" s="28">
        <f t="shared" si="42"/>
        <v>0.06</v>
      </c>
      <c r="CF54" s="28">
        <f t="shared" si="29"/>
        <v>7.0000000000000007E-2</v>
      </c>
      <c r="CG54" s="28">
        <f t="shared" si="30"/>
        <v>7.0000000000000007E-2</v>
      </c>
      <c r="CH54" s="30" t="str">
        <f t="shared" si="43"/>
        <v>악마</v>
      </c>
      <c r="CI54" s="30" t="str">
        <f t="shared" si="44"/>
        <v>-</v>
      </c>
      <c r="CJ54" s="30">
        <f t="shared" si="45"/>
        <v>0.06</v>
      </c>
      <c r="CK54" s="30">
        <f t="shared" si="46"/>
        <v>5</v>
      </c>
      <c r="CL54" s="30" t="str">
        <f t="shared" si="47"/>
        <v/>
      </c>
      <c r="CM54" s="31" t="str">
        <f t="shared" si="48"/>
        <v/>
      </c>
    </row>
    <row r="55" spans="2:91" s="41" customFormat="1" ht="13.5" hidden="1" x14ac:dyDescent="0.3">
      <c r="B55" s="27">
        <v>52</v>
      </c>
      <c r="C55" s="32" t="s">
        <v>974</v>
      </c>
      <c r="D55" s="33" t="str">
        <f t="shared" si="31"/>
        <v>마네스 0→2각</v>
      </c>
      <c r="E55" s="33" t="str">
        <f t="shared" si="32"/>
        <v>아드린느 1→2각</v>
      </c>
      <c r="F55" s="33" t="str">
        <f t="shared" si="33"/>
        <v>나베갈 2→4각</v>
      </c>
      <c r="G55" s="33" t="str">
        <f t="shared" si="34"/>
        <v/>
      </c>
      <c r="H55" s="33" t="str">
        <f t="shared" si="35"/>
        <v/>
      </c>
      <c r="I55" s="33" t="str">
        <f t="shared" si="36"/>
        <v/>
      </c>
      <c r="J55" s="33" t="str">
        <f t="shared" si="37"/>
        <v/>
      </c>
      <c r="K55" s="33" t="str">
        <f t="shared" si="38"/>
        <v/>
      </c>
      <c r="L55" s="33" t="str">
        <f t="shared" si="39"/>
        <v/>
      </c>
      <c r="M55" s="33" t="str">
        <f t="shared" si="40"/>
        <v/>
      </c>
      <c r="N55" s="32" t="s">
        <v>975</v>
      </c>
      <c r="O55" s="32" t="s">
        <v>976</v>
      </c>
      <c r="P55" s="32" t="s">
        <v>224</v>
      </c>
      <c r="Q55" s="32"/>
      <c r="R55" s="32"/>
      <c r="S55" s="32"/>
      <c r="T55" s="32"/>
      <c r="U55" s="32"/>
      <c r="V55" s="32"/>
      <c r="W55" s="32"/>
      <c r="X55" s="32">
        <f>IF(AR55="","",VLOOKUP(AR55,추피_입력!$C$2:$E$289,2,0))</f>
        <v>0</v>
      </c>
      <c r="Y55" s="32">
        <f>IF(AS55="","",VLOOKUP(AS55,추피_입력!$C$2:$E$289,2,0))</f>
        <v>1</v>
      </c>
      <c r="Z55" s="32">
        <f>IF(AT55="","",VLOOKUP(AT55,추피_입력!$C$2:$E$289,2,0))</f>
        <v>2</v>
      </c>
      <c r="AA55" s="32" t="str">
        <f>IF(AU55="","",VLOOKUP(AU55,추피_입력!$C$2:$E$289,2,0))</f>
        <v/>
      </c>
      <c r="AB55" s="32" t="str">
        <f>IF(AV55="","",VLOOKUP(AV55,추피_입력!$C$2:$E$289,2,0))</f>
        <v/>
      </c>
      <c r="AC55" s="32" t="str">
        <f>IF(AW55="","",VLOOKUP(AW55,추피_입력!$C$2:$E$289,2,0))</f>
        <v/>
      </c>
      <c r="AD55" s="32" t="str">
        <f>IF(AX55="","",VLOOKUP(AX55,추피_입력!$C$2:$E$289,2,0))</f>
        <v/>
      </c>
      <c r="AE55" s="32" t="str">
        <f>IF(AY55="","",VLOOKUP(AY55,추피_입력!$C$2:$E$289,2,0))</f>
        <v/>
      </c>
      <c r="AF55" s="32" t="str">
        <f>IF(AZ55="","",VLOOKUP(AZ55,추피_입력!$C$2:$E$289,2,0))</f>
        <v/>
      </c>
      <c r="AG55" s="32" t="str">
        <f>IF(BA55="","",VLOOKUP(BA55,추피_입력!$C$2:$E$289,2,0))</f>
        <v/>
      </c>
      <c r="AH55" s="32">
        <f>IF(AR55="","",VLOOKUP(AR55,추피_입력!$C$2:$G$289,5,0))</f>
        <v>2</v>
      </c>
      <c r="AI55" s="32">
        <f>IF(AS55="","",VLOOKUP(AS55,추피_입력!$C$2:$G$289,5,0))</f>
        <v>2</v>
      </c>
      <c r="AJ55" s="32">
        <f>IF(AT55="","",VLOOKUP(AT55,추피_입력!$C$2:$G$289,5,0))</f>
        <v>4</v>
      </c>
      <c r="AK55" s="32" t="str">
        <f>IF(AU55="","",VLOOKUP(AU55,추피_입력!$C$2:$G$289,5,0))</f>
        <v/>
      </c>
      <c r="AL55" s="32" t="str">
        <f>IF(AV55="","",VLOOKUP(AV55,추피_입력!$C$2:$G$289,5,0))</f>
        <v/>
      </c>
      <c r="AM55" s="32" t="str">
        <f>IF(AW55="","",VLOOKUP(AW55,추피_입력!$C$2:$G$289,5,0))</f>
        <v/>
      </c>
      <c r="AN55" s="32" t="str">
        <f>IF(AX55="","",VLOOKUP(AX55,추피_입력!$C$2:$G$289,5,0))</f>
        <v/>
      </c>
      <c r="AO55" s="32" t="str">
        <f>IF(AY55="","",VLOOKUP(AY55,추피_입력!$C$2:$G$289,5,0))</f>
        <v/>
      </c>
      <c r="AP55" s="32" t="str">
        <f>IF(AZ55="","",VLOOKUP(AZ55,추피_입력!$C$2:$G$289,5,0))</f>
        <v/>
      </c>
      <c r="AQ55" s="32" t="str">
        <f>IF(BA55="","",VLOOKUP(BA55,추피_입력!$C$2:$G$289,5,0))</f>
        <v/>
      </c>
      <c r="AR55" s="32" t="str">
        <f>IF(N55="","",VLOOKUP(N55,추피_입력!$B$2:$E$289,2,0))</f>
        <v>c-26</v>
      </c>
      <c r="AS55" s="32" t="str">
        <f>IF(O55="","",VLOOKUP(O55,추피_입력!$B$2:$E$289,2,0))</f>
        <v>c-56</v>
      </c>
      <c r="AT55" s="32" t="str">
        <f>IF(P55="","",VLOOKUP(P55,추피_입력!$B$2:$E$289,2,0))</f>
        <v>d-5</v>
      </c>
      <c r="AU55" s="32" t="str">
        <f>IF(Q55="","",VLOOKUP(Q55,추피_입력!$B$2:$E$289,2,0))</f>
        <v/>
      </c>
      <c r="AV55" s="32" t="str">
        <f>IF(R55="","",VLOOKUP(R55,추피_입력!$B$2:$E$289,2,0))</f>
        <v/>
      </c>
      <c r="AW55" s="32" t="str">
        <f>IF(S55="","",VLOOKUP(S55,추피_입력!$B$2:$E$289,2,0))</f>
        <v/>
      </c>
      <c r="AX55" s="32" t="str">
        <f>IF(T55="","",VLOOKUP(T55,추피_입력!$B$2:$E$289,2,0))</f>
        <v/>
      </c>
      <c r="AY55" s="32" t="str">
        <f>IF(U55="","",VLOOKUP(U55,추피_입력!$B$2:$E$289,2,0))</f>
        <v/>
      </c>
      <c r="AZ55" s="32" t="str">
        <f>IF(V55="","",VLOOKUP(V55,추피_입력!$B$2:$E$289,2,0))</f>
        <v/>
      </c>
      <c r="BA55" s="32" t="str">
        <f>IF(W55="","",VLOOKUP(W55,추피_입력!$B$2:$E$289,2,0))</f>
        <v/>
      </c>
      <c r="BB55" s="32"/>
      <c r="BC55" s="32"/>
      <c r="BD55" s="32"/>
      <c r="BE55" s="32"/>
      <c r="BF55" s="32"/>
      <c r="BG55" s="32"/>
      <c r="BH55" s="32"/>
      <c r="BI55" s="32"/>
      <c r="BJ55" s="32">
        <v>2</v>
      </c>
      <c r="BK55" s="32" t="str">
        <f t="shared" si="19"/>
        <v/>
      </c>
      <c r="BL55" s="32" t="str">
        <f t="shared" si="20"/>
        <v/>
      </c>
      <c r="BM55" s="32" t="str">
        <f t="shared" si="21"/>
        <v/>
      </c>
      <c r="BN55" s="32" t="str">
        <f t="shared" si="22"/>
        <v/>
      </c>
      <c r="BO55" s="32" t="str">
        <f t="shared" si="23"/>
        <v/>
      </c>
      <c r="BP55" s="32" t="str">
        <f t="shared" si="24"/>
        <v>곤충0.2</v>
      </c>
      <c r="BQ55" s="32" t="str">
        <f t="shared" si="25"/>
        <v/>
      </c>
      <c r="BR55" s="32" t="str">
        <f t="shared" si="26"/>
        <v/>
      </c>
      <c r="BS55" s="32" t="str">
        <f t="shared" si="27"/>
        <v/>
      </c>
      <c r="BT55" s="32">
        <f t="shared" si="28"/>
        <v>0.2</v>
      </c>
      <c r="BU55" s="32" t="str">
        <f t="shared" si="41"/>
        <v>곤충0.2</v>
      </c>
      <c r="BV55" s="32"/>
      <c r="BW55" s="32"/>
      <c r="BX55" s="32"/>
      <c r="BY55" s="32"/>
      <c r="BZ55" s="32"/>
      <c r="CA55" s="32">
        <v>0.2</v>
      </c>
      <c r="CB55" s="32"/>
      <c r="CC55" s="32"/>
      <c r="CD55" s="32"/>
      <c r="CE55" s="32">
        <f t="shared" si="42"/>
        <v>0.06</v>
      </c>
      <c r="CF55" s="32">
        <f t="shared" si="29"/>
        <v>7.0000000000000007E-2</v>
      </c>
      <c r="CG55" s="32">
        <f t="shared" si="30"/>
        <v>7.0000000000000007E-2</v>
      </c>
      <c r="CH55" s="34" t="str">
        <f t="shared" si="43"/>
        <v>곤충</v>
      </c>
      <c r="CI55" s="34" t="str">
        <f t="shared" si="44"/>
        <v>-</v>
      </c>
      <c r="CJ55" s="34">
        <f t="shared" si="45"/>
        <v>0.06</v>
      </c>
      <c r="CK55" s="34">
        <f t="shared" si="46"/>
        <v>3</v>
      </c>
      <c r="CL55" s="34" t="str">
        <f t="shared" si="47"/>
        <v/>
      </c>
      <c r="CM55" s="35" t="str">
        <f t="shared" si="48"/>
        <v/>
      </c>
    </row>
    <row r="56" spans="2:91" s="41" customFormat="1" ht="13.5" x14ac:dyDescent="0.3">
      <c r="B56" s="27">
        <v>53</v>
      </c>
      <c r="C56" s="28" t="s">
        <v>977</v>
      </c>
      <c r="D56" s="29" t="str">
        <f t="shared" si="31"/>
        <v>카멘 없음</v>
      </c>
      <c r="E56" s="29" t="str">
        <f t="shared" si="32"/>
        <v>지그문트 0→2각</v>
      </c>
      <c r="F56" s="29" t="str">
        <f t="shared" si="33"/>
        <v>나베갈 2→4각</v>
      </c>
      <c r="G56" s="29" t="str">
        <f t="shared" si="34"/>
        <v>카이슈르 0→2각</v>
      </c>
      <c r="H56" s="29" t="str">
        <f t="shared" si="35"/>
        <v>아드모스 0→4각</v>
      </c>
      <c r="I56" s="29" t="str">
        <f t="shared" si="36"/>
        <v>칼트말루스 0→2각</v>
      </c>
      <c r="J56" s="29" t="str">
        <f t="shared" si="37"/>
        <v/>
      </c>
      <c r="K56" s="29" t="str">
        <f t="shared" si="38"/>
        <v/>
      </c>
      <c r="L56" s="29" t="str">
        <f t="shared" si="39"/>
        <v/>
      </c>
      <c r="M56" s="29" t="str">
        <f t="shared" si="40"/>
        <v/>
      </c>
      <c r="N56" s="28" t="s">
        <v>978</v>
      </c>
      <c r="O56" s="28" t="s">
        <v>968</v>
      </c>
      <c r="P56" s="28" t="s">
        <v>972</v>
      </c>
      <c r="Q56" s="28" t="s">
        <v>979</v>
      </c>
      <c r="R56" s="28" t="s">
        <v>304</v>
      </c>
      <c r="S56" s="28" t="s">
        <v>305</v>
      </c>
      <c r="T56" s="28"/>
      <c r="U56" s="28"/>
      <c r="V56" s="28"/>
      <c r="W56" s="28"/>
      <c r="X56" s="28" t="str">
        <f>IF(AR56="","",VLOOKUP(AR56,추피_입력!$C$2:$E$289,2,0))</f>
        <v>-</v>
      </c>
      <c r="Y56" s="28">
        <f>IF(AS56="","",VLOOKUP(AS56,추피_입력!$C$2:$E$289,2,0))</f>
        <v>0</v>
      </c>
      <c r="Z56" s="28">
        <f>IF(AT56="","",VLOOKUP(AT56,추피_입력!$C$2:$E$289,2,0))</f>
        <v>2</v>
      </c>
      <c r="AA56" s="28">
        <f>IF(AU56="","",VLOOKUP(AU56,추피_입력!$C$2:$E$289,2,0))</f>
        <v>0</v>
      </c>
      <c r="AB56" s="28">
        <f>IF(AV56="","",VLOOKUP(AV56,추피_입력!$C$2:$E$289,2,0))</f>
        <v>0</v>
      </c>
      <c r="AC56" s="28">
        <f>IF(AW56="","",VLOOKUP(AW56,추피_입력!$C$2:$E$289,2,0))</f>
        <v>0</v>
      </c>
      <c r="AD56" s="28" t="str">
        <f>IF(AX56="","",VLOOKUP(AX56,추피_입력!$C$2:$E$289,2,0))</f>
        <v/>
      </c>
      <c r="AE56" s="28" t="str">
        <f>IF(AY56="","",VLOOKUP(AY56,추피_입력!$C$2:$E$289,2,0))</f>
        <v/>
      </c>
      <c r="AF56" s="28" t="str">
        <f>IF(AZ56="","",VLOOKUP(AZ56,추피_입력!$C$2:$E$289,2,0))</f>
        <v/>
      </c>
      <c r="AG56" s="28" t="str">
        <f>IF(BA56="","",VLOOKUP(BA56,추피_입력!$C$2:$E$289,2,0))</f>
        <v/>
      </c>
      <c r="AH56" s="28" t="str">
        <f>IF(AR56="","",VLOOKUP(AR56,추피_입력!$C$2:$G$289,5,0))</f>
        <v>-</v>
      </c>
      <c r="AI56" s="28">
        <f>IF(AS56="","",VLOOKUP(AS56,추피_입력!$C$2:$G$289,5,0))</f>
        <v>2</v>
      </c>
      <c r="AJ56" s="28">
        <f>IF(AT56="","",VLOOKUP(AT56,추피_입력!$C$2:$G$289,5,0))</f>
        <v>4</v>
      </c>
      <c r="AK56" s="28">
        <f>IF(AU56="","",VLOOKUP(AU56,추피_입력!$C$2:$G$289,5,0))</f>
        <v>2</v>
      </c>
      <c r="AL56" s="28">
        <f>IF(AV56="","",VLOOKUP(AV56,추피_입력!$C$2:$G$289,5,0))</f>
        <v>4</v>
      </c>
      <c r="AM56" s="28">
        <f>IF(AW56="","",VLOOKUP(AW56,추피_입력!$C$2:$G$289,5,0))</f>
        <v>2</v>
      </c>
      <c r="AN56" s="28" t="str">
        <f>IF(AX56="","",VLOOKUP(AX56,추피_입력!$C$2:$G$289,5,0))</f>
        <v/>
      </c>
      <c r="AO56" s="28" t="str">
        <f>IF(AY56="","",VLOOKUP(AY56,추피_입력!$C$2:$G$289,5,0))</f>
        <v/>
      </c>
      <c r="AP56" s="28" t="str">
        <f>IF(AZ56="","",VLOOKUP(AZ56,추피_입력!$C$2:$G$289,5,0))</f>
        <v/>
      </c>
      <c r="AQ56" s="28" t="str">
        <f>IF(BA56="","",VLOOKUP(BA56,추피_입력!$C$2:$G$289,5,0))</f>
        <v/>
      </c>
      <c r="AR56" s="28" t="str">
        <f>IF(N56="","",VLOOKUP(N56,추피_입력!$B$2:$E$289,2,0))</f>
        <v>a-23</v>
      </c>
      <c r="AS56" s="28" t="str">
        <f>IF(O56="","",VLOOKUP(O56,추피_입력!$B$2:$E$289,2,0))</f>
        <v>b-46</v>
      </c>
      <c r="AT56" s="28" t="str">
        <f>IF(P56="","",VLOOKUP(P56,추피_입력!$B$2:$E$289,2,0))</f>
        <v>d-5</v>
      </c>
      <c r="AU56" s="28" t="str">
        <f>IF(Q56="","",VLOOKUP(Q56,추피_입력!$B$2:$E$289,2,0))</f>
        <v>b-52</v>
      </c>
      <c r="AV56" s="28" t="str">
        <f>IF(R56="","",VLOOKUP(R56,추피_입력!$B$2:$E$289,2,0))</f>
        <v>c-57</v>
      </c>
      <c r="AW56" s="28" t="str">
        <f>IF(S56="","",VLOOKUP(S56,추피_입력!$B$2:$E$289,2,0))</f>
        <v>b-59</v>
      </c>
      <c r="AX56" s="28" t="str">
        <f>IF(T56="","",VLOOKUP(T56,추피_입력!$B$2:$E$289,2,0))</f>
        <v/>
      </c>
      <c r="AY56" s="28" t="str">
        <f>IF(U56="","",VLOOKUP(U56,추피_입력!$B$2:$E$289,2,0))</f>
        <v/>
      </c>
      <c r="AZ56" s="28" t="str">
        <f>IF(V56="","",VLOOKUP(V56,추피_입력!$B$2:$E$289,2,0))</f>
        <v/>
      </c>
      <c r="BA56" s="28" t="str">
        <f>IF(W56="","",VLOOKUP(W56,추피_입력!$B$2:$E$289,2,0))</f>
        <v/>
      </c>
      <c r="BB56" s="28"/>
      <c r="BC56" s="28"/>
      <c r="BD56" s="28"/>
      <c r="BE56" s="28"/>
      <c r="BF56" s="28"/>
      <c r="BG56" s="28"/>
      <c r="BH56" s="28">
        <v>2</v>
      </c>
      <c r="BI56" s="28"/>
      <c r="BJ56" s="28"/>
      <c r="BK56" s="28" t="str">
        <f t="shared" si="19"/>
        <v/>
      </c>
      <c r="BL56" s="28" t="str">
        <f t="shared" si="20"/>
        <v>악마0.3</v>
      </c>
      <c r="BM56" s="28" t="str">
        <f t="shared" si="21"/>
        <v/>
      </c>
      <c r="BN56" s="28" t="str">
        <f t="shared" si="22"/>
        <v/>
      </c>
      <c r="BO56" s="28" t="str">
        <f t="shared" si="23"/>
        <v/>
      </c>
      <c r="BP56" s="28" t="str">
        <f t="shared" si="24"/>
        <v/>
      </c>
      <c r="BQ56" s="28" t="str">
        <f t="shared" si="25"/>
        <v/>
      </c>
      <c r="BR56" s="28" t="str">
        <f t="shared" si="26"/>
        <v/>
      </c>
      <c r="BS56" s="28" t="str">
        <f t="shared" si="27"/>
        <v/>
      </c>
      <c r="BT56" s="28">
        <f t="shared" si="28"/>
        <v>0.3</v>
      </c>
      <c r="BU56" s="28" t="str">
        <f t="shared" si="41"/>
        <v>악마0.3</v>
      </c>
      <c r="BV56" s="28"/>
      <c r="BW56" s="28">
        <v>0.3</v>
      </c>
      <c r="BX56" s="28"/>
      <c r="BY56" s="28"/>
      <c r="BZ56" s="28"/>
      <c r="CA56" s="28"/>
      <c r="CB56" s="28"/>
      <c r="CC56" s="28"/>
      <c r="CD56" s="28"/>
      <c r="CE56" s="28">
        <f t="shared" si="42"/>
        <v>0.1</v>
      </c>
      <c r="CF56" s="28">
        <f t="shared" si="29"/>
        <v>0.1</v>
      </c>
      <c r="CG56" s="28">
        <f t="shared" si="30"/>
        <v>0.1</v>
      </c>
      <c r="CH56" s="30" t="str">
        <f t="shared" si="43"/>
        <v>악마</v>
      </c>
      <c r="CI56" s="30" t="str">
        <f t="shared" si="44"/>
        <v>-</v>
      </c>
      <c r="CJ56" s="30" t="str">
        <f t="shared" si="45"/>
        <v>-</v>
      </c>
      <c r="CK56" s="30" t="str">
        <f t="shared" si="46"/>
        <v/>
      </c>
      <c r="CL56" s="30" t="str">
        <f t="shared" si="47"/>
        <v/>
      </c>
      <c r="CM56" s="31" t="str">
        <f t="shared" si="48"/>
        <v/>
      </c>
    </row>
    <row r="57" spans="2:91" s="41" customFormat="1" ht="13.5" hidden="1" x14ac:dyDescent="0.3">
      <c r="B57" s="27">
        <v>54</v>
      </c>
      <c r="C57" s="32" t="s">
        <v>980</v>
      </c>
      <c r="D57" s="33" t="str">
        <f t="shared" si="31"/>
        <v>수호자 에오로 0→5각</v>
      </c>
      <c r="E57" s="33" t="str">
        <f t="shared" si="32"/>
        <v>수호자 티르 4→5각</v>
      </c>
      <c r="F57" s="33" t="str">
        <f t="shared" si="33"/>
        <v>아크의 수호자 오셀 0→3각</v>
      </c>
      <c r="G57" s="33" t="str">
        <f t="shared" si="34"/>
        <v>수호자 페오스 2→3각</v>
      </c>
      <c r="H57" s="33" t="str">
        <f t="shared" si="35"/>
        <v/>
      </c>
      <c r="I57" s="33" t="str">
        <f t="shared" si="36"/>
        <v/>
      </c>
      <c r="J57" s="33" t="str">
        <f t="shared" si="37"/>
        <v/>
      </c>
      <c r="K57" s="33" t="str">
        <f t="shared" si="38"/>
        <v/>
      </c>
      <c r="L57" s="33" t="str">
        <f t="shared" si="39"/>
        <v/>
      </c>
      <c r="M57" s="33" t="str">
        <f t="shared" si="40"/>
        <v/>
      </c>
      <c r="N57" s="32" t="s">
        <v>958</v>
      </c>
      <c r="O57" s="32" t="s">
        <v>959</v>
      </c>
      <c r="P57" s="32" t="s">
        <v>285</v>
      </c>
      <c r="Q57" s="32" t="s">
        <v>283</v>
      </c>
      <c r="R57" s="32"/>
      <c r="S57" s="32"/>
      <c r="T57" s="32"/>
      <c r="U57" s="32"/>
      <c r="V57" s="32"/>
      <c r="W57" s="32"/>
      <c r="X57" s="32">
        <f>IF(AR57="","",VLOOKUP(AR57,추피_입력!$C$2:$E$289,2,0))</f>
        <v>0</v>
      </c>
      <c r="Y57" s="32">
        <f>IF(AS57="","",VLOOKUP(AS57,추피_입력!$C$2:$E$289,2,0))</f>
        <v>4</v>
      </c>
      <c r="Z57" s="32">
        <f>IF(AT57="","",VLOOKUP(AT57,추피_입력!$C$2:$E$289,2,0))</f>
        <v>0</v>
      </c>
      <c r="AA57" s="32">
        <f>IF(AU57="","",VLOOKUP(AU57,추피_입력!$C$2:$E$289,2,0))</f>
        <v>2</v>
      </c>
      <c r="AB57" s="32" t="str">
        <f>IF(AV57="","",VLOOKUP(AV57,추피_입력!$C$2:$E$289,2,0))</f>
        <v/>
      </c>
      <c r="AC57" s="32" t="str">
        <f>IF(AW57="","",VLOOKUP(AW57,추피_입력!$C$2:$E$289,2,0))</f>
        <v/>
      </c>
      <c r="AD57" s="32" t="str">
        <f>IF(AX57="","",VLOOKUP(AX57,추피_입력!$C$2:$E$289,2,0))</f>
        <v/>
      </c>
      <c r="AE57" s="32" t="str">
        <f>IF(AY57="","",VLOOKUP(AY57,추피_입력!$C$2:$E$289,2,0))</f>
        <v/>
      </c>
      <c r="AF57" s="32" t="str">
        <f>IF(AZ57="","",VLOOKUP(AZ57,추피_입력!$C$2:$E$289,2,0))</f>
        <v/>
      </c>
      <c r="AG57" s="32" t="str">
        <f>IF(BA57="","",VLOOKUP(BA57,추피_입력!$C$2:$E$289,2,0))</f>
        <v/>
      </c>
      <c r="AH57" s="32">
        <f>IF(AR57="","",VLOOKUP(AR57,추피_입력!$C$2:$G$289,5,0))</f>
        <v>5</v>
      </c>
      <c r="AI57" s="32">
        <f>IF(AS57="","",VLOOKUP(AS57,추피_입력!$C$2:$G$289,5,0))</f>
        <v>5</v>
      </c>
      <c r="AJ57" s="32">
        <f>IF(AT57="","",VLOOKUP(AT57,추피_입력!$C$2:$G$289,5,0))</f>
        <v>3</v>
      </c>
      <c r="AK57" s="32">
        <f>IF(AU57="","",VLOOKUP(AU57,추피_입력!$C$2:$G$289,5,0))</f>
        <v>3</v>
      </c>
      <c r="AL57" s="32" t="str">
        <f>IF(AV57="","",VLOOKUP(AV57,추피_입력!$C$2:$G$289,5,0))</f>
        <v/>
      </c>
      <c r="AM57" s="32" t="str">
        <f>IF(AW57="","",VLOOKUP(AW57,추피_입력!$C$2:$G$289,5,0))</f>
        <v/>
      </c>
      <c r="AN57" s="32" t="str">
        <f>IF(AX57="","",VLOOKUP(AX57,추피_입력!$C$2:$G$289,5,0))</f>
        <v/>
      </c>
      <c r="AO57" s="32" t="str">
        <f>IF(AY57="","",VLOOKUP(AY57,추피_입력!$C$2:$G$289,5,0))</f>
        <v/>
      </c>
      <c r="AP57" s="32" t="str">
        <f>IF(AZ57="","",VLOOKUP(AZ57,추피_입력!$C$2:$G$289,5,0))</f>
        <v/>
      </c>
      <c r="AQ57" s="32" t="str">
        <f>IF(BA57="","",VLOOKUP(BA57,추피_입력!$C$2:$G$289,5,0))</f>
        <v/>
      </c>
      <c r="AR57" s="32" t="str">
        <f>IF(N57="","",VLOOKUP(N57,추피_입력!$B$2:$E$289,2,0))</f>
        <v>c-48</v>
      </c>
      <c r="AS57" s="32" t="str">
        <f>IF(O57="","",VLOOKUP(O57,추피_입력!$B$2:$E$289,2,0))</f>
        <v>c-49</v>
      </c>
      <c r="AT57" s="32" t="str">
        <f>IF(P57="","",VLOOKUP(P57,추피_입력!$B$2:$E$289,2,0))</f>
        <v>c-61</v>
      </c>
      <c r="AU57" s="32" t="str">
        <f>IF(Q57="","",VLOOKUP(Q57,추피_입력!$B$2:$E$289,2,0))</f>
        <v>d-29</v>
      </c>
      <c r="AV57" s="32" t="str">
        <f>IF(R57="","",VLOOKUP(R57,추피_입력!$B$2:$E$289,2,0))</f>
        <v/>
      </c>
      <c r="AW57" s="32" t="str">
        <f>IF(S57="","",VLOOKUP(S57,추피_입력!$B$2:$E$289,2,0))</f>
        <v/>
      </c>
      <c r="AX57" s="32" t="str">
        <f>IF(T57="","",VLOOKUP(T57,추피_입력!$B$2:$E$289,2,0))</f>
        <v/>
      </c>
      <c r="AY57" s="32" t="str">
        <f>IF(U57="","",VLOOKUP(U57,추피_입력!$B$2:$E$289,2,0))</f>
        <v/>
      </c>
      <c r="AZ57" s="32" t="str">
        <f>IF(V57="","",VLOOKUP(V57,추피_입력!$B$2:$E$289,2,0))</f>
        <v/>
      </c>
      <c r="BA57" s="32" t="str">
        <f>IF(W57="","",VLOOKUP(W57,추피_입력!$B$2:$E$289,2,0))</f>
        <v/>
      </c>
      <c r="BB57" s="32"/>
      <c r="BC57" s="32"/>
      <c r="BD57" s="32"/>
      <c r="BE57" s="32"/>
      <c r="BF57" s="32"/>
      <c r="BG57" s="32"/>
      <c r="BH57" s="32"/>
      <c r="BI57" s="32">
        <v>1</v>
      </c>
      <c r="BJ57" s="32"/>
      <c r="BK57" s="32" t="str">
        <f t="shared" si="19"/>
        <v/>
      </c>
      <c r="BL57" s="32" t="str">
        <f t="shared" si="20"/>
        <v/>
      </c>
      <c r="BM57" s="32" t="str">
        <f t="shared" si="21"/>
        <v>물질0.2</v>
      </c>
      <c r="BN57" s="32" t="str">
        <f t="shared" si="22"/>
        <v/>
      </c>
      <c r="BO57" s="32" t="str">
        <f t="shared" si="23"/>
        <v/>
      </c>
      <c r="BP57" s="32" t="str">
        <f t="shared" si="24"/>
        <v/>
      </c>
      <c r="BQ57" s="32" t="str">
        <f t="shared" si="25"/>
        <v/>
      </c>
      <c r="BR57" s="32" t="str">
        <f t="shared" si="26"/>
        <v/>
      </c>
      <c r="BS57" s="32" t="str">
        <f t="shared" si="27"/>
        <v/>
      </c>
      <c r="BT57" s="32">
        <f t="shared" si="28"/>
        <v>0.2</v>
      </c>
      <c r="BU57" s="32" t="str">
        <f t="shared" si="41"/>
        <v>물질0.2</v>
      </c>
      <c r="BV57" s="32"/>
      <c r="BW57" s="32"/>
      <c r="BX57" s="32">
        <v>0.2</v>
      </c>
      <c r="BY57" s="32"/>
      <c r="BZ57" s="32"/>
      <c r="CA57" s="32"/>
      <c r="CB57" s="32"/>
      <c r="CC57" s="32"/>
      <c r="CD57" s="32"/>
      <c r="CE57" s="32">
        <f t="shared" si="42"/>
        <v>0.06</v>
      </c>
      <c r="CF57" s="32">
        <f t="shared" si="29"/>
        <v>7.0000000000000007E-2</v>
      </c>
      <c r="CG57" s="32">
        <f t="shared" si="30"/>
        <v>7.0000000000000007E-2</v>
      </c>
      <c r="CH57" s="34" t="str">
        <f t="shared" si="43"/>
        <v>물질</v>
      </c>
      <c r="CI57" s="34" t="str">
        <f t="shared" si="44"/>
        <v>-</v>
      </c>
      <c r="CJ57" s="34">
        <f t="shared" si="45"/>
        <v>0.13</v>
      </c>
      <c r="CK57" s="34">
        <f t="shared" si="46"/>
        <v>2</v>
      </c>
      <c r="CL57" s="34">
        <f t="shared" si="47"/>
        <v>10</v>
      </c>
      <c r="CM57" s="35" t="str">
        <f t="shared" si="48"/>
        <v/>
      </c>
    </row>
    <row r="58" spans="2:91" s="41" customFormat="1" ht="13.5" x14ac:dyDescent="0.3">
      <c r="B58" s="27">
        <v>55</v>
      </c>
      <c r="C58" s="28" t="s">
        <v>981</v>
      </c>
      <c r="D58" s="29" t="str">
        <f t="shared" si="31"/>
        <v>한이 서린 여인 2→3각</v>
      </c>
      <c r="E58" s="29" t="str">
        <f t="shared" si="32"/>
        <v>에이케르 4각</v>
      </c>
      <c r="F58" s="29" t="str">
        <f t="shared" si="33"/>
        <v>나베르 3→4각</v>
      </c>
      <c r="G58" s="29" t="str">
        <f t="shared" si="34"/>
        <v>에스더 루테란 1→3각</v>
      </c>
      <c r="H58" s="29" t="str">
        <f t="shared" si="35"/>
        <v>아비시나 1→2각</v>
      </c>
      <c r="I58" s="29" t="str">
        <f t="shared" si="36"/>
        <v>마법사 로나운 1→3각</v>
      </c>
      <c r="J58" s="29" t="str">
        <f t="shared" si="37"/>
        <v/>
      </c>
      <c r="K58" s="29" t="str">
        <f t="shared" si="38"/>
        <v/>
      </c>
      <c r="L58" s="29" t="str">
        <f t="shared" si="39"/>
        <v/>
      </c>
      <c r="M58" s="29" t="str">
        <f t="shared" si="40"/>
        <v/>
      </c>
      <c r="N58" s="28" t="s">
        <v>982</v>
      </c>
      <c r="O58" s="28" t="s">
        <v>905</v>
      </c>
      <c r="P58" s="28" t="s">
        <v>983</v>
      </c>
      <c r="Q58" s="28" t="s">
        <v>940</v>
      </c>
      <c r="R58" s="28" t="s">
        <v>308</v>
      </c>
      <c r="S58" s="28" t="s">
        <v>309</v>
      </c>
      <c r="T58" s="28"/>
      <c r="U58" s="28"/>
      <c r="V58" s="28"/>
      <c r="W58" s="28"/>
      <c r="X58" s="28">
        <f>IF(AR58="","",VLOOKUP(AR58,추피_입력!$C$2:$E$289,2,0))</f>
        <v>2</v>
      </c>
      <c r="Y58" s="28">
        <f>IF(AS58="","",VLOOKUP(AS58,추피_입력!$C$2:$E$289,2,0))</f>
        <v>4</v>
      </c>
      <c r="Z58" s="28">
        <f>IF(AT58="","",VLOOKUP(AT58,추피_입력!$C$2:$E$289,2,0))</f>
        <v>3</v>
      </c>
      <c r="AA58" s="28">
        <f>IF(AU58="","",VLOOKUP(AU58,추피_입력!$C$2:$E$289,2,0))</f>
        <v>1</v>
      </c>
      <c r="AB58" s="28">
        <f>IF(AV58="","",VLOOKUP(AV58,추피_입력!$C$2:$E$289,2,0))</f>
        <v>1</v>
      </c>
      <c r="AC58" s="28">
        <f>IF(AW58="","",VLOOKUP(AW58,추피_입력!$C$2:$E$289,2,0))</f>
        <v>1</v>
      </c>
      <c r="AD58" s="28" t="str">
        <f>IF(AX58="","",VLOOKUP(AX58,추피_입력!$C$2:$E$289,2,0))</f>
        <v/>
      </c>
      <c r="AE58" s="28" t="str">
        <f>IF(AY58="","",VLOOKUP(AY58,추피_입력!$C$2:$E$289,2,0))</f>
        <v/>
      </c>
      <c r="AF58" s="28" t="str">
        <f>IF(AZ58="","",VLOOKUP(AZ58,추피_입력!$C$2:$E$289,2,0))</f>
        <v/>
      </c>
      <c r="AG58" s="28" t="str">
        <f>IF(BA58="","",VLOOKUP(BA58,추피_입력!$C$2:$E$289,2,0))</f>
        <v/>
      </c>
      <c r="AH58" s="28">
        <f>IF(AR58="","",VLOOKUP(AR58,추피_입력!$C$2:$G$289,5,0))</f>
        <v>3</v>
      </c>
      <c r="AI58" s="28">
        <f>IF(AS58="","",VLOOKUP(AS58,추피_입력!$C$2:$G$289,5,0))</f>
        <v>4</v>
      </c>
      <c r="AJ58" s="28">
        <f>IF(AT58="","",VLOOKUP(AT58,추피_입력!$C$2:$G$289,5,0))</f>
        <v>4</v>
      </c>
      <c r="AK58" s="28">
        <f>IF(AU58="","",VLOOKUP(AU58,추피_입력!$C$2:$G$289,5,0))</f>
        <v>3</v>
      </c>
      <c r="AL58" s="28">
        <f>IF(AV58="","",VLOOKUP(AV58,추피_입력!$C$2:$G$289,5,0))</f>
        <v>2</v>
      </c>
      <c r="AM58" s="28">
        <f>IF(AW58="","",VLOOKUP(AW58,추피_입력!$C$2:$G$289,5,0))</f>
        <v>3</v>
      </c>
      <c r="AN58" s="28" t="str">
        <f>IF(AX58="","",VLOOKUP(AX58,추피_입력!$C$2:$G$289,5,0))</f>
        <v/>
      </c>
      <c r="AO58" s="28" t="str">
        <f>IF(AY58="","",VLOOKUP(AY58,추피_입력!$C$2:$G$289,5,0))</f>
        <v/>
      </c>
      <c r="AP58" s="28" t="str">
        <f>IF(AZ58="","",VLOOKUP(AZ58,추피_입력!$C$2:$G$289,5,0))</f>
        <v/>
      </c>
      <c r="AQ58" s="28" t="str">
        <f>IF(BA58="","",VLOOKUP(BA58,추피_입력!$C$2:$G$289,5,0))</f>
        <v/>
      </c>
      <c r="AR58" s="28" t="str">
        <f>IF(N58="","",VLOOKUP(N58,추피_입력!$B$2:$E$289,2,0))</f>
        <v>d-55</v>
      </c>
      <c r="AS58" s="28" t="str">
        <f>IF(O58="","",VLOOKUP(O58,추피_입력!$B$2:$E$289,2,0))</f>
        <v>c-66</v>
      </c>
      <c r="AT58" s="28" t="str">
        <f>IF(P58="","",VLOOKUP(P58,추피_입력!$B$2:$E$289,2,0))</f>
        <v>c-11</v>
      </c>
      <c r="AU58" s="28" t="str">
        <f>IF(Q58="","",VLOOKUP(Q58,추피_입력!$B$2:$E$289,2,0))</f>
        <v>a-16</v>
      </c>
      <c r="AV58" s="28" t="str">
        <f>IF(R58="","",VLOOKUP(R58,추피_입력!$B$2:$E$289,2,0))</f>
        <v>c-59</v>
      </c>
      <c r="AW58" s="28" t="str">
        <f>IF(S58="","",VLOOKUP(S58,추피_입력!$B$2:$E$289,2,0))</f>
        <v>b-11</v>
      </c>
      <c r="AX58" s="28" t="str">
        <f>IF(T58="","",VLOOKUP(T58,추피_입력!$B$2:$E$289,2,0))</f>
        <v/>
      </c>
      <c r="AY58" s="28" t="str">
        <f>IF(U58="","",VLOOKUP(U58,추피_입력!$B$2:$E$289,2,0))</f>
        <v/>
      </c>
      <c r="AZ58" s="28" t="str">
        <f>IF(V58="","",VLOOKUP(V58,추피_입력!$B$2:$E$289,2,0))</f>
        <v/>
      </c>
      <c r="BA58" s="28" t="str">
        <f>IF(W58="","",VLOOKUP(W58,추피_입력!$B$2:$E$289,2,0))</f>
        <v/>
      </c>
      <c r="BB58" s="28"/>
      <c r="BC58" s="28"/>
      <c r="BD58" s="28"/>
      <c r="BE58" s="28">
        <v>2</v>
      </c>
      <c r="BF58" s="28"/>
      <c r="BG58" s="28"/>
      <c r="BH58" s="28"/>
      <c r="BI58" s="28"/>
      <c r="BJ58" s="28"/>
      <c r="BK58" s="28" t="str">
        <f t="shared" si="19"/>
        <v/>
      </c>
      <c r="BL58" s="28" t="str">
        <f t="shared" si="20"/>
        <v>악마0.3</v>
      </c>
      <c r="BM58" s="28" t="str">
        <f t="shared" si="21"/>
        <v/>
      </c>
      <c r="BN58" s="28" t="str">
        <f t="shared" si="22"/>
        <v/>
      </c>
      <c r="BO58" s="28" t="str">
        <f t="shared" si="23"/>
        <v/>
      </c>
      <c r="BP58" s="28" t="str">
        <f t="shared" si="24"/>
        <v/>
      </c>
      <c r="BQ58" s="28" t="str">
        <f t="shared" si="25"/>
        <v/>
      </c>
      <c r="BR58" s="28" t="str">
        <f t="shared" si="26"/>
        <v/>
      </c>
      <c r="BS58" s="28" t="str">
        <f t="shared" si="27"/>
        <v/>
      </c>
      <c r="BT58" s="28">
        <f t="shared" si="28"/>
        <v>0.3</v>
      </c>
      <c r="BU58" s="28" t="str">
        <f t="shared" si="41"/>
        <v>악마0.3</v>
      </c>
      <c r="BV58" s="28"/>
      <c r="BW58" s="28">
        <v>0.3</v>
      </c>
      <c r="BX58" s="28"/>
      <c r="BY58" s="28"/>
      <c r="BZ58" s="28"/>
      <c r="CA58" s="28"/>
      <c r="CB58" s="28"/>
      <c r="CC58" s="28"/>
      <c r="CD58" s="28"/>
      <c r="CE58" s="28">
        <f t="shared" si="42"/>
        <v>0.1</v>
      </c>
      <c r="CF58" s="28">
        <f t="shared" si="29"/>
        <v>0.1</v>
      </c>
      <c r="CG58" s="28">
        <f t="shared" si="30"/>
        <v>0.1</v>
      </c>
      <c r="CH58" s="30" t="str">
        <f t="shared" si="43"/>
        <v>악마</v>
      </c>
      <c r="CI58" s="30">
        <f t="shared" si="44"/>
        <v>0.1</v>
      </c>
      <c r="CJ58" s="30">
        <f t="shared" si="45"/>
        <v>0.1</v>
      </c>
      <c r="CK58" s="30" t="str">
        <f t="shared" si="46"/>
        <v/>
      </c>
      <c r="CL58" s="30" t="str">
        <f t="shared" si="47"/>
        <v/>
      </c>
      <c r="CM58" s="31" t="str">
        <f t="shared" si="48"/>
        <v/>
      </c>
    </row>
    <row r="59" spans="2:91" s="41" customFormat="1" ht="13.5" hidden="1" x14ac:dyDescent="0.3">
      <c r="B59" s="27">
        <v>56</v>
      </c>
      <c r="C59" s="32" t="s">
        <v>984</v>
      </c>
      <c r="D59" s="33" t="str">
        <f t="shared" si="31"/>
        <v>칼트말루스 0→2각</v>
      </c>
      <c r="E59" s="33" t="str">
        <f t="shared" si="32"/>
        <v>아만 2→3각</v>
      </c>
      <c r="F59" s="33" t="str">
        <f t="shared" si="33"/>
        <v>몬테르크 0→4각</v>
      </c>
      <c r="G59" s="33" t="str">
        <f t="shared" si="34"/>
        <v/>
      </c>
      <c r="H59" s="33" t="str">
        <f t="shared" si="35"/>
        <v/>
      </c>
      <c r="I59" s="33" t="str">
        <f t="shared" si="36"/>
        <v/>
      </c>
      <c r="J59" s="33" t="str">
        <f t="shared" si="37"/>
        <v/>
      </c>
      <c r="K59" s="33" t="str">
        <f t="shared" si="38"/>
        <v/>
      </c>
      <c r="L59" s="33" t="str">
        <f t="shared" si="39"/>
        <v/>
      </c>
      <c r="M59" s="33" t="str">
        <f t="shared" si="40"/>
        <v/>
      </c>
      <c r="N59" s="32" t="s">
        <v>985</v>
      </c>
      <c r="O59" s="32" t="s">
        <v>946</v>
      </c>
      <c r="P59" s="32" t="s">
        <v>273</v>
      </c>
      <c r="Q59" s="32"/>
      <c r="R59" s="32"/>
      <c r="S59" s="32"/>
      <c r="T59" s="32"/>
      <c r="U59" s="32"/>
      <c r="V59" s="32"/>
      <c r="W59" s="32"/>
      <c r="X59" s="32">
        <f>IF(AR59="","",VLOOKUP(AR59,추피_입력!$C$2:$E$289,2,0))</f>
        <v>0</v>
      </c>
      <c r="Y59" s="32">
        <f>IF(AS59="","",VLOOKUP(AS59,추피_입력!$C$2:$E$289,2,0))</f>
        <v>2</v>
      </c>
      <c r="Z59" s="32">
        <f>IF(AT59="","",VLOOKUP(AT59,추피_입력!$C$2:$E$289,2,0))</f>
        <v>0</v>
      </c>
      <c r="AA59" s="32" t="str">
        <f>IF(AU59="","",VLOOKUP(AU59,추피_입력!$C$2:$E$289,2,0))</f>
        <v/>
      </c>
      <c r="AB59" s="32" t="str">
        <f>IF(AV59="","",VLOOKUP(AV59,추피_입력!$C$2:$E$289,2,0))</f>
        <v/>
      </c>
      <c r="AC59" s="32" t="str">
        <f>IF(AW59="","",VLOOKUP(AW59,추피_입력!$C$2:$E$289,2,0))</f>
        <v/>
      </c>
      <c r="AD59" s="32" t="str">
        <f>IF(AX59="","",VLOOKUP(AX59,추피_입력!$C$2:$E$289,2,0))</f>
        <v/>
      </c>
      <c r="AE59" s="32" t="str">
        <f>IF(AY59="","",VLOOKUP(AY59,추피_입력!$C$2:$E$289,2,0))</f>
        <v/>
      </c>
      <c r="AF59" s="32" t="str">
        <f>IF(AZ59="","",VLOOKUP(AZ59,추피_입력!$C$2:$E$289,2,0))</f>
        <v/>
      </c>
      <c r="AG59" s="32" t="str">
        <f>IF(BA59="","",VLOOKUP(BA59,추피_입력!$C$2:$E$289,2,0))</f>
        <v/>
      </c>
      <c r="AH59" s="32">
        <f>IF(AR59="","",VLOOKUP(AR59,추피_입력!$C$2:$G$289,5,0))</f>
        <v>2</v>
      </c>
      <c r="AI59" s="32">
        <f>IF(AS59="","",VLOOKUP(AS59,추피_입력!$C$2:$G$289,5,0))</f>
        <v>3</v>
      </c>
      <c r="AJ59" s="32">
        <f>IF(AT59="","",VLOOKUP(AT59,추피_입력!$C$2:$G$289,5,0))</f>
        <v>4</v>
      </c>
      <c r="AK59" s="32" t="str">
        <f>IF(AU59="","",VLOOKUP(AU59,추피_입력!$C$2:$G$289,5,0))</f>
        <v/>
      </c>
      <c r="AL59" s="32" t="str">
        <f>IF(AV59="","",VLOOKUP(AV59,추피_입력!$C$2:$G$289,5,0))</f>
        <v/>
      </c>
      <c r="AM59" s="32" t="str">
        <f>IF(AW59="","",VLOOKUP(AW59,추피_입력!$C$2:$G$289,5,0))</f>
        <v/>
      </c>
      <c r="AN59" s="32" t="str">
        <f>IF(AX59="","",VLOOKUP(AX59,추피_입력!$C$2:$G$289,5,0))</f>
        <v/>
      </c>
      <c r="AO59" s="32" t="str">
        <f>IF(AY59="","",VLOOKUP(AY59,추피_입력!$C$2:$G$289,5,0))</f>
        <v/>
      </c>
      <c r="AP59" s="32" t="str">
        <f>IF(AZ59="","",VLOOKUP(AZ59,추피_입력!$C$2:$G$289,5,0))</f>
        <v/>
      </c>
      <c r="AQ59" s="32" t="str">
        <f>IF(BA59="","",VLOOKUP(BA59,추피_입력!$C$2:$G$289,5,0))</f>
        <v/>
      </c>
      <c r="AR59" s="32" t="str">
        <f>IF(N59="","",VLOOKUP(N59,추피_입력!$B$2:$E$289,2,0))</f>
        <v>b-59</v>
      </c>
      <c r="AS59" s="32" t="str">
        <f>IF(O59="","",VLOOKUP(O59,추피_입력!$B$2:$E$289,2,0))</f>
        <v>a-12</v>
      </c>
      <c r="AT59" s="32" t="str">
        <f>IF(P59="","",VLOOKUP(P59,추피_입력!$B$2:$E$289,2,0))</f>
        <v>d-17</v>
      </c>
      <c r="AU59" s="32" t="str">
        <f>IF(Q59="","",VLOOKUP(Q59,추피_입력!$B$2:$E$289,2,0))</f>
        <v/>
      </c>
      <c r="AV59" s="32" t="str">
        <f>IF(R59="","",VLOOKUP(R59,추피_입력!$B$2:$E$289,2,0))</f>
        <v/>
      </c>
      <c r="AW59" s="32" t="str">
        <f>IF(S59="","",VLOOKUP(S59,추피_입력!$B$2:$E$289,2,0))</f>
        <v/>
      </c>
      <c r="AX59" s="32" t="str">
        <f>IF(T59="","",VLOOKUP(T59,추피_입력!$B$2:$E$289,2,0))</f>
        <v/>
      </c>
      <c r="AY59" s="32" t="str">
        <f>IF(U59="","",VLOOKUP(U59,추피_입력!$B$2:$E$289,2,0))</f>
        <v/>
      </c>
      <c r="AZ59" s="32" t="str">
        <f>IF(V59="","",VLOOKUP(V59,추피_입력!$B$2:$E$289,2,0))</f>
        <v/>
      </c>
      <c r="BA59" s="32" t="str">
        <f>IF(W59="","",VLOOKUP(W59,추피_입력!$B$2:$E$289,2,0))</f>
        <v/>
      </c>
      <c r="BB59" s="32"/>
      <c r="BC59" s="32"/>
      <c r="BD59" s="32"/>
      <c r="BE59" s="32"/>
      <c r="BF59" s="32"/>
      <c r="BG59" s="32"/>
      <c r="BH59" s="32"/>
      <c r="BI59" s="32"/>
      <c r="BJ59" s="32">
        <v>4</v>
      </c>
      <c r="BK59" s="32" t="str">
        <f t="shared" si="19"/>
        <v/>
      </c>
      <c r="BL59" s="32" t="str">
        <f t="shared" si="20"/>
        <v/>
      </c>
      <c r="BM59" s="32" t="str">
        <f t="shared" si="21"/>
        <v>물질0.2</v>
      </c>
      <c r="BN59" s="32" t="str">
        <f t="shared" si="22"/>
        <v/>
      </c>
      <c r="BO59" s="32" t="str">
        <f t="shared" si="23"/>
        <v/>
      </c>
      <c r="BP59" s="32" t="str">
        <f t="shared" si="24"/>
        <v/>
      </c>
      <c r="BQ59" s="32" t="str">
        <f t="shared" si="25"/>
        <v/>
      </c>
      <c r="BR59" s="32" t="str">
        <f t="shared" si="26"/>
        <v/>
      </c>
      <c r="BS59" s="32" t="str">
        <f t="shared" si="27"/>
        <v/>
      </c>
      <c r="BT59" s="32">
        <f t="shared" si="28"/>
        <v>0.2</v>
      </c>
      <c r="BU59" s="32" t="str">
        <f t="shared" si="41"/>
        <v>물질0.2</v>
      </c>
      <c r="BV59" s="32"/>
      <c r="BW59" s="32"/>
      <c r="BX59" s="32">
        <v>0.2</v>
      </c>
      <c r="BY59" s="32"/>
      <c r="BZ59" s="32"/>
      <c r="CA59" s="32"/>
      <c r="CB59" s="32"/>
      <c r="CC59" s="32"/>
      <c r="CD59" s="32"/>
      <c r="CE59" s="32">
        <f t="shared" si="42"/>
        <v>0.06</v>
      </c>
      <c r="CF59" s="32">
        <f t="shared" si="29"/>
        <v>7.0000000000000007E-2</v>
      </c>
      <c r="CG59" s="32">
        <f t="shared" si="30"/>
        <v>7.0000000000000007E-2</v>
      </c>
      <c r="CH59" s="34" t="str">
        <f t="shared" si="43"/>
        <v>물질</v>
      </c>
      <c r="CI59" s="34" t="str">
        <f t="shared" si="44"/>
        <v>-</v>
      </c>
      <c r="CJ59" s="34">
        <f t="shared" si="45"/>
        <v>0.06</v>
      </c>
      <c r="CK59" s="34">
        <f t="shared" si="46"/>
        <v>4</v>
      </c>
      <c r="CL59" s="34" t="str">
        <f t="shared" si="47"/>
        <v/>
      </c>
      <c r="CM59" s="35" t="str">
        <f t="shared" si="48"/>
        <v/>
      </c>
    </row>
    <row r="60" spans="2:91" s="41" customFormat="1" ht="13.5" hidden="1" x14ac:dyDescent="0.3">
      <c r="B60" s="27">
        <v>57</v>
      </c>
      <c r="C60" s="28" t="s">
        <v>986</v>
      </c>
      <c r="D60" s="29" t="str">
        <f t="shared" si="31"/>
        <v>카멘 없음</v>
      </c>
      <c r="E60" s="29" t="str">
        <f t="shared" si="32"/>
        <v>사이카 0→3각</v>
      </c>
      <c r="F60" s="29" t="str">
        <f t="shared" si="33"/>
        <v>칼도르 0→5각</v>
      </c>
      <c r="G60" s="29" t="str">
        <f t="shared" si="34"/>
        <v>비올레 0→5각</v>
      </c>
      <c r="H60" s="29" t="str">
        <f t="shared" si="35"/>
        <v>굴딩 0→5각</v>
      </c>
      <c r="I60" s="29" t="str">
        <f t="shared" si="36"/>
        <v>페데리코 0→2각</v>
      </c>
      <c r="J60" s="29" t="str">
        <f t="shared" si="37"/>
        <v>혼돈의 사이카 1→3각</v>
      </c>
      <c r="K60" s="29" t="str">
        <f t="shared" si="38"/>
        <v>데메타르 0→3각</v>
      </c>
      <c r="L60" s="29" t="str">
        <f t="shared" si="39"/>
        <v>칼트말루스 0→2각</v>
      </c>
      <c r="M60" s="29" t="str">
        <f t="shared" si="40"/>
        <v>아드모스 0→4각</v>
      </c>
      <c r="N60" s="28" t="s">
        <v>978</v>
      </c>
      <c r="O60" s="28" t="s">
        <v>987</v>
      </c>
      <c r="P60" s="28" t="s">
        <v>988</v>
      </c>
      <c r="Q60" s="28" t="s">
        <v>989</v>
      </c>
      <c r="R60" s="28" t="s">
        <v>313</v>
      </c>
      <c r="S60" s="28" t="s">
        <v>314</v>
      </c>
      <c r="T60" s="28" t="s">
        <v>315</v>
      </c>
      <c r="U60" s="28" t="s">
        <v>316</v>
      </c>
      <c r="V60" s="28" t="s">
        <v>305</v>
      </c>
      <c r="W60" s="28" t="s">
        <v>304</v>
      </c>
      <c r="X60" s="28" t="str">
        <f>IF(AR60="","",VLOOKUP(AR60,추피_입력!$C$2:$E$289,2,0))</f>
        <v>-</v>
      </c>
      <c r="Y60" s="28">
        <f>IF(AS60="","",VLOOKUP(AS60,추피_입력!$C$2:$E$289,2,0))</f>
        <v>0</v>
      </c>
      <c r="Z60" s="28">
        <f>IF(AT60="","",VLOOKUP(AT60,추피_입력!$C$2:$E$289,2,0))</f>
        <v>0</v>
      </c>
      <c r="AA60" s="28">
        <f>IF(AU60="","",VLOOKUP(AU60,추피_입력!$C$2:$E$289,2,0))</f>
        <v>0</v>
      </c>
      <c r="AB60" s="28">
        <f>IF(AV60="","",VLOOKUP(AV60,추피_입력!$C$2:$E$289,2,0))</f>
        <v>0</v>
      </c>
      <c r="AC60" s="28">
        <f>IF(AW60="","",VLOOKUP(AW60,추피_입력!$C$2:$E$289,2,0))</f>
        <v>0</v>
      </c>
      <c r="AD60" s="28">
        <f>IF(AX60="","",VLOOKUP(AX60,추피_입력!$C$2:$E$289,2,0))</f>
        <v>1</v>
      </c>
      <c r="AE60" s="28">
        <f>IF(AY60="","",VLOOKUP(AY60,추피_입력!$C$2:$E$289,2,0))</f>
        <v>0</v>
      </c>
      <c r="AF60" s="28">
        <f>IF(AZ60="","",VLOOKUP(AZ60,추피_입력!$C$2:$E$289,2,0))</f>
        <v>0</v>
      </c>
      <c r="AG60" s="28">
        <f>IF(BA60="","",VLOOKUP(BA60,추피_입력!$C$2:$E$289,2,0))</f>
        <v>0</v>
      </c>
      <c r="AH60" s="28" t="str">
        <f>IF(AR60="","",VLOOKUP(AR60,추피_입력!$C$2:$G$289,5,0))</f>
        <v>-</v>
      </c>
      <c r="AI60" s="28">
        <f>IF(AS60="","",VLOOKUP(AS60,추피_입력!$C$2:$G$289,5,0))</f>
        <v>3</v>
      </c>
      <c r="AJ60" s="28">
        <f>IF(AT60="","",VLOOKUP(AT60,추피_입력!$C$2:$G$289,5,0))</f>
        <v>5</v>
      </c>
      <c r="AK60" s="28">
        <f>IF(AU60="","",VLOOKUP(AU60,추피_입력!$C$2:$G$289,5,0))</f>
        <v>5</v>
      </c>
      <c r="AL60" s="28">
        <f>IF(AV60="","",VLOOKUP(AV60,추피_입력!$C$2:$G$289,5,0))</f>
        <v>5</v>
      </c>
      <c r="AM60" s="28">
        <f>IF(AW60="","",VLOOKUP(AW60,추피_입력!$C$2:$G$289,5,0))</f>
        <v>2</v>
      </c>
      <c r="AN60" s="28">
        <f>IF(AX60="","",VLOOKUP(AX60,추피_입력!$C$2:$G$289,5,0))</f>
        <v>3</v>
      </c>
      <c r="AO60" s="28">
        <f>IF(AY60="","",VLOOKUP(AY60,추피_입력!$C$2:$G$289,5,0))</f>
        <v>3</v>
      </c>
      <c r="AP60" s="28">
        <f>IF(AZ60="","",VLOOKUP(AZ60,추피_입력!$C$2:$G$289,5,0))</f>
        <v>2</v>
      </c>
      <c r="AQ60" s="28">
        <f>IF(BA60="","",VLOOKUP(BA60,추피_입력!$C$2:$G$289,5,0))</f>
        <v>4</v>
      </c>
      <c r="AR60" s="28" t="str">
        <f>IF(N60="","",VLOOKUP(N60,추피_입력!$B$2:$E$289,2,0))</f>
        <v>a-23</v>
      </c>
      <c r="AS60" s="28" t="str">
        <f>IF(O60="","",VLOOKUP(O60,추피_입력!$B$2:$E$289,2,0))</f>
        <v>b-21</v>
      </c>
      <c r="AT60" s="28" t="str">
        <f>IF(P60="","",VLOOKUP(P60,추피_입력!$B$2:$E$289,2,0))</f>
        <v>b-55</v>
      </c>
      <c r="AU60" s="28" t="str">
        <f>IF(Q60="","",VLOOKUP(Q60,추피_입력!$B$2:$E$289,2,0))</f>
        <v>c-39</v>
      </c>
      <c r="AV60" s="28" t="str">
        <f>IF(R60="","",VLOOKUP(R60,추피_입력!$B$2:$E$289,2,0))</f>
        <v>c-7</v>
      </c>
      <c r="AW60" s="28" t="str">
        <f>IF(S60="","",VLOOKUP(S60,추피_입력!$B$2:$E$289,2,0))</f>
        <v>b-67</v>
      </c>
      <c r="AX60" s="28" t="str">
        <f>IF(T60="","",VLOOKUP(T60,추피_입력!$B$2:$E$289,2,0))</f>
        <v>b-74</v>
      </c>
      <c r="AY60" s="28" t="str">
        <f>IF(U60="","",VLOOKUP(U60,추피_입력!$B$2:$E$289,2,0))</f>
        <v>e-8</v>
      </c>
      <c r="AZ60" s="28" t="str">
        <f>IF(V60="","",VLOOKUP(V60,추피_입력!$B$2:$E$289,2,0))</f>
        <v>b-59</v>
      </c>
      <c r="BA60" s="28" t="str">
        <f>IF(W60="","",VLOOKUP(W60,추피_입력!$B$2:$E$289,2,0))</f>
        <v>c-57</v>
      </c>
      <c r="BB60" s="28"/>
      <c r="BC60" s="28"/>
      <c r="BD60" s="28">
        <v>3</v>
      </c>
      <c r="BE60" s="28"/>
      <c r="BF60" s="28"/>
      <c r="BG60" s="28"/>
      <c r="BH60" s="28"/>
      <c r="BI60" s="28"/>
      <c r="BJ60" s="28"/>
      <c r="BK60" s="28" t="str">
        <f t="shared" si="19"/>
        <v/>
      </c>
      <c r="BL60" s="28" t="str">
        <f t="shared" si="20"/>
        <v/>
      </c>
      <c r="BM60" s="28" t="str">
        <f t="shared" si="21"/>
        <v/>
      </c>
      <c r="BN60" s="28" t="str">
        <f t="shared" si="22"/>
        <v/>
      </c>
      <c r="BO60" s="28" t="str">
        <f t="shared" si="23"/>
        <v/>
      </c>
      <c r="BP60" s="28" t="str">
        <f t="shared" si="24"/>
        <v/>
      </c>
      <c r="BQ60" s="28" t="str">
        <f t="shared" si="25"/>
        <v>정령0.3</v>
      </c>
      <c r="BR60" s="28" t="str">
        <f t="shared" si="26"/>
        <v/>
      </c>
      <c r="BS60" s="28" t="str">
        <f t="shared" si="27"/>
        <v/>
      </c>
      <c r="BT60" s="28">
        <f t="shared" si="28"/>
        <v>0.3</v>
      </c>
      <c r="BU60" s="28" t="str">
        <f t="shared" si="41"/>
        <v>정령0.3</v>
      </c>
      <c r="BV60" s="28"/>
      <c r="BW60" s="28"/>
      <c r="BX60" s="28"/>
      <c r="BY60" s="28"/>
      <c r="BZ60" s="28"/>
      <c r="CA60" s="28"/>
      <c r="CB60" s="28">
        <v>0.3</v>
      </c>
      <c r="CC60" s="28"/>
      <c r="CD60" s="28"/>
      <c r="CE60" s="28">
        <f t="shared" si="42"/>
        <v>0.1</v>
      </c>
      <c r="CF60" s="28">
        <f t="shared" si="29"/>
        <v>0.1</v>
      </c>
      <c r="CG60" s="28">
        <f t="shared" si="30"/>
        <v>0.1</v>
      </c>
      <c r="CH60" s="30" t="str">
        <f t="shared" si="43"/>
        <v>정령</v>
      </c>
      <c r="CI60" s="30" t="str">
        <f t="shared" si="44"/>
        <v>-</v>
      </c>
      <c r="CJ60" s="30" t="str">
        <f t="shared" si="45"/>
        <v>-</v>
      </c>
      <c r="CK60" s="30" t="str">
        <f t="shared" si="46"/>
        <v/>
      </c>
      <c r="CL60" s="30" t="str">
        <f t="shared" si="47"/>
        <v/>
      </c>
      <c r="CM60" s="31" t="str">
        <f t="shared" si="48"/>
        <v/>
      </c>
    </row>
    <row r="61" spans="2:91" s="41" customFormat="1" ht="13.5" hidden="1" x14ac:dyDescent="0.3">
      <c r="B61" s="27">
        <v>58</v>
      </c>
      <c r="C61" s="32" t="s">
        <v>990</v>
      </c>
      <c r="D61" s="33" t="str">
        <f t="shared" si="31"/>
        <v>아델 0→3각</v>
      </c>
      <c r="E61" s="33" t="str">
        <f t="shared" si="32"/>
        <v>페데리코 0→2각</v>
      </c>
      <c r="F61" s="33" t="str">
        <f t="shared" si="33"/>
        <v>하백 0→2각</v>
      </c>
      <c r="G61" s="33" t="str">
        <f t="shared" si="34"/>
        <v>슈헤리트 1→2각</v>
      </c>
      <c r="H61" s="33" t="str">
        <f t="shared" si="35"/>
        <v>엔비스카 0→1각</v>
      </c>
      <c r="I61" s="33" t="str">
        <f t="shared" si="36"/>
        <v>칼트말루스 0→2각</v>
      </c>
      <c r="J61" s="33" t="str">
        <f t="shared" si="37"/>
        <v/>
      </c>
      <c r="K61" s="33" t="str">
        <f t="shared" si="38"/>
        <v/>
      </c>
      <c r="L61" s="33" t="str">
        <f t="shared" si="39"/>
        <v/>
      </c>
      <c r="M61" s="33" t="str">
        <f t="shared" si="40"/>
        <v/>
      </c>
      <c r="N61" s="32" t="s">
        <v>991</v>
      </c>
      <c r="O61" s="32" t="s">
        <v>992</v>
      </c>
      <c r="P61" s="32" t="s">
        <v>209</v>
      </c>
      <c r="Q61" s="32" t="s">
        <v>208</v>
      </c>
      <c r="R61" s="32" t="s">
        <v>317</v>
      </c>
      <c r="S61" s="32" t="s">
        <v>305</v>
      </c>
      <c r="T61" s="32"/>
      <c r="U61" s="32"/>
      <c r="V61" s="32"/>
      <c r="W61" s="32"/>
      <c r="X61" s="32">
        <f>IF(AR61="","",VLOOKUP(AR61,추피_입력!$C$2:$E$289,2,0))</f>
        <v>0</v>
      </c>
      <c r="Y61" s="32">
        <f>IF(AS61="","",VLOOKUP(AS61,추피_입력!$C$2:$E$289,2,0))</f>
        <v>0</v>
      </c>
      <c r="Z61" s="32">
        <f>IF(AT61="","",VLOOKUP(AT61,추피_입력!$C$2:$E$289,2,0))</f>
        <v>0</v>
      </c>
      <c r="AA61" s="32">
        <f>IF(AU61="","",VLOOKUP(AU61,추피_입력!$C$2:$E$289,2,0))</f>
        <v>1</v>
      </c>
      <c r="AB61" s="32">
        <f>IF(AV61="","",VLOOKUP(AV61,추피_입력!$C$2:$E$289,2,0))</f>
        <v>0</v>
      </c>
      <c r="AC61" s="32">
        <f>IF(AW61="","",VLOOKUP(AW61,추피_입력!$C$2:$E$289,2,0))</f>
        <v>0</v>
      </c>
      <c r="AD61" s="32" t="str">
        <f>IF(AX61="","",VLOOKUP(AX61,추피_입력!$C$2:$E$289,2,0))</f>
        <v/>
      </c>
      <c r="AE61" s="32" t="str">
        <f>IF(AY61="","",VLOOKUP(AY61,추피_입력!$C$2:$E$289,2,0))</f>
        <v/>
      </c>
      <c r="AF61" s="32" t="str">
        <f>IF(AZ61="","",VLOOKUP(AZ61,추피_입력!$C$2:$E$289,2,0))</f>
        <v/>
      </c>
      <c r="AG61" s="32" t="str">
        <f>IF(BA61="","",VLOOKUP(BA61,추피_입력!$C$2:$E$289,2,0))</f>
        <v/>
      </c>
      <c r="AH61" s="32">
        <f>IF(AR61="","",VLOOKUP(AR61,추피_입력!$C$2:$G$289,5,0))</f>
        <v>3</v>
      </c>
      <c r="AI61" s="32">
        <f>IF(AS61="","",VLOOKUP(AS61,추피_입력!$C$2:$G$289,5,0))</f>
        <v>2</v>
      </c>
      <c r="AJ61" s="32">
        <f>IF(AT61="","",VLOOKUP(AT61,추피_입력!$C$2:$G$289,5,0))</f>
        <v>2</v>
      </c>
      <c r="AK61" s="32">
        <f>IF(AU61="","",VLOOKUP(AU61,추피_입력!$C$2:$G$289,5,0))</f>
        <v>2</v>
      </c>
      <c r="AL61" s="32">
        <f>IF(AV61="","",VLOOKUP(AV61,추피_입력!$C$2:$G$289,5,0))</f>
        <v>1</v>
      </c>
      <c r="AM61" s="32">
        <f>IF(AW61="","",VLOOKUP(AW61,추피_입력!$C$2:$G$289,5,0))</f>
        <v>2</v>
      </c>
      <c r="AN61" s="32" t="str">
        <f>IF(AX61="","",VLOOKUP(AX61,추피_입력!$C$2:$G$289,5,0))</f>
        <v/>
      </c>
      <c r="AO61" s="32" t="str">
        <f>IF(AY61="","",VLOOKUP(AY61,추피_입력!$C$2:$G$289,5,0))</f>
        <v/>
      </c>
      <c r="AP61" s="32" t="str">
        <f>IF(AZ61="","",VLOOKUP(AZ61,추피_입력!$C$2:$G$289,5,0))</f>
        <v/>
      </c>
      <c r="AQ61" s="32" t="str">
        <f>IF(BA61="","",VLOOKUP(BA61,추피_입력!$C$2:$G$289,5,0))</f>
        <v/>
      </c>
      <c r="AR61" s="32" t="str">
        <f>IF(N61="","",VLOOKUP(N61,추피_입력!$B$2:$E$289,2,0))</f>
        <v>b-27</v>
      </c>
      <c r="AS61" s="32" t="str">
        <f>IF(O61="","",VLOOKUP(O61,추피_입력!$B$2:$E$289,2,0))</f>
        <v>b-67</v>
      </c>
      <c r="AT61" s="32" t="str">
        <f>IF(P61="","",VLOOKUP(P61,추피_입력!$B$2:$E$289,2,0))</f>
        <v>b-70</v>
      </c>
      <c r="AU61" s="32" t="str">
        <f>IF(Q61="","",VLOOKUP(Q61,추피_입력!$B$2:$E$289,2,0))</f>
        <v>b-23</v>
      </c>
      <c r="AV61" s="32" t="str">
        <f>IF(R61="","",VLOOKUP(R61,추피_입력!$B$2:$E$289,2,0))</f>
        <v>b-37</v>
      </c>
      <c r="AW61" s="32" t="str">
        <f>IF(S61="","",VLOOKUP(S61,추피_입력!$B$2:$E$289,2,0))</f>
        <v>b-59</v>
      </c>
      <c r="AX61" s="32" t="str">
        <f>IF(T61="","",VLOOKUP(T61,추피_입력!$B$2:$E$289,2,0))</f>
        <v/>
      </c>
      <c r="AY61" s="32" t="str">
        <f>IF(U61="","",VLOOKUP(U61,추피_입력!$B$2:$E$289,2,0))</f>
        <v/>
      </c>
      <c r="AZ61" s="32" t="str">
        <f>IF(V61="","",VLOOKUP(V61,추피_입력!$B$2:$E$289,2,0))</f>
        <v/>
      </c>
      <c r="BA61" s="32" t="str">
        <f>IF(W61="","",VLOOKUP(W61,추피_입력!$B$2:$E$289,2,0))</f>
        <v/>
      </c>
      <c r="BB61" s="32"/>
      <c r="BC61" s="32"/>
      <c r="BD61" s="32"/>
      <c r="BE61" s="32"/>
      <c r="BF61" s="32"/>
      <c r="BG61" s="32"/>
      <c r="BH61" s="32"/>
      <c r="BI61" s="32"/>
      <c r="BJ61" s="32">
        <v>4</v>
      </c>
      <c r="BK61" s="32" t="str">
        <f t="shared" si="19"/>
        <v/>
      </c>
      <c r="BL61" s="32" t="str">
        <f t="shared" si="20"/>
        <v/>
      </c>
      <c r="BM61" s="32" t="str">
        <f t="shared" si="21"/>
        <v/>
      </c>
      <c r="BN61" s="32" t="str">
        <f t="shared" si="22"/>
        <v/>
      </c>
      <c r="BO61" s="32" t="str">
        <f t="shared" si="23"/>
        <v/>
      </c>
      <c r="BP61" s="32" t="str">
        <f t="shared" si="24"/>
        <v>곤충0.3</v>
      </c>
      <c r="BQ61" s="32" t="str">
        <f t="shared" si="25"/>
        <v/>
      </c>
      <c r="BR61" s="32" t="str">
        <f t="shared" si="26"/>
        <v/>
      </c>
      <c r="BS61" s="32" t="str">
        <f t="shared" si="27"/>
        <v/>
      </c>
      <c r="BT61" s="32">
        <f t="shared" si="28"/>
        <v>0.3</v>
      </c>
      <c r="BU61" s="32" t="str">
        <f t="shared" si="41"/>
        <v>곤충0.3</v>
      </c>
      <c r="BV61" s="32"/>
      <c r="BW61" s="32"/>
      <c r="BX61" s="32"/>
      <c r="BY61" s="32"/>
      <c r="BZ61" s="32"/>
      <c r="CA61" s="32">
        <v>0.3</v>
      </c>
      <c r="CB61" s="32"/>
      <c r="CC61" s="32"/>
      <c r="CD61" s="32"/>
      <c r="CE61" s="32">
        <f t="shared" si="42"/>
        <v>0.1</v>
      </c>
      <c r="CF61" s="32">
        <f t="shared" si="29"/>
        <v>0.1</v>
      </c>
      <c r="CG61" s="32">
        <f t="shared" si="30"/>
        <v>0.1</v>
      </c>
      <c r="CH61" s="34" t="str">
        <f t="shared" si="43"/>
        <v>곤충</v>
      </c>
      <c r="CI61" s="34" t="str">
        <f t="shared" si="44"/>
        <v>-</v>
      </c>
      <c r="CJ61" s="34">
        <f t="shared" si="45"/>
        <v>0.1</v>
      </c>
      <c r="CK61" s="34">
        <f t="shared" si="46"/>
        <v>11</v>
      </c>
      <c r="CL61" s="34" t="str">
        <f t="shared" si="47"/>
        <v/>
      </c>
      <c r="CM61" s="35" t="str">
        <f t="shared" si="48"/>
        <v/>
      </c>
    </row>
    <row r="62" spans="2:91" s="41" customFormat="1" ht="13.5" hidden="1" x14ac:dyDescent="0.3">
      <c r="B62" s="27">
        <v>59</v>
      </c>
      <c r="C62" s="28" t="s">
        <v>993</v>
      </c>
      <c r="D62" s="29" t="str">
        <f t="shared" si="31"/>
        <v>아만 2→3각</v>
      </c>
      <c r="E62" s="29" t="str">
        <f t="shared" si="32"/>
        <v>세리아 5각</v>
      </c>
      <c r="F62" s="29" t="str">
        <f t="shared" si="33"/>
        <v>집행관 솔라스 5각</v>
      </c>
      <c r="G62" s="29" t="str">
        <f t="shared" si="34"/>
        <v>국왕 실리안 1→2각</v>
      </c>
      <c r="H62" s="29" t="str">
        <f t="shared" si="35"/>
        <v>카마인 1각</v>
      </c>
      <c r="I62" s="29" t="str">
        <f t="shared" si="36"/>
        <v>데런 아만 2→3각</v>
      </c>
      <c r="J62" s="29" t="str">
        <f t="shared" si="37"/>
        <v/>
      </c>
      <c r="K62" s="29" t="str">
        <f t="shared" si="38"/>
        <v/>
      </c>
      <c r="L62" s="29" t="str">
        <f t="shared" si="39"/>
        <v/>
      </c>
      <c r="M62" s="29" t="str">
        <f t="shared" si="40"/>
        <v/>
      </c>
      <c r="N62" s="28" t="s">
        <v>946</v>
      </c>
      <c r="O62" s="28" t="s">
        <v>994</v>
      </c>
      <c r="P62" s="28" t="s">
        <v>995</v>
      </c>
      <c r="Q62" s="28" t="s">
        <v>949</v>
      </c>
      <c r="R62" s="28" t="s">
        <v>171</v>
      </c>
      <c r="S62" s="28" t="s">
        <v>320</v>
      </c>
      <c r="T62" s="28"/>
      <c r="U62" s="28"/>
      <c r="V62" s="28"/>
      <c r="W62" s="28"/>
      <c r="X62" s="28">
        <f>IF(AR62="","",VLOOKUP(AR62,추피_입력!$C$2:$E$289,2,0))</f>
        <v>2</v>
      </c>
      <c r="Y62" s="28">
        <f>IF(AS62="","",VLOOKUP(AS62,추피_입력!$C$2:$E$289,2,0))</f>
        <v>5</v>
      </c>
      <c r="Z62" s="28">
        <f>IF(AT62="","",VLOOKUP(AT62,추피_입력!$C$2:$E$289,2,0))</f>
        <v>5</v>
      </c>
      <c r="AA62" s="28">
        <f>IF(AU62="","",VLOOKUP(AU62,추피_입력!$C$2:$E$289,2,0))</f>
        <v>1</v>
      </c>
      <c r="AB62" s="28">
        <f>IF(AV62="","",VLOOKUP(AV62,추피_입력!$C$2:$E$289,2,0))</f>
        <v>1</v>
      </c>
      <c r="AC62" s="28">
        <f>IF(AW62="","",VLOOKUP(AW62,추피_입력!$C$2:$E$289,2,0))</f>
        <v>2</v>
      </c>
      <c r="AD62" s="28" t="str">
        <f>IF(AX62="","",VLOOKUP(AX62,추피_입력!$C$2:$E$289,2,0))</f>
        <v/>
      </c>
      <c r="AE62" s="28" t="str">
        <f>IF(AY62="","",VLOOKUP(AY62,추피_입력!$C$2:$E$289,2,0))</f>
        <v/>
      </c>
      <c r="AF62" s="28" t="str">
        <f>IF(AZ62="","",VLOOKUP(AZ62,추피_입력!$C$2:$E$289,2,0))</f>
        <v/>
      </c>
      <c r="AG62" s="28" t="str">
        <f>IF(BA62="","",VLOOKUP(BA62,추피_입력!$C$2:$E$289,2,0))</f>
        <v/>
      </c>
      <c r="AH62" s="28">
        <f>IF(AR62="","",VLOOKUP(AR62,추피_입력!$C$2:$G$289,5,0))</f>
        <v>3</v>
      </c>
      <c r="AI62" s="28">
        <f>IF(AS62="","",VLOOKUP(AS62,추피_입력!$C$2:$G$289,5,0))</f>
        <v>5</v>
      </c>
      <c r="AJ62" s="28">
        <f>IF(AT62="","",VLOOKUP(AT62,추피_입력!$C$2:$G$289,5,0))</f>
        <v>5</v>
      </c>
      <c r="AK62" s="28">
        <f>IF(AU62="","",VLOOKUP(AU62,추피_입력!$C$2:$G$289,5,0))</f>
        <v>2</v>
      </c>
      <c r="AL62" s="28">
        <f>IF(AV62="","",VLOOKUP(AV62,추피_입력!$C$2:$G$289,5,0))</f>
        <v>1</v>
      </c>
      <c r="AM62" s="28">
        <f>IF(AW62="","",VLOOKUP(AW62,추피_입력!$C$2:$G$289,5,0))</f>
        <v>3</v>
      </c>
      <c r="AN62" s="28" t="str">
        <f>IF(AX62="","",VLOOKUP(AX62,추피_입력!$C$2:$G$289,5,0))</f>
        <v/>
      </c>
      <c r="AO62" s="28" t="str">
        <f>IF(AY62="","",VLOOKUP(AY62,추피_입력!$C$2:$G$289,5,0))</f>
        <v/>
      </c>
      <c r="AP62" s="28" t="str">
        <f>IF(AZ62="","",VLOOKUP(AZ62,추피_입력!$C$2:$G$289,5,0))</f>
        <v/>
      </c>
      <c r="AQ62" s="28" t="str">
        <f>IF(BA62="","",VLOOKUP(BA62,추피_입력!$C$2:$G$289,5,0))</f>
        <v/>
      </c>
      <c r="AR62" s="28" t="str">
        <f>IF(N62="","",VLOOKUP(N62,추피_입력!$B$2:$E$289,2,0))</f>
        <v>a-12</v>
      </c>
      <c r="AS62" s="28" t="str">
        <f>IF(O62="","",VLOOKUP(O62,추피_입력!$B$2:$E$289,2,0))</f>
        <v>c-42</v>
      </c>
      <c r="AT62" s="28" t="str">
        <f>IF(P62="","",VLOOKUP(P62,추피_입력!$B$2:$E$289,2,0))</f>
        <v>d-41</v>
      </c>
      <c r="AU62" s="28" t="str">
        <f>IF(Q62="","",VLOOKUP(Q62,추피_입력!$B$2:$E$289,2,0))</f>
        <v>a-3</v>
      </c>
      <c r="AV62" s="28" t="str">
        <f>IF(R62="","",VLOOKUP(R62,추피_입력!$B$2:$E$289,2,0))</f>
        <v>a-22</v>
      </c>
      <c r="AW62" s="28" t="str">
        <f>IF(S62="","",VLOOKUP(S62,추피_입력!$B$2:$E$289,2,0))</f>
        <v>a-5</v>
      </c>
      <c r="AX62" s="28" t="str">
        <f>IF(T62="","",VLOOKUP(T62,추피_입력!$B$2:$E$289,2,0))</f>
        <v/>
      </c>
      <c r="AY62" s="28" t="str">
        <f>IF(U62="","",VLOOKUP(U62,추피_입력!$B$2:$E$289,2,0))</f>
        <v/>
      </c>
      <c r="AZ62" s="28" t="str">
        <f>IF(V62="","",VLOOKUP(V62,추피_입력!$B$2:$E$289,2,0))</f>
        <v/>
      </c>
      <c r="BA62" s="28" t="str">
        <f>IF(W62="","",VLOOKUP(W62,추피_입력!$B$2:$E$289,2,0))</f>
        <v/>
      </c>
      <c r="BB62" s="28"/>
      <c r="BC62" s="28"/>
      <c r="BD62" s="28"/>
      <c r="BE62" s="28"/>
      <c r="BF62" s="28"/>
      <c r="BG62" s="28"/>
      <c r="BH62" s="28"/>
      <c r="BI62" s="28"/>
      <c r="BJ62" s="28">
        <v>5</v>
      </c>
      <c r="BK62" s="28" t="str">
        <f t="shared" si="19"/>
        <v/>
      </c>
      <c r="BL62" s="28" t="str">
        <f t="shared" si="20"/>
        <v/>
      </c>
      <c r="BM62" s="28" t="str">
        <f t="shared" si="21"/>
        <v/>
      </c>
      <c r="BN62" s="28" t="str">
        <f t="shared" si="22"/>
        <v/>
      </c>
      <c r="BO62" s="28" t="str">
        <f t="shared" si="23"/>
        <v/>
      </c>
      <c r="BP62" s="28" t="str">
        <f t="shared" si="24"/>
        <v>곤충0.4</v>
      </c>
      <c r="BQ62" s="28" t="str">
        <f t="shared" si="25"/>
        <v/>
      </c>
      <c r="BR62" s="28" t="str">
        <f t="shared" si="26"/>
        <v/>
      </c>
      <c r="BS62" s="28" t="str">
        <f t="shared" si="27"/>
        <v/>
      </c>
      <c r="BT62" s="28">
        <f t="shared" si="28"/>
        <v>0.4</v>
      </c>
      <c r="BU62" s="28" t="str">
        <f t="shared" si="41"/>
        <v>곤충0.4</v>
      </c>
      <c r="BV62" s="28"/>
      <c r="BW62" s="28"/>
      <c r="BX62" s="28"/>
      <c r="BY62" s="28"/>
      <c r="BZ62" s="28"/>
      <c r="CA62" s="28">
        <v>0.4</v>
      </c>
      <c r="CB62" s="28"/>
      <c r="CC62" s="28"/>
      <c r="CD62" s="28"/>
      <c r="CE62" s="28">
        <f t="shared" si="42"/>
        <v>0.13</v>
      </c>
      <c r="CF62" s="28">
        <f t="shared" si="29"/>
        <v>0.13</v>
      </c>
      <c r="CG62" s="28">
        <f t="shared" si="30"/>
        <v>0.14000000000000001</v>
      </c>
      <c r="CH62" s="30" t="str">
        <f t="shared" si="43"/>
        <v>곤충</v>
      </c>
      <c r="CI62" s="30">
        <f t="shared" si="44"/>
        <v>0.13</v>
      </c>
      <c r="CJ62" s="30">
        <f t="shared" si="45"/>
        <v>0.13</v>
      </c>
      <c r="CK62" s="30" t="str">
        <f t="shared" si="46"/>
        <v/>
      </c>
      <c r="CL62" s="30" t="str">
        <f t="shared" si="47"/>
        <v/>
      </c>
      <c r="CM62" s="31" t="str">
        <f t="shared" si="48"/>
        <v/>
      </c>
    </row>
    <row r="63" spans="2:91" s="41" customFormat="1" ht="13.5" hidden="1" x14ac:dyDescent="0.3">
      <c r="B63" s="27">
        <v>60</v>
      </c>
      <c r="C63" s="32" t="s">
        <v>996</v>
      </c>
      <c r="D63" s="33" t="str">
        <f t="shared" si="31"/>
        <v>아만 2→3각</v>
      </c>
      <c r="E63" s="33" t="str">
        <f t="shared" si="32"/>
        <v>바루투 0→5각</v>
      </c>
      <c r="F63" s="33" t="str">
        <f t="shared" si="33"/>
        <v>집행관 솔라스 5각</v>
      </c>
      <c r="G63" s="33" t="str">
        <f t="shared" si="34"/>
        <v>페데리코 0→2각</v>
      </c>
      <c r="H63" s="33" t="str">
        <f t="shared" si="35"/>
        <v>데메타르 0→3각</v>
      </c>
      <c r="I63" s="33" t="str">
        <f t="shared" si="36"/>
        <v/>
      </c>
      <c r="J63" s="33" t="str">
        <f t="shared" si="37"/>
        <v/>
      </c>
      <c r="K63" s="33" t="str">
        <f t="shared" si="38"/>
        <v/>
      </c>
      <c r="L63" s="33" t="str">
        <f t="shared" si="39"/>
        <v/>
      </c>
      <c r="M63" s="33" t="str">
        <f t="shared" si="40"/>
        <v/>
      </c>
      <c r="N63" s="32" t="s">
        <v>946</v>
      </c>
      <c r="O63" s="32" t="s">
        <v>919</v>
      </c>
      <c r="P63" s="32" t="s">
        <v>319</v>
      </c>
      <c r="Q63" s="32" t="s">
        <v>314</v>
      </c>
      <c r="R63" s="32" t="s">
        <v>316</v>
      </c>
      <c r="S63" s="32"/>
      <c r="T63" s="32"/>
      <c r="U63" s="32"/>
      <c r="V63" s="32"/>
      <c r="W63" s="32"/>
      <c r="X63" s="32">
        <f>IF(AR63="","",VLOOKUP(AR63,추피_입력!$C$2:$E$289,2,0))</f>
        <v>2</v>
      </c>
      <c r="Y63" s="32">
        <f>IF(AS63="","",VLOOKUP(AS63,추피_입력!$C$2:$E$289,2,0))</f>
        <v>0</v>
      </c>
      <c r="Z63" s="32">
        <f>IF(AT63="","",VLOOKUP(AT63,추피_입력!$C$2:$E$289,2,0))</f>
        <v>5</v>
      </c>
      <c r="AA63" s="32">
        <f>IF(AU63="","",VLOOKUP(AU63,추피_입력!$C$2:$E$289,2,0))</f>
        <v>0</v>
      </c>
      <c r="AB63" s="32">
        <f>IF(AV63="","",VLOOKUP(AV63,추피_입력!$C$2:$E$289,2,0))</f>
        <v>0</v>
      </c>
      <c r="AC63" s="32" t="str">
        <f>IF(AW63="","",VLOOKUP(AW63,추피_입력!$C$2:$E$289,2,0))</f>
        <v/>
      </c>
      <c r="AD63" s="32" t="str">
        <f>IF(AX63="","",VLOOKUP(AX63,추피_입력!$C$2:$E$289,2,0))</f>
        <v/>
      </c>
      <c r="AE63" s="32" t="str">
        <f>IF(AY63="","",VLOOKUP(AY63,추피_입력!$C$2:$E$289,2,0))</f>
        <v/>
      </c>
      <c r="AF63" s="32" t="str">
        <f>IF(AZ63="","",VLOOKUP(AZ63,추피_입력!$C$2:$E$289,2,0))</f>
        <v/>
      </c>
      <c r="AG63" s="32" t="str">
        <f>IF(BA63="","",VLOOKUP(BA63,추피_입력!$C$2:$E$289,2,0))</f>
        <v/>
      </c>
      <c r="AH63" s="32">
        <f>IF(AR63="","",VLOOKUP(AR63,추피_입력!$C$2:$G$289,5,0))</f>
        <v>3</v>
      </c>
      <c r="AI63" s="32">
        <f>IF(AS63="","",VLOOKUP(AS63,추피_입력!$C$2:$G$289,5,0))</f>
        <v>5</v>
      </c>
      <c r="AJ63" s="32">
        <f>IF(AT63="","",VLOOKUP(AT63,추피_입력!$C$2:$G$289,5,0))</f>
        <v>5</v>
      </c>
      <c r="AK63" s="32">
        <f>IF(AU63="","",VLOOKUP(AU63,추피_입력!$C$2:$G$289,5,0))</f>
        <v>2</v>
      </c>
      <c r="AL63" s="32">
        <f>IF(AV63="","",VLOOKUP(AV63,추피_입력!$C$2:$G$289,5,0))</f>
        <v>3</v>
      </c>
      <c r="AM63" s="32" t="str">
        <f>IF(AW63="","",VLOOKUP(AW63,추피_입력!$C$2:$G$289,5,0))</f>
        <v/>
      </c>
      <c r="AN63" s="32" t="str">
        <f>IF(AX63="","",VLOOKUP(AX63,추피_입력!$C$2:$G$289,5,0))</f>
        <v/>
      </c>
      <c r="AO63" s="32" t="str">
        <f>IF(AY63="","",VLOOKUP(AY63,추피_입력!$C$2:$G$289,5,0))</f>
        <v/>
      </c>
      <c r="AP63" s="32" t="str">
        <f>IF(AZ63="","",VLOOKUP(AZ63,추피_입력!$C$2:$G$289,5,0))</f>
        <v/>
      </c>
      <c r="AQ63" s="32" t="str">
        <f>IF(BA63="","",VLOOKUP(BA63,추피_입력!$C$2:$G$289,5,0))</f>
        <v/>
      </c>
      <c r="AR63" s="32" t="str">
        <f>IF(N63="","",VLOOKUP(N63,추피_입력!$B$2:$E$289,2,0))</f>
        <v>a-12</v>
      </c>
      <c r="AS63" s="32" t="str">
        <f>IF(O63="","",VLOOKUP(O63,추피_입력!$B$2:$E$289,2,0))</f>
        <v>c-32</v>
      </c>
      <c r="AT63" s="32" t="str">
        <f>IF(P63="","",VLOOKUP(P63,추피_입력!$B$2:$E$289,2,0))</f>
        <v>d-41</v>
      </c>
      <c r="AU63" s="32" t="str">
        <f>IF(Q63="","",VLOOKUP(Q63,추피_입력!$B$2:$E$289,2,0))</f>
        <v>b-67</v>
      </c>
      <c r="AV63" s="32" t="str">
        <f>IF(R63="","",VLOOKUP(R63,추피_입력!$B$2:$E$289,2,0))</f>
        <v>e-8</v>
      </c>
      <c r="AW63" s="32" t="str">
        <f>IF(S63="","",VLOOKUP(S63,추피_입력!$B$2:$E$289,2,0))</f>
        <v/>
      </c>
      <c r="AX63" s="32" t="str">
        <f>IF(T63="","",VLOOKUP(T63,추피_입력!$B$2:$E$289,2,0))</f>
        <v/>
      </c>
      <c r="AY63" s="32" t="str">
        <f>IF(U63="","",VLOOKUP(U63,추피_입력!$B$2:$E$289,2,0))</f>
        <v/>
      </c>
      <c r="AZ63" s="32" t="str">
        <f>IF(V63="","",VLOOKUP(V63,추피_입력!$B$2:$E$289,2,0))</f>
        <v/>
      </c>
      <c r="BA63" s="32" t="str">
        <f>IF(W63="","",VLOOKUP(W63,추피_입력!$B$2:$E$289,2,0))</f>
        <v/>
      </c>
      <c r="BB63" s="32"/>
      <c r="BC63" s="32">
        <v>6</v>
      </c>
      <c r="BD63" s="32"/>
      <c r="BE63" s="32"/>
      <c r="BF63" s="32"/>
      <c r="BG63" s="32"/>
      <c r="BH63" s="32"/>
      <c r="BI63" s="32"/>
      <c r="BJ63" s="32"/>
      <c r="BK63" s="32" t="str">
        <f t="shared" si="19"/>
        <v/>
      </c>
      <c r="BL63" s="32" t="str">
        <f t="shared" si="20"/>
        <v/>
      </c>
      <c r="BM63" s="32" t="str">
        <f t="shared" si="21"/>
        <v/>
      </c>
      <c r="BN63" s="32" t="str">
        <f t="shared" si="22"/>
        <v/>
      </c>
      <c r="BO63" s="32" t="str">
        <f t="shared" si="23"/>
        <v/>
      </c>
      <c r="BP63" s="32" t="str">
        <f t="shared" si="24"/>
        <v/>
      </c>
      <c r="BQ63" s="32" t="str">
        <f t="shared" si="25"/>
        <v/>
      </c>
      <c r="BR63" s="32" t="str">
        <f t="shared" si="26"/>
        <v>야수0.2</v>
      </c>
      <c r="BS63" s="32" t="str">
        <f t="shared" si="27"/>
        <v/>
      </c>
      <c r="BT63" s="32">
        <f t="shared" si="28"/>
        <v>0.2</v>
      </c>
      <c r="BU63" s="32" t="str">
        <f t="shared" si="41"/>
        <v>야수0.2</v>
      </c>
      <c r="BV63" s="32"/>
      <c r="BW63" s="32"/>
      <c r="BX63" s="32"/>
      <c r="BY63" s="32"/>
      <c r="BZ63" s="32"/>
      <c r="CA63" s="32"/>
      <c r="CB63" s="32"/>
      <c r="CC63" s="32">
        <v>0.2</v>
      </c>
      <c r="CD63" s="32"/>
      <c r="CE63" s="32">
        <f t="shared" si="42"/>
        <v>0.06</v>
      </c>
      <c r="CF63" s="32">
        <f t="shared" si="29"/>
        <v>7.0000000000000007E-2</v>
      </c>
      <c r="CG63" s="32">
        <f t="shared" si="30"/>
        <v>7.0000000000000007E-2</v>
      </c>
      <c r="CH63" s="34" t="str">
        <f t="shared" si="43"/>
        <v>야수</v>
      </c>
      <c r="CI63" s="34" t="str">
        <f t="shared" si="44"/>
        <v>-</v>
      </c>
      <c r="CJ63" s="34">
        <f t="shared" si="45"/>
        <v>0.06</v>
      </c>
      <c r="CK63" s="34">
        <f t="shared" si="46"/>
        <v>3.0000000000000004</v>
      </c>
      <c r="CL63" s="34" t="str">
        <f t="shared" si="47"/>
        <v/>
      </c>
      <c r="CM63" s="35" t="str">
        <f t="shared" si="48"/>
        <v/>
      </c>
    </row>
    <row r="64" spans="2:91" s="41" customFormat="1" ht="13.5" hidden="1" x14ac:dyDescent="0.3">
      <c r="B64" s="27">
        <v>61</v>
      </c>
      <c r="C64" s="28" t="s">
        <v>997</v>
      </c>
      <c r="D64" s="29" t="str">
        <f t="shared" si="31"/>
        <v>진 매드닉 5각</v>
      </c>
      <c r="E64" s="29" t="str">
        <f t="shared" si="32"/>
        <v>자베른 0→5각</v>
      </c>
      <c r="F64" s="29" t="str">
        <f t="shared" si="33"/>
        <v>시안 5각</v>
      </c>
      <c r="G64" s="29" t="str">
        <f t="shared" si="34"/>
        <v>루아브 1→3각</v>
      </c>
      <c r="H64" s="29" t="str">
        <f t="shared" si="35"/>
        <v>도륙자 아르르 0→2각</v>
      </c>
      <c r="I64" s="29" t="str">
        <f t="shared" si="36"/>
        <v>바에단 3→4각</v>
      </c>
      <c r="J64" s="29" t="str">
        <f t="shared" si="37"/>
        <v>레이든 0→4각</v>
      </c>
      <c r="K64" s="29" t="str">
        <f t="shared" si="38"/>
        <v>나크슌 0→2각</v>
      </c>
      <c r="L64" s="29" t="str">
        <f t="shared" si="39"/>
        <v>포포 0→3각</v>
      </c>
      <c r="M64" s="29" t="str">
        <f t="shared" si="40"/>
        <v>일리아칸 0→1각</v>
      </c>
      <c r="N64" s="28" t="s">
        <v>998</v>
      </c>
      <c r="O64" s="28" t="s">
        <v>999</v>
      </c>
      <c r="P64" s="28" t="s">
        <v>1000</v>
      </c>
      <c r="Q64" s="28" t="s">
        <v>1001</v>
      </c>
      <c r="R64" s="28" t="s">
        <v>324</v>
      </c>
      <c r="S64" s="28" t="s">
        <v>192</v>
      </c>
      <c r="T64" s="28" t="s">
        <v>325</v>
      </c>
      <c r="U64" s="28" t="s">
        <v>326</v>
      </c>
      <c r="V64" s="28" t="s">
        <v>213</v>
      </c>
      <c r="W64" s="28" t="s">
        <v>327</v>
      </c>
      <c r="X64" s="28">
        <f>IF(AR64="","",VLOOKUP(AR64,추피_입력!$C$2:$E$289,2,0))</f>
        <v>5</v>
      </c>
      <c r="Y64" s="28">
        <f>IF(AS64="","",VLOOKUP(AS64,추피_입력!$C$2:$E$289,2,0))</f>
        <v>0</v>
      </c>
      <c r="Z64" s="28">
        <f>IF(AT64="","",VLOOKUP(AT64,추피_입력!$C$2:$E$289,2,0))</f>
        <v>5</v>
      </c>
      <c r="AA64" s="28">
        <f>IF(AU64="","",VLOOKUP(AU64,추피_입력!$C$2:$E$289,2,0))</f>
        <v>1</v>
      </c>
      <c r="AB64" s="28">
        <f>IF(AV64="","",VLOOKUP(AV64,추피_입력!$C$2:$E$289,2,0))</f>
        <v>0</v>
      </c>
      <c r="AC64" s="28">
        <f>IF(AW64="","",VLOOKUP(AW64,추피_입력!$C$2:$E$289,2,0))</f>
        <v>3</v>
      </c>
      <c r="AD64" s="28">
        <f>IF(AX64="","",VLOOKUP(AX64,추피_입력!$C$2:$E$289,2,0))</f>
        <v>0</v>
      </c>
      <c r="AE64" s="28">
        <f>IF(AY64="","",VLOOKUP(AY64,추피_입력!$C$2:$E$289,2,0))</f>
        <v>0</v>
      </c>
      <c r="AF64" s="28">
        <f>IF(AZ64="","",VLOOKUP(AZ64,추피_입력!$C$2:$E$289,2,0))</f>
        <v>0</v>
      </c>
      <c r="AG64" s="28">
        <f>IF(BA64="","",VLOOKUP(BA64,추피_입력!$C$2:$E$289,2,0))</f>
        <v>0</v>
      </c>
      <c r="AH64" s="28">
        <f>IF(AR64="","",VLOOKUP(AR64,추피_입력!$C$2:$G$289,5,0))</f>
        <v>5</v>
      </c>
      <c r="AI64" s="28">
        <f>IF(AS64="","",VLOOKUP(AS64,추피_입력!$C$2:$G$289,5,0))</f>
        <v>5</v>
      </c>
      <c r="AJ64" s="28">
        <f>IF(AT64="","",VLOOKUP(AT64,추피_입력!$C$2:$G$289,5,0))</f>
        <v>5</v>
      </c>
      <c r="AK64" s="28">
        <f>IF(AU64="","",VLOOKUP(AU64,추피_입력!$C$2:$G$289,5,0))</f>
        <v>3</v>
      </c>
      <c r="AL64" s="28">
        <f>IF(AV64="","",VLOOKUP(AV64,추피_입력!$C$2:$G$289,5,0))</f>
        <v>2</v>
      </c>
      <c r="AM64" s="28">
        <f>IF(AW64="","",VLOOKUP(AW64,추피_입력!$C$2:$G$289,5,0))</f>
        <v>4</v>
      </c>
      <c r="AN64" s="28">
        <f>IF(AX64="","",VLOOKUP(AX64,추피_입력!$C$2:$G$289,5,0))</f>
        <v>4</v>
      </c>
      <c r="AO64" s="28">
        <f>IF(AY64="","",VLOOKUP(AY64,추피_입력!$C$2:$G$289,5,0))</f>
        <v>2</v>
      </c>
      <c r="AP64" s="28">
        <f>IF(AZ64="","",VLOOKUP(AZ64,추피_입력!$C$2:$G$289,5,0))</f>
        <v>3</v>
      </c>
      <c r="AQ64" s="28">
        <f>IF(BA64="","",VLOOKUP(BA64,추피_입력!$C$2:$G$289,5,0))</f>
        <v>1</v>
      </c>
      <c r="AR64" s="28" t="str">
        <f>IF(N64="","",VLOOKUP(N64,추피_입력!$B$2:$E$289,2,0))</f>
        <v>b-48</v>
      </c>
      <c r="AS64" s="28" t="str">
        <f>IF(O64="","",VLOOKUP(O64,추피_입력!$B$2:$E$289,2,0))</f>
        <v>d-38</v>
      </c>
      <c r="AT64" s="28" t="str">
        <f>IF(P64="","",VLOOKUP(P64,추피_입력!$B$2:$E$289,2,0))</f>
        <v>c-53</v>
      </c>
      <c r="AU64" s="28" t="str">
        <f>IF(Q64="","",VLOOKUP(Q64,추피_입력!$B$2:$E$289,2,0))</f>
        <v>c-21</v>
      </c>
      <c r="AV64" s="28" t="str">
        <f>IF(R64="","",VLOOKUP(R64,추피_입력!$B$2:$E$289,2,0))</f>
        <v>d-9</v>
      </c>
      <c r="AW64" s="28" t="str">
        <f>IF(S64="","",VLOOKUP(S64,추피_입력!$B$2:$E$289,2,0))</f>
        <v>c-33</v>
      </c>
      <c r="AX64" s="28" t="str">
        <f>IF(T64="","",VLOOKUP(T64,추피_입력!$B$2:$E$289,2,0))</f>
        <v>d-11</v>
      </c>
      <c r="AY64" s="28" t="str">
        <f>IF(U64="","",VLOOKUP(U64,추피_입력!$B$2:$E$289,2,0))</f>
        <v>d-6</v>
      </c>
      <c r="AZ64" s="28" t="str">
        <f>IF(V64="","",VLOOKUP(V64,추피_입력!$B$2:$E$289,2,0))</f>
        <v>d-48</v>
      </c>
      <c r="BA64" s="28" t="str">
        <f>IF(W64="","",VLOOKUP(W64,추피_입력!$B$2:$E$289,2,0))</f>
        <v>a-19</v>
      </c>
      <c r="BB64" s="28"/>
      <c r="BC64" s="28"/>
      <c r="BD64" s="28"/>
      <c r="BE64" s="28"/>
      <c r="BF64" s="28"/>
      <c r="BG64" s="28"/>
      <c r="BH64" s="28"/>
      <c r="BI64" s="28">
        <v>2</v>
      </c>
      <c r="BJ64" s="28"/>
      <c r="BK64" s="28" t="str">
        <f t="shared" si="19"/>
        <v/>
      </c>
      <c r="BL64" s="28" t="str">
        <f t="shared" si="20"/>
        <v/>
      </c>
      <c r="BM64" s="28" t="str">
        <f t="shared" si="21"/>
        <v>물질0.3</v>
      </c>
      <c r="BN64" s="28" t="str">
        <f t="shared" si="22"/>
        <v/>
      </c>
      <c r="BO64" s="28" t="str">
        <f t="shared" si="23"/>
        <v/>
      </c>
      <c r="BP64" s="28" t="str">
        <f t="shared" si="24"/>
        <v/>
      </c>
      <c r="BQ64" s="28" t="str">
        <f t="shared" si="25"/>
        <v/>
      </c>
      <c r="BR64" s="28" t="str">
        <f t="shared" si="26"/>
        <v/>
      </c>
      <c r="BS64" s="28" t="str">
        <f t="shared" si="27"/>
        <v/>
      </c>
      <c r="BT64" s="28">
        <f t="shared" si="28"/>
        <v>0.3</v>
      </c>
      <c r="BU64" s="28" t="str">
        <f t="shared" si="41"/>
        <v>물질0.3</v>
      </c>
      <c r="BV64" s="28"/>
      <c r="BW64" s="28"/>
      <c r="BX64" s="28">
        <v>0.3</v>
      </c>
      <c r="BY64" s="28"/>
      <c r="BZ64" s="28"/>
      <c r="CA64" s="28"/>
      <c r="CB64" s="28"/>
      <c r="CC64" s="28"/>
      <c r="CD64" s="28"/>
      <c r="CE64" s="28">
        <f t="shared" si="42"/>
        <v>0.1</v>
      </c>
      <c r="CF64" s="28">
        <f t="shared" si="29"/>
        <v>0.1</v>
      </c>
      <c r="CG64" s="28">
        <f t="shared" si="30"/>
        <v>0.1</v>
      </c>
      <c r="CH64" s="30" t="str">
        <f t="shared" si="43"/>
        <v>물질</v>
      </c>
      <c r="CI64" s="30" t="str">
        <f t="shared" si="44"/>
        <v>-</v>
      </c>
      <c r="CJ64" s="30">
        <f t="shared" si="45"/>
        <v>0.1</v>
      </c>
      <c r="CK64" s="30">
        <f t="shared" si="46"/>
        <v>6.0000000000000009</v>
      </c>
      <c r="CL64" s="30" t="str">
        <f t="shared" si="47"/>
        <v/>
      </c>
      <c r="CM64" s="31" t="str">
        <f t="shared" si="48"/>
        <v/>
      </c>
    </row>
    <row r="65" spans="2:91" s="41" customFormat="1" ht="13.5" hidden="1" x14ac:dyDescent="0.3">
      <c r="B65" s="27">
        <v>62</v>
      </c>
      <c r="C65" s="32" t="s">
        <v>1002</v>
      </c>
      <c r="D65" s="33" t="str">
        <f t="shared" si="31"/>
        <v>일리아칸 0→1각</v>
      </c>
      <c r="E65" s="33" t="str">
        <f t="shared" si="32"/>
        <v>진 매드닉 5각</v>
      </c>
      <c r="F65" s="33" t="str">
        <f t="shared" si="33"/>
        <v>시안 5각</v>
      </c>
      <c r="G65" s="33" t="str">
        <f t="shared" si="34"/>
        <v>희망의 아크 엘피스 1→2각</v>
      </c>
      <c r="H65" s="33" t="str">
        <f t="shared" si="35"/>
        <v>포포 0→3각</v>
      </c>
      <c r="I65" s="33" t="str">
        <f t="shared" si="36"/>
        <v/>
      </c>
      <c r="J65" s="33" t="str">
        <f t="shared" si="37"/>
        <v/>
      </c>
      <c r="K65" s="33" t="str">
        <f t="shared" si="38"/>
        <v/>
      </c>
      <c r="L65" s="33" t="str">
        <f t="shared" si="39"/>
        <v/>
      </c>
      <c r="M65" s="33" t="str">
        <f t="shared" si="40"/>
        <v/>
      </c>
      <c r="N65" s="32" t="s">
        <v>1003</v>
      </c>
      <c r="O65" s="32" t="s">
        <v>998</v>
      </c>
      <c r="P65" s="32" t="s">
        <v>322</v>
      </c>
      <c r="Q65" s="32" t="s">
        <v>329</v>
      </c>
      <c r="R65" s="32" t="s">
        <v>213</v>
      </c>
      <c r="S65" s="32"/>
      <c r="T65" s="32"/>
      <c r="U65" s="32"/>
      <c r="V65" s="32"/>
      <c r="W65" s="32"/>
      <c r="X65" s="32">
        <f>IF(AR65="","",VLOOKUP(AR65,추피_입력!$C$2:$E$289,2,0))</f>
        <v>0</v>
      </c>
      <c r="Y65" s="32">
        <f>IF(AS65="","",VLOOKUP(AS65,추피_입력!$C$2:$E$289,2,0))</f>
        <v>5</v>
      </c>
      <c r="Z65" s="32">
        <f>IF(AT65="","",VLOOKUP(AT65,추피_입력!$C$2:$E$289,2,0))</f>
        <v>5</v>
      </c>
      <c r="AA65" s="32">
        <f>IF(AU65="","",VLOOKUP(AU65,추피_입력!$C$2:$E$289,2,0))</f>
        <v>1</v>
      </c>
      <c r="AB65" s="32">
        <f>IF(AV65="","",VLOOKUP(AV65,추피_입력!$C$2:$E$289,2,0))</f>
        <v>0</v>
      </c>
      <c r="AC65" s="32" t="str">
        <f>IF(AW65="","",VLOOKUP(AW65,추피_입력!$C$2:$E$289,2,0))</f>
        <v/>
      </c>
      <c r="AD65" s="32" t="str">
        <f>IF(AX65="","",VLOOKUP(AX65,추피_입력!$C$2:$E$289,2,0))</f>
        <v/>
      </c>
      <c r="AE65" s="32" t="str">
        <f>IF(AY65="","",VLOOKUP(AY65,추피_입력!$C$2:$E$289,2,0))</f>
        <v/>
      </c>
      <c r="AF65" s="32" t="str">
        <f>IF(AZ65="","",VLOOKUP(AZ65,추피_입력!$C$2:$E$289,2,0))</f>
        <v/>
      </c>
      <c r="AG65" s="32" t="str">
        <f>IF(BA65="","",VLOOKUP(BA65,추피_입력!$C$2:$E$289,2,0))</f>
        <v/>
      </c>
      <c r="AH65" s="32">
        <f>IF(AR65="","",VLOOKUP(AR65,추피_입력!$C$2:$G$289,5,0))</f>
        <v>1</v>
      </c>
      <c r="AI65" s="32">
        <f>IF(AS65="","",VLOOKUP(AS65,추피_입력!$C$2:$G$289,5,0))</f>
        <v>5</v>
      </c>
      <c r="AJ65" s="32">
        <f>IF(AT65="","",VLOOKUP(AT65,추피_입력!$C$2:$G$289,5,0))</f>
        <v>5</v>
      </c>
      <c r="AK65" s="32">
        <f>IF(AU65="","",VLOOKUP(AU65,추피_입력!$C$2:$G$289,5,0))</f>
        <v>2</v>
      </c>
      <c r="AL65" s="32">
        <f>IF(AV65="","",VLOOKUP(AV65,추피_입력!$C$2:$G$289,5,0))</f>
        <v>3</v>
      </c>
      <c r="AM65" s="32" t="str">
        <f>IF(AW65="","",VLOOKUP(AW65,추피_입력!$C$2:$G$289,5,0))</f>
        <v/>
      </c>
      <c r="AN65" s="32" t="str">
        <f>IF(AX65="","",VLOOKUP(AX65,추피_입력!$C$2:$G$289,5,0))</f>
        <v/>
      </c>
      <c r="AO65" s="32" t="str">
        <f>IF(AY65="","",VLOOKUP(AY65,추피_입력!$C$2:$G$289,5,0))</f>
        <v/>
      </c>
      <c r="AP65" s="32" t="str">
        <f>IF(AZ65="","",VLOOKUP(AZ65,추피_입력!$C$2:$G$289,5,0))</f>
        <v/>
      </c>
      <c r="AQ65" s="32" t="str">
        <f>IF(BA65="","",VLOOKUP(BA65,추피_입력!$C$2:$G$289,5,0))</f>
        <v/>
      </c>
      <c r="AR65" s="32" t="str">
        <f>IF(N65="","",VLOOKUP(N65,추피_입력!$B$2:$E$289,2,0))</f>
        <v>a-19</v>
      </c>
      <c r="AS65" s="32" t="str">
        <f>IF(O65="","",VLOOKUP(O65,추피_입력!$B$2:$E$289,2,0))</f>
        <v>b-48</v>
      </c>
      <c r="AT65" s="32" t="str">
        <f>IF(P65="","",VLOOKUP(P65,추피_입력!$B$2:$E$289,2,0))</f>
        <v>c-53</v>
      </c>
      <c r="AU65" s="32" t="str">
        <f>IF(Q65="","",VLOOKUP(Q65,추피_입력!$B$2:$E$289,2,0))</f>
        <v>b-77</v>
      </c>
      <c r="AV65" s="32" t="str">
        <f>IF(R65="","",VLOOKUP(R65,추피_입력!$B$2:$E$289,2,0))</f>
        <v>d-48</v>
      </c>
      <c r="AW65" s="32" t="str">
        <f>IF(S65="","",VLOOKUP(S65,추피_입력!$B$2:$E$289,2,0))</f>
        <v/>
      </c>
      <c r="AX65" s="32" t="str">
        <f>IF(T65="","",VLOOKUP(T65,추피_입력!$B$2:$E$289,2,0))</f>
        <v/>
      </c>
      <c r="AY65" s="32" t="str">
        <f>IF(U65="","",VLOOKUP(U65,추피_입력!$B$2:$E$289,2,0))</f>
        <v/>
      </c>
      <c r="AZ65" s="32" t="str">
        <f>IF(V65="","",VLOOKUP(V65,추피_입력!$B$2:$E$289,2,0))</f>
        <v/>
      </c>
      <c r="BA65" s="32" t="str">
        <f>IF(W65="","",VLOOKUP(W65,추피_입력!$B$2:$E$289,2,0))</f>
        <v/>
      </c>
      <c r="BB65" s="32">
        <v>6</v>
      </c>
      <c r="BC65" s="32"/>
      <c r="BD65" s="32"/>
      <c r="BE65" s="32"/>
      <c r="BF65" s="32"/>
      <c r="BG65" s="32"/>
      <c r="BH65" s="32"/>
      <c r="BI65" s="32"/>
      <c r="BJ65" s="32"/>
      <c r="BK65" s="32" t="str">
        <f t="shared" si="19"/>
        <v/>
      </c>
      <c r="BL65" s="32" t="str">
        <f t="shared" si="20"/>
        <v/>
      </c>
      <c r="BM65" s="32" t="str">
        <f t="shared" si="21"/>
        <v/>
      </c>
      <c r="BN65" s="32" t="str">
        <f t="shared" si="22"/>
        <v/>
      </c>
      <c r="BO65" s="32" t="str">
        <f t="shared" si="23"/>
        <v/>
      </c>
      <c r="BP65" s="32" t="str">
        <f t="shared" si="24"/>
        <v/>
      </c>
      <c r="BQ65" s="32" t="str">
        <f t="shared" si="25"/>
        <v>정령0.3</v>
      </c>
      <c r="BR65" s="32" t="str">
        <f t="shared" si="26"/>
        <v/>
      </c>
      <c r="BS65" s="32" t="str">
        <f t="shared" si="27"/>
        <v/>
      </c>
      <c r="BT65" s="32">
        <f t="shared" si="28"/>
        <v>0.3</v>
      </c>
      <c r="BU65" s="32" t="str">
        <f t="shared" si="41"/>
        <v>정령0.3</v>
      </c>
      <c r="BV65" s="32"/>
      <c r="BW65" s="32"/>
      <c r="BX65" s="32"/>
      <c r="BY65" s="32"/>
      <c r="BZ65" s="32"/>
      <c r="CA65" s="32"/>
      <c r="CB65" s="32">
        <v>0.3</v>
      </c>
      <c r="CC65" s="32"/>
      <c r="CD65" s="32"/>
      <c r="CE65" s="32">
        <f t="shared" si="42"/>
        <v>0.1</v>
      </c>
      <c r="CF65" s="32">
        <f t="shared" si="29"/>
        <v>0.1</v>
      </c>
      <c r="CG65" s="32">
        <f t="shared" si="30"/>
        <v>0.1</v>
      </c>
      <c r="CH65" s="34" t="str">
        <f t="shared" si="43"/>
        <v>정령</v>
      </c>
      <c r="CI65" s="34">
        <f t="shared" si="44"/>
        <v>0.1</v>
      </c>
      <c r="CJ65" s="34">
        <f t="shared" si="45"/>
        <v>0.1</v>
      </c>
      <c r="CK65" s="34" t="str">
        <f t="shared" si="46"/>
        <v/>
      </c>
      <c r="CL65" s="34" t="str">
        <f t="shared" si="47"/>
        <v/>
      </c>
      <c r="CM65" s="35" t="str">
        <f t="shared" si="48"/>
        <v/>
      </c>
    </row>
    <row r="66" spans="2:91" s="41" customFormat="1" ht="13.5" hidden="1" x14ac:dyDescent="0.3">
      <c r="B66" s="27">
        <v>63</v>
      </c>
      <c r="C66" s="28" t="s">
        <v>1004</v>
      </c>
      <c r="D66" s="29" t="str">
        <f t="shared" si="31"/>
        <v>일리아칸 0→1각</v>
      </c>
      <c r="E66" s="29" t="str">
        <f t="shared" si="32"/>
        <v>역병 인도자 1→3각</v>
      </c>
      <c r="F66" s="29" t="str">
        <f t="shared" si="33"/>
        <v>하르잘 0→2각</v>
      </c>
      <c r="G66" s="29" t="str">
        <f t="shared" si="34"/>
        <v>칼라도세 1→4각</v>
      </c>
      <c r="H66" s="29" t="str">
        <f t="shared" si="35"/>
        <v>역병군단 바르토 0→2각</v>
      </c>
      <c r="I66" s="29" t="str">
        <f t="shared" si="36"/>
        <v>루아브 1→3각</v>
      </c>
      <c r="J66" s="29" t="str">
        <f t="shared" si="37"/>
        <v>나크슌 0→2각</v>
      </c>
      <c r="K66" s="29" t="str">
        <f t="shared" si="38"/>
        <v>도륙자 아르르 0→2각</v>
      </c>
      <c r="L66" s="29" t="str">
        <f t="shared" si="39"/>
        <v>나잔 0→3각</v>
      </c>
      <c r="M66" s="29" t="str">
        <f t="shared" si="40"/>
        <v/>
      </c>
      <c r="N66" s="28" t="s">
        <v>1003</v>
      </c>
      <c r="O66" s="28" t="s">
        <v>1005</v>
      </c>
      <c r="P66" s="28" t="s">
        <v>1006</v>
      </c>
      <c r="Q66" s="28" t="s">
        <v>1007</v>
      </c>
      <c r="R66" s="28" t="s">
        <v>333</v>
      </c>
      <c r="S66" s="28" t="s">
        <v>323</v>
      </c>
      <c r="T66" s="28" t="s">
        <v>326</v>
      </c>
      <c r="U66" s="28" t="s">
        <v>324</v>
      </c>
      <c r="V66" s="28" t="s">
        <v>232</v>
      </c>
      <c r="W66" s="28"/>
      <c r="X66" s="28">
        <f>IF(AR66="","",VLOOKUP(AR66,추피_입력!$C$2:$E$289,2,0))</f>
        <v>0</v>
      </c>
      <c r="Y66" s="28">
        <f>IF(AS66="","",VLOOKUP(AS66,추피_입력!$C$2:$E$289,2,0))</f>
        <v>1</v>
      </c>
      <c r="Z66" s="28">
        <f>IF(AT66="","",VLOOKUP(AT66,추피_입력!$C$2:$E$289,2,0))</f>
        <v>0</v>
      </c>
      <c r="AA66" s="28">
        <f>IF(AU66="","",VLOOKUP(AU66,추피_입력!$C$2:$E$289,2,0))</f>
        <v>1</v>
      </c>
      <c r="AB66" s="28">
        <f>IF(AV66="","",VLOOKUP(AV66,추피_입력!$C$2:$E$289,2,0))</f>
        <v>0</v>
      </c>
      <c r="AC66" s="28">
        <f>IF(AW66="","",VLOOKUP(AW66,추피_입력!$C$2:$E$289,2,0))</f>
        <v>1</v>
      </c>
      <c r="AD66" s="28">
        <f>IF(AX66="","",VLOOKUP(AX66,추피_입력!$C$2:$E$289,2,0))</f>
        <v>0</v>
      </c>
      <c r="AE66" s="28">
        <f>IF(AY66="","",VLOOKUP(AY66,추피_입력!$C$2:$E$289,2,0))</f>
        <v>0</v>
      </c>
      <c r="AF66" s="28">
        <f>IF(AZ66="","",VLOOKUP(AZ66,추피_입력!$C$2:$E$289,2,0))</f>
        <v>0</v>
      </c>
      <c r="AG66" s="28" t="str">
        <f>IF(BA66="","",VLOOKUP(BA66,추피_입력!$C$2:$E$289,2,0))</f>
        <v/>
      </c>
      <c r="AH66" s="28">
        <f>IF(AR66="","",VLOOKUP(AR66,추피_입력!$C$2:$G$289,5,0))</f>
        <v>1</v>
      </c>
      <c r="AI66" s="28">
        <f>IF(AS66="","",VLOOKUP(AS66,추피_입력!$C$2:$G$289,5,0))</f>
        <v>3</v>
      </c>
      <c r="AJ66" s="28">
        <f>IF(AT66="","",VLOOKUP(AT66,추피_입력!$C$2:$G$289,5,0))</f>
        <v>2</v>
      </c>
      <c r="AK66" s="28">
        <f>IF(AU66="","",VLOOKUP(AU66,추피_입력!$C$2:$G$289,5,0))</f>
        <v>4</v>
      </c>
      <c r="AL66" s="28">
        <f>IF(AV66="","",VLOOKUP(AV66,추피_입력!$C$2:$G$289,5,0))</f>
        <v>2</v>
      </c>
      <c r="AM66" s="28">
        <f>IF(AW66="","",VLOOKUP(AW66,추피_입력!$C$2:$G$289,5,0))</f>
        <v>3</v>
      </c>
      <c r="AN66" s="28">
        <f>IF(AX66="","",VLOOKUP(AX66,추피_입력!$C$2:$G$289,5,0))</f>
        <v>2</v>
      </c>
      <c r="AO66" s="28">
        <f>IF(AY66="","",VLOOKUP(AY66,추피_입력!$C$2:$G$289,5,0))</f>
        <v>2</v>
      </c>
      <c r="AP66" s="28">
        <f>IF(AZ66="","",VLOOKUP(AZ66,추피_입력!$C$2:$G$289,5,0))</f>
        <v>3</v>
      </c>
      <c r="AQ66" s="28" t="str">
        <f>IF(BA66="","",VLOOKUP(BA66,추피_입력!$C$2:$G$289,5,0))</f>
        <v/>
      </c>
      <c r="AR66" s="28" t="str">
        <f>IF(N66="","",VLOOKUP(N66,추피_입력!$B$2:$E$289,2,0))</f>
        <v>a-19</v>
      </c>
      <c r="AS66" s="28" t="str">
        <f>IF(O66="","",VLOOKUP(O66,추피_입력!$B$2:$E$289,2,0))</f>
        <v>c-68</v>
      </c>
      <c r="AT66" s="28" t="str">
        <f>IF(P66="","",VLOOKUP(P66,추피_입력!$B$2:$E$289,2,0))</f>
        <v>c-95</v>
      </c>
      <c r="AU66" s="28" t="str">
        <f>IF(Q66="","",VLOOKUP(Q66,추피_입력!$B$2:$E$289,2,0))</f>
        <v>c-82</v>
      </c>
      <c r="AV66" s="28" t="str">
        <f>IF(R66="","",VLOOKUP(R66,추피_입력!$B$2:$E$289,2,0))</f>
        <v>c-69</v>
      </c>
      <c r="AW66" s="28" t="str">
        <f>IF(S66="","",VLOOKUP(S66,추피_입력!$B$2:$E$289,2,0))</f>
        <v>c-21</v>
      </c>
      <c r="AX66" s="28" t="str">
        <f>IF(T66="","",VLOOKUP(T66,추피_입력!$B$2:$E$289,2,0))</f>
        <v>d-6</v>
      </c>
      <c r="AY66" s="28" t="str">
        <f>IF(U66="","",VLOOKUP(U66,추피_입력!$B$2:$E$289,2,0))</f>
        <v>d-9</v>
      </c>
      <c r="AZ66" s="28" t="str">
        <f>IF(V66="","",VLOOKUP(V66,추피_입력!$B$2:$E$289,2,0))</f>
        <v>c-12</v>
      </c>
      <c r="BA66" s="28" t="str">
        <f>IF(W66="","",VLOOKUP(W66,추피_입력!$B$2:$E$289,2,0))</f>
        <v/>
      </c>
      <c r="BB66" s="28"/>
      <c r="BC66" s="28"/>
      <c r="BD66" s="28">
        <v>2</v>
      </c>
      <c r="BE66" s="28"/>
      <c r="BF66" s="28"/>
      <c r="BG66" s="28"/>
      <c r="BH66" s="28"/>
      <c r="BI66" s="28"/>
      <c r="BJ66" s="28"/>
      <c r="BK66" s="28" t="str">
        <f t="shared" si="19"/>
        <v>인간0.3</v>
      </c>
      <c r="BL66" s="28" t="str">
        <f t="shared" si="20"/>
        <v/>
      </c>
      <c r="BM66" s="28" t="str">
        <f t="shared" si="21"/>
        <v/>
      </c>
      <c r="BN66" s="28" t="str">
        <f t="shared" si="22"/>
        <v/>
      </c>
      <c r="BO66" s="28" t="str">
        <f t="shared" si="23"/>
        <v/>
      </c>
      <c r="BP66" s="28" t="str">
        <f t="shared" si="24"/>
        <v/>
      </c>
      <c r="BQ66" s="28" t="str">
        <f t="shared" si="25"/>
        <v/>
      </c>
      <c r="BR66" s="28" t="str">
        <f t="shared" si="26"/>
        <v/>
      </c>
      <c r="BS66" s="28" t="str">
        <f t="shared" si="27"/>
        <v/>
      </c>
      <c r="BT66" s="28">
        <f t="shared" si="28"/>
        <v>0.3</v>
      </c>
      <c r="BU66" s="28" t="str">
        <f t="shared" si="41"/>
        <v>인간0.3</v>
      </c>
      <c r="BV66" s="28">
        <v>0.3</v>
      </c>
      <c r="BW66" s="28"/>
      <c r="BX66" s="28"/>
      <c r="BY66" s="28"/>
      <c r="BZ66" s="28"/>
      <c r="CA66" s="28"/>
      <c r="CB66" s="28"/>
      <c r="CC66" s="28"/>
      <c r="CD66" s="28"/>
      <c r="CE66" s="28">
        <f t="shared" si="42"/>
        <v>0.1</v>
      </c>
      <c r="CF66" s="28">
        <f t="shared" si="29"/>
        <v>0.1</v>
      </c>
      <c r="CG66" s="28">
        <f t="shared" si="30"/>
        <v>0.1</v>
      </c>
      <c r="CH66" s="30" t="str">
        <f t="shared" si="43"/>
        <v>인간</v>
      </c>
      <c r="CI66" s="30" t="str">
        <f t="shared" si="44"/>
        <v>-</v>
      </c>
      <c r="CJ66" s="30">
        <f t="shared" si="45"/>
        <v>0.1</v>
      </c>
      <c r="CK66" s="30">
        <f t="shared" si="46"/>
        <v>15</v>
      </c>
      <c r="CL66" s="30" t="str">
        <f t="shared" si="47"/>
        <v/>
      </c>
      <c r="CM66" s="31" t="str">
        <f t="shared" si="48"/>
        <v/>
      </c>
    </row>
    <row r="67" spans="2:91" s="41" customFormat="1" ht="13.5" hidden="1" x14ac:dyDescent="0.3">
      <c r="B67" s="27">
        <v>64</v>
      </c>
      <c r="C67" s="32" t="s">
        <v>1008</v>
      </c>
      <c r="D67" s="33" t="str">
        <f t="shared" si="31"/>
        <v>일리아칸 0→1각</v>
      </c>
      <c r="E67" s="33" t="str">
        <f t="shared" si="32"/>
        <v>에스더 시엔 1각</v>
      </c>
      <c r="F67" s="33" t="str">
        <f t="shared" si="33"/>
        <v/>
      </c>
      <c r="G67" s="33" t="str">
        <f t="shared" si="34"/>
        <v/>
      </c>
      <c r="H67" s="33" t="str">
        <f t="shared" si="35"/>
        <v/>
      </c>
      <c r="I67" s="33" t="str">
        <f t="shared" si="36"/>
        <v/>
      </c>
      <c r="J67" s="33" t="str">
        <f t="shared" si="37"/>
        <v/>
      </c>
      <c r="K67" s="33" t="str">
        <f t="shared" si="38"/>
        <v/>
      </c>
      <c r="L67" s="33" t="str">
        <f t="shared" si="39"/>
        <v/>
      </c>
      <c r="M67" s="33" t="str">
        <f t="shared" si="40"/>
        <v/>
      </c>
      <c r="N67" s="32" t="s">
        <v>1003</v>
      </c>
      <c r="O67" s="32" t="s">
        <v>1009</v>
      </c>
      <c r="P67" s="32"/>
      <c r="Q67" s="32"/>
      <c r="R67" s="32"/>
      <c r="S67" s="32"/>
      <c r="T67" s="32"/>
      <c r="U67" s="32"/>
      <c r="V67" s="32"/>
      <c r="W67" s="32"/>
      <c r="X67" s="32">
        <f>IF(AR67="","",VLOOKUP(AR67,추피_입력!$C$2:$E$289,2,0))</f>
        <v>0</v>
      </c>
      <c r="Y67" s="32">
        <f>IF(AS67="","",VLOOKUP(AS67,추피_입력!$C$2:$E$289,2,0))</f>
        <v>1</v>
      </c>
      <c r="Z67" s="32" t="str">
        <f>IF(AT67="","",VLOOKUP(AT67,추피_입력!$C$2:$E$289,2,0))</f>
        <v/>
      </c>
      <c r="AA67" s="32" t="str">
        <f>IF(AU67="","",VLOOKUP(AU67,추피_입력!$C$2:$E$289,2,0))</f>
        <v/>
      </c>
      <c r="AB67" s="32" t="str">
        <f>IF(AV67="","",VLOOKUP(AV67,추피_입력!$C$2:$E$289,2,0))</f>
        <v/>
      </c>
      <c r="AC67" s="32" t="str">
        <f>IF(AW67="","",VLOOKUP(AW67,추피_입력!$C$2:$E$289,2,0))</f>
        <v/>
      </c>
      <c r="AD67" s="32" t="str">
        <f>IF(AX67="","",VLOOKUP(AX67,추피_입력!$C$2:$E$289,2,0))</f>
        <v/>
      </c>
      <c r="AE67" s="32" t="str">
        <f>IF(AY67="","",VLOOKUP(AY67,추피_입력!$C$2:$E$289,2,0))</f>
        <v/>
      </c>
      <c r="AF67" s="32" t="str">
        <f>IF(AZ67="","",VLOOKUP(AZ67,추피_입력!$C$2:$E$289,2,0))</f>
        <v/>
      </c>
      <c r="AG67" s="32" t="str">
        <f>IF(BA67="","",VLOOKUP(BA67,추피_입력!$C$2:$E$289,2,0))</f>
        <v/>
      </c>
      <c r="AH67" s="32">
        <f>IF(AR67="","",VLOOKUP(AR67,추피_입력!$C$2:$G$289,5,0))</f>
        <v>1</v>
      </c>
      <c r="AI67" s="32">
        <f>IF(AS67="","",VLOOKUP(AS67,추피_입력!$C$2:$G$289,5,0))</f>
        <v>1</v>
      </c>
      <c r="AJ67" s="32" t="str">
        <f>IF(AT67="","",VLOOKUP(AT67,추피_입력!$C$2:$G$289,5,0))</f>
        <v/>
      </c>
      <c r="AK67" s="32" t="str">
        <f>IF(AU67="","",VLOOKUP(AU67,추피_입력!$C$2:$G$289,5,0))</f>
        <v/>
      </c>
      <c r="AL67" s="32" t="str">
        <f>IF(AV67="","",VLOOKUP(AV67,추피_입력!$C$2:$G$289,5,0))</f>
        <v/>
      </c>
      <c r="AM67" s="32" t="str">
        <f>IF(AW67="","",VLOOKUP(AW67,추피_입력!$C$2:$G$289,5,0))</f>
        <v/>
      </c>
      <c r="AN67" s="32" t="str">
        <f>IF(AX67="","",VLOOKUP(AX67,추피_입력!$C$2:$G$289,5,0))</f>
        <v/>
      </c>
      <c r="AO67" s="32" t="str">
        <f>IF(AY67="","",VLOOKUP(AY67,추피_입력!$C$2:$G$289,5,0))</f>
        <v/>
      </c>
      <c r="AP67" s="32" t="str">
        <f>IF(AZ67="","",VLOOKUP(AZ67,추피_입력!$C$2:$G$289,5,0))</f>
        <v/>
      </c>
      <c r="AQ67" s="32" t="str">
        <f>IF(BA67="","",VLOOKUP(BA67,추피_입력!$C$2:$G$289,5,0))</f>
        <v/>
      </c>
      <c r="AR67" s="32" t="str">
        <f>IF(N67="","",VLOOKUP(N67,추피_입력!$B$2:$E$289,2,0))</f>
        <v>a-19</v>
      </c>
      <c r="AS67" s="32" t="str">
        <f>IF(O67="","",VLOOKUP(O67,추피_입력!$B$2:$E$289,2,0))</f>
        <v>a-17</v>
      </c>
      <c r="AT67" s="32" t="str">
        <f>IF(P67="","",VLOOKUP(P67,추피_입력!$B$2:$E$289,2,0))</f>
        <v/>
      </c>
      <c r="AU67" s="32" t="str">
        <f>IF(Q67="","",VLOOKUP(Q67,추피_입력!$B$2:$E$289,2,0))</f>
        <v/>
      </c>
      <c r="AV67" s="32" t="str">
        <f>IF(R67="","",VLOOKUP(R67,추피_입력!$B$2:$E$289,2,0))</f>
        <v/>
      </c>
      <c r="AW67" s="32" t="str">
        <f>IF(S67="","",VLOOKUP(S67,추피_입력!$B$2:$E$289,2,0))</f>
        <v/>
      </c>
      <c r="AX67" s="32" t="str">
        <f>IF(T67="","",VLOOKUP(T67,추피_입력!$B$2:$E$289,2,0))</f>
        <v/>
      </c>
      <c r="AY67" s="32" t="str">
        <f>IF(U67="","",VLOOKUP(U67,추피_입력!$B$2:$E$289,2,0))</f>
        <v/>
      </c>
      <c r="AZ67" s="32" t="str">
        <f>IF(V67="","",VLOOKUP(V67,추피_입력!$B$2:$E$289,2,0))</f>
        <v/>
      </c>
      <c r="BA67" s="32" t="str">
        <f>IF(W67="","",VLOOKUP(W67,추피_입력!$B$2:$E$289,2,0))</f>
        <v/>
      </c>
      <c r="BB67" s="32">
        <v>7</v>
      </c>
      <c r="BC67" s="32"/>
      <c r="BD67" s="32"/>
      <c r="BE67" s="32"/>
      <c r="BF67" s="32"/>
      <c r="BG67" s="32"/>
      <c r="BH67" s="32"/>
      <c r="BI67" s="32"/>
      <c r="BJ67" s="32"/>
      <c r="BK67" s="32" t="str">
        <f t="shared" si="19"/>
        <v>인간0.3</v>
      </c>
      <c r="BL67" s="32" t="str">
        <f t="shared" si="20"/>
        <v/>
      </c>
      <c r="BM67" s="32" t="str">
        <f t="shared" si="21"/>
        <v/>
      </c>
      <c r="BN67" s="32" t="str">
        <f t="shared" si="22"/>
        <v/>
      </c>
      <c r="BO67" s="32" t="str">
        <f t="shared" si="23"/>
        <v/>
      </c>
      <c r="BP67" s="32" t="str">
        <f t="shared" si="24"/>
        <v/>
      </c>
      <c r="BQ67" s="32" t="str">
        <f t="shared" si="25"/>
        <v/>
      </c>
      <c r="BR67" s="32" t="str">
        <f t="shared" si="26"/>
        <v/>
      </c>
      <c r="BS67" s="32" t="str">
        <f t="shared" si="27"/>
        <v/>
      </c>
      <c r="BT67" s="32">
        <f t="shared" si="28"/>
        <v>0.3</v>
      </c>
      <c r="BU67" s="32" t="str">
        <f t="shared" si="41"/>
        <v>인간0.3</v>
      </c>
      <c r="BV67" s="32">
        <v>0.3</v>
      </c>
      <c r="BW67" s="32"/>
      <c r="BX67" s="32"/>
      <c r="BY67" s="32"/>
      <c r="BZ67" s="32"/>
      <c r="CA67" s="32"/>
      <c r="CB67" s="32"/>
      <c r="CC67" s="32"/>
      <c r="CD67" s="32"/>
      <c r="CE67" s="32">
        <f t="shared" si="42"/>
        <v>0.1</v>
      </c>
      <c r="CF67" s="32">
        <f t="shared" si="29"/>
        <v>0.1</v>
      </c>
      <c r="CG67" s="32">
        <f t="shared" si="30"/>
        <v>0.1</v>
      </c>
      <c r="CH67" s="34" t="str">
        <f t="shared" si="43"/>
        <v>인간</v>
      </c>
      <c r="CI67" s="34" t="str">
        <f t="shared" si="44"/>
        <v>-</v>
      </c>
      <c r="CJ67" s="34" t="str">
        <f t="shared" si="45"/>
        <v>-</v>
      </c>
      <c r="CK67" s="34" t="str">
        <f t="shared" si="46"/>
        <v/>
      </c>
      <c r="CL67" s="34" t="str">
        <f t="shared" si="47"/>
        <v/>
      </c>
      <c r="CM67" s="35" t="str">
        <f t="shared" si="48"/>
        <v/>
      </c>
    </row>
    <row r="68" spans="2:91" s="41" customFormat="1" ht="13.5" hidden="1" x14ac:dyDescent="0.3">
      <c r="B68" s="27">
        <v>65</v>
      </c>
      <c r="C68" s="28" t="s">
        <v>1010</v>
      </c>
      <c r="D68" s="29" t="str">
        <f t="shared" ref="D68:D99" si="49">IF(X68="-",N68&amp;" 없음",IF(X68="","",IF(AH68=X68,N68&amp;" "&amp;X68&amp;"각",N68&amp;" "&amp;X68&amp;"→"&amp;AH68&amp;"각")))</f>
        <v>발탄 0→3각</v>
      </c>
      <c r="E68" s="29" t="str">
        <f t="shared" ref="E68:E99" si="50">IF(Y68="-",O68&amp;" 없음",IF(Y68="","",IF(AI68=Y68,O68&amp;" "&amp;Y68&amp;"각",O68&amp;" "&amp;Y68&amp;"→"&amp;AI68&amp;"각")))</f>
        <v>일리아칸 0→1각</v>
      </c>
      <c r="F68" s="29" t="str">
        <f t="shared" ref="F68:F99" si="51">IF(Z68="-",P68&amp;" 없음",IF(Z68="","",IF(AJ68=Z68,P68&amp;" "&amp;Z68&amp;"각",P68&amp;" "&amp;Z68&amp;"→"&amp;AJ68&amp;"각")))</f>
        <v>비아키스 0→1각</v>
      </c>
      <c r="G68" s="29" t="str">
        <f t="shared" ref="G68:G99" si="52">IF(AA68="-",Q68&amp;" 없음",IF(AA68="","",IF(AK68=AA68,Q68&amp;" "&amp;AA68&amp;"각",Q68&amp;" "&amp;AA68&amp;"→"&amp;AK68&amp;"각")))</f>
        <v>아브렐슈드 없음</v>
      </c>
      <c r="H68" s="29" t="str">
        <f t="shared" ref="H68:H99" si="53">IF(AB68="-",R68&amp;" 없음",IF(AB68="","",IF(AL68=AB68,R68&amp;" "&amp;AB68&amp;"각",R68&amp;" "&amp;AB68&amp;"→"&amp;AL68&amp;"각")))</f>
        <v>카멘 없음</v>
      </c>
      <c r="I68" s="29" t="str">
        <f t="shared" ref="I68:I99" si="54">IF(AC68="-",S68&amp;" 없음",IF(AC68="","",IF(AM68=AC68,S68&amp;" "&amp;AC68&amp;"각",S68&amp;" "&amp;AC68&amp;"→"&amp;AM68&amp;"각")))</f>
        <v>쿠크세이튼 1각</v>
      </c>
      <c r="J68" s="29" t="str">
        <f t="shared" ref="J68:J99" si="55">IF(AD68="-",T68&amp;" 없음",IF(AD68="","",IF(AN68=AD68,T68&amp;" "&amp;AD68&amp;"각",T68&amp;" "&amp;AD68&amp;"→"&amp;AN68&amp;"각")))</f>
        <v/>
      </c>
      <c r="K68" s="29" t="str">
        <f t="shared" ref="K68:K99" si="56">IF(AE68="-",U68&amp;" 없음",IF(AE68="","",IF(AO68=AE68,U68&amp;" "&amp;AE68&amp;"각",U68&amp;" "&amp;AE68&amp;"→"&amp;AO68&amp;"각")))</f>
        <v/>
      </c>
      <c r="L68" s="29" t="str">
        <f t="shared" ref="L68:L99" si="57">IF(AF68="-",V68&amp;" 없음",IF(AF68="","",IF(AP68=AF68,V68&amp;" "&amp;AF68&amp;"각",V68&amp;" "&amp;AF68&amp;"→"&amp;AP68&amp;"각")))</f>
        <v/>
      </c>
      <c r="M68" s="29" t="str">
        <f t="shared" ref="M68:M99" si="58">IF(AG68="-",W68&amp;" 없음",IF(AG68="","",IF(AQ68=AG68,W68&amp;" "&amp;AG68&amp;"각",W68&amp;" "&amp;AG68&amp;"→"&amp;AQ68&amp;"각")))</f>
        <v/>
      </c>
      <c r="N68" s="28" t="s">
        <v>939</v>
      </c>
      <c r="O68" s="28" t="s">
        <v>1003</v>
      </c>
      <c r="P68" s="28" t="s">
        <v>1011</v>
      </c>
      <c r="Q68" s="28" t="s">
        <v>1012</v>
      </c>
      <c r="R68" s="28" t="s">
        <v>303</v>
      </c>
      <c r="S68" s="28" t="s">
        <v>189</v>
      </c>
      <c r="T68" s="28"/>
      <c r="U68" s="28"/>
      <c r="V68" s="28"/>
      <c r="W68" s="28"/>
      <c r="X68" s="28">
        <f>IF(AR68="","",VLOOKUP(AR68,추피_입력!$C$2:$E$289,2,0))</f>
        <v>0</v>
      </c>
      <c r="Y68" s="28">
        <f>IF(AS68="","",VLOOKUP(AS68,추피_입력!$C$2:$E$289,2,0))</f>
        <v>0</v>
      </c>
      <c r="Z68" s="28">
        <f>IF(AT68="","",VLOOKUP(AT68,추피_입력!$C$2:$E$289,2,0))</f>
        <v>0</v>
      </c>
      <c r="AA68" s="28" t="str">
        <f>IF(AU68="","",VLOOKUP(AU68,추피_입력!$C$2:$E$289,2,0))</f>
        <v>-</v>
      </c>
      <c r="AB68" s="28" t="str">
        <f>IF(AV68="","",VLOOKUP(AV68,추피_입력!$C$2:$E$289,2,0))</f>
        <v>-</v>
      </c>
      <c r="AC68" s="28">
        <f>IF(AW68="","",VLOOKUP(AW68,추피_입력!$C$2:$E$289,2,0))</f>
        <v>1</v>
      </c>
      <c r="AD68" s="28" t="str">
        <f>IF(AX68="","",VLOOKUP(AX68,추피_입력!$C$2:$E$289,2,0))</f>
        <v/>
      </c>
      <c r="AE68" s="28" t="str">
        <f>IF(AY68="","",VLOOKUP(AY68,추피_입력!$C$2:$E$289,2,0))</f>
        <v/>
      </c>
      <c r="AF68" s="28" t="str">
        <f>IF(AZ68="","",VLOOKUP(AZ68,추피_입력!$C$2:$E$289,2,0))</f>
        <v/>
      </c>
      <c r="AG68" s="28" t="str">
        <f>IF(BA68="","",VLOOKUP(BA68,추피_입력!$C$2:$E$289,2,0))</f>
        <v/>
      </c>
      <c r="AH68" s="28">
        <f>IF(AR68="","",VLOOKUP(AR68,추피_입력!$C$2:$G$289,5,0))</f>
        <v>3</v>
      </c>
      <c r="AI68" s="28">
        <f>IF(AS68="","",VLOOKUP(AS68,추피_입력!$C$2:$G$289,5,0))</f>
        <v>1</v>
      </c>
      <c r="AJ68" s="28">
        <f>IF(AT68="","",VLOOKUP(AT68,추피_입력!$C$2:$G$289,5,0))</f>
        <v>1</v>
      </c>
      <c r="AK68" s="28" t="str">
        <f>IF(AU68="","",VLOOKUP(AU68,추피_입력!$C$2:$G$289,5,0))</f>
        <v>-</v>
      </c>
      <c r="AL68" s="28" t="str">
        <f>IF(AV68="","",VLOOKUP(AV68,추피_입력!$C$2:$G$289,5,0))</f>
        <v>-</v>
      </c>
      <c r="AM68" s="28">
        <f>IF(AW68="","",VLOOKUP(AW68,추피_입력!$C$2:$G$289,5,0))</f>
        <v>1</v>
      </c>
      <c r="AN68" s="28" t="str">
        <f>IF(AX68="","",VLOOKUP(AX68,추피_입력!$C$2:$G$289,5,0))</f>
        <v/>
      </c>
      <c r="AO68" s="28" t="str">
        <f>IF(AY68="","",VLOOKUP(AY68,추피_입력!$C$2:$G$289,5,0))</f>
        <v/>
      </c>
      <c r="AP68" s="28" t="str">
        <f>IF(AZ68="","",VLOOKUP(AZ68,추피_입력!$C$2:$G$289,5,0))</f>
        <v/>
      </c>
      <c r="AQ68" s="28" t="str">
        <f>IF(BA68="","",VLOOKUP(BA68,추피_입력!$C$2:$G$289,5,0))</f>
        <v/>
      </c>
      <c r="AR68" s="28" t="str">
        <f>IF(N68="","",VLOOKUP(N68,추피_입력!$B$2:$E$289,2,0))</f>
        <v>a-7</v>
      </c>
      <c r="AS68" s="28" t="str">
        <f>IF(O68="","",VLOOKUP(O68,추피_입력!$B$2:$E$289,2,0))</f>
        <v>a-19</v>
      </c>
      <c r="AT68" s="28" t="str">
        <f>IF(P68="","",VLOOKUP(P68,추피_입력!$B$2:$E$289,2,0))</f>
        <v>a-9</v>
      </c>
      <c r="AU68" s="28" t="str">
        <f>IF(Q68="","",VLOOKUP(Q68,추피_입력!$B$2:$E$289,2,0))</f>
        <v>a-13</v>
      </c>
      <c r="AV68" s="28" t="str">
        <f>IF(R68="","",VLOOKUP(R68,추피_입력!$B$2:$E$289,2,0))</f>
        <v>a-23</v>
      </c>
      <c r="AW68" s="28" t="str">
        <f>IF(S68="","",VLOOKUP(S68,추피_입력!$B$2:$E$289,2,0))</f>
        <v>a-24</v>
      </c>
      <c r="AX68" s="28" t="str">
        <f>IF(T68="","",VLOOKUP(T68,추피_입력!$B$2:$E$289,2,0))</f>
        <v/>
      </c>
      <c r="AY68" s="28" t="str">
        <f>IF(U68="","",VLOOKUP(U68,추피_입력!$B$2:$E$289,2,0))</f>
        <v/>
      </c>
      <c r="AZ68" s="28" t="str">
        <f>IF(V68="","",VLOOKUP(V68,추피_입력!$B$2:$E$289,2,0))</f>
        <v/>
      </c>
      <c r="BA68" s="28" t="str">
        <f>IF(W68="","",VLOOKUP(W68,추피_입력!$B$2:$E$289,2,0))</f>
        <v/>
      </c>
      <c r="BB68" s="28"/>
      <c r="BC68" s="28"/>
      <c r="BD68" s="28"/>
      <c r="BE68" s="28"/>
      <c r="BF68" s="28"/>
      <c r="BG68" s="28"/>
      <c r="BH68" s="28"/>
      <c r="BI68" s="28"/>
      <c r="BJ68" s="28">
        <v>5</v>
      </c>
      <c r="BK68" s="28" t="str">
        <f t="shared" si="19"/>
        <v/>
      </c>
      <c r="BL68" s="28" t="str">
        <f t="shared" si="20"/>
        <v/>
      </c>
      <c r="BM68" s="28" t="str">
        <f t="shared" si="21"/>
        <v>물질0.4</v>
      </c>
      <c r="BN68" s="28" t="str">
        <f t="shared" si="22"/>
        <v/>
      </c>
      <c r="BO68" s="28" t="str">
        <f t="shared" si="23"/>
        <v/>
      </c>
      <c r="BP68" s="28" t="str">
        <f t="shared" si="24"/>
        <v/>
      </c>
      <c r="BQ68" s="28" t="str">
        <f t="shared" si="25"/>
        <v/>
      </c>
      <c r="BR68" s="28" t="str">
        <f t="shared" si="26"/>
        <v/>
      </c>
      <c r="BS68" s="28" t="str">
        <f t="shared" si="27"/>
        <v/>
      </c>
      <c r="BT68" s="28">
        <f t="shared" si="28"/>
        <v>0.4</v>
      </c>
      <c r="BU68" s="28" t="str">
        <f t="shared" ref="BU68:BU99" si="59">IF(BK68&lt;&gt;"",BK68,IF(BL68&lt;&gt;"",BL68,IF(BM68&lt;&gt;"",BM68,IF(BN68&lt;&gt;"",BN68,IF(BO68&lt;&gt;"",BO68,IF(BP68&lt;&gt;"",BP68,IF(BQ68&lt;&gt;"",BQ68,IF(BR68&lt;&gt;"",BR68,BS68))))))))</f>
        <v>물질0.4</v>
      </c>
      <c r="BV68" s="28"/>
      <c r="BW68" s="28"/>
      <c r="BX68" s="28">
        <v>0.4</v>
      </c>
      <c r="BY68" s="28"/>
      <c r="BZ68" s="28"/>
      <c r="CA68" s="28"/>
      <c r="CB68" s="28"/>
      <c r="CC68" s="28"/>
      <c r="CD68" s="28"/>
      <c r="CE68" s="28">
        <f t="shared" ref="CE68:CE99" si="60">IF(SUM($BV68:$CD68)=0.2,0.06,IF(SUM($BV68:$CD68)=0.3,0.1,0.13))</f>
        <v>0.13</v>
      </c>
      <c r="CF68" s="28">
        <f t="shared" si="29"/>
        <v>0.13</v>
      </c>
      <c r="CG68" s="28">
        <f t="shared" si="30"/>
        <v>0.14000000000000001</v>
      </c>
      <c r="CH68" s="30" t="str">
        <f t="shared" ref="CH68:CH99" si="61">LEFT(BU68,2)</f>
        <v>물질</v>
      </c>
      <c r="CI68" s="30" t="str">
        <f t="shared" ref="CI68:CI99" si="62">IF(COUNTIF(X68:AG68,"-")&gt;0,"-",IF(AVERAGE(X68:AG68)=5,SUM(CE68:CG68),IF(AVERAGE(X68:AG68)&gt;=4,SUM(CE68:CF68),IF(AVERAGE(X68:AG68)&gt;=2,CE68,"-"))))</f>
        <v>-</v>
      </c>
      <c r="CJ68" s="30" t="str">
        <f t="shared" ref="CJ68:CJ99" si="63">IF(COUNTIF(AH68:AQ68,"-")&gt;0,"-",IF(AVERAGE(AH68:AQ68)=5,SUM(CE68:CG68),IF(AVERAGE(AH68:AQ68)&gt;=4,SUM(CE68:CF68),IF(AVERAGE(AH68:AQ68)&gt;=2,CE68,"-"))))</f>
        <v>-</v>
      </c>
      <c r="CK68" s="30" t="str">
        <f t="shared" ref="CK68:CK99" si="64">IF(CJ68="-","",IF(CI68="-",(2-AVERAGE(X68:AG68))*COUNT(X68:AG68),""))</f>
        <v/>
      </c>
      <c r="CL68" s="30" t="str">
        <f t="shared" ref="CL68:CL99" si="65">IF(AVERAGE(AH68:AQ68)&gt;=4,IF(CK68&lt;&gt;"",CK68+COUNT(AH68:AQ68)*2,IF(CI68=CJ68,"",(4-AVERAGE(X68:AG68))*COUNT(AH68:AQ68))),"")</f>
        <v/>
      </c>
      <c r="CM68" s="31" t="str">
        <f t="shared" ref="CM68:CM99" si="66">IF(AVERAGE(AH68:AQ68)=5,(5-AVERAGE(X68:AG68))*COUNT(X68:AG68),"")</f>
        <v/>
      </c>
    </row>
    <row r="69" spans="2:91" s="41" customFormat="1" ht="13.5" hidden="1" x14ac:dyDescent="0.3">
      <c r="B69" s="27">
        <v>66</v>
      </c>
      <c r="C69" s="32" t="s">
        <v>1013</v>
      </c>
      <c r="D69" s="33" t="str">
        <f t="shared" si="49"/>
        <v>일리아칸 0→1각</v>
      </c>
      <c r="E69" s="33" t="str">
        <f t="shared" si="50"/>
        <v>발탄 0→3각</v>
      </c>
      <c r="F69" s="33" t="str">
        <f t="shared" si="51"/>
        <v/>
      </c>
      <c r="G69" s="33" t="str">
        <f t="shared" si="52"/>
        <v/>
      </c>
      <c r="H69" s="33" t="str">
        <f t="shared" si="53"/>
        <v/>
      </c>
      <c r="I69" s="33" t="str">
        <f t="shared" si="54"/>
        <v/>
      </c>
      <c r="J69" s="33" t="str">
        <f t="shared" si="55"/>
        <v/>
      </c>
      <c r="K69" s="33" t="str">
        <f t="shared" si="56"/>
        <v/>
      </c>
      <c r="L69" s="33" t="str">
        <f t="shared" si="57"/>
        <v/>
      </c>
      <c r="M69" s="33" t="str">
        <f t="shared" si="58"/>
        <v/>
      </c>
      <c r="N69" s="32" t="s">
        <v>1003</v>
      </c>
      <c r="O69" s="32" t="s">
        <v>939</v>
      </c>
      <c r="P69" s="32"/>
      <c r="Q69" s="32"/>
      <c r="R69" s="32"/>
      <c r="S69" s="32"/>
      <c r="T69" s="32"/>
      <c r="U69" s="32"/>
      <c r="V69" s="32"/>
      <c r="W69" s="32"/>
      <c r="X69" s="32">
        <f>IF(AR69="","",VLOOKUP(AR69,추피_입력!$C$2:$E$289,2,0))</f>
        <v>0</v>
      </c>
      <c r="Y69" s="32">
        <f>IF(AS69="","",VLOOKUP(AS69,추피_입력!$C$2:$E$289,2,0))</f>
        <v>0</v>
      </c>
      <c r="Z69" s="32" t="str">
        <f>IF(AT69="","",VLOOKUP(AT69,추피_입력!$C$2:$E$289,2,0))</f>
        <v/>
      </c>
      <c r="AA69" s="32" t="str">
        <f>IF(AU69="","",VLOOKUP(AU69,추피_입력!$C$2:$E$289,2,0))</f>
        <v/>
      </c>
      <c r="AB69" s="32" t="str">
        <f>IF(AV69="","",VLOOKUP(AV69,추피_입력!$C$2:$E$289,2,0))</f>
        <v/>
      </c>
      <c r="AC69" s="32" t="str">
        <f>IF(AW69="","",VLOOKUP(AW69,추피_입력!$C$2:$E$289,2,0))</f>
        <v/>
      </c>
      <c r="AD69" s="32" t="str">
        <f>IF(AX69="","",VLOOKUP(AX69,추피_입력!$C$2:$E$289,2,0))</f>
        <v/>
      </c>
      <c r="AE69" s="32" t="str">
        <f>IF(AY69="","",VLOOKUP(AY69,추피_입력!$C$2:$E$289,2,0))</f>
        <v/>
      </c>
      <c r="AF69" s="32" t="str">
        <f>IF(AZ69="","",VLOOKUP(AZ69,추피_입력!$C$2:$E$289,2,0))</f>
        <v/>
      </c>
      <c r="AG69" s="32" t="str">
        <f>IF(BA69="","",VLOOKUP(BA69,추피_입력!$C$2:$E$289,2,0))</f>
        <v/>
      </c>
      <c r="AH69" s="32">
        <f>IF(AR69="","",VLOOKUP(AR69,추피_입력!$C$2:$G$289,5,0))</f>
        <v>1</v>
      </c>
      <c r="AI69" s="32">
        <f>IF(AS69="","",VLOOKUP(AS69,추피_입력!$C$2:$G$289,5,0))</f>
        <v>3</v>
      </c>
      <c r="AJ69" s="32" t="str">
        <f>IF(AT69="","",VLOOKUP(AT69,추피_입력!$C$2:$G$289,5,0))</f>
        <v/>
      </c>
      <c r="AK69" s="32" t="str">
        <f>IF(AU69="","",VLOOKUP(AU69,추피_입력!$C$2:$G$289,5,0))</f>
        <v/>
      </c>
      <c r="AL69" s="32" t="str">
        <f>IF(AV69="","",VLOOKUP(AV69,추피_입력!$C$2:$G$289,5,0))</f>
        <v/>
      </c>
      <c r="AM69" s="32" t="str">
        <f>IF(AW69="","",VLOOKUP(AW69,추피_입력!$C$2:$G$289,5,0))</f>
        <v/>
      </c>
      <c r="AN69" s="32" t="str">
        <f>IF(AX69="","",VLOOKUP(AX69,추피_입력!$C$2:$G$289,5,0))</f>
        <v/>
      </c>
      <c r="AO69" s="32" t="str">
        <f>IF(AY69="","",VLOOKUP(AY69,추피_입력!$C$2:$G$289,5,0))</f>
        <v/>
      </c>
      <c r="AP69" s="32" t="str">
        <f>IF(AZ69="","",VLOOKUP(AZ69,추피_입력!$C$2:$G$289,5,0))</f>
        <v/>
      </c>
      <c r="AQ69" s="32" t="str">
        <f>IF(BA69="","",VLOOKUP(BA69,추피_입력!$C$2:$G$289,5,0))</f>
        <v/>
      </c>
      <c r="AR69" s="32" t="str">
        <f>IF(N69="","",VLOOKUP(N69,추피_입력!$B$2:$E$289,2,0))</f>
        <v>a-19</v>
      </c>
      <c r="AS69" s="32" t="str">
        <f>IF(O69="","",VLOOKUP(O69,추피_입력!$B$2:$E$289,2,0))</f>
        <v>a-7</v>
      </c>
      <c r="AT69" s="32" t="str">
        <f>IF(P69="","",VLOOKUP(P69,추피_입력!$B$2:$E$289,2,0))</f>
        <v/>
      </c>
      <c r="AU69" s="32" t="str">
        <f>IF(Q69="","",VLOOKUP(Q69,추피_입력!$B$2:$E$289,2,0))</f>
        <v/>
      </c>
      <c r="AV69" s="32" t="str">
        <f>IF(R69="","",VLOOKUP(R69,추피_입력!$B$2:$E$289,2,0))</f>
        <v/>
      </c>
      <c r="AW69" s="32" t="str">
        <f>IF(S69="","",VLOOKUP(S69,추피_입력!$B$2:$E$289,2,0))</f>
        <v/>
      </c>
      <c r="AX69" s="32" t="str">
        <f>IF(T69="","",VLOOKUP(T69,추피_입력!$B$2:$E$289,2,0))</f>
        <v/>
      </c>
      <c r="AY69" s="32" t="str">
        <f>IF(U69="","",VLOOKUP(U69,추피_입력!$B$2:$E$289,2,0))</f>
        <v/>
      </c>
      <c r="AZ69" s="32" t="str">
        <f>IF(V69="","",VLOOKUP(V69,추피_입력!$B$2:$E$289,2,0))</f>
        <v/>
      </c>
      <c r="BA69" s="32" t="str">
        <f>IF(W69="","",VLOOKUP(W69,추피_입력!$B$2:$E$289,2,0))</f>
        <v/>
      </c>
      <c r="BB69" s="32"/>
      <c r="BC69" s="32"/>
      <c r="BD69" s="32"/>
      <c r="BE69" s="32"/>
      <c r="BF69" s="32"/>
      <c r="BG69" s="32"/>
      <c r="BH69" s="32"/>
      <c r="BI69" s="32"/>
      <c r="BJ69" s="32">
        <v>5</v>
      </c>
      <c r="BK69" s="32" t="str">
        <f t="shared" ref="BK69:BK132" si="67">IF(BV69="","",BV$3&amp;SUM($BV69:$CD69))</f>
        <v/>
      </c>
      <c r="BL69" s="32" t="str">
        <f t="shared" ref="BL69:BL132" si="68">IF(BW69="","",BW$3&amp;SUM($BV69:$CD69))</f>
        <v/>
      </c>
      <c r="BM69" s="32" t="str">
        <f t="shared" ref="BM69:BM132" si="69">IF(BX69="","",BX$3&amp;SUM($BV69:$CD69))</f>
        <v/>
      </c>
      <c r="BN69" s="32" t="str">
        <f t="shared" ref="BN69:BN132" si="70">IF(BY69="","",BY$3&amp;SUM($BV69:$CD69))</f>
        <v/>
      </c>
      <c r="BO69" s="32" t="str">
        <f t="shared" ref="BO69:BO132" si="71">IF(BZ69="","",BZ$3&amp;SUM($BV69:$CD69))</f>
        <v/>
      </c>
      <c r="BP69" s="32" t="str">
        <f t="shared" ref="BP69:BP132" si="72">IF(CA69="","",CA$3&amp;SUM($BV69:$CD69))</f>
        <v>곤충0.3</v>
      </c>
      <c r="BQ69" s="32" t="str">
        <f t="shared" ref="BQ69:BQ132" si="73">IF(CB69="","",CB$3&amp;SUM($BV69:$CD69))</f>
        <v/>
      </c>
      <c r="BR69" s="32" t="str">
        <f t="shared" ref="BR69:BR132" si="74">IF(CC69="","",CC$3&amp;SUM($BV69:$CD69))</f>
        <v/>
      </c>
      <c r="BS69" s="32" t="str">
        <f t="shared" ref="BS69:BS132" si="75">IF(CD69="","",CD$3&amp;SUM($BV69:$CD69))</f>
        <v/>
      </c>
      <c r="BT69" s="32">
        <f t="shared" ref="BT69:BT132" si="76">SUM(BV69:CD69)</f>
        <v>0.3</v>
      </c>
      <c r="BU69" s="32" t="str">
        <f t="shared" si="59"/>
        <v>곤충0.3</v>
      </c>
      <c r="BV69" s="32"/>
      <c r="BW69" s="32"/>
      <c r="BX69" s="32"/>
      <c r="BY69" s="32"/>
      <c r="BZ69" s="32"/>
      <c r="CA69" s="32">
        <v>0.3</v>
      </c>
      <c r="CB69" s="32"/>
      <c r="CC69" s="32"/>
      <c r="CD69" s="32"/>
      <c r="CE69" s="32">
        <f t="shared" si="60"/>
        <v>0.1</v>
      </c>
      <c r="CF69" s="32">
        <f t="shared" ref="CF69:CF132" si="77">IF(SUM($BV69:$CD69)=0.2,0.07,IF(SUM($BV69:$CD69)=0.3,0.1,0.13))</f>
        <v>0.1</v>
      </c>
      <c r="CG69" s="32">
        <f t="shared" ref="CG69:CG132" si="78">IF(SUM($BV69:$CD69)=0.2,0.07,IF(SUM($BV69:$CD69)=0.3,0.1,0.14))</f>
        <v>0.1</v>
      </c>
      <c r="CH69" s="34" t="str">
        <f t="shared" si="61"/>
        <v>곤충</v>
      </c>
      <c r="CI69" s="34" t="str">
        <f t="shared" si="62"/>
        <v>-</v>
      </c>
      <c r="CJ69" s="34">
        <f t="shared" si="63"/>
        <v>0.1</v>
      </c>
      <c r="CK69" s="34">
        <f t="shared" si="64"/>
        <v>4</v>
      </c>
      <c r="CL69" s="34" t="str">
        <f t="shared" si="65"/>
        <v/>
      </c>
      <c r="CM69" s="35" t="str">
        <f t="shared" si="66"/>
        <v/>
      </c>
    </row>
    <row r="70" spans="2:91" s="41" customFormat="1" ht="13.5" hidden="1" x14ac:dyDescent="0.3">
      <c r="B70" s="27">
        <v>67</v>
      </c>
      <c r="C70" s="28" t="s">
        <v>1014</v>
      </c>
      <c r="D70" s="29" t="str">
        <f t="shared" si="49"/>
        <v>아만 2→3각</v>
      </c>
      <c r="E70" s="29" t="str">
        <f t="shared" si="50"/>
        <v>세리아 5각</v>
      </c>
      <c r="F70" s="29" t="str">
        <f t="shared" si="51"/>
        <v>샨디 3각</v>
      </c>
      <c r="G70" s="29" t="str">
        <f t="shared" si="52"/>
        <v>진저웨일 0→2각</v>
      </c>
      <c r="H70" s="29" t="str">
        <f t="shared" si="53"/>
        <v>모르페오 0→5각</v>
      </c>
      <c r="I70" s="29" t="str">
        <f t="shared" si="54"/>
        <v/>
      </c>
      <c r="J70" s="29" t="str">
        <f t="shared" si="55"/>
        <v/>
      </c>
      <c r="K70" s="29" t="str">
        <f t="shared" si="56"/>
        <v/>
      </c>
      <c r="L70" s="29" t="str">
        <f t="shared" si="57"/>
        <v/>
      </c>
      <c r="M70" s="29" t="str">
        <f t="shared" si="58"/>
        <v/>
      </c>
      <c r="N70" s="28" t="s">
        <v>946</v>
      </c>
      <c r="O70" s="28" t="s">
        <v>994</v>
      </c>
      <c r="P70" s="28" t="s">
        <v>1015</v>
      </c>
      <c r="Q70" s="28" t="s">
        <v>910</v>
      </c>
      <c r="R70" s="28" t="s">
        <v>336</v>
      </c>
      <c r="S70" s="28"/>
      <c r="T70" s="28"/>
      <c r="U70" s="28"/>
      <c r="V70" s="28"/>
      <c r="W70" s="28"/>
      <c r="X70" s="28">
        <f>IF(AR70="","",VLOOKUP(AR70,추피_입력!$C$2:$E$289,2,0))</f>
        <v>2</v>
      </c>
      <c r="Y70" s="28">
        <f>IF(AS70="","",VLOOKUP(AS70,추피_입력!$C$2:$E$289,2,0))</f>
        <v>5</v>
      </c>
      <c r="Z70" s="28">
        <f>IF(AT70="","",VLOOKUP(AT70,추피_입력!$C$2:$E$289,2,0))</f>
        <v>3</v>
      </c>
      <c r="AA70" s="28">
        <f>IF(AU70="","",VLOOKUP(AU70,추피_입력!$C$2:$E$289,2,0))</f>
        <v>0</v>
      </c>
      <c r="AB70" s="28">
        <f>IF(AV70="","",VLOOKUP(AV70,추피_입력!$C$2:$E$289,2,0))</f>
        <v>0</v>
      </c>
      <c r="AC70" s="28" t="str">
        <f>IF(AW70="","",VLOOKUP(AW70,추피_입력!$C$2:$E$289,2,0))</f>
        <v/>
      </c>
      <c r="AD70" s="28" t="str">
        <f>IF(AX70="","",VLOOKUP(AX70,추피_입력!$C$2:$E$289,2,0))</f>
        <v/>
      </c>
      <c r="AE70" s="28" t="str">
        <f>IF(AY70="","",VLOOKUP(AY70,추피_입력!$C$2:$E$289,2,0))</f>
        <v/>
      </c>
      <c r="AF70" s="28" t="str">
        <f>IF(AZ70="","",VLOOKUP(AZ70,추피_입력!$C$2:$E$289,2,0))</f>
        <v/>
      </c>
      <c r="AG70" s="28" t="str">
        <f>IF(BA70="","",VLOOKUP(BA70,추피_입력!$C$2:$E$289,2,0))</f>
        <v/>
      </c>
      <c r="AH70" s="28">
        <f>IF(AR70="","",VLOOKUP(AR70,추피_입력!$C$2:$G$289,5,0))</f>
        <v>3</v>
      </c>
      <c r="AI70" s="28">
        <f>IF(AS70="","",VLOOKUP(AS70,추피_입력!$C$2:$G$289,5,0))</f>
        <v>5</v>
      </c>
      <c r="AJ70" s="28">
        <f>IF(AT70="","",VLOOKUP(AT70,추피_입력!$C$2:$G$289,5,0))</f>
        <v>3</v>
      </c>
      <c r="AK70" s="28">
        <f>IF(AU70="","",VLOOKUP(AU70,추피_입력!$C$2:$G$289,5,0))</f>
        <v>2</v>
      </c>
      <c r="AL70" s="28">
        <f>IF(AV70="","",VLOOKUP(AV70,추피_입력!$C$2:$G$289,5,0))</f>
        <v>5</v>
      </c>
      <c r="AM70" s="28" t="str">
        <f>IF(AW70="","",VLOOKUP(AW70,추피_입력!$C$2:$G$289,5,0))</f>
        <v/>
      </c>
      <c r="AN70" s="28" t="str">
        <f>IF(AX70="","",VLOOKUP(AX70,추피_입력!$C$2:$G$289,5,0))</f>
        <v/>
      </c>
      <c r="AO70" s="28" t="str">
        <f>IF(AY70="","",VLOOKUP(AY70,추피_입력!$C$2:$G$289,5,0))</f>
        <v/>
      </c>
      <c r="AP70" s="28" t="str">
        <f>IF(AZ70="","",VLOOKUP(AZ70,추피_입력!$C$2:$G$289,5,0))</f>
        <v/>
      </c>
      <c r="AQ70" s="28" t="str">
        <f>IF(BA70="","",VLOOKUP(BA70,추피_입력!$C$2:$G$289,5,0))</f>
        <v/>
      </c>
      <c r="AR70" s="28" t="str">
        <f>IF(N70="","",VLOOKUP(N70,추피_입력!$B$2:$E$289,2,0))</f>
        <v>a-12</v>
      </c>
      <c r="AS70" s="28" t="str">
        <f>IF(O70="","",VLOOKUP(O70,추피_입력!$B$2:$E$289,2,0))</f>
        <v>c-42</v>
      </c>
      <c r="AT70" s="28" t="str">
        <f>IF(P70="","",VLOOKUP(P70,추피_입력!$B$2:$E$289,2,0))</f>
        <v>a-10</v>
      </c>
      <c r="AU70" s="28" t="str">
        <f>IF(Q70="","",VLOOKUP(Q70,추피_입력!$B$2:$E$289,2,0))</f>
        <v>a-20</v>
      </c>
      <c r="AV70" s="28" t="str">
        <f>IF(R70="","",VLOOKUP(R70,추피_입력!$B$2:$E$289,2,0))</f>
        <v>d-15</v>
      </c>
      <c r="AW70" s="28" t="str">
        <f>IF(S70="","",VLOOKUP(S70,추피_입력!$B$2:$E$289,2,0))</f>
        <v/>
      </c>
      <c r="AX70" s="28" t="str">
        <f>IF(T70="","",VLOOKUP(T70,추피_입력!$B$2:$E$289,2,0))</f>
        <v/>
      </c>
      <c r="AY70" s="28" t="str">
        <f>IF(U70="","",VLOOKUP(U70,추피_입력!$B$2:$E$289,2,0))</f>
        <v/>
      </c>
      <c r="AZ70" s="28" t="str">
        <f>IF(V70="","",VLOOKUP(V70,추피_입력!$B$2:$E$289,2,0))</f>
        <v/>
      </c>
      <c r="BA70" s="28" t="str">
        <f>IF(W70="","",VLOOKUP(W70,추피_입력!$B$2:$E$289,2,0))</f>
        <v/>
      </c>
      <c r="BB70" s="28"/>
      <c r="BC70" s="28"/>
      <c r="BD70" s="28"/>
      <c r="BE70" s="28">
        <v>3</v>
      </c>
      <c r="BF70" s="28"/>
      <c r="BG70" s="28"/>
      <c r="BH70" s="28"/>
      <c r="BI70" s="28"/>
      <c r="BJ70" s="28"/>
      <c r="BK70" s="28" t="str">
        <f t="shared" si="67"/>
        <v/>
      </c>
      <c r="BL70" s="28" t="str">
        <f t="shared" si="68"/>
        <v/>
      </c>
      <c r="BM70" s="28" t="str">
        <f t="shared" si="69"/>
        <v/>
      </c>
      <c r="BN70" s="28" t="str">
        <f t="shared" si="70"/>
        <v/>
      </c>
      <c r="BO70" s="28" t="str">
        <f t="shared" si="71"/>
        <v/>
      </c>
      <c r="BP70" s="28" t="str">
        <f t="shared" si="72"/>
        <v/>
      </c>
      <c r="BQ70" s="28" t="str">
        <f t="shared" si="73"/>
        <v/>
      </c>
      <c r="BR70" s="28" t="str">
        <f t="shared" si="74"/>
        <v>야수0.4</v>
      </c>
      <c r="BS70" s="28" t="str">
        <f t="shared" si="75"/>
        <v/>
      </c>
      <c r="BT70" s="28">
        <f t="shared" si="76"/>
        <v>0.4</v>
      </c>
      <c r="BU70" s="28" t="str">
        <f t="shared" si="59"/>
        <v>야수0.4</v>
      </c>
      <c r="BV70" s="28"/>
      <c r="BW70" s="28"/>
      <c r="BX70" s="28"/>
      <c r="BY70" s="28"/>
      <c r="BZ70" s="28"/>
      <c r="CA70" s="28"/>
      <c r="CB70" s="28"/>
      <c r="CC70" s="28">
        <v>0.4</v>
      </c>
      <c r="CD70" s="28"/>
      <c r="CE70" s="28">
        <f t="shared" si="60"/>
        <v>0.13</v>
      </c>
      <c r="CF70" s="28">
        <f t="shared" si="77"/>
        <v>0.13</v>
      </c>
      <c r="CG70" s="28">
        <f t="shared" si="78"/>
        <v>0.14000000000000001</v>
      </c>
      <c r="CH70" s="30" t="str">
        <f t="shared" si="61"/>
        <v>야수</v>
      </c>
      <c r="CI70" s="30">
        <f t="shared" si="62"/>
        <v>0.13</v>
      </c>
      <c r="CJ70" s="30">
        <f t="shared" si="63"/>
        <v>0.13</v>
      </c>
      <c r="CK70" s="30" t="str">
        <f t="shared" si="64"/>
        <v/>
      </c>
      <c r="CL70" s="30" t="str">
        <f t="shared" si="65"/>
        <v/>
      </c>
      <c r="CM70" s="31" t="str">
        <f t="shared" si="66"/>
        <v/>
      </c>
    </row>
    <row r="71" spans="2:91" s="41" customFormat="1" ht="13.5" hidden="1" x14ac:dyDescent="0.3">
      <c r="B71" s="27">
        <v>68</v>
      </c>
      <c r="C71" s="32" t="s">
        <v>1016</v>
      </c>
      <c r="D71" s="33" t="str">
        <f t="shared" si="49"/>
        <v>세리아 5각</v>
      </c>
      <c r="E71" s="33" t="str">
        <f t="shared" si="50"/>
        <v>자히아 1→4각</v>
      </c>
      <c r="F71" s="33" t="str">
        <f t="shared" si="51"/>
        <v>리게아스 0→4각</v>
      </c>
      <c r="G71" s="33" t="str">
        <f t="shared" si="52"/>
        <v>푸름 전사 브리뉴 0→5각</v>
      </c>
      <c r="H71" s="33" t="str">
        <f t="shared" si="53"/>
        <v>아만 2→3각</v>
      </c>
      <c r="I71" s="33" t="str">
        <f t="shared" si="54"/>
        <v/>
      </c>
      <c r="J71" s="33" t="str">
        <f t="shared" si="55"/>
        <v/>
      </c>
      <c r="K71" s="33" t="str">
        <f t="shared" si="56"/>
        <v/>
      </c>
      <c r="L71" s="33" t="str">
        <f t="shared" si="57"/>
        <v/>
      </c>
      <c r="M71" s="33" t="str">
        <f t="shared" si="58"/>
        <v/>
      </c>
      <c r="N71" s="32" t="s">
        <v>994</v>
      </c>
      <c r="O71" s="32" t="s">
        <v>1017</v>
      </c>
      <c r="P71" s="32" t="s">
        <v>269</v>
      </c>
      <c r="Q71" s="32" t="s">
        <v>337</v>
      </c>
      <c r="R71" s="32" t="s">
        <v>170</v>
      </c>
      <c r="S71" s="32"/>
      <c r="T71" s="32"/>
      <c r="U71" s="32"/>
      <c r="V71" s="32"/>
      <c r="W71" s="32"/>
      <c r="X71" s="32">
        <f>IF(AR71="","",VLOOKUP(AR71,추피_입력!$C$2:$E$289,2,0))</f>
        <v>5</v>
      </c>
      <c r="Y71" s="32">
        <f>IF(AS71="","",VLOOKUP(AS71,추피_입력!$C$2:$E$289,2,0))</f>
        <v>1</v>
      </c>
      <c r="Z71" s="32">
        <f>IF(AT71="","",VLOOKUP(AT71,추피_입력!$C$2:$E$289,2,0))</f>
        <v>0</v>
      </c>
      <c r="AA71" s="32">
        <f>IF(AU71="","",VLOOKUP(AU71,추피_입력!$C$2:$E$289,2,0))</f>
        <v>0</v>
      </c>
      <c r="AB71" s="32">
        <f>IF(AV71="","",VLOOKUP(AV71,추피_입력!$C$2:$E$289,2,0))</f>
        <v>2</v>
      </c>
      <c r="AC71" s="32" t="str">
        <f>IF(AW71="","",VLOOKUP(AW71,추피_입력!$C$2:$E$289,2,0))</f>
        <v/>
      </c>
      <c r="AD71" s="32" t="str">
        <f>IF(AX71="","",VLOOKUP(AX71,추피_입력!$C$2:$E$289,2,0))</f>
        <v/>
      </c>
      <c r="AE71" s="32" t="str">
        <f>IF(AY71="","",VLOOKUP(AY71,추피_입력!$C$2:$E$289,2,0))</f>
        <v/>
      </c>
      <c r="AF71" s="32" t="str">
        <f>IF(AZ71="","",VLOOKUP(AZ71,추피_입력!$C$2:$E$289,2,0))</f>
        <v/>
      </c>
      <c r="AG71" s="32" t="str">
        <f>IF(BA71="","",VLOOKUP(BA71,추피_입력!$C$2:$E$289,2,0))</f>
        <v/>
      </c>
      <c r="AH71" s="32">
        <f>IF(AR71="","",VLOOKUP(AR71,추피_입력!$C$2:$G$289,5,0))</f>
        <v>5</v>
      </c>
      <c r="AI71" s="32">
        <f>IF(AS71="","",VLOOKUP(AS71,추피_입력!$C$2:$G$289,5,0))</f>
        <v>4</v>
      </c>
      <c r="AJ71" s="32">
        <f>IF(AT71="","",VLOOKUP(AT71,추피_입력!$C$2:$G$289,5,0))</f>
        <v>4</v>
      </c>
      <c r="AK71" s="32">
        <f>IF(AU71="","",VLOOKUP(AU71,추피_입력!$C$2:$G$289,5,0))</f>
        <v>5</v>
      </c>
      <c r="AL71" s="32">
        <f>IF(AV71="","",VLOOKUP(AV71,추피_입력!$C$2:$G$289,5,0))</f>
        <v>3</v>
      </c>
      <c r="AM71" s="32" t="str">
        <f>IF(AW71="","",VLOOKUP(AW71,추피_입력!$C$2:$G$289,5,0))</f>
        <v/>
      </c>
      <c r="AN71" s="32" t="str">
        <f>IF(AX71="","",VLOOKUP(AX71,추피_입력!$C$2:$G$289,5,0))</f>
        <v/>
      </c>
      <c r="AO71" s="32" t="str">
        <f>IF(AY71="","",VLOOKUP(AY71,추피_입력!$C$2:$G$289,5,0))</f>
        <v/>
      </c>
      <c r="AP71" s="32" t="str">
        <f>IF(AZ71="","",VLOOKUP(AZ71,추피_입력!$C$2:$G$289,5,0))</f>
        <v/>
      </c>
      <c r="AQ71" s="32" t="str">
        <f>IF(BA71="","",VLOOKUP(BA71,추피_입력!$C$2:$G$289,5,0))</f>
        <v/>
      </c>
      <c r="AR71" s="32" t="str">
        <f>IF(N71="","",VLOOKUP(N71,추피_입력!$B$2:$E$289,2,0))</f>
        <v>c-42</v>
      </c>
      <c r="AS71" s="32" t="str">
        <f>IF(O71="","",VLOOKUP(O71,추피_입력!$B$2:$E$289,2,0))</f>
        <v>c-75</v>
      </c>
      <c r="AT71" s="32" t="str">
        <f>IF(P71="","",VLOOKUP(P71,추피_입력!$B$2:$E$289,2,0))</f>
        <v>c-23</v>
      </c>
      <c r="AU71" s="32" t="str">
        <f>IF(Q71="","",VLOOKUP(Q71,추피_입력!$B$2:$E$289,2,0))</f>
        <v>d-50</v>
      </c>
      <c r="AV71" s="32" t="str">
        <f>IF(R71="","",VLOOKUP(R71,추피_입력!$B$2:$E$289,2,0))</f>
        <v>a-12</v>
      </c>
      <c r="AW71" s="32" t="str">
        <f>IF(S71="","",VLOOKUP(S71,추피_입력!$B$2:$E$289,2,0))</f>
        <v/>
      </c>
      <c r="AX71" s="32" t="str">
        <f>IF(T71="","",VLOOKUP(T71,추피_입력!$B$2:$E$289,2,0))</f>
        <v/>
      </c>
      <c r="AY71" s="32" t="str">
        <f>IF(U71="","",VLOOKUP(U71,추피_입력!$B$2:$E$289,2,0))</f>
        <v/>
      </c>
      <c r="AZ71" s="32" t="str">
        <f>IF(V71="","",VLOOKUP(V71,추피_입력!$B$2:$E$289,2,0))</f>
        <v/>
      </c>
      <c r="BA71" s="32" t="str">
        <f>IF(W71="","",VLOOKUP(W71,추피_입력!$B$2:$E$289,2,0))</f>
        <v/>
      </c>
      <c r="BB71" s="32"/>
      <c r="BC71" s="32"/>
      <c r="BD71" s="32"/>
      <c r="BE71" s="32">
        <v>2</v>
      </c>
      <c r="BF71" s="32"/>
      <c r="BG71" s="32"/>
      <c r="BH71" s="32"/>
      <c r="BI71" s="32"/>
      <c r="BJ71" s="32"/>
      <c r="BK71" s="32" t="str">
        <f t="shared" si="67"/>
        <v/>
      </c>
      <c r="BL71" s="32" t="str">
        <f t="shared" si="68"/>
        <v/>
      </c>
      <c r="BM71" s="32" t="str">
        <f t="shared" si="69"/>
        <v/>
      </c>
      <c r="BN71" s="32" t="str">
        <f t="shared" si="70"/>
        <v/>
      </c>
      <c r="BO71" s="32" t="str">
        <f t="shared" si="71"/>
        <v>식물0.2</v>
      </c>
      <c r="BP71" s="32" t="str">
        <f t="shared" si="72"/>
        <v/>
      </c>
      <c r="BQ71" s="32" t="str">
        <f t="shared" si="73"/>
        <v/>
      </c>
      <c r="BR71" s="32" t="str">
        <f t="shared" si="74"/>
        <v/>
      </c>
      <c r="BS71" s="32" t="str">
        <f t="shared" si="75"/>
        <v/>
      </c>
      <c r="BT71" s="32">
        <f t="shared" si="76"/>
        <v>0.2</v>
      </c>
      <c r="BU71" s="32" t="str">
        <f t="shared" si="59"/>
        <v>식물0.2</v>
      </c>
      <c r="BV71" s="32"/>
      <c r="BW71" s="32"/>
      <c r="BX71" s="32"/>
      <c r="BY71" s="32"/>
      <c r="BZ71" s="32">
        <v>0.2</v>
      </c>
      <c r="CA71" s="32"/>
      <c r="CB71" s="32"/>
      <c r="CC71" s="32"/>
      <c r="CD71" s="32"/>
      <c r="CE71" s="32">
        <f t="shared" si="60"/>
        <v>0.06</v>
      </c>
      <c r="CF71" s="32">
        <f t="shared" si="77"/>
        <v>7.0000000000000007E-2</v>
      </c>
      <c r="CG71" s="32">
        <f t="shared" si="78"/>
        <v>7.0000000000000007E-2</v>
      </c>
      <c r="CH71" s="34" t="str">
        <f t="shared" si="61"/>
        <v>식물</v>
      </c>
      <c r="CI71" s="34" t="str">
        <f t="shared" si="62"/>
        <v>-</v>
      </c>
      <c r="CJ71" s="34">
        <f t="shared" si="63"/>
        <v>0.13</v>
      </c>
      <c r="CK71" s="34">
        <f t="shared" si="64"/>
        <v>1.9999999999999996</v>
      </c>
      <c r="CL71" s="34">
        <f t="shared" si="65"/>
        <v>12</v>
      </c>
      <c r="CM71" s="35" t="str">
        <f t="shared" si="66"/>
        <v/>
      </c>
    </row>
    <row r="72" spans="2:91" s="41" customFormat="1" ht="13.5" hidden="1" x14ac:dyDescent="0.3">
      <c r="B72" s="27">
        <v>69</v>
      </c>
      <c r="C72" s="28" t="s">
        <v>1018</v>
      </c>
      <c r="D72" s="29" t="str">
        <f t="shared" si="49"/>
        <v>실리안 3각</v>
      </c>
      <c r="E72" s="29" t="str">
        <f t="shared" si="50"/>
        <v>슈헤리트 1→2각</v>
      </c>
      <c r="F72" s="29" t="str">
        <f t="shared" si="51"/>
        <v>발탄 0→3각</v>
      </c>
      <c r="G72" s="29" t="str">
        <f t="shared" si="52"/>
        <v>아만 2→3각</v>
      </c>
      <c r="H72" s="29" t="str">
        <f t="shared" si="53"/>
        <v>카마인 1각</v>
      </c>
      <c r="I72" s="29" t="str">
        <f t="shared" si="54"/>
        <v/>
      </c>
      <c r="J72" s="29" t="str">
        <f t="shared" si="55"/>
        <v/>
      </c>
      <c r="K72" s="29" t="str">
        <f t="shared" si="56"/>
        <v/>
      </c>
      <c r="L72" s="29" t="str">
        <f t="shared" si="57"/>
        <v/>
      </c>
      <c r="M72" s="29" t="str">
        <f t="shared" si="58"/>
        <v/>
      </c>
      <c r="N72" s="28" t="s">
        <v>934</v>
      </c>
      <c r="O72" s="28" t="s">
        <v>885</v>
      </c>
      <c r="P72" s="28" t="s">
        <v>939</v>
      </c>
      <c r="Q72" s="28" t="s">
        <v>946</v>
      </c>
      <c r="R72" s="28" t="s">
        <v>171</v>
      </c>
      <c r="S72" s="28"/>
      <c r="T72" s="28"/>
      <c r="U72" s="28"/>
      <c r="V72" s="28"/>
      <c r="W72" s="28"/>
      <c r="X72" s="28">
        <f>IF(AR72="","",VLOOKUP(AR72,추피_입력!$C$2:$E$289,2,0))</f>
        <v>3</v>
      </c>
      <c r="Y72" s="28">
        <f>IF(AS72="","",VLOOKUP(AS72,추피_입력!$C$2:$E$289,2,0))</f>
        <v>1</v>
      </c>
      <c r="Z72" s="28">
        <f>IF(AT72="","",VLOOKUP(AT72,추피_입력!$C$2:$E$289,2,0))</f>
        <v>0</v>
      </c>
      <c r="AA72" s="28">
        <f>IF(AU72="","",VLOOKUP(AU72,추피_입력!$C$2:$E$289,2,0))</f>
        <v>2</v>
      </c>
      <c r="AB72" s="28">
        <f>IF(AV72="","",VLOOKUP(AV72,추피_입력!$C$2:$E$289,2,0))</f>
        <v>1</v>
      </c>
      <c r="AC72" s="28" t="str">
        <f>IF(AW72="","",VLOOKUP(AW72,추피_입력!$C$2:$E$289,2,0))</f>
        <v/>
      </c>
      <c r="AD72" s="28" t="str">
        <f>IF(AX72="","",VLOOKUP(AX72,추피_입력!$C$2:$E$289,2,0))</f>
        <v/>
      </c>
      <c r="AE72" s="28" t="str">
        <f>IF(AY72="","",VLOOKUP(AY72,추피_입력!$C$2:$E$289,2,0))</f>
        <v/>
      </c>
      <c r="AF72" s="28" t="str">
        <f>IF(AZ72="","",VLOOKUP(AZ72,추피_입력!$C$2:$E$289,2,0))</f>
        <v/>
      </c>
      <c r="AG72" s="28" t="str">
        <f>IF(BA72="","",VLOOKUP(BA72,추피_입력!$C$2:$E$289,2,0))</f>
        <v/>
      </c>
      <c r="AH72" s="28">
        <f>IF(AR72="","",VLOOKUP(AR72,추피_입력!$C$2:$G$289,5,0))</f>
        <v>3</v>
      </c>
      <c r="AI72" s="28">
        <f>IF(AS72="","",VLOOKUP(AS72,추피_입력!$C$2:$G$289,5,0))</f>
        <v>2</v>
      </c>
      <c r="AJ72" s="28">
        <f>IF(AT72="","",VLOOKUP(AT72,추피_입력!$C$2:$G$289,5,0))</f>
        <v>3</v>
      </c>
      <c r="AK72" s="28">
        <f>IF(AU72="","",VLOOKUP(AU72,추피_입력!$C$2:$G$289,5,0))</f>
        <v>3</v>
      </c>
      <c r="AL72" s="28">
        <f>IF(AV72="","",VLOOKUP(AV72,추피_입력!$C$2:$G$289,5,0))</f>
        <v>1</v>
      </c>
      <c r="AM72" s="28" t="str">
        <f>IF(AW72="","",VLOOKUP(AW72,추피_입력!$C$2:$G$289,5,0))</f>
        <v/>
      </c>
      <c r="AN72" s="28" t="str">
        <f>IF(AX72="","",VLOOKUP(AX72,추피_입력!$C$2:$G$289,5,0))</f>
        <v/>
      </c>
      <c r="AO72" s="28" t="str">
        <f>IF(AY72="","",VLOOKUP(AY72,추피_입력!$C$2:$G$289,5,0))</f>
        <v/>
      </c>
      <c r="AP72" s="28" t="str">
        <f>IF(AZ72="","",VLOOKUP(AZ72,추피_입력!$C$2:$G$289,5,0))</f>
        <v/>
      </c>
      <c r="AQ72" s="28" t="str">
        <f>IF(BA72="","",VLOOKUP(BA72,추피_입력!$C$2:$G$289,5,0))</f>
        <v/>
      </c>
      <c r="AR72" s="28" t="str">
        <f>IF(N72="","",VLOOKUP(N72,추피_입력!$B$2:$E$289,2,0))</f>
        <v>a-11</v>
      </c>
      <c r="AS72" s="28" t="str">
        <f>IF(O72="","",VLOOKUP(O72,추피_입력!$B$2:$E$289,2,0))</f>
        <v>b-23</v>
      </c>
      <c r="AT72" s="28" t="str">
        <f>IF(P72="","",VLOOKUP(P72,추피_입력!$B$2:$E$289,2,0))</f>
        <v>a-7</v>
      </c>
      <c r="AU72" s="28" t="str">
        <f>IF(Q72="","",VLOOKUP(Q72,추피_입력!$B$2:$E$289,2,0))</f>
        <v>a-12</v>
      </c>
      <c r="AV72" s="28" t="str">
        <f>IF(R72="","",VLOOKUP(R72,추피_입력!$B$2:$E$289,2,0))</f>
        <v>a-22</v>
      </c>
      <c r="AW72" s="28" t="str">
        <f>IF(S72="","",VLOOKUP(S72,추피_입력!$B$2:$E$289,2,0))</f>
        <v/>
      </c>
      <c r="AX72" s="28" t="str">
        <f>IF(T72="","",VLOOKUP(T72,추피_입력!$B$2:$E$289,2,0))</f>
        <v/>
      </c>
      <c r="AY72" s="28" t="str">
        <f>IF(U72="","",VLOOKUP(U72,추피_입력!$B$2:$E$289,2,0))</f>
        <v/>
      </c>
      <c r="AZ72" s="28" t="str">
        <f>IF(V72="","",VLOOKUP(V72,추피_입력!$B$2:$E$289,2,0))</f>
        <v/>
      </c>
      <c r="BA72" s="28" t="str">
        <f>IF(W72="","",VLOOKUP(W72,추피_입력!$B$2:$E$289,2,0))</f>
        <v/>
      </c>
      <c r="BB72" s="28"/>
      <c r="BC72" s="28">
        <v>8</v>
      </c>
      <c r="BD72" s="28"/>
      <c r="BE72" s="28"/>
      <c r="BF72" s="28"/>
      <c r="BG72" s="28"/>
      <c r="BH72" s="28"/>
      <c r="BI72" s="28"/>
      <c r="BJ72" s="28"/>
      <c r="BK72" s="28" t="str">
        <f t="shared" si="67"/>
        <v/>
      </c>
      <c r="BL72" s="28" t="str">
        <f t="shared" si="68"/>
        <v/>
      </c>
      <c r="BM72" s="28" t="str">
        <f t="shared" si="69"/>
        <v/>
      </c>
      <c r="BN72" s="28" t="str">
        <f t="shared" si="70"/>
        <v/>
      </c>
      <c r="BO72" s="28" t="str">
        <f t="shared" si="71"/>
        <v>식물0.4</v>
      </c>
      <c r="BP72" s="28" t="str">
        <f t="shared" si="72"/>
        <v/>
      </c>
      <c r="BQ72" s="28" t="str">
        <f t="shared" si="73"/>
        <v/>
      </c>
      <c r="BR72" s="28" t="str">
        <f t="shared" si="74"/>
        <v/>
      </c>
      <c r="BS72" s="28" t="str">
        <f t="shared" si="75"/>
        <v/>
      </c>
      <c r="BT72" s="28">
        <f t="shared" si="76"/>
        <v>0.4</v>
      </c>
      <c r="BU72" s="28" t="str">
        <f t="shared" si="59"/>
        <v>식물0.4</v>
      </c>
      <c r="BV72" s="28"/>
      <c r="BW72" s="28"/>
      <c r="BX72" s="28"/>
      <c r="BY72" s="28"/>
      <c r="BZ72" s="28">
        <v>0.4</v>
      </c>
      <c r="CA72" s="28"/>
      <c r="CB72" s="28"/>
      <c r="CC72" s="28"/>
      <c r="CD72" s="28"/>
      <c r="CE72" s="28">
        <f t="shared" si="60"/>
        <v>0.13</v>
      </c>
      <c r="CF72" s="28">
        <f t="shared" si="77"/>
        <v>0.13</v>
      </c>
      <c r="CG72" s="28">
        <f t="shared" si="78"/>
        <v>0.14000000000000001</v>
      </c>
      <c r="CH72" s="30" t="str">
        <f t="shared" si="61"/>
        <v>식물</v>
      </c>
      <c r="CI72" s="30" t="str">
        <f t="shared" si="62"/>
        <v>-</v>
      </c>
      <c r="CJ72" s="30">
        <f t="shared" si="63"/>
        <v>0.13</v>
      </c>
      <c r="CK72" s="30">
        <f t="shared" si="64"/>
        <v>3.0000000000000004</v>
      </c>
      <c r="CL72" s="30" t="str">
        <f t="shared" si="65"/>
        <v/>
      </c>
      <c r="CM72" s="31" t="str">
        <f t="shared" si="66"/>
        <v/>
      </c>
    </row>
    <row r="73" spans="2:91" s="41" customFormat="1" ht="13.5" hidden="1" x14ac:dyDescent="0.3">
      <c r="B73" s="27">
        <v>70</v>
      </c>
      <c r="C73" s="32" t="s">
        <v>1019</v>
      </c>
      <c r="D73" s="33" t="str">
        <f t="shared" si="49"/>
        <v>아만 2→3각</v>
      </c>
      <c r="E73" s="33" t="str">
        <f t="shared" si="50"/>
        <v>사교도 대제사장 3→4각</v>
      </c>
      <c r="F73" s="33" t="str">
        <f t="shared" si="51"/>
        <v>쿠크세이튼 1각</v>
      </c>
      <c r="G73" s="33" t="str">
        <f t="shared" si="52"/>
        <v>샨디 3각</v>
      </c>
      <c r="H73" s="33" t="str">
        <f t="shared" si="53"/>
        <v/>
      </c>
      <c r="I73" s="33" t="str">
        <f t="shared" si="54"/>
        <v/>
      </c>
      <c r="J73" s="33" t="str">
        <f t="shared" si="55"/>
        <v/>
      </c>
      <c r="K73" s="33" t="str">
        <f t="shared" si="56"/>
        <v/>
      </c>
      <c r="L73" s="33" t="str">
        <f t="shared" si="57"/>
        <v/>
      </c>
      <c r="M73" s="33" t="str">
        <f t="shared" si="58"/>
        <v/>
      </c>
      <c r="N73" s="32" t="s">
        <v>946</v>
      </c>
      <c r="O73" s="32" t="s">
        <v>1020</v>
      </c>
      <c r="P73" s="32" t="s">
        <v>189</v>
      </c>
      <c r="Q73" s="32" t="s">
        <v>147</v>
      </c>
      <c r="R73" s="32"/>
      <c r="S73" s="32"/>
      <c r="T73" s="32"/>
      <c r="U73" s="32"/>
      <c r="V73" s="32"/>
      <c r="W73" s="32"/>
      <c r="X73" s="32">
        <f>IF(AR73="","",VLOOKUP(AR73,추피_입력!$C$2:$E$289,2,0))</f>
        <v>2</v>
      </c>
      <c r="Y73" s="32">
        <f>IF(AS73="","",VLOOKUP(AS73,추피_입력!$C$2:$E$289,2,0))</f>
        <v>3</v>
      </c>
      <c r="Z73" s="32">
        <f>IF(AT73="","",VLOOKUP(AT73,추피_입력!$C$2:$E$289,2,0))</f>
        <v>1</v>
      </c>
      <c r="AA73" s="32">
        <f>IF(AU73="","",VLOOKUP(AU73,추피_입력!$C$2:$E$289,2,0))</f>
        <v>3</v>
      </c>
      <c r="AB73" s="32" t="str">
        <f>IF(AV73="","",VLOOKUP(AV73,추피_입력!$C$2:$E$289,2,0))</f>
        <v/>
      </c>
      <c r="AC73" s="32" t="str">
        <f>IF(AW73="","",VLOOKUP(AW73,추피_입력!$C$2:$E$289,2,0))</f>
        <v/>
      </c>
      <c r="AD73" s="32" t="str">
        <f>IF(AX73="","",VLOOKUP(AX73,추피_입력!$C$2:$E$289,2,0))</f>
        <v/>
      </c>
      <c r="AE73" s="32" t="str">
        <f>IF(AY73="","",VLOOKUP(AY73,추피_입력!$C$2:$E$289,2,0))</f>
        <v/>
      </c>
      <c r="AF73" s="32" t="str">
        <f>IF(AZ73="","",VLOOKUP(AZ73,추피_입력!$C$2:$E$289,2,0))</f>
        <v/>
      </c>
      <c r="AG73" s="32" t="str">
        <f>IF(BA73="","",VLOOKUP(BA73,추피_입력!$C$2:$E$289,2,0))</f>
        <v/>
      </c>
      <c r="AH73" s="32">
        <f>IF(AR73="","",VLOOKUP(AR73,추피_입력!$C$2:$G$289,5,0))</f>
        <v>3</v>
      </c>
      <c r="AI73" s="32">
        <f>IF(AS73="","",VLOOKUP(AS73,추피_입력!$C$2:$G$289,5,0))</f>
        <v>4</v>
      </c>
      <c r="AJ73" s="32">
        <f>IF(AT73="","",VLOOKUP(AT73,추피_입력!$C$2:$G$289,5,0))</f>
        <v>1</v>
      </c>
      <c r="AK73" s="32">
        <f>IF(AU73="","",VLOOKUP(AU73,추피_입력!$C$2:$G$289,5,0))</f>
        <v>3</v>
      </c>
      <c r="AL73" s="32" t="str">
        <f>IF(AV73="","",VLOOKUP(AV73,추피_입력!$C$2:$G$289,5,0))</f>
        <v/>
      </c>
      <c r="AM73" s="32" t="str">
        <f>IF(AW73="","",VLOOKUP(AW73,추피_입력!$C$2:$G$289,5,0))</f>
        <v/>
      </c>
      <c r="AN73" s="32" t="str">
        <f>IF(AX73="","",VLOOKUP(AX73,추피_입력!$C$2:$G$289,5,0))</f>
        <v/>
      </c>
      <c r="AO73" s="32" t="str">
        <f>IF(AY73="","",VLOOKUP(AY73,추피_입력!$C$2:$G$289,5,0))</f>
        <v/>
      </c>
      <c r="AP73" s="32" t="str">
        <f>IF(AZ73="","",VLOOKUP(AZ73,추피_입력!$C$2:$G$289,5,0))</f>
        <v/>
      </c>
      <c r="AQ73" s="32" t="str">
        <f>IF(BA73="","",VLOOKUP(BA73,추피_입력!$C$2:$G$289,5,0))</f>
        <v/>
      </c>
      <c r="AR73" s="32" t="str">
        <f>IF(N73="","",VLOOKUP(N73,추피_입력!$B$2:$E$289,2,0))</f>
        <v>a-12</v>
      </c>
      <c r="AS73" s="32" t="str">
        <f>IF(O73="","",VLOOKUP(O73,추피_입력!$B$2:$E$289,2,0))</f>
        <v>c-40</v>
      </c>
      <c r="AT73" s="32" t="str">
        <f>IF(P73="","",VLOOKUP(P73,추피_입력!$B$2:$E$289,2,0))</f>
        <v>a-24</v>
      </c>
      <c r="AU73" s="32" t="str">
        <f>IF(Q73="","",VLOOKUP(Q73,추피_입력!$B$2:$E$289,2,0))</f>
        <v>a-10</v>
      </c>
      <c r="AV73" s="32" t="str">
        <f>IF(R73="","",VLOOKUP(R73,추피_입력!$B$2:$E$289,2,0))</f>
        <v/>
      </c>
      <c r="AW73" s="32" t="str">
        <f>IF(S73="","",VLOOKUP(S73,추피_입력!$B$2:$E$289,2,0))</f>
        <v/>
      </c>
      <c r="AX73" s="32" t="str">
        <f>IF(T73="","",VLOOKUP(T73,추피_입력!$B$2:$E$289,2,0))</f>
        <v/>
      </c>
      <c r="AY73" s="32" t="str">
        <f>IF(U73="","",VLOOKUP(U73,추피_입력!$B$2:$E$289,2,0))</f>
        <v/>
      </c>
      <c r="AZ73" s="32" t="str">
        <f>IF(V73="","",VLOOKUP(V73,추피_입력!$B$2:$E$289,2,0))</f>
        <v/>
      </c>
      <c r="BA73" s="32" t="str">
        <f>IF(W73="","",VLOOKUP(W73,추피_입력!$B$2:$E$289,2,0))</f>
        <v/>
      </c>
      <c r="BB73" s="32"/>
      <c r="BC73" s="32"/>
      <c r="BD73" s="32"/>
      <c r="BE73" s="32"/>
      <c r="BF73" s="32"/>
      <c r="BG73" s="32"/>
      <c r="BH73" s="32"/>
      <c r="BI73" s="32">
        <v>3</v>
      </c>
      <c r="BJ73" s="32"/>
      <c r="BK73" s="32" t="str">
        <f t="shared" si="67"/>
        <v/>
      </c>
      <c r="BL73" s="32" t="str">
        <f t="shared" si="68"/>
        <v/>
      </c>
      <c r="BM73" s="32" t="str">
        <f t="shared" si="69"/>
        <v>물질0.4</v>
      </c>
      <c r="BN73" s="32" t="str">
        <f t="shared" si="70"/>
        <v/>
      </c>
      <c r="BO73" s="32" t="str">
        <f t="shared" si="71"/>
        <v/>
      </c>
      <c r="BP73" s="32" t="str">
        <f t="shared" si="72"/>
        <v/>
      </c>
      <c r="BQ73" s="32" t="str">
        <f t="shared" si="73"/>
        <v/>
      </c>
      <c r="BR73" s="32" t="str">
        <f t="shared" si="74"/>
        <v/>
      </c>
      <c r="BS73" s="32" t="str">
        <f t="shared" si="75"/>
        <v/>
      </c>
      <c r="BT73" s="32">
        <f t="shared" si="76"/>
        <v>0.4</v>
      </c>
      <c r="BU73" s="32" t="str">
        <f t="shared" si="59"/>
        <v>물질0.4</v>
      </c>
      <c r="BV73" s="32"/>
      <c r="BW73" s="32"/>
      <c r="BX73" s="32">
        <v>0.4</v>
      </c>
      <c r="BY73" s="32"/>
      <c r="BZ73" s="32"/>
      <c r="CA73" s="32"/>
      <c r="CB73" s="32"/>
      <c r="CC73" s="32"/>
      <c r="CD73" s="32"/>
      <c r="CE73" s="32">
        <f t="shared" si="60"/>
        <v>0.13</v>
      </c>
      <c r="CF73" s="32">
        <f t="shared" si="77"/>
        <v>0.13</v>
      </c>
      <c r="CG73" s="32">
        <f t="shared" si="78"/>
        <v>0.14000000000000001</v>
      </c>
      <c r="CH73" s="34" t="str">
        <f t="shared" si="61"/>
        <v>물질</v>
      </c>
      <c r="CI73" s="34">
        <f t="shared" si="62"/>
        <v>0.13</v>
      </c>
      <c r="CJ73" s="34">
        <f t="shared" si="63"/>
        <v>0.13</v>
      </c>
      <c r="CK73" s="34" t="str">
        <f t="shared" si="64"/>
        <v/>
      </c>
      <c r="CL73" s="34" t="str">
        <f t="shared" si="65"/>
        <v/>
      </c>
      <c r="CM73" s="35" t="str">
        <f t="shared" si="66"/>
        <v/>
      </c>
    </row>
    <row r="74" spans="2:91" s="41" customFormat="1" ht="13.5" hidden="1" x14ac:dyDescent="0.3">
      <c r="B74" s="27">
        <v>71</v>
      </c>
      <c r="C74" s="28" t="s">
        <v>1021</v>
      </c>
      <c r="D74" s="29" t="str">
        <f t="shared" si="49"/>
        <v>실리안 3각</v>
      </c>
      <c r="E74" s="29" t="str">
        <f t="shared" si="50"/>
        <v>하셀링크 0→5각</v>
      </c>
      <c r="F74" s="29" t="str">
        <f t="shared" si="51"/>
        <v>미한 1→5각</v>
      </c>
      <c r="G74" s="29" t="str">
        <f t="shared" si="52"/>
        <v>리웰라 0→4각</v>
      </c>
      <c r="H74" s="29" t="str">
        <f t="shared" si="53"/>
        <v>베나르 0→3각</v>
      </c>
      <c r="I74" s="29" t="str">
        <f t="shared" si="54"/>
        <v>아만 2→3각</v>
      </c>
      <c r="J74" s="29" t="str">
        <f t="shared" si="55"/>
        <v/>
      </c>
      <c r="K74" s="29" t="str">
        <f t="shared" si="56"/>
        <v/>
      </c>
      <c r="L74" s="29" t="str">
        <f t="shared" si="57"/>
        <v/>
      </c>
      <c r="M74" s="29" t="str">
        <f t="shared" si="58"/>
        <v/>
      </c>
      <c r="N74" s="28" t="s">
        <v>934</v>
      </c>
      <c r="O74" s="28" t="s">
        <v>950</v>
      </c>
      <c r="P74" s="28" t="s">
        <v>951</v>
      </c>
      <c r="Q74" s="28" t="s">
        <v>1022</v>
      </c>
      <c r="R74" s="28" t="s">
        <v>243</v>
      </c>
      <c r="S74" s="28" t="s">
        <v>170</v>
      </c>
      <c r="T74" s="28"/>
      <c r="U74" s="28"/>
      <c r="V74" s="28"/>
      <c r="W74" s="28"/>
      <c r="X74" s="28">
        <f>IF(AR74="","",VLOOKUP(AR74,추피_입력!$C$2:$E$289,2,0))</f>
        <v>3</v>
      </c>
      <c r="Y74" s="28">
        <f>IF(AS74="","",VLOOKUP(AS74,추피_입력!$C$2:$E$289,2,0))</f>
        <v>0</v>
      </c>
      <c r="Z74" s="28">
        <f>IF(AT74="","",VLOOKUP(AT74,추피_입력!$C$2:$E$289,2,0))</f>
        <v>1</v>
      </c>
      <c r="AA74" s="28">
        <f>IF(AU74="","",VLOOKUP(AU74,추피_입력!$C$2:$E$289,2,0))</f>
        <v>0</v>
      </c>
      <c r="AB74" s="28">
        <f>IF(AV74="","",VLOOKUP(AV74,추피_입력!$C$2:$E$289,2,0))</f>
        <v>0</v>
      </c>
      <c r="AC74" s="28">
        <f>IF(AW74="","",VLOOKUP(AW74,추피_입력!$C$2:$E$289,2,0))</f>
        <v>2</v>
      </c>
      <c r="AD74" s="28" t="str">
        <f>IF(AX74="","",VLOOKUP(AX74,추피_입력!$C$2:$E$289,2,0))</f>
        <v/>
      </c>
      <c r="AE74" s="28" t="str">
        <f>IF(AY74="","",VLOOKUP(AY74,추피_입력!$C$2:$E$289,2,0))</f>
        <v/>
      </c>
      <c r="AF74" s="28" t="str">
        <f>IF(AZ74="","",VLOOKUP(AZ74,추피_입력!$C$2:$E$289,2,0))</f>
        <v/>
      </c>
      <c r="AG74" s="28" t="str">
        <f>IF(BA74="","",VLOOKUP(BA74,추피_입력!$C$2:$E$289,2,0))</f>
        <v/>
      </c>
      <c r="AH74" s="28">
        <f>IF(AR74="","",VLOOKUP(AR74,추피_입력!$C$2:$G$289,5,0))</f>
        <v>3</v>
      </c>
      <c r="AI74" s="28">
        <f>IF(AS74="","",VLOOKUP(AS74,추피_입력!$C$2:$G$289,5,0))</f>
        <v>5</v>
      </c>
      <c r="AJ74" s="28">
        <f>IF(AT74="","",VLOOKUP(AT74,추피_입력!$C$2:$G$289,5,0))</f>
        <v>5</v>
      </c>
      <c r="AK74" s="28">
        <f>IF(AU74="","",VLOOKUP(AU74,추피_입력!$C$2:$G$289,5,0))</f>
        <v>4</v>
      </c>
      <c r="AL74" s="28">
        <f>IF(AV74="","",VLOOKUP(AV74,추피_입력!$C$2:$G$289,5,0))</f>
        <v>3</v>
      </c>
      <c r="AM74" s="28">
        <f>IF(AW74="","",VLOOKUP(AW74,추피_입력!$C$2:$G$289,5,0))</f>
        <v>3</v>
      </c>
      <c r="AN74" s="28" t="str">
        <f>IF(AX74="","",VLOOKUP(AX74,추피_입력!$C$2:$G$289,5,0))</f>
        <v/>
      </c>
      <c r="AO74" s="28" t="str">
        <f>IF(AY74="","",VLOOKUP(AY74,추피_입력!$C$2:$G$289,5,0))</f>
        <v/>
      </c>
      <c r="AP74" s="28" t="str">
        <f>IF(AZ74="","",VLOOKUP(AZ74,추피_입력!$C$2:$G$289,5,0))</f>
        <v/>
      </c>
      <c r="AQ74" s="28" t="str">
        <f>IF(BA74="","",VLOOKUP(BA74,추피_입력!$C$2:$G$289,5,0))</f>
        <v/>
      </c>
      <c r="AR74" s="28" t="str">
        <f>IF(N74="","",VLOOKUP(N74,추피_입력!$B$2:$E$289,2,0))</f>
        <v>a-11</v>
      </c>
      <c r="AS74" s="28" t="str">
        <f>IF(O74="","",VLOOKUP(O74,추피_입력!$B$2:$E$289,2,0))</f>
        <v>c-96</v>
      </c>
      <c r="AT74" s="28" t="str">
        <f>IF(P74="","",VLOOKUP(P74,추피_입력!$B$2:$E$289,2,0))</f>
        <v>c-31</v>
      </c>
      <c r="AU74" s="28" t="str">
        <f>IF(Q74="","",VLOOKUP(Q74,추피_입력!$B$2:$E$289,2,0))</f>
        <v>e-10</v>
      </c>
      <c r="AV74" s="28" t="str">
        <f>IF(R74="","",VLOOKUP(R74,추피_입력!$B$2:$E$289,2,0))</f>
        <v>d-22</v>
      </c>
      <c r="AW74" s="28" t="str">
        <f>IF(S74="","",VLOOKUP(S74,추피_입력!$B$2:$E$289,2,0))</f>
        <v>a-12</v>
      </c>
      <c r="AX74" s="28" t="str">
        <f>IF(T74="","",VLOOKUP(T74,추피_입력!$B$2:$E$289,2,0))</f>
        <v/>
      </c>
      <c r="AY74" s="28" t="str">
        <f>IF(U74="","",VLOOKUP(U74,추피_입력!$B$2:$E$289,2,0))</f>
        <v/>
      </c>
      <c r="AZ74" s="28" t="str">
        <f>IF(V74="","",VLOOKUP(V74,추피_입력!$B$2:$E$289,2,0))</f>
        <v/>
      </c>
      <c r="BA74" s="28" t="str">
        <f>IF(W74="","",VLOOKUP(W74,추피_입력!$B$2:$E$289,2,0))</f>
        <v/>
      </c>
      <c r="BB74" s="28"/>
      <c r="BC74" s="28"/>
      <c r="BD74" s="28">
        <v>3</v>
      </c>
      <c r="BE74" s="28"/>
      <c r="BF74" s="28"/>
      <c r="BG74" s="28"/>
      <c r="BH74" s="28"/>
      <c r="BI74" s="28"/>
      <c r="BJ74" s="28"/>
      <c r="BK74" s="28" t="str">
        <f t="shared" si="67"/>
        <v/>
      </c>
      <c r="BL74" s="28" t="str">
        <f t="shared" si="68"/>
        <v/>
      </c>
      <c r="BM74" s="28" t="str">
        <f t="shared" si="69"/>
        <v/>
      </c>
      <c r="BN74" s="28" t="str">
        <f t="shared" si="70"/>
        <v>불사0.3</v>
      </c>
      <c r="BO74" s="28" t="str">
        <f t="shared" si="71"/>
        <v/>
      </c>
      <c r="BP74" s="28" t="str">
        <f t="shared" si="72"/>
        <v/>
      </c>
      <c r="BQ74" s="28" t="str">
        <f t="shared" si="73"/>
        <v/>
      </c>
      <c r="BR74" s="28" t="str">
        <f t="shared" si="74"/>
        <v/>
      </c>
      <c r="BS74" s="28" t="str">
        <f t="shared" si="75"/>
        <v/>
      </c>
      <c r="BT74" s="28">
        <f t="shared" si="76"/>
        <v>0.3</v>
      </c>
      <c r="BU74" s="28" t="str">
        <f t="shared" si="59"/>
        <v>불사0.3</v>
      </c>
      <c r="BV74" s="28"/>
      <c r="BW74" s="28"/>
      <c r="BX74" s="28"/>
      <c r="BY74" s="28">
        <v>0.3</v>
      </c>
      <c r="BZ74" s="28"/>
      <c r="CA74" s="28"/>
      <c r="CB74" s="28"/>
      <c r="CC74" s="28"/>
      <c r="CD74" s="28"/>
      <c r="CE74" s="28">
        <f t="shared" si="60"/>
        <v>0.1</v>
      </c>
      <c r="CF74" s="28">
        <f t="shared" si="77"/>
        <v>0.1</v>
      </c>
      <c r="CG74" s="28">
        <f t="shared" si="78"/>
        <v>0.1</v>
      </c>
      <c r="CH74" s="30" t="str">
        <f t="shared" si="61"/>
        <v>불사</v>
      </c>
      <c r="CI74" s="30" t="str">
        <f t="shared" si="62"/>
        <v>-</v>
      </c>
      <c r="CJ74" s="30">
        <f t="shared" si="63"/>
        <v>0.1</v>
      </c>
      <c r="CK74" s="30">
        <f t="shared" si="64"/>
        <v>6</v>
      </c>
      <c r="CL74" s="30" t="str">
        <f t="shared" si="65"/>
        <v/>
      </c>
      <c r="CM74" s="31" t="str">
        <f t="shared" si="66"/>
        <v/>
      </c>
    </row>
    <row r="75" spans="2:91" s="41" customFormat="1" ht="13.5" hidden="1" x14ac:dyDescent="0.3">
      <c r="B75" s="27">
        <v>72</v>
      </c>
      <c r="C75" s="32" t="s">
        <v>1023</v>
      </c>
      <c r="D75" s="33" t="str">
        <f t="shared" si="49"/>
        <v>아만 2→3각</v>
      </c>
      <c r="E75" s="33" t="str">
        <f t="shared" si="50"/>
        <v>타나토스 0→2각</v>
      </c>
      <c r="F75" s="33" t="str">
        <f t="shared" si="51"/>
        <v>천둥날개 0→5각</v>
      </c>
      <c r="G75" s="33" t="str">
        <f t="shared" si="52"/>
        <v>카마인 1각</v>
      </c>
      <c r="H75" s="33" t="str">
        <f t="shared" si="53"/>
        <v/>
      </c>
      <c r="I75" s="33" t="str">
        <f t="shared" si="54"/>
        <v/>
      </c>
      <c r="J75" s="33" t="str">
        <f t="shared" si="55"/>
        <v/>
      </c>
      <c r="K75" s="33" t="str">
        <f t="shared" si="56"/>
        <v/>
      </c>
      <c r="L75" s="33" t="str">
        <f t="shared" si="57"/>
        <v/>
      </c>
      <c r="M75" s="33" t="str">
        <f t="shared" si="58"/>
        <v/>
      </c>
      <c r="N75" s="32" t="s">
        <v>946</v>
      </c>
      <c r="O75" s="32" t="s">
        <v>1024</v>
      </c>
      <c r="P75" s="32" t="s">
        <v>289</v>
      </c>
      <c r="Q75" s="32" t="s">
        <v>171</v>
      </c>
      <c r="R75" s="32"/>
      <c r="S75" s="32"/>
      <c r="T75" s="32"/>
      <c r="U75" s="32"/>
      <c r="V75" s="32"/>
      <c r="W75" s="32"/>
      <c r="X75" s="32">
        <f>IF(AR75="","",VLOOKUP(AR75,추피_입력!$C$2:$E$289,2,0))</f>
        <v>2</v>
      </c>
      <c r="Y75" s="32">
        <f>IF(AS75="","",VLOOKUP(AS75,추피_입력!$C$2:$E$289,2,0))</f>
        <v>0</v>
      </c>
      <c r="Z75" s="32">
        <f>IF(AT75="","",VLOOKUP(AT75,추피_입력!$C$2:$E$289,2,0))</f>
        <v>0</v>
      </c>
      <c r="AA75" s="32">
        <f>IF(AU75="","",VLOOKUP(AU75,추피_입력!$C$2:$E$289,2,0))</f>
        <v>1</v>
      </c>
      <c r="AB75" s="32" t="str">
        <f>IF(AV75="","",VLOOKUP(AV75,추피_입력!$C$2:$E$289,2,0))</f>
        <v/>
      </c>
      <c r="AC75" s="32" t="str">
        <f>IF(AW75="","",VLOOKUP(AW75,추피_입력!$C$2:$E$289,2,0))</f>
        <v/>
      </c>
      <c r="AD75" s="32" t="str">
        <f>IF(AX75="","",VLOOKUP(AX75,추피_입력!$C$2:$E$289,2,0))</f>
        <v/>
      </c>
      <c r="AE75" s="32" t="str">
        <f>IF(AY75="","",VLOOKUP(AY75,추피_입력!$C$2:$E$289,2,0))</f>
        <v/>
      </c>
      <c r="AF75" s="32" t="str">
        <f>IF(AZ75="","",VLOOKUP(AZ75,추피_입력!$C$2:$E$289,2,0))</f>
        <v/>
      </c>
      <c r="AG75" s="32" t="str">
        <f>IF(BA75="","",VLOOKUP(BA75,추피_입력!$C$2:$E$289,2,0))</f>
        <v/>
      </c>
      <c r="AH75" s="32">
        <f>IF(AR75="","",VLOOKUP(AR75,추피_입력!$C$2:$G$289,5,0))</f>
        <v>3</v>
      </c>
      <c r="AI75" s="32">
        <f>IF(AS75="","",VLOOKUP(AS75,추피_입력!$C$2:$G$289,5,0))</f>
        <v>2</v>
      </c>
      <c r="AJ75" s="32">
        <f>IF(AT75="","",VLOOKUP(AT75,추피_입력!$C$2:$G$289,5,0))</f>
        <v>5</v>
      </c>
      <c r="AK75" s="32">
        <f>IF(AU75="","",VLOOKUP(AU75,추피_입력!$C$2:$G$289,5,0))</f>
        <v>1</v>
      </c>
      <c r="AL75" s="32" t="str">
        <f>IF(AV75="","",VLOOKUP(AV75,추피_입력!$C$2:$G$289,5,0))</f>
        <v/>
      </c>
      <c r="AM75" s="32" t="str">
        <f>IF(AW75="","",VLOOKUP(AW75,추피_입력!$C$2:$G$289,5,0))</f>
        <v/>
      </c>
      <c r="AN75" s="32" t="str">
        <f>IF(AX75="","",VLOOKUP(AX75,추피_입력!$C$2:$G$289,5,0))</f>
        <v/>
      </c>
      <c r="AO75" s="32" t="str">
        <f>IF(AY75="","",VLOOKUP(AY75,추피_입력!$C$2:$G$289,5,0))</f>
        <v/>
      </c>
      <c r="AP75" s="32" t="str">
        <f>IF(AZ75="","",VLOOKUP(AZ75,추피_입력!$C$2:$G$289,5,0))</f>
        <v/>
      </c>
      <c r="AQ75" s="32" t="str">
        <f>IF(BA75="","",VLOOKUP(BA75,추피_입력!$C$2:$G$289,5,0))</f>
        <v/>
      </c>
      <c r="AR75" s="32" t="str">
        <f>IF(N75="","",VLOOKUP(N75,추피_입력!$B$2:$E$289,2,0))</f>
        <v>a-12</v>
      </c>
      <c r="AS75" s="32" t="str">
        <f>IF(O75="","",VLOOKUP(O75,추피_입력!$B$2:$E$289,2,0))</f>
        <v>b-64</v>
      </c>
      <c r="AT75" s="32" t="str">
        <f>IF(P75="","",VLOOKUP(P75,추피_입력!$B$2:$E$289,2,0))</f>
        <v>b-51</v>
      </c>
      <c r="AU75" s="32" t="str">
        <f>IF(Q75="","",VLOOKUP(Q75,추피_입력!$B$2:$E$289,2,0))</f>
        <v>a-22</v>
      </c>
      <c r="AV75" s="32" t="str">
        <f>IF(R75="","",VLOOKUP(R75,추피_입력!$B$2:$E$289,2,0))</f>
        <v/>
      </c>
      <c r="AW75" s="32" t="str">
        <f>IF(S75="","",VLOOKUP(S75,추피_입력!$B$2:$E$289,2,0))</f>
        <v/>
      </c>
      <c r="AX75" s="32" t="str">
        <f>IF(T75="","",VLOOKUP(T75,추피_입력!$B$2:$E$289,2,0))</f>
        <v/>
      </c>
      <c r="AY75" s="32" t="str">
        <f>IF(U75="","",VLOOKUP(U75,추피_입력!$B$2:$E$289,2,0))</f>
        <v/>
      </c>
      <c r="AZ75" s="32" t="str">
        <f>IF(V75="","",VLOOKUP(V75,추피_입력!$B$2:$E$289,2,0))</f>
        <v/>
      </c>
      <c r="BA75" s="32" t="str">
        <f>IF(W75="","",VLOOKUP(W75,추피_입력!$B$2:$E$289,2,0))</f>
        <v/>
      </c>
      <c r="BB75" s="32"/>
      <c r="BC75" s="32"/>
      <c r="BD75" s="32"/>
      <c r="BE75" s="32"/>
      <c r="BF75" s="32"/>
      <c r="BG75" s="32"/>
      <c r="BH75" s="32"/>
      <c r="BI75" s="32"/>
      <c r="BJ75" s="32">
        <v>5</v>
      </c>
      <c r="BK75" s="32" t="str">
        <f t="shared" si="67"/>
        <v/>
      </c>
      <c r="BL75" s="32" t="str">
        <f t="shared" si="68"/>
        <v/>
      </c>
      <c r="BM75" s="32" t="str">
        <f t="shared" si="69"/>
        <v/>
      </c>
      <c r="BN75" s="32" t="str">
        <f t="shared" si="70"/>
        <v/>
      </c>
      <c r="BO75" s="32" t="str">
        <f t="shared" si="71"/>
        <v/>
      </c>
      <c r="BP75" s="32" t="str">
        <f t="shared" si="72"/>
        <v/>
      </c>
      <c r="BQ75" s="32" t="str">
        <f t="shared" si="73"/>
        <v/>
      </c>
      <c r="BR75" s="32" t="str">
        <f t="shared" si="74"/>
        <v/>
      </c>
      <c r="BS75" s="32" t="str">
        <f t="shared" si="75"/>
        <v>기계0.3</v>
      </c>
      <c r="BT75" s="32">
        <f t="shared" si="76"/>
        <v>0.3</v>
      </c>
      <c r="BU75" s="32" t="str">
        <f t="shared" si="59"/>
        <v>기계0.3</v>
      </c>
      <c r="BV75" s="32"/>
      <c r="BW75" s="32"/>
      <c r="BX75" s="32"/>
      <c r="BY75" s="32"/>
      <c r="BZ75" s="32"/>
      <c r="CA75" s="32"/>
      <c r="CB75" s="32"/>
      <c r="CC75" s="32"/>
      <c r="CD75" s="32">
        <v>0.3</v>
      </c>
      <c r="CE75" s="32">
        <f t="shared" si="60"/>
        <v>0.1</v>
      </c>
      <c r="CF75" s="32">
        <f t="shared" si="77"/>
        <v>0.1</v>
      </c>
      <c r="CG75" s="32">
        <f t="shared" si="78"/>
        <v>0.1</v>
      </c>
      <c r="CH75" s="34" t="str">
        <f t="shared" si="61"/>
        <v>기계</v>
      </c>
      <c r="CI75" s="34" t="str">
        <f t="shared" si="62"/>
        <v>-</v>
      </c>
      <c r="CJ75" s="34">
        <f t="shared" si="63"/>
        <v>0.1</v>
      </c>
      <c r="CK75" s="34">
        <f t="shared" si="64"/>
        <v>5</v>
      </c>
      <c r="CL75" s="34" t="str">
        <f t="shared" si="65"/>
        <v/>
      </c>
      <c r="CM75" s="35" t="str">
        <f t="shared" si="66"/>
        <v/>
      </c>
    </row>
    <row r="76" spans="2:91" s="41" customFormat="1" ht="13.5" hidden="1" x14ac:dyDescent="0.3">
      <c r="B76" s="27">
        <v>73</v>
      </c>
      <c r="C76" s="28" t="s">
        <v>1025</v>
      </c>
      <c r="D76" s="29" t="str">
        <f t="shared" si="49"/>
        <v>아만 2→3각</v>
      </c>
      <c r="E76" s="29" t="str">
        <f t="shared" si="50"/>
        <v>바루투 0→5각</v>
      </c>
      <c r="F76" s="29" t="str">
        <f t="shared" si="51"/>
        <v>카마인 1각</v>
      </c>
      <c r="G76" s="29" t="str">
        <f t="shared" si="52"/>
        <v>도굴단장 우고 1→3각</v>
      </c>
      <c r="H76" s="29" t="str">
        <f t="shared" si="53"/>
        <v/>
      </c>
      <c r="I76" s="29" t="str">
        <f t="shared" si="54"/>
        <v/>
      </c>
      <c r="J76" s="29" t="str">
        <f t="shared" si="55"/>
        <v/>
      </c>
      <c r="K76" s="29" t="str">
        <f t="shared" si="56"/>
        <v/>
      </c>
      <c r="L76" s="29" t="str">
        <f t="shared" si="57"/>
        <v/>
      </c>
      <c r="M76" s="29" t="str">
        <f t="shared" si="58"/>
        <v/>
      </c>
      <c r="N76" s="28" t="s">
        <v>946</v>
      </c>
      <c r="O76" s="28" t="s">
        <v>919</v>
      </c>
      <c r="P76" s="28" t="s">
        <v>937</v>
      </c>
      <c r="Q76" s="28" t="s">
        <v>1026</v>
      </c>
      <c r="R76" s="28"/>
      <c r="S76" s="28"/>
      <c r="T76" s="28"/>
      <c r="U76" s="28"/>
      <c r="V76" s="28"/>
      <c r="W76" s="28"/>
      <c r="X76" s="28">
        <f>IF(AR76="","",VLOOKUP(AR76,추피_입력!$C$2:$E$289,2,0))</f>
        <v>2</v>
      </c>
      <c r="Y76" s="28">
        <f>IF(AS76="","",VLOOKUP(AS76,추피_입력!$C$2:$E$289,2,0))</f>
        <v>0</v>
      </c>
      <c r="Z76" s="28">
        <f>IF(AT76="","",VLOOKUP(AT76,추피_입력!$C$2:$E$289,2,0))</f>
        <v>1</v>
      </c>
      <c r="AA76" s="28">
        <f>IF(AU76="","",VLOOKUP(AU76,추피_입력!$C$2:$E$289,2,0))</f>
        <v>1</v>
      </c>
      <c r="AB76" s="28" t="str">
        <f>IF(AV76="","",VLOOKUP(AV76,추피_입력!$C$2:$E$289,2,0))</f>
        <v/>
      </c>
      <c r="AC76" s="28" t="str">
        <f>IF(AW76="","",VLOOKUP(AW76,추피_입력!$C$2:$E$289,2,0))</f>
        <v/>
      </c>
      <c r="AD76" s="28" t="str">
        <f>IF(AX76="","",VLOOKUP(AX76,추피_입력!$C$2:$E$289,2,0))</f>
        <v/>
      </c>
      <c r="AE76" s="28" t="str">
        <f>IF(AY76="","",VLOOKUP(AY76,추피_입력!$C$2:$E$289,2,0))</f>
        <v/>
      </c>
      <c r="AF76" s="28" t="str">
        <f>IF(AZ76="","",VLOOKUP(AZ76,추피_입력!$C$2:$E$289,2,0))</f>
        <v/>
      </c>
      <c r="AG76" s="28" t="str">
        <f>IF(BA76="","",VLOOKUP(BA76,추피_입력!$C$2:$E$289,2,0))</f>
        <v/>
      </c>
      <c r="AH76" s="28">
        <f>IF(AR76="","",VLOOKUP(AR76,추피_입력!$C$2:$G$289,5,0))</f>
        <v>3</v>
      </c>
      <c r="AI76" s="28">
        <f>IF(AS76="","",VLOOKUP(AS76,추피_입력!$C$2:$G$289,5,0))</f>
        <v>5</v>
      </c>
      <c r="AJ76" s="28">
        <f>IF(AT76="","",VLOOKUP(AT76,추피_입력!$C$2:$G$289,5,0))</f>
        <v>1</v>
      </c>
      <c r="AK76" s="28">
        <f>IF(AU76="","",VLOOKUP(AU76,추피_입력!$C$2:$G$289,5,0))</f>
        <v>3</v>
      </c>
      <c r="AL76" s="28" t="str">
        <f>IF(AV76="","",VLOOKUP(AV76,추피_입력!$C$2:$G$289,5,0))</f>
        <v/>
      </c>
      <c r="AM76" s="28" t="str">
        <f>IF(AW76="","",VLOOKUP(AW76,추피_입력!$C$2:$G$289,5,0))</f>
        <v/>
      </c>
      <c r="AN76" s="28" t="str">
        <f>IF(AX76="","",VLOOKUP(AX76,추피_입력!$C$2:$G$289,5,0))</f>
        <v/>
      </c>
      <c r="AO76" s="28" t="str">
        <f>IF(AY76="","",VLOOKUP(AY76,추피_입력!$C$2:$G$289,5,0))</f>
        <v/>
      </c>
      <c r="AP76" s="28" t="str">
        <f>IF(AZ76="","",VLOOKUP(AZ76,추피_입력!$C$2:$G$289,5,0))</f>
        <v/>
      </c>
      <c r="AQ76" s="28" t="str">
        <f>IF(BA76="","",VLOOKUP(BA76,추피_입력!$C$2:$G$289,5,0))</f>
        <v/>
      </c>
      <c r="AR76" s="28" t="str">
        <f>IF(N76="","",VLOOKUP(N76,추피_입력!$B$2:$E$289,2,0))</f>
        <v>a-12</v>
      </c>
      <c r="AS76" s="28" t="str">
        <f>IF(O76="","",VLOOKUP(O76,추피_입력!$B$2:$E$289,2,0))</f>
        <v>c-32</v>
      </c>
      <c r="AT76" s="28" t="str">
        <f>IF(P76="","",VLOOKUP(P76,추피_입력!$B$2:$E$289,2,0))</f>
        <v>a-22</v>
      </c>
      <c r="AU76" s="28" t="str">
        <f>IF(Q76="","",VLOOKUP(Q76,추피_입력!$B$2:$E$289,2,0))</f>
        <v>c-14</v>
      </c>
      <c r="AV76" s="28" t="str">
        <f>IF(R76="","",VLOOKUP(R76,추피_입력!$B$2:$E$289,2,0))</f>
        <v/>
      </c>
      <c r="AW76" s="28" t="str">
        <f>IF(S76="","",VLOOKUP(S76,추피_입력!$B$2:$E$289,2,0))</f>
        <v/>
      </c>
      <c r="AX76" s="28" t="str">
        <f>IF(T76="","",VLOOKUP(T76,추피_입력!$B$2:$E$289,2,0))</f>
        <v/>
      </c>
      <c r="AY76" s="28" t="str">
        <f>IF(U76="","",VLOOKUP(U76,추피_입력!$B$2:$E$289,2,0))</f>
        <v/>
      </c>
      <c r="AZ76" s="28" t="str">
        <f>IF(V76="","",VLOOKUP(V76,추피_입력!$B$2:$E$289,2,0))</f>
        <v/>
      </c>
      <c r="BA76" s="28" t="str">
        <f>IF(W76="","",VLOOKUP(W76,추피_입력!$B$2:$E$289,2,0))</f>
        <v/>
      </c>
      <c r="BB76" s="28"/>
      <c r="BC76" s="28"/>
      <c r="BD76" s="28"/>
      <c r="BE76" s="28">
        <v>3</v>
      </c>
      <c r="BF76" s="28"/>
      <c r="BG76" s="28"/>
      <c r="BH76" s="28"/>
      <c r="BI76" s="28"/>
      <c r="BJ76" s="28"/>
      <c r="BK76" s="28" t="str">
        <f t="shared" si="67"/>
        <v/>
      </c>
      <c r="BL76" s="28" t="str">
        <f t="shared" si="68"/>
        <v/>
      </c>
      <c r="BM76" s="28" t="str">
        <f t="shared" si="69"/>
        <v/>
      </c>
      <c r="BN76" s="28" t="str">
        <f t="shared" si="70"/>
        <v/>
      </c>
      <c r="BO76" s="28" t="str">
        <f t="shared" si="71"/>
        <v>식물0.3</v>
      </c>
      <c r="BP76" s="28" t="str">
        <f t="shared" si="72"/>
        <v/>
      </c>
      <c r="BQ76" s="28" t="str">
        <f t="shared" si="73"/>
        <v/>
      </c>
      <c r="BR76" s="28" t="str">
        <f t="shared" si="74"/>
        <v/>
      </c>
      <c r="BS76" s="28" t="str">
        <f t="shared" si="75"/>
        <v/>
      </c>
      <c r="BT76" s="28">
        <f t="shared" si="76"/>
        <v>0.3</v>
      </c>
      <c r="BU76" s="28" t="str">
        <f t="shared" si="59"/>
        <v>식물0.3</v>
      </c>
      <c r="BV76" s="28"/>
      <c r="BW76" s="28"/>
      <c r="BX76" s="28"/>
      <c r="BY76" s="28"/>
      <c r="BZ76" s="28">
        <v>0.3</v>
      </c>
      <c r="CA76" s="28"/>
      <c r="CB76" s="28"/>
      <c r="CC76" s="28"/>
      <c r="CD76" s="28"/>
      <c r="CE76" s="28">
        <f t="shared" si="60"/>
        <v>0.1</v>
      </c>
      <c r="CF76" s="28">
        <f t="shared" si="77"/>
        <v>0.1</v>
      </c>
      <c r="CG76" s="28">
        <f t="shared" si="78"/>
        <v>0.1</v>
      </c>
      <c r="CH76" s="30" t="str">
        <f t="shared" si="61"/>
        <v>식물</v>
      </c>
      <c r="CI76" s="30" t="str">
        <f t="shared" si="62"/>
        <v>-</v>
      </c>
      <c r="CJ76" s="30">
        <f t="shared" si="63"/>
        <v>0.1</v>
      </c>
      <c r="CK76" s="30">
        <f t="shared" si="64"/>
        <v>4</v>
      </c>
      <c r="CL76" s="30" t="str">
        <f t="shared" si="65"/>
        <v/>
      </c>
      <c r="CM76" s="31" t="str">
        <f t="shared" si="66"/>
        <v/>
      </c>
    </row>
    <row r="77" spans="2:91" s="41" customFormat="1" ht="13.5" hidden="1" x14ac:dyDescent="0.3">
      <c r="B77" s="27">
        <v>74</v>
      </c>
      <c r="C77" s="32" t="s">
        <v>1027</v>
      </c>
      <c r="D77" s="33" t="str">
        <f t="shared" si="49"/>
        <v>릭투스 0→3각</v>
      </c>
      <c r="E77" s="33" t="str">
        <f t="shared" si="50"/>
        <v>아만 2→3각</v>
      </c>
      <c r="F77" s="33" t="str">
        <f t="shared" si="51"/>
        <v>실리안 3각</v>
      </c>
      <c r="G77" s="33" t="str">
        <f t="shared" si="52"/>
        <v/>
      </c>
      <c r="H77" s="33" t="str">
        <f t="shared" si="53"/>
        <v/>
      </c>
      <c r="I77" s="33" t="str">
        <f t="shared" si="54"/>
        <v/>
      </c>
      <c r="J77" s="33" t="str">
        <f t="shared" si="55"/>
        <v/>
      </c>
      <c r="K77" s="33" t="str">
        <f t="shared" si="56"/>
        <v/>
      </c>
      <c r="L77" s="33" t="str">
        <f t="shared" si="57"/>
        <v/>
      </c>
      <c r="M77" s="33" t="str">
        <f t="shared" si="58"/>
        <v/>
      </c>
      <c r="N77" s="32" t="s">
        <v>1028</v>
      </c>
      <c r="O77" s="32" t="s">
        <v>946</v>
      </c>
      <c r="P77" s="32" t="s">
        <v>152</v>
      </c>
      <c r="Q77" s="32"/>
      <c r="R77" s="32"/>
      <c r="S77" s="32"/>
      <c r="T77" s="32"/>
      <c r="U77" s="32"/>
      <c r="V77" s="32"/>
      <c r="W77" s="32"/>
      <c r="X77" s="32">
        <f>IF(AR77="","",VLOOKUP(AR77,추피_입력!$C$2:$E$289,2,0))</f>
        <v>0</v>
      </c>
      <c r="Y77" s="32">
        <f>IF(AS77="","",VLOOKUP(AS77,추피_입력!$C$2:$E$289,2,0))</f>
        <v>2</v>
      </c>
      <c r="Z77" s="32">
        <f>IF(AT77="","",VLOOKUP(AT77,추피_입력!$C$2:$E$289,2,0))</f>
        <v>3</v>
      </c>
      <c r="AA77" s="32" t="str">
        <f>IF(AU77="","",VLOOKUP(AU77,추피_입력!$C$2:$E$289,2,0))</f>
        <v/>
      </c>
      <c r="AB77" s="32" t="str">
        <f>IF(AV77="","",VLOOKUP(AV77,추피_입력!$C$2:$E$289,2,0))</f>
        <v/>
      </c>
      <c r="AC77" s="32" t="str">
        <f>IF(AW77="","",VLOOKUP(AW77,추피_입력!$C$2:$E$289,2,0))</f>
        <v/>
      </c>
      <c r="AD77" s="32" t="str">
        <f>IF(AX77="","",VLOOKUP(AX77,추피_입력!$C$2:$E$289,2,0))</f>
        <v/>
      </c>
      <c r="AE77" s="32" t="str">
        <f>IF(AY77="","",VLOOKUP(AY77,추피_입력!$C$2:$E$289,2,0))</f>
        <v/>
      </c>
      <c r="AF77" s="32" t="str">
        <f>IF(AZ77="","",VLOOKUP(AZ77,추피_입력!$C$2:$E$289,2,0))</f>
        <v/>
      </c>
      <c r="AG77" s="32" t="str">
        <f>IF(BA77="","",VLOOKUP(BA77,추피_입력!$C$2:$E$289,2,0))</f>
        <v/>
      </c>
      <c r="AH77" s="32">
        <f>IF(AR77="","",VLOOKUP(AR77,추피_입력!$C$2:$G$289,5,0))</f>
        <v>3</v>
      </c>
      <c r="AI77" s="32">
        <f>IF(AS77="","",VLOOKUP(AS77,추피_입력!$C$2:$G$289,5,0))</f>
        <v>3</v>
      </c>
      <c r="AJ77" s="32">
        <f>IF(AT77="","",VLOOKUP(AT77,추피_입력!$C$2:$G$289,5,0))</f>
        <v>3</v>
      </c>
      <c r="AK77" s="32" t="str">
        <f>IF(AU77="","",VLOOKUP(AU77,추피_입력!$C$2:$G$289,5,0))</f>
        <v/>
      </c>
      <c r="AL77" s="32" t="str">
        <f>IF(AV77="","",VLOOKUP(AV77,추피_입력!$C$2:$G$289,5,0))</f>
        <v/>
      </c>
      <c r="AM77" s="32" t="str">
        <f>IF(AW77="","",VLOOKUP(AW77,추피_입력!$C$2:$G$289,5,0))</f>
        <v/>
      </c>
      <c r="AN77" s="32" t="str">
        <f>IF(AX77="","",VLOOKUP(AX77,추피_입력!$C$2:$G$289,5,0))</f>
        <v/>
      </c>
      <c r="AO77" s="32" t="str">
        <f>IF(AY77="","",VLOOKUP(AY77,추피_입력!$C$2:$G$289,5,0))</f>
        <v/>
      </c>
      <c r="AP77" s="32" t="str">
        <f>IF(AZ77="","",VLOOKUP(AZ77,추피_입력!$C$2:$G$289,5,0))</f>
        <v/>
      </c>
      <c r="AQ77" s="32" t="str">
        <f>IF(BA77="","",VLOOKUP(BA77,추피_입력!$C$2:$G$289,5,0))</f>
        <v/>
      </c>
      <c r="AR77" s="32" t="str">
        <f>IF(N77="","",VLOOKUP(N77,추피_입력!$B$2:$E$289,2,0))</f>
        <v>c-25</v>
      </c>
      <c r="AS77" s="32" t="str">
        <f>IF(O77="","",VLOOKUP(O77,추피_입력!$B$2:$E$289,2,0))</f>
        <v>a-12</v>
      </c>
      <c r="AT77" s="32" t="str">
        <f>IF(P77="","",VLOOKUP(P77,추피_입력!$B$2:$E$289,2,0))</f>
        <v>a-11</v>
      </c>
      <c r="AU77" s="32" t="str">
        <f>IF(Q77="","",VLOOKUP(Q77,추피_입력!$B$2:$E$289,2,0))</f>
        <v/>
      </c>
      <c r="AV77" s="32" t="str">
        <f>IF(R77="","",VLOOKUP(R77,추피_입력!$B$2:$E$289,2,0))</f>
        <v/>
      </c>
      <c r="AW77" s="32" t="str">
        <f>IF(S77="","",VLOOKUP(S77,추피_입력!$B$2:$E$289,2,0))</f>
        <v/>
      </c>
      <c r="AX77" s="32" t="str">
        <f>IF(T77="","",VLOOKUP(T77,추피_입력!$B$2:$E$289,2,0))</f>
        <v/>
      </c>
      <c r="AY77" s="32" t="str">
        <f>IF(U77="","",VLOOKUP(U77,추피_입력!$B$2:$E$289,2,0))</f>
        <v/>
      </c>
      <c r="AZ77" s="32" t="str">
        <f>IF(V77="","",VLOOKUP(V77,추피_입력!$B$2:$E$289,2,0))</f>
        <v/>
      </c>
      <c r="BA77" s="32" t="str">
        <f>IF(W77="","",VLOOKUP(W77,추피_입력!$B$2:$E$289,2,0))</f>
        <v/>
      </c>
      <c r="BB77" s="32"/>
      <c r="BC77" s="32"/>
      <c r="BD77" s="32"/>
      <c r="BE77" s="32"/>
      <c r="BF77" s="32"/>
      <c r="BG77" s="32">
        <v>3</v>
      </c>
      <c r="BH77" s="32"/>
      <c r="BI77" s="32"/>
      <c r="BJ77" s="32"/>
      <c r="BK77" s="32" t="str">
        <f t="shared" si="67"/>
        <v/>
      </c>
      <c r="BL77" s="32" t="str">
        <f t="shared" si="68"/>
        <v/>
      </c>
      <c r="BM77" s="32" t="str">
        <f t="shared" si="69"/>
        <v/>
      </c>
      <c r="BN77" s="32" t="str">
        <f t="shared" si="70"/>
        <v/>
      </c>
      <c r="BO77" s="32" t="str">
        <f t="shared" si="71"/>
        <v/>
      </c>
      <c r="BP77" s="32" t="str">
        <f t="shared" si="72"/>
        <v/>
      </c>
      <c r="BQ77" s="32" t="str">
        <f t="shared" si="73"/>
        <v>정령0.3</v>
      </c>
      <c r="BR77" s="32" t="str">
        <f t="shared" si="74"/>
        <v/>
      </c>
      <c r="BS77" s="32" t="str">
        <f t="shared" si="75"/>
        <v/>
      </c>
      <c r="BT77" s="32">
        <f t="shared" si="76"/>
        <v>0.3</v>
      </c>
      <c r="BU77" s="32" t="str">
        <f t="shared" si="59"/>
        <v>정령0.3</v>
      </c>
      <c r="BV77" s="32"/>
      <c r="BW77" s="32"/>
      <c r="BX77" s="32"/>
      <c r="BY77" s="32"/>
      <c r="BZ77" s="32"/>
      <c r="CA77" s="32"/>
      <c r="CB77" s="32">
        <v>0.3</v>
      </c>
      <c r="CC77" s="32"/>
      <c r="CD77" s="32"/>
      <c r="CE77" s="32">
        <f t="shared" si="60"/>
        <v>0.1</v>
      </c>
      <c r="CF77" s="32">
        <f t="shared" si="77"/>
        <v>0.1</v>
      </c>
      <c r="CG77" s="32">
        <f t="shared" si="78"/>
        <v>0.1</v>
      </c>
      <c r="CH77" s="34" t="str">
        <f t="shared" si="61"/>
        <v>정령</v>
      </c>
      <c r="CI77" s="34" t="str">
        <f t="shared" si="62"/>
        <v>-</v>
      </c>
      <c r="CJ77" s="34">
        <f t="shared" si="63"/>
        <v>0.1</v>
      </c>
      <c r="CK77" s="34">
        <f t="shared" si="64"/>
        <v>0.99999999999999978</v>
      </c>
      <c r="CL77" s="34" t="str">
        <f t="shared" si="65"/>
        <v/>
      </c>
      <c r="CM77" s="35" t="str">
        <f t="shared" si="66"/>
        <v/>
      </c>
    </row>
    <row r="78" spans="2:91" s="41" customFormat="1" ht="13.5" hidden="1" x14ac:dyDescent="0.3">
      <c r="B78" s="27">
        <v>75</v>
      </c>
      <c r="C78" s="28" t="s">
        <v>1029</v>
      </c>
      <c r="D78" s="29" t="str">
        <f t="shared" si="49"/>
        <v>레온하트 네리아 0→5각</v>
      </c>
      <c r="E78" s="29" t="str">
        <f t="shared" si="50"/>
        <v>바루투 0→5각</v>
      </c>
      <c r="F78" s="29" t="str">
        <f t="shared" si="51"/>
        <v>아만 2→3각</v>
      </c>
      <c r="G78" s="29" t="str">
        <f t="shared" si="52"/>
        <v>시이라 0→5각</v>
      </c>
      <c r="H78" s="29" t="str">
        <f t="shared" si="53"/>
        <v/>
      </c>
      <c r="I78" s="29" t="str">
        <f t="shared" si="54"/>
        <v/>
      </c>
      <c r="J78" s="29" t="str">
        <f t="shared" si="55"/>
        <v/>
      </c>
      <c r="K78" s="29" t="str">
        <f t="shared" si="56"/>
        <v/>
      </c>
      <c r="L78" s="29" t="str">
        <f t="shared" si="57"/>
        <v/>
      </c>
      <c r="M78" s="29" t="str">
        <f t="shared" si="58"/>
        <v/>
      </c>
      <c r="N78" s="28" t="s">
        <v>1030</v>
      </c>
      <c r="O78" s="28" t="s">
        <v>919</v>
      </c>
      <c r="P78" s="28" t="s">
        <v>946</v>
      </c>
      <c r="Q78" s="28" t="s">
        <v>1031</v>
      </c>
      <c r="R78" s="28"/>
      <c r="S78" s="28"/>
      <c r="T78" s="28"/>
      <c r="U78" s="28"/>
      <c r="V78" s="28"/>
      <c r="W78" s="28"/>
      <c r="X78" s="28">
        <f>IF(AR78="","",VLOOKUP(AR78,추피_입력!$C$2:$E$289,2,0))</f>
        <v>0</v>
      </c>
      <c r="Y78" s="28">
        <f>IF(AS78="","",VLOOKUP(AS78,추피_입력!$C$2:$E$289,2,0))</f>
        <v>0</v>
      </c>
      <c r="Z78" s="28">
        <f>IF(AT78="","",VLOOKUP(AT78,추피_입력!$C$2:$E$289,2,0))</f>
        <v>2</v>
      </c>
      <c r="AA78" s="28">
        <f>IF(AU78="","",VLOOKUP(AU78,추피_입력!$C$2:$E$289,2,0))</f>
        <v>0</v>
      </c>
      <c r="AB78" s="28" t="str">
        <f>IF(AV78="","",VLOOKUP(AV78,추피_입력!$C$2:$E$289,2,0))</f>
        <v/>
      </c>
      <c r="AC78" s="28" t="str">
        <f>IF(AW78="","",VLOOKUP(AW78,추피_입력!$C$2:$E$289,2,0))</f>
        <v/>
      </c>
      <c r="AD78" s="28" t="str">
        <f>IF(AX78="","",VLOOKUP(AX78,추피_입력!$C$2:$E$289,2,0))</f>
        <v/>
      </c>
      <c r="AE78" s="28" t="str">
        <f>IF(AY78="","",VLOOKUP(AY78,추피_입력!$C$2:$E$289,2,0))</f>
        <v/>
      </c>
      <c r="AF78" s="28" t="str">
        <f>IF(AZ78="","",VLOOKUP(AZ78,추피_입력!$C$2:$E$289,2,0))</f>
        <v/>
      </c>
      <c r="AG78" s="28" t="str">
        <f>IF(BA78="","",VLOOKUP(BA78,추피_입력!$C$2:$E$289,2,0))</f>
        <v/>
      </c>
      <c r="AH78" s="28">
        <f>IF(AR78="","",VLOOKUP(AR78,추피_입력!$C$2:$G$289,5,0))</f>
        <v>5</v>
      </c>
      <c r="AI78" s="28">
        <f>IF(AS78="","",VLOOKUP(AS78,추피_입력!$C$2:$G$289,5,0))</f>
        <v>5</v>
      </c>
      <c r="AJ78" s="28">
        <f>IF(AT78="","",VLOOKUP(AT78,추피_입력!$C$2:$G$289,5,0))</f>
        <v>3</v>
      </c>
      <c r="AK78" s="28">
        <f>IF(AU78="","",VLOOKUP(AU78,추피_입력!$C$2:$G$289,5,0))</f>
        <v>5</v>
      </c>
      <c r="AL78" s="28" t="str">
        <f>IF(AV78="","",VLOOKUP(AV78,추피_입력!$C$2:$G$289,5,0))</f>
        <v/>
      </c>
      <c r="AM78" s="28" t="str">
        <f>IF(AW78="","",VLOOKUP(AW78,추피_입력!$C$2:$G$289,5,0))</f>
        <v/>
      </c>
      <c r="AN78" s="28" t="str">
        <f>IF(AX78="","",VLOOKUP(AX78,추피_입력!$C$2:$G$289,5,0))</f>
        <v/>
      </c>
      <c r="AO78" s="28" t="str">
        <f>IF(AY78="","",VLOOKUP(AY78,추피_입력!$C$2:$G$289,5,0))</f>
        <v/>
      </c>
      <c r="AP78" s="28" t="str">
        <f>IF(AZ78="","",VLOOKUP(AZ78,추피_입력!$C$2:$G$289,5,0))</f>
        <v/>
      </c>
      <c r="AQ78" s="28" t="str">
        <f>IF(BA78="","",VLOOKUP(BA78,추피_입력!$C$2:$G$289,5,0))</f>
        <v/>
      </c>
      <c r="AR78" s="28" t="str">
        <f>IF(N78="","",VLOOKUP(N78,추피_입력!$B$2:$E$289,2,0))</f>
        <v>c-17</v>
      </c>
      <c r="AS78" s="28" t="str">
        <f>IF(O78="","",VLOOKUP(O78,추피_입력!$B$2:$E$289,2,0))</f>
        <v>c-32</v>
      </c>
      <c r="AT78" s="28" t="str">
        <f>IF(P78="","",VLOOKUP(P78,추피_입력!$B$2:$E$289,2,0))</f>
        <v>a-12</v>
      </c>
      <c r="AU78" s="28" t="str">
        <f>IF(Q78="","",VLOOKUP(Q78,추피_입력!$B$2:$E$289,2,0))</f>
        <v>d-30</v>
      </c>
      <c r="AV78" s="28" t="str">
        <f>IF(R78="","",VLOOKUP(R78,추피_입력!$B$2:$E$289,2,0))</f>
        <v/>
      </c>
      <c r="AW78" s="28" t="str">
        <f>IF(S78="","",VLOOKUP(S78,추피_입력!$B$2:$E$289,2,0))</f>
        <v/>
      </c>
      <c r="AX78" s="28" t="str">
        <f>IF(T78="","",VLOOKUP(T78,추피_입력!$B$2:$E$289,2,0))</f>
        <v/>
      </c>
      <c r="AY78" s="28" t="str">
        <f>IF(U78="","",VLOOKUP(U78,추피_입력!$B$2:$E$289,2,0))</f>
        <v/>
      </c>
      <c r="AZ78" s="28" t="str">
        <f>IF(V78="","",VLOOKUP(V78,추피_입력!$B$2:$E$289,2,0))</f>
        <v/>
      </c>
      <c r="BA78" s="28" t="str">
        <f>IF(W78="","",VLOOKUP(W78,추피_입력!$B$2:$E$289,2,0))</f>
        <v/>
      </c>
      <c r="BB78" s="28"/>
      <c r="BC78" s="28"/>
      <c r="BD78" s="28"/>
      <c r="BE78" s="28"/>
      <c r="BF78" s="28"/>
      <c r="BG78" s="28"/>
      <c r="BH78" s="28"/>
      <c r="BI78" s="28"/>
      <c r="BJ78" s="28">
        <v>4</v>
      </c>
      <c r="BK78" s="28" t="str">
        <f t="shared" si="67"/>
        <v/>
      </c>
      <c r="BL78" s="28" t="str">
        <f t="shared" si="68"/>
        <v/>
      </c>
      <c r="BM78" s="28" t="str">
        <f t="shared" si="69"/>
        <v/>
      </c>
      <c r="BN78" s="28" t="str">
        <f t="shared" si="70"/>
        <v/>
      </c>
      <c r="BO78" s="28" t="str">
        <f t="shared" si="71"/>
        <v/>
      </c>
      <c r="BP78" s="28" t="str">
        <f t="shared" si="72"/>
        <v>곤충0.2</v>
      </c>
      <c r="BQ78" s="28" t="str">
        <f t="shared" si="73"/>
        <v/>
      </c>
      <c r="BR78" s="28" t="str">
        <f t="shared" si="74"/>
        <v/>
      </c>
      <c r="BS78" s="28" t="str">
        <f t="shared" si="75"/>
        <v/>
      </c>
      <c r="BT78" s="28">
        <f t="shared" si="76"/>
        <v>0.2</v>
      </c>
      <c r="BU78" s="28" t="str">
        <f t="shared" si="59"/>
        <v>곤충0.2</v>
      </c>
      <c r="BV78" s="28"/>
      <c r="BW78" s="28"/>
      <c r="BX78" s="28"/>
      <c r="BY78" s="28"/>
      <c r="BZ78" s="28"/>
      <c r="CA78" s="28">
        <v>0.2</v>
      </c>
      <c r="CB78" s="28"/>
      <c r="CC78" s="28"/>
      <c r="CD78" s="28"/>
      <c r="CE78" s="28">
        <f t="shared" si="60"/>
        <v>0.06</v>
      </c>
      <c r="CF78" s="28">
        <f t="shared" si="77"/>
        <v>7.0000000000000007E-2</v>
      </c>
      <c r="CG78" s="28">
        <f t="shared" si="78"/>
        <v>7.0000000000000007E-2</v>
      </c>
      <c r="CH78" s="30" t="str">
        <f t="shared" si="61"/>
        <v>곤충</v>
      </c>
      <c r="CI78" s="30" t="str">
        <f t="shared" si="62"/>
        <v>-</v>
      </c>
      <c r="CJ78" s="30">
        <f t="shared" si="63"/>
        <v>0.13</v>
      </c>
      <c r="CK78" s="30">
        <f t="shared" si="64"/>
        <v>6</v>
      </c>
      <c r="CL78" s="30">
        <f t="shared" si="65"/>
        <v>14</v>
      </c>
      <c r="CM78" s="31" t="str">
        <f t="shared" si="66"/>
        <v/>
      </c>
    </row>
    <row r="79" spans="2:91" s="41" customFormat="1" ht="13.5" x14ac:dyDescent="0.3">
      <c r="B79" s="27">
        <v>76</v>
      </c>
      <c r="C79" s="32" t="s">
        <v>1032</v>
      </c>
      <c r="D79" s="33" t="str">
        <f t="shared" si="49"/>
        <v>바루투 0→5각</v>
      </c>
      <c r="E79" s="33" t="str">
        <f t="shared" si="50"/>
        <v>아만 2→3각</v>
      </c>
      <c r="F79" s="33" t="str">
        <f t="shared" si="51"/>
        <v>페데리코 0→2각</v>
      </c>
      <c r="G79" s="33" t="str">
        <f t="shared" si="52"/>
        <v/>
      </c>
      <c r="H79" s="33" t="str">
        <f t="shared" si="53"/>
        <v/>
      </c>
      <c r="I79" s="33" t="str">
        <f t="shared" si="54"/>
        <v/>
      </c>
      <c r="J79" s="33" t="str">
        <f t="shared" si="55"/>
        <v/>
      </c>
      <c r="K79" s="33" t="str">
        <f t="shared" si="56"/>
        <v/>
      </c>
      <c r="L79" s="33" t="str">
        <f t="shared" si="57"/>
        <v/>
      </c>
      <c r="M79" s="33" t="str">
        <f t="shared" si="58"/>
        <v/>
      </c>
      <c r="N79" s="32" t="s">
        <v>919</v>
      </c>
      <c r="O79" s="32" t="s">
        <v>946</v>
      </c>
      <c r="P79" s="32" t="s">
        <v>314</v>
      </c>
      <c r="Q79" s="32"/>
      <c r="R79" s="32"/>
      <c r="S79" s="32"/>
      <c r="T79" s="32"/>
      <c r="U79" s="32"/>
      <c r="V79" s="32"/>
      <c r="W79" s="32"/>
      <c r="X79" s="32">
        <f>IF(AR79="","",VLOOKUP(AR79,추피_입력!$C$2:$E$289,2,0))</f>
        <v>0</v>
      </c>
      <c r="Y79" s="32">
        <f>IF(AS79="","",VLOOKUP(AS79,추피_입력!$C$2:$E$289,2,0))</f>
        <v>2</v>
      </c>
      <c r="Z79" s="32">
        <f>IF(AT79="","",VLOOKUP(AT79,추피_입력!$C$2:$E$289,2,0))</f>
        <v>0</v>
      </c>
      <c r="AA79" s="32" t="str">
        <f>IF(AU79="","",VLOOKUP(AU79,추피_입력!$C$2:$E$289,2,0))</f>
        <v/>
      </c>
      <c r="AB79" s="32" t="str">
        <f>IF(AV79="","",VLOOKUP(AV79,추피_입력!$C$2:$E$289,2,0))</f>
        <v/>
      </c>
      <c r="AC79" s="32" t="str">
        <f>IF(AW79="","",VLOOKUP(AW79,추피_입력!$C$2:$E$289,2,0))</f>
        <v/>
      </c>
      <c r="AD79" s="32" t="str">
        <f>IF(AX79="","",VLOOKUP(AX79,추피_입력!$C$2:$E$289,2,0))</f>
        <v/>
      </c>
      <c r="AE79" s="32" t="str">
        <f>IF(AY79="","",VLOOKUP(AY79,추피_입력!$C$2:$E$289,2,0))</f>
        <v/>
      </c>
      <c r="AF79" s="32" t="str">
        <f>IF(AZ79="","",VLOOKUP(AZ79,추피_입력!$C$2:$E$289,2,0))</f>
        <v/>
      </c>
      <c r="AG79" s="32" t="str">
        <f>IF(BA79="","",VLOOKUP(BA79,추피_입력!$C$2:$E$289,2,0))</f>
        <v/>
      </c>
      <c r="AH79" s="32">
        <f>IF(AR79="","",VLOOKUP(AR79,추피_입력!$C$2:$G$289,5,0))</f>
        <v>5</v>
      </c>
      <c r="AI79" s="32">
        <f>IF(AS79="","",VLOOKUP(AS79,추피_입력!$C$2:$G$289,5,0))</f>
        <v>3</v>
      </c>
      <c r="AJ79" s="32">
        <f>IF(AT79="","",VLOOKUP(AT79,추피_입력!$C$2:$G$289,5,0))</f>
        <v>2</v>
      </c>
      <c r="AK79" s="32" t="str">
        <f>IF(AU79="","",VLOOKUP(AU79,추피_입력!$C$2:$G$289,5,0))</f>
        <v/>
      </c>
      <c r="AL79" s="32" t="str">
        <f>IF(AV79="","",VLOOKUP(AV79,추피_입력!$C$2:$G$289,5,0))</f>
        <v/>
      </c>
      <c r="AM79" s="32" t="str">
        <f>IF(AW79="","",VLOOKUP(AW79,추피_입력!$C$2:$G$289,5,0))</f>
        <v/>
      </c>
      <c r="AN79" s="32" t="str">
        <f>IF(AX79="","",VLOOKUP(AX79,추피_입력!$C$2:$G$289,5,0))</f>
        <v/>
      </c>
      <c r="AO79" s="32" t="str">
        <f>IF(AY79="","",VLOOKUP(AY79,추피_입력!$C$2:$G$289,5,0))</f>
        <v/>
      </c>
      <c r="AP79" s="32" t="str">
        <f>IF(AZ79="","",VLOOKUP(AZ79,추피_입력!$C$2:$G$289,5,0))</f>
        <v/>
      </c>
      <c r="AQ79" s="32" t="str">
        <f>IF(BA79="","",VLOOKUP(BA79,추피_입력!$C$2:$G$289,5,0))</f>
        <v/>
      </c>
      <c r="AR79" s="32" t="str">
        <f>IF(N79="","",VLOOKUP(N79,추피_입력!$B$2:$E$289,2,0))</f>
        <v>c-32</v>
      </c>
      <c r="AS79" s="32" t="str">
        <f>IF(O79="","",VLOOKUP(O79,추피_입력!$B$2:$E$289,2,0))</f>
        <v>a-12</v>
      </c>
      <c r="AT79" s="32" t="str">
        <f>IF(P79="","",VLOOKUP(P79,추피_입력!$B$2:$E$289,2,0))</f>
        <v>b-67</v>
      </c>
      <c r="AU79" s="32" t="str">
        <f>IF(Q79="","",VLOOKUP(Q79,추피_입력!$B$2:$E$289,2,0))</f>
        <v/>
      </c>
      <c r="AV79" s="32" t="str">
        <f>IF(R79="","",VLOOKUP(R79,추피_입력!$B$2:$E$289,2,0))</f>
        <v/>
      </c>
      <c r="AW79" s="32" t="str">
        <f>IF(S79="","",VLOOKUP(S79,추피_입력!$B$2:$E$289,2,0))</f>
        <v/>
      </c>
      <c r="AX79" s="32" t="str">
        <f>IF(T79="","",VLOOKUP(T79,추피_입력!$B$2:$E$289,2,0))</f>
        <v/>
      </c>
      <c r="AY79" s="32" t="str">
        <f>IF(U79="","",VLOOKUP(U79,추피_입력!$B$2:$E$289,2,0))</f>
        <v/>
      </c>
      <c r="AZ79" s="32" t="str">
        <f>IF(V79="","",VLOOKUP(V79,추피_입력!$B$2:$E$289,2,0))</f>
        <v/>
      </c>
      <c r="BA79" s="32" t="str">
        <f>IF(W79="","",VLOOKUP(W79,추피_입력!$B$2:$E$289,2,0))</f>
        <v/>
      </c>
      <c r="BB79" s="32"/>
      <c r="BC79" s="32">
        <v>6</v>
      </c>
      <c r="BD79" s="32"/>
      <c r="BE79" s="32"/>
      <c r="BF79" s="32"/>
      <c r="BG79" s="32"/>
      <c r="BH79" s="32"/>
      <c r="BI79" s="32"/>
      <c r="BJ79" s="32"/>
      <c r="BK79" s="32" t="str">
        <f t="shared" si="67"/>
        <v/>
      </c>
      <c r="BL79" s="32" t="str">
        <f t="shared" si="68"/>
        <v>악마0.2</v>
      </c>
      <c r="BM79" s="32" t="str">
        <f t="shared" si="69"/>
        <v/>
      </c>
      <c r="BN79" s="32" t="str">
        <f t="shared" si="70"/>
        <v/>
      </c>
      <c r="BO79" s="32" t="str">
        <f t="shared" si="71"/>
        <v/>
      </c>
      <c r="BP79" s="32" t="str">
        <f t="shared" si="72"/>
        <v/>
      </c>
      <c r="BQ79" s="32" t="str">
        <f t="shared" si="73"/>
        <v/>
      </c>
      <c r="BR79" s="32" t="str">
        <f t="shared" si="74"/>
        <v/>
      </c>
      <c r="BS79" s="32" t="str">
        <f t="shared" si="75"/>
        <v/>
      </c>
      <c r="BT79" s="32">
        <f t="shared" si="76"/>
        <v>0.2</v>
      </c>
      <c r="BU79" s="32" t="str">
        <f t="shared" si="59"/>
        <v>악마0.2</v>
      </c>
      <c r="BV79" s="32"/>
      <c r="BW79" s="32">
        <v>0.2</v>
      </c>
      <c r="BX79" s="32"/>
      <c r="BY79" s="32"/>
      <c r="BZ79" s="32"/>
      <c r="CA79" s="32"/>
      <c r="CB79" s="32"/>
      <c r="CC79" s="32"/>
      <c r="CD79" s="32"/>
      <c r="CE79" s="32">
        <f t="shared" si="60"/>
        <v>0.06</v>
      </c>
      <c r="CF79" s="32">
        <f t="shared" si="77"/>
        <v>7.0000000000000007E-2</v>
      </c>
      <c r="CG79" s="32">
        <f t="shared" si="78"/>
        <v>7.0000000000000007E-2</v>
      </c>
      <c r="CH79" s="34" t="str">
        <f t="shared" si="61"/>
        <v>악마</v>
      </c>
      <c r="CI79" s="34" t="str">
        <f t="shared" si="62"/>
        <v>-</v>
      </c>
      <c r="CJ79" s="34">
        <f t="shared" si="63"/>
        <v>0.06</v>
      </c>
      <c r="CK79" s="34">
        <f t="shared" si="64"/>
        <v>4</v>
      </c>
      <c r="CL79" s="34" t="str">
        <f t="shared" si="65"/>
        <v/>
      </c>
      <c r="CM79" s="35" t="str">
        <f t="shared" si="66"/>
        <v/>
      </c>
    </row>
    <row r="80" spans="2:91" s="41" customFormat="1" ht="13.5" x14ac:dyDescent="0.3">
      <c r="B80" s="27">
        <v>77</v>
      </c>
      <c r="C80" s="28" t="s">
        <v>1033</v>
      </c>
      <c r="D80" s="29" t="str">
        <f t="shared" si="49"/>
        <v>거신 카스피엘 3→4각</v>
      </c>
      <c r="E80" s="29" t="str">
        <f t="shared" si="50"/>
        <v>모카모카 5각</v>
      </c>
      <c r="F80" s="29" t="str">
        <f t="shared" si="51"/>
        <v>수호자 티르 4→5각</v>
      </c>
      <c r="G80" s="29" t="str">
        <f t="shared" si="52"/>
        <v/>
      </c>
      <c r="H80" s="29" t="str">
        <f t="shared" si="53"/>
        <v/>
      </c>
      <c r="I80" s="29" t="str">
        <f t="shared" si="54"/>
        <v/>
      </c>
      <c r="J80" s="29" t="str">
        <f t="shared" si="55"/>
        <v/>
      </c>
      <c r="K80" s="29" t="str">
        <f t="shared" si="56"/>
        <v/>
      </c>
      <c r="L80" s="29" t="str">
        <f t="shared" si="57"/>
        <v/>
      </c>
      <c r="M80" s="29" t="str">
        <f t="shared" si="58"/>
        <v/>
      </c>
      <c r="N80" s="28" t="s">
        <v>1034</v>
      </c>
      <c r="O80" s="28" t="s">
        <v>881</v>
      </c>
      <c r="P80" s="28" t="s">
        <v>959</v>
      </c>
      <c r="Q80" s="28"/>
      <c r="R80" s="28"/>
      <c r="S80" s="28"/>
      <c r="T80" s="28"/>
      <c r="U80" s="28"/>
      <c r="V80" s="28"/>
      <c r="W80" s="28"/>
      <c r="X80" s="28">
        <f>IF(AR80="","",VLOOKUP(AR80,추피_입력!$C$2:$E$289,2,0))</f>
        <v>3</v>
      </c>
      <c r="Y80" s="28">
        <f>IF(AS80="","",VLOOKUP(AS80,추피_입력!$C$2:$E$289,2,0))</f>
        <v>5</v>
      </c>
      <c r="Z80" s="28">
        <f>IF(AT80="","",VLOOKUP(AT80,추피_입력!$C$2:$E$289,2,0))</f>
        <v>4</v>
      </c>
      <c r="AA80" s="28" t="str">
        <f>IF(AU80="","",VLOOKUP(AU80,추피_입력!$C$2:$E$289,2,0))</f>
        <v/>
      </c>
      <c r="AB80" s="28" t="str">
        <f>IF(AV80="","",VLOOKUP(AV80,추피_입력!$C$2:$E$289,2,0))</f>
        <v/>
      </c>
      <c r="AC80" s="28" t="str">
        <f>IF(AW80="","",VLOOKUP(AW80,추피_입력!$C$2:$E$289,2,0))</f>
        <v/>
      </c>
      <c r="AD80" s="28" t="str">
        <f>IF(AX80="","",VLOOKUP(AX80,추피_입력!$C$2:$E$289,2,0))</f>
        <v/>
      </c>
      <c r="AE80" s="28" t="str">
        <f>IF(AY80="","",VLOOKUP(AY80,추피_입력!$C$2:$E$289,2,0))</f>
        <v/>
      </c>
      <c r="AF80" s="28" t="str">
        <f>IF(AZ80="","",VLOOKUP(AZ80,추피_입력!$C$2:$E$289,2,0))</f>
        <v/>
      </c>
      <c r="AG80" s="28" t="str">
        <f>IF(BA80="","",VLOOKUP(BA80,추피_입력!$C$2:$E$289,2,0))</f>
        <v/>
      </c>
      <c r="AH80" s="28">
        <f>IF(AR80="","",VLOOKUP(AR80,추피_입력!$C$2:$G$289,5,0))</f>
        <v>4</v>
      </c>
      <c r="AI80" s="28">
        <f>IF(AS80="","",VLOOKUP(AS80,추피_입력!$C$2:$G$289,5,0))</f>
        <v>5</v>
      </c>
      <c r="AJ80" s="28">
        <f>IF(AT80="","",VLOOKUP(AT80,추피_입력!$C$2:$G$289,5,0))</f>
        <v>5</v>
      </c>
      <c r="AK80" s="28" t="str">
        <f>IF(AU80="","",VLOOKUP(AU80,추피_입력!$C$2:$G$289,5,0))</f>
        <v/>
      </c>
      <c r="AL80" s="28" t="str">
        <f>IF(AV80="","",VLOOKUP(AV80,추피_입력!$C$2:$G$289,5,0))</f>
        <v/>
      </c>
      <c r="AM80" s="28" t="str">
        <f>IF(AW80="","",VLOOKUP(AW80,추피_입력!$C$2:$G$289,5,0))</f>
        <v/>
      </c>
      <c r="AN80" s="28" t="str">
        <f>IF(AX80="","",VLOOKUP(AX80,추피_입력!$C$2:$G$289,5,0))</f>
        <v/>
      </c>
      <c r="AO80" s="28" t="str">
        <f>IF(AY80="","",VLOOKUP(AY80,추피_입력!$C$2:$G$289,5,0))</f>
        <v/>
      </c>
      <c r="AP80" s="28" t="str">
        <f>IF(AZ80="","",VLOOKUP(AZ80,추피_입력!$C$2:$G$289,5,0))</f>
        <v/>
      </c>
      <c r="AQ80" s="28" t="str">
        <f>IF(BA80="","",VLOOKUP(BA80,추피_입력!$C$2:$G$289,5,0))</f>
        <v/>
      </c>
      <c r="AR80" s="28" t="str">
        <f>IF(N80="","",VLOOKUP(N80,추피_입력!$B$2:$E$289,2,0))</f>
        <v>c-3</v>
      </c>
      <c r="AS80" s="28" t="str">
        <f>IF(O80="","",VLOOKUP(O80,추피_입력!$B$2:$E$289,2,0))</f>
        <v>b-12</v>
      </c>
      <c r="AT80" s="28" t="str">
        <f>IF(P80="","",VLOOKUP(P80,추피_입력!$B$2:$E$289,2,0))</f>
        <v>c-49</v>
      </c>
      <c r="AU80" s="28" t="str">
        <f>IF(Q80="","",VLOOKUP(Q80,추피_입력!$B$2:$E$289,2,0))</f>
        <v/>
      </c>
      <c r="AV80" s="28" t="str">
        <f>IF(R80="","",VLOOKUP(R80,추피_입력!$B$2:$E$289,2,0))</f>
        <v/>
      </c>
      <c r="AW80" s="28" t="str">
        <f>IF(S80="","",VLOOKUP(S80,추피_입력!$B$2:$E$289,2,0))</f>
        <v/>
      </c>
      <c r="AX80" s="28" t="str">
        <f>IF(T80="","",VLOOKUP(T80,추피_입력!$B$2:$E$289,2,0))</f>
        <v/>
      </c>
      <c r="AY80" s="28" t="str">
        <f>IF(U80="","",VLOOKUP(U80,추피_입력!$B$2:$E$289,2,0))</f>
        <v/>
      </c>
      <c r="AZ80" s="28" t="str">
        <f>IF(V80="","",VLOOKUP(V80,추피_입력!$B$2:$E$289,2,0))</f>
        <v/>
      </c>
      <c r="BA80" s="28" t="str">
        <f>IF(W80="","",VLOOKUP(W80,추피_입력!$B$2:$E$289,2,0))</f>
        <v/>
      </c>
      <c r="BB80" s="28"/>
      <c r="BC80" s="28">
        <v>3</v>
      </c>
      <c r="BD80" s="28"/>
      <c r="BE80" s="28"/>
      <c r="BF80" s="28"/>
      <c r="BG80" s="28"/>
      <c r="BH80" s="28"/>
      <c r="BI80" s="28"/>
      <c r="BJ80" s="28"/>
      <c r="BK80" s="28" t="str">
        <f t="shared" si="67"/>
        <v/>
      </c>
      <c r="BL80" s="28" t="str">
        <f t="shared" si="68"/>
        <v>악마0.2</v>
      </c>
      <c r="BM80" s="28" t="str">
        <f t="shared" si="69"/>
        <v/>
      </c>
      <c r="BN80" s="28" t="str">
        <f t="shared" si="70"/>
        <v/>
      </c>
      <c r="BO80" s="28" t="str">
        <f t="shared" si="71"/>
        <v/>
      </c>
      <c r="BP80" s="28" t="str">
        <f t="shared" si="72"/>
        <v/>
      </c>
      <c r="BQ80" s="28" t="str">
        <f t="shared" si="73"/>
        <v/>
      </c>
      <c r="BR80" s="28" t="str">
        <f t="shared" si="74"/>
        <v/>
      </c>
      <c r="BS80" s="28" t="str">
        <f t="shared" si="75"/>
        <v/>
      </c>
      <c r="BT80" s="28">
        <f t="shared" si="76"/>
        <v>0.2</v>
      </c>
      <c r="BU80" s="28" t="str">
        <f t="shared" si="59"/>
        <v>악마0.2</v>
      </c>
      <c r="BV80" s="28"/>
      <c r="BW80" s="28">
        <v>0.2</v>
      </c>
      <c r="BX80" s="28"/>
      <c r="BY80" s="28"/>
      <c r="BZ80" s="28"/>
      <c r="CA80" s="28"/>
      <c r="CB80" s="28"/>
      <c r="CC80" s="28"/>
      <c r="CD80" s="28"/>
      <c r="CE80" s="28">
        <f t="shared" si="60"/>
        <v>0.06</v>
      </c>
      <c r="CF80" s="28">
        <f t="shared" si="77"/>
        <v>7.0000000000000007E-2</v>
      </c>
      <c r="CG80" s="28">
        <f t="shared" si="78"/>
        <v>7.0000000000000007E-2</v>
      </c>
      <c r="CH80" s="30" t="str">
        <f t="shared" si="61"/>
        <v>악마</v>
      </c>
      <c r="CI80" s="30">
        <f t="shared" si="62"/>
        <v>0.13</v>
      </c>
      <c r="CJ80" s="30">
        <f t="shared" si="63"/>
        <v>0.13</v>
      </c>
      <c r="CK80" s="30" t="str">
        <f t="shared" si="64"/>
        <v/>
      </c>
      <c r="CL80" s="30" t="str">
        <f t="shared" si="65"/>
        <v/>
      </c>
      <c r="CM80" s="31" t="str">
        <f t="shared" si="66"/>
        <v/>
      </c>
    </row>
    <row r="81" spans="2:91" s="41" customFormat="1" ht="13.5" hidden="1" x14ac:dyDescent="0.3">
      <c r="B81" s="27">
        <v>78</v>
      </c>
      <c r="C81" s="32" t="s">
        <v>1035</v>
      </c>
      <c r="D81" s="33" t="str">
        <f t="shared" si="49"/>
        <v>카드리 0→2각</v>
      </c>
      <c r="E81" s="33" t="str">
        <f t="shared" si="50"/>
        <v>에스더 시엔 1각</v>
      </c>
      <c r="F81" s="33" t="str">
        <f t="shared" si="51"/>
        <v>샨디 3각</v>
      </c>
      <c r="G81" s="33" t="str">
        <f t="shared" si="52"/>
        <v>진저웨일 0→2각</v>
      </c>
      <c r="H81" s="33" t="str">
        <f t="shared" si="53"/>
        <v>표류소녀 엠마 0→3각</v>
      </c>
      <c r="I81" s="33" t="str">
        <f t="shared" si="54"/>
        <v/>
      </c>
      <c r="J81" s="33" t="str">
        <f t="shared" si="55"/>
        <v/>
      </c>
      <c r="K81" s="33" t="str">
        <f t="shared" si="56"/>
        <v/>
      </c>
      <c r="L81" s="33" t="str">
        <f t="shared" si="57"/>
        <v/>
      </c>
      <c r="M81" s="33" t="str">
        <f t="shared" si="58"/>
        <v/>
      </c>
      <c r="N81" s="32" t="s">
        <v>1036</v>
      </c>
      <c r="O81" s="32" t="s">
        <v>1009</v>
      </c>
      <c r="P81" s="32" t="s">
        <v>147</v>
      </c>
      <c r="Q81" s="32" t="s">
        <v>235</v>
      </c>
      <c r="R81" s="32" t="s">
        <v>344</v>
      </c>
      <c r="S81" s="32"/>
      <c r="T81" s="32"/>
      <c r="U81" s="32"/>
      <c r="V81" s="32"/>
      <c r="W81" s="32"/>
      <c r="X81" s="32">
        <f>IF(AR81="","",VLOOKUP(AR81,추피_입력!$C$2:$E$289,2,0))</f>
        <v>0</v>
      </c>
      <c r="Y81" s="32">
        <f>IF(AS81="","",VLOOKUP(AS81,추피_입력!$C$2:$E$289,2,0))</f>
        <v>1</v>
      </c>
      <c r="Z81" s="32">
        <f>IF(AT81="","",VLOOKUP(AT81,추피_입력!$C$2:$E$289,2,0))</f>
        <v>3</v>
      </c>
      <c r="AA81" s="32">
        <f>IF(AU81="","",VLOOKUP(AU81,추피_입력!$C$2:$E$289,2,0))</f>
        <v>0</v>
      </c>
      <c r="AB81" s="32">
        <f>IF(AV81="","",VLOOKUP(AV81,추피_입력!$C$2:$E$289,2,0))</f>
        <v>0</v>
      </c>
      <c r="AC81" s="32" t="str">
        <f>IF(AW81="","",VLOOKUP(AW81,추피_입력!$C$2:$E$289,2,0))</f>
        <v/>
      </c>
      <c r="AD81" s="32" t="str">
        <f>IF(AX81="","",VLOOKUP(AX81,추피_입력!$C$2:$E$289,2,0))</f>
        <v/>
      </c>
      <c r="AE81" s="32" t="str">
        <f>IF(AY81="","",VLOOKUP(AY81,추피_입력!$C$2:$E$289,2,0))</f>
        <v/>
      </c>
      <c r="AF81" s="32" t="str">
        <f>IF(AZ81="","",VLOOKUP(AZ81,추피_입력!$C$2:$E$289,2,0))</f>
        <v/>
      </c>
      <c r="AG81" s="32" t="str">
        <f>IF(BA81="","",VLOOKUP(BA81,추피_입력!$C$2:$E$289,2,0))</f>
        <v/>
      </c>
      <c r="AH81" s="32">
        <f>IF(AR81="","",VLOOKUP(AR81,추피_입력!$C$2:$G$289,5,0))</f>
        <v>2</v>
      </c>
      <c r="AI81" s="32">
        <f>IF(AS81="","",VLOOKUP(AS81,추피_입력!$C$2:$G$289,5,0))</f>
        <v>1</v>
      </c>
      <c r="AJ81" s="32">
        <f>IF(AT81="","",VLOOKUP(AT81,추피_입력!$C$2:$G$289,5,0))</f>
        <v>3</v>
      </c>
      <c r="AK81" s="32">
        <f>IF(AU81="","",VLOOKUP(AU81,추피_입력!$C$2:$G$289,5,0))</f>
        <v>2</v>
      </c>
      <c r="AL81" s="32">
        <f>IF(AV81="","",VLOOKUP(AV81,추피_입력!$C$2:$G$289,5,0))</f>
        <v>3</v>
      </c>
      <c r="AM81" s="32" t="str">
        <f>IF(AW81="","",VLOOKUP(AW81,추피_입력!$C$2:$G$289,5,0))</f>
        <v/>
      </c>
      <c r="AN81" s="32" t="str">
        <f>IF(AX81="","",VLOOKUP(AX81,추피_입력!$C$2:$G$289,5,0))</f>
        <v/>
      </c>
      <c r="AO81" s="32" t="str">
        <f>IF(AY81="","",VLOOKUP(AY81,추피_입력!$C$2:$G$289,5,0))</f>
        <v/>
      </c>
      <c r="AP81" s="32" t="str">
        <f>IF(AZ81="","",VLOOKUP(AZ81,추피_입력!$C$2:$G$289,5,0))</f>
        <v/>
      </c>
      <c r="AQ81" s="32" t="str">
        <f>IF(BA81="","",VLOOKUP(BA81,추피_입력!$C$2:$G$289,5,0))</f>
        <v/>
      </c>
      <c r="AR81" s="32" t="str">
        <f>IF(N81="","",VLOOKUP(N81,추피_입력!$B$2:$E$289,2,0))</f>
        <v>e-22</v>
      </c>
      <c r="AS81" s="32" t="str">
        <f>IF(O81="","",VLOOKUP(O81,추피_입력!$B$2:$E$289,2,0))</f>
        <v>a-17</v>
      </c>
      <c r="AT81" s="32" t="str">
        <f>IF(P81="","",VLOOKUP(P81,추피_입력!$B$2:$E$289,2,0))</f>
        <v>a-10</v>
      </c>
      <c r="AU81" s="32" t="str">
        <f>IF(Q81="","",VLOOKUP(Q81,추피_입력!$B$2:$E$289,2,0))</f>
        <v>a-20</v>
      </c>
      <c r="AV81" s="32" t="str">
        <f>IF(R81="","",VLOOKUP(R81,추피_입력!$B$2:$E$289,2,0))</f>
        <v>d-49</v>
      </c>
      <c r="AW81" s="32" t="str">
        <f>IF(S81="","",VLOOKUP(S81,추피_입력!$B$2:$E$289,2,0))</f>
        <v/>
      </c>
      <c r="AX81" s="32" t="str">
        <f>IF(T81="","",VLOOKUP(T81,추피_입력!$B$2:$E$289,2,0))</f>
        <v/>
      </c>
      <c r="AY81" s="32" t="str">
        <f>IF(U81="","",VLOOKUP(U81,추피_입력!$B$2:$E$289,2,0))</f>
        <v/>
      </c>
      <c r="AZ81" s="32" t="str">
        <f>IF(V81="","",VLOOKUP(V81,추피_입력!$B$2:$E$289,2,0))</f>
        <v/>
      </c>
      <c r="BA81" s="32" t="str">
        <f>IF(W81="","",VLOOKUP(W81,추피_입력!$B$2:$E$289,2,0))</f>
        <v/>
      </c>
      <c r="BB81" s="32"/>
      <c r="BC81" s="32"/>
      <c r="BD81" s="32"/>
      <c r="BE81" s="32"/>
      <c r="BF81" s="32"/>
      <c r="BG81" s="32">
        <v>3</v>
      </c>
      <c r="BH81" s="32"/>
      <c r="BI81" s="32"/>
      <c r="BJ81" s="32"/>
      <c r="BK81" s="32" t="str">
        <f t="shared" si="67"/>
        <v>인간0.4</v>
      </c>
      <c r="BL81" s="32" t="str">
        <f t="shared" si="68"/>
        <v/>
      </c>
      <c r="BM81" s="32" t="str">
        <f t="shared" si="69"/>
        <v/>
      </c>
      <c r="BN81" s="32" t="str">
        <f t="shared" si="70"/>
        <v/>
      </c>
      <c r="BO81" s="32" t="str">
        <f t="shared" si="71"/>
        <v/>
      </c>
      <c r="BP81" s="32" t="str">
        <f t="shared" si="72"/>
        <v/>
      </c>
      <c r="BQ81" s="32" t="str">
        <f t="shared" si="73"/>
        <v/>
      </c>
      <c r="BR81" s="32" t="str">
        <f t="shared" si="74"/>
        <v/>
      </c>
      <c r="BS81" s="32" t="str">
        <f t="shared" si="75"/>
        <v/>
      </c>
      <c r="BT81" s="32">
        <f t="shared" si="76"/>
        <v>0.4</v>
      </c>
      <c r="BU81" s="32" t="str">
        <f t="shared" si="59"/>
        <v>인간0.4</v>
      </c>
      <c r="BV81" s="32">
        <v>0.4</v>
      </c>
      <c r="BW81" s="32"/>
      <c r="BX81" s="32"/>
      <c r="BY81" s="32"/>
      <c r="BZ81" s="32"/>
      <c r="CA81" s="32"/>
      <c r="CB81" s="32"/>
      <c r="CC81" s="32"/>
      <c r="CD81" s="32"/>
      <c r="CE81" s="32">
        <f t="shared" si="60"/>
        <v>0.13</v>
      </c>
      <c r="CF81" s="32">
        <f t="shared" si="77"/>
        <v>0.13</v>
      </c>
      <c r="CG81" s="32">
        <f t="shared" si="78"/>
        <v>0.14000000000000001</v>
      </c>
      <c r="CH81" s="34" t="str">
        <f t="shared" si="61"/>
        <v>인간</v>
      </c>
      <c r="CI81" s="34" t="str">
        <f t="shared" si="62"/>
        <v>-</v>
      </c>
      <c r="CJ81" s="34">
        <f t="shared" si="63"/>
        <v>0.13</v>
      </c>
      <c r="CK81" s="34">
        <f t="shared" si="64"/>
        <v>6</v>
      </c>
      <c r="CL81" s="34" t="str">
        <f t="shared" si="65"/>
        <v/>
      </c>
      <c r="CM81" s="35" t="str">
        <f t="shared" si="66"/>
        <v/>
      </c>
    </row>
    <row r="82" spans="2:91" s="41" customFormat="1" ht="13.5" hidden="1" x14ac:dyDescent="0.3">
      <c r="B82" s="27">
        <v>79</v>
      </c>
      <c r="C82" s="28" t="s">
        <v>1037</v>
      </c>
      <c r="D82" s="29" t="str">
        <f t="shared" si="49"/>
        <v>샨디 3각</v>
      </c>
      <c r="E82" s="29" t="str">
        <f t="shared" si="50"/>
        <v>에스더 루테란 1→3각</v>
      </c>
      <c r="F82" s="29" t="str">
        <f t="shared" si="51"/>
        <v/>
      </c>
      <c r="G82" s="29" t="str">
        <f t="shared" si="52"/>
        <v/>
      </c>
      <c r="H82" s="29" t="str">
        <f t="shared" si="53"/>
        <v/>
      </c>
      <c r="I82" s="29" t="str">
        <f t="shared" si="54"/>
        <v/>
      </c>
      <c r="J82" s="29" t="str">
        <f t="shared" si="55"/>
        <v/>
      </c>
      <c r="K82" s="29" t="str">
        <f t="shared" si="56"/>
        <v/>
      </c>
      <c r="L82" s="29" t="str">
        <f t="shared" si="57"/>
        <v/>
      </c>
      <c r="M82" s="29" t="str">
        <f t="shared" si="58"/>
        <v/>
      </c>
      <c r="N82" s="28" t="s">
        <v>1015</v>
      </c>
      <c r="O82" s="28" t="s">
        <v>940</v>
      </c>
      <c r="P82" s="28"/>
      <c r="Q82" s="28"/>
      <c r="R82" s="28"/>
      <c r="S82" s="28"/>
      <c r="T82" s="28"/>
      <c r="U82" s="28"/>
      <c r="V82" s="28"/>
      <c r="W82" s="28"/>
      <c r="X82" s="28">
        <f>IF(AR82="","",VLOOKUP(AR82,추피_입력!$C$2:$E$289,2,0))</f>
        <v>3</v>
      </c>
      <c r="Y82" s="28">
        <f>IF(AS82="","",VLOOKUP(AS82,추피_입력!$C$2:$E$289,2,0))</f>
        <v>1</v>
      </c>
      <c r="Z82" s="28" t="str">
        <f>IF(AT82="","",VLOOKUP(AT82,추피_입력!$C$2:$E$289,2,0))</f>
        <v/>
      </c>
      <c r="AA82" s="28" t="str">
        <f>IF(AU82="","",VLOOKUP(AU82,추피_입력!$C$2:$E$289,2,0))</f>
        <v/>
      </c>
      <c r="AB82" s="28" t="str">
        <f>IF(AV82="","",VLOOKUP(AV82,추피_입력!$C$2:$E$289,2,0))</f>
        <v/>
      </c>
      <c r="AC82" s="28" t="str">
        <f>IF(AW82="","",VLOOKUP(AW82,추피_입력!$C$2:$E$289,2,0))</f>
        <v/>
      </c>
      <c r="AD82" s="28" t="str">
        <f>IF(AX82="","",VLOOKUP(AX82,추피_입력!$C$2:$E$289,2,0))</f>
        <v/>
      </c>
      <c r="AE82" s="28" t="str">
        <f>IF(AY82="","",VLOOKUP(AY82,추피_입력!$C$2:$E$289,2,0))</f>
        <v/>
      </c>
      <c r="AF82" s="28" t="str">
        <f>IF(AZ82="","",VLOOKUP(AZ82,추피_입력!$C$2:$E$289,2,0))</f>
        <v/>
      </c>
      <c r="AG82" s="28" t="str">
        <f>IF(BA82="","",VLOOKUP(BA82,추피_입력!$C$2:$E$289,2,0))</f>
        <v/>
      </c>
      <c r="AH82" s="28">
        <f>IF(AR82="","",VLOOKUP(AR82,추피_입력!$C$2:$G$289,5,0))</f>
        <v>3</v>
      </c>
      <c r="AI82" s="28">
        <f>IF(AS82="","",VLOOKUP(AS82,추피_입력!$C$2:$G$289,5,0))</f>
        <v>3</v>
      </c>
      <c r="AJ82" s="28" t="str">
        <f>IF(AT82="","",VLOOKUP(AT82,추피_입력!$C$2:$G$289,5,0))</f>
        <v/>
      </c>
      <c r="AK82" s="28" t="str">
        <f>IF(AU82="","",VLOOKUP(AU82,추피_입력!$C$2:$G$289,5,0))</f>
        <v/>
      </c>
      <c r="AL82" s="28" t="str">
        <f>IF(AV82="","",VLOOKUP(AV82,추피_입력!$C$2:$G$289,5,0))</f>
        <v/>
      </c>
      <c r="AM82" s="28" t="str">
        <f>IF(AW82="","",VLOOKUP(AW82,추피_입력!$C$2:$G$289,5,0))</f>
        <v/>
      </c>
      <c r="AN82" s="28" t="str">
        <f>IF(AX82="","",VLOOKUP(AX82,추피_입력!$C$2:$G$289,5,0))</f>
        <v/>
      </c>
      <c r="AO82" s="28" t="str">
        <f>IF(AY82="","",VLOOKUP(AY82,추피_입력!$C$2:$G$289,5,0))</f>
        <v/>
      </c>
      <c r="AP82" s="28" t="str">
        <f>IF(AZ82="","",VLOOKUP(AZ82,추피_입력!$C$2:$G$289,5,0))</f>
        <v/>
      </c>
      <c r="AQ82" s="28" t="str">
        <f>IF(BA82="","",VLOOKUP(BA82,추피_입력!$C$2:$G$289,5,0))</f>
        <v/>
      </c>
      <c r="AR82" s="28" t="str">
        <f>IF(N82="","",VLOOKUP(N82,추피_입력!$B$2:$E$289,2,0))</f>
        <v>a-10</v>
      </c>
      <c r="AS82" s="28" t="str">
        <f>IF(O82="","",VLOOKUP(O82,추피_입력!$B$2:$E$289,2,0))</f>
        <v>a-16</v>
      </c>
      <c r="AT82" s="28" t="str">
        <f>IF(P82="","",VLOOKUP(P82,추피_입력!$B$2:$E$289,2,0))</f>
        <v/>
      </c>
      <c r="AU82" s="28" t="str">
        <f>IF(Q82="","",VLOOKUP(Q82,추피_입력!$B$2:$E$289,2,0))</f>
        <v/>
      </c>
      <c r="AV82" s="28" t="str">
        <f>IF(R82="","",VLOOKUP(R82,추피_입력!$B$2:$E$289,2,0))</f>
        <v/>
      </c>
      <c r="AW82" s="28" t="str">
        <f>IF(S82="","",VLOOKUP(S82,추피_입력!$B$2:$E$289,2,0))</f>
        <v/>
      </c>
      <c r="AX82" s="28" t="str">
        <f>IF(T82="","",VLOOKUP(T82,추피_입력!$B$2:$E$289,2,0))</f>
        <v/>
      </c>
      <c r="AY82" s="28" t="str">
        <f>IF(U82="","",VLOOKUP(U82,추피_입력!$B$2:$E$289,2,0))</f>
        <v/>
      </c>
      <c r="AZ82" s="28" t="str">
        <f>IF(V82="","",VLOOKUP(V82,추피_입력!$B$2:$E$289,2,0))</f>
        <v/>
      </c>
      <c r="BA82" s="28" t="str">
        <f>IF(W82="","",VLOOKUP(W82,추피_입력!$B$2:$E$289,2,0))</f>
        <v/>
      </c>
      <c r="BB82" s="28">
        <v>7</v>
      </c>
      <c r="BC82" s="28"/>
      <c r="BD82" s="28"/>
      <c r="BE82" s="28"/>
      <c r="BF82" s="28"/>
      <c r="BG82" s="28"/>
      <c r="BH82" s="28"/>
      <c r="BI82" s="28"/>
      <c r="BJ82" s="28"/>
      <c r="BK82" s="28" t="str">
        <f t="shared" si="67"/>
        <v/>
      </c>
      <c r="BL82" s="28" t="str">
        <f t="shared" si="68"/>
        <v/>
      </c>
      <c r="BM82" s="28" t="str">
        <f t="shared" si="69"/>
        <v/>
      </c>
      <c r="BN82" s="28" t="str">
        <f t="shared" si="70"/>
        <v>불사0.3</v>
      </c>
      <c r="BO82" s="28" t="str">
        <f t="shared" si="71"/>
        <v/>
      </c>
      <c r="BP82" s="28" t="str">
        <f t="shared" si="72"/>
        <v/>
      </c>
      <c r="BQ82" s="28" t="str">
        <f t="shared" si="73"/>
        <v/>
      </c>
      <c r="BR82" s="28" t="str">
        <f t="shared" si="74"/>
        <v/>
      </c>
      <c r="BS82" s="28" t="str">
        <f t="shared" si="75"/>
        <v/>
      </c>
      <c r="BT82" s="28">
        <f t="shared" si="76"/>
        <v>0.3</v>
      </c>
      <c r="BU82" s="28" t="str">
        <f t="shared" si="59"/>
        <v>불사0.3</v>
      </c>
      <c r="BV82" s="28"/>
      <c r="BW82" s="28"/>
      <c r="BX82" s="28"/>
      <c r="BY82" s="28">
        <v>0.3</v>
      </c>
      <c r="BZ82" s="28"/>
      <c r="CA82" s="28"/>
      <c r="CB82" s="28"/>
      <c r="CC82" s="28"/>
      <c r="CD82" s="28"/>
      <c r="CE82" s="28">
        <f t="shared" si="60"/>
        <v>0.1</v>
      </c>
      <c r="CF82" s="28">
        <f t="shared" si="77"/>
        <v>0.1</v>
      </c>
      <c r="CG82" s="28">
        <f t="shared" si="78"/>
        <v>0.1</v>
      </c>
      <c r="CH82" s="30" t="str">
        <f t="shared" si="61"/>
        <v>불사</v>
      </c>
      <c r="CI82" s="30">
        <f t="shared" si="62"/>
        <v>0.1</v>
      </c>
      <c r="CJ82" s="30">
        <f t="shared" si="63"/>
        <v>0.1</v>
      </c>
      <c r="CK82" s="30" t="str">
        <f t="shared" si="64"/>
        <v/>
      </c>
      <c r="CL82" s="30" t="str">
        <f t="shared" si="65"/>
        <v/>
      </c>
      <c r="CM82" s="31" t="str">
        <f t="shared" si="66"/>
        <v/>
      </c>
    </row>
    <row r="83" spans="2:91" s="41" customFormat="1" ht="13.5" hidden="1" x14ac:dyDescent="0.3">
      <c r="B83" s="27">
        <v>80</v>
      </c>
      <c r="C83" s="32" t="s">
        <v>1038</v>
      </c>
      <c r="D83" s="33" t="str">
        <f t="shared" si="49"/>
        <v>샨디 3각</v>
      </c>
      <c r="E83" s="33" t="str">
        <f t="shared" si="50"/>
        <v>카이슈테르 0→4각</v>
      </c>
      <c r="F83" s="33" t="str">
        <f t="shared" si="51"/>
        <v>아델 0→3각</v>
      </c>
      <c r="G83" s="33" t="str">
        <f t="shared" si="52"/>
        <v>에아달린 0→3각</v>
      </c>
      <c r="H83" s="33" t="str">
        <f t="shared" si="53"/>
        <v/>
      </c>
      <c r="I83" s="33" t="str">
        <f t="shared" si="54"/>
        <v/>
      </c>
      <c r="J83" s="33" t="str">
        <f t="shared" si="55"/>
        <v/>
      </c>
      <c r="K83" s="33" t="str">
        <f t="shared" si="56"/>
        <v/>
      </c>
      <c r="L83" s="33" t="str">
        <f t="shared" si="57"/>
        <v/>
      </c>
      <c r="M83" s="33" t="str">
        <f t="shared" si="58"/>
        <v/>
      </c>
      <c r="N83" s="32" t="s">
        <v>1015</v>
      </c>
      <c r="O83" s="32" t="s">
        <v>1039</v>
      </c>
      <c r="P83" s="32" t="s">
        <v>176</v>
      </c>
      <c r="Q83" s="32" t="s">
        <v>175</v>
      </c>
      <c r="R83" s="32"/>
      <c r="S83" s="32"/>
      <c r="T83" s="32"/>
      <c r="U83" s="32"/>
      <c r="V83" s="32"/>
      <c r="W83" s="32"/>
      <c r="X83" s="32">
        <f>IF(AR83="","",VLOOKUP(AR83,추피_입력!$C$2:$E$289,2,0))</f>
        <v>3</v>
      </c>
      <c r="Y83" s="32">
        <f>IF(AS83="","",VLOOKUP(AS83,추피_입력!$C$2:$E$289,2,0))</f>
        <v>0</v>
      </c>
      <c r="Z83" s="32">
        <f>IF(AT83="","",VLOOKUP(AT83,추피_입력!$C$2:$E$289,2,0))</f>
        <v>0</v>
      </c>
      <c r="AA83" s="32">
        <f>IF(AU83="","",VLOOKUP(AU83,추피_입력!$C$2:$E$289,2,0))</f>
        <v>0</v>
      </c>
      <c r="AB83" s="32" t="str">
        <f>IF(AV83="","",VLOOKUP(AV83,추피_입력!$C$2:$E$289,2,0))</f>
        <v/>
      </c>
      <c r="AC83" s="32" t="str">
        <f>IF(AW83="","",VLOOKUP(AW83,추피_입력!$C$2:$E$289,2,0))</f>
        <v/>
      </c>
      <c r="AD83" s="32" t="str">
        <f>IF(AX83="","",VLOOKUP(AX83,추피_입력!$C$2:$E$289,2,0))</f>
        <v/>
      </c>
      <c r="AE83" s="32" t="str">
        <f>IF(AY83="","",VLOOKUP(AY83,추피_입력!$C$2:$E$289,2,0))</f>
        <v/>
      </c>
      <c r="AF83" s="32" t="str">
        <f>IF(AZ83="","",VLOOKUP(AZ83,추피_입력!$C$2:$E$289,2,0))</f>
        <v/>
      </c>
      <c r="AG83" s="32" t="str">
        <f>IF(BA83="","",VLOOKUP(BA83,추피_입력!$C$2:$E$289,2,0))</f>
        <v/>
      </c>
      <c r="AH83" s="32">
        <f>IF(AR83="","",VLOOKUP(AR83,추피_입력!$C$2:$G$289,5,0))</f>
        <v>3</v>
      </c>
      <c r="AI83" s="32">
        <f>IF(AS83="","",VLOOKUP(AS83,추피_입력!$C$2:$G$289,5,0))</f>
        <v>4</v>
      </c>
      <c r="AJ83" s="32">
        <f>IF(AT83="","",VLOOKUP(AT83,추피_입력!$C$2:$G$289,5,0))</f>
        <v>3</v>
      </c>
      <c r="AK83" s="32">
        <f>IF(AU83="","",VLOOKUP(AU83,추피_입력!$C$2:$G$289,5,0))</f>
        <v>3</v>
      </c>
      <c r="AL83" s="32" t="str">
        <f>IF(AV83="","",VLOOKUP(AV83,추피_입력!$C$2:$G$289,5,0))</f>
        <v/>
      </c>
      <c r="AM83" s="32" t="str">
        <f>IF(AW83="","",VLOOKUP(AW83,추피_입력!$C$2:$G$289,5,0))</f>
        <v/>
      </c>
      <c r="AN83" s="32" t="str">
        <f>IF(AX83="","",VLOOKUP(AX83,추피_입력!$C$2:$G$289,5,0))</f>
        <v/>
      </c>
      <c r="AO83" s="32" t="str">
        <f>IF(AY83="","",VLOOKUP(AY83,추피_입력!$C$2:$G$289,5,0))</f>
        <v/>
      </c>
      <c r="AP83" s="32" t="str">
        <f>IF(AZ83="","",VLOOKUP(AZ83,추피_입력!$C$2:$G$289,5,0))</f>
        <v/>
      </c>
      <c r="AQ83" s="32" t="str">
        <f>IF(BA83="","",VLOOKUP(BA83,추피_입력!$C$2:$G$289,5,0))</f>
        <v/>
      </c>
      <c r="AR83" s="32" t="str">
        <f>IF(N83="","",VLOOKUP(N83,추피_입력!$B$2:$E$289,2,0))</f>
        <v>a-10</v>
      </c>
      <c r="AS83" s="32" t="str">
        <f>IF(O83="","",VLOOKUP(O83,추피_입력!$B$2:$E$289,2,0))</f>
        <v>b-53</v>
      </c>
      <c r="AT83" s="32" t="str">
        <f>IF(P83="","",VLOOKUP(P83,추피_입력!$B$2:$E$289,2,0))</f>
        <v>b-27</v>
      </c>
      <c r="AU83" s="32" t="str">
        <f>IF(Q83="","",VLOOKUP(Q83,추피_입력!$B$2:$E$289,2,0))</f>
        <v>b-35</v>
      </c>
      <c r="AV83" s="32" t="str">
        <f>IF(R83="","",VLOOKUP(R83,추피_입력!$B$2:$E$289,2,0))</f>
        <v/>
      </c>
      <c r="AW83" s="32" t="str">
        <f>IF(S83="","",VLOOKUP(S83,추피_입력!$B$2:$E$289,2,0))</f>
        <v/>
      </c>
      <c r="AX83" s="32" t="str">
        <f>IF(T83="","",VLOOKUP(T83,추피_입력!$B$2:$E$289,2,0))</f>
        <v/>
      </c>
      <c r="AY83" s="32" t="str">
        <f>IF(U83="","",VLOOKUP(U83,추피_입력!$B$2:$E$289,2,0))</f>
        <v/>
      </c>
      <c r="AZ83" s="32" t="str">
        <f>IF(V83="","",VLOOKUP(V83,추피_입력!$B$2:$E$289,2,0))</f>
        <v/>
      </c>
      <c r="BA83" s="32" t="str">
        <f>IF(W83="","",VLOOKUP(W83,추피_입력!$B$2:$E$289,2,0))</f>
        <v/>
      </c>
      <c r="BB83" s="32"/>
      <c r="BC83" s="32">
        <v>6</v>
      </c>
      <c r="BD83" s="32"/>
      <c r="BE83" s="32"/>
      <c r="BF83" s="32"/>
      <c r="BG83" s="32"/>
      <c r="BH83" s="32"/>
      <c r="BI83" s="32"/>
      <c r="BJ83" s="32"/>
      <c r="BK83" s="32" t="str">
        <f t="shared" si="67"/>
        <v/>
      </c>
      <c r="BL83" s="32" t="str">
        <f t="shared" si="68"/>
        <v/>
      </c>
      <c r="BM83" s="32" t="str">
        <f t="shared" si="69"/>
        <v/>
      </c>
      <c r="BN83" s="32" t="str">
        <f t="shared" si="70"/>
        <v/>
      </c>
      <c r="BO83" s="32" t="str">
        <f t="shared" si="71"/>
        <v>식물0.3</v>
      </c>
      <c r="BP83" s="32" t="str">
        <f t="shared" si="72"/>
        <v/>
      </c>
      <c r="BQ83" s="32" t="str">
        <f t="shared" si="73"/>
        <v/>
      </c>
      <c r="BR83" s="32" t="str">
        <f t="shared" si="74"/>
        <v/>
      </c>
      <c r="BS83" s="32" t="str">
        <f t="shared" si="75"/>
        <v/>
      </c>
      <c r="BT83" s="32">
        <f t="shared" si="76"/>
        <v>0.3</v>
      </c>
      <c r="BU83" s="32" t="str">
        <f t="shared" si="59"/>
        <v>식물0.3</v>
      </c>
      <c r="BV83" s="32"/>
      <c r="BW83" s="32"/>
      <c r="BX83" s="32"/>
      <c r="BY83" s="32"/>
      <c r="BZ83" s="32">
        <v>0.3</v>
      </c>
      <c r="CA83" s="32"/>
      <c r="CB83" s="32"/>
      <c r="CC83" s="32"/>
      <c r="CD83" s="32"/>
      <c r="CE83" s="32">
        <f t="shared" si="60"/>
        <v>0.1</v>
      </c>
      <c r="CF83" s="32">
        <f t="shared" si="77"/>
        <v>0.1</v>
      </c>
      <c r="CG83" s="32">
        <f t="shared" si="78"/>
        <v>0.1</v>
      </c>
      <c r="CH83" s="34" t="str">
        <f t="shared" si="61"/>
        <v>식물</v>
      </c>
      <c r="CI83" s="34" t="str">
        <f t="shared" si="62"/>
        <v>-</v>
      </c>
      <c r="CJ83" s="34">
        <f t="shared" si="63"/>
        <v>0.1</v>
      </c>
      <c r="CK83" s="34">
        <f t="shared" si="64"/>
        <v>5</v>
      </c>
      <c r="CL83" s="34" t="str">
        <f t="shared" si="65"/>
        <v/>
      </c>
      <c r="CM83" s="35" t="str">
        <f t="shared" si="66"/>
        <v/>
      </c>
    </row>
    <row r="84" spans="2:91" s="41" customFormat="1" ht="13.5" hidden="1" x14ac:dyDescent="0.3">
      <c r="B84" s="27">
        <v>81</v>
      </c>
      <c r="C84" s="28" t="s">
        <v>1040</v>
      </c>
      <c r="D84" s="29" t="str">
        <f t="shared" si="49"/>
        <v>쿠크세이튼 1각</v>
      </c>
      <c r="E84" s="29" t="str">
        <f t="shared" si="50"/>
        <v>샨디 3각</v>
      </c>
      <c r="F84" s="29" t="str">
        <f t="shared" si="51"/>
        <v/>
      </c>
      <c r="G84" s="29" t="str">
        <f t="shared" si="52"/>
        <v/>
      </c>
      <c r="H84" s="29" t="str">
        <f t="shared" si="53"/>
        <v/>
      </c>
      <c r="I84" s="29" t="str">
        <f t="shared" si="54"/>
        <v/>
      </c>
      <c r="J84" s="29" t="str">
        <f t="shared" si="55"/>
        <v/>
      </c>
      <c r="K84" s="29" t="str">
        <f t="shared" si="56"/>
        <v/>
      </c>
      <c r="L84" s="29" t="str">
        <f t="shared" si="57"/>
        <v/>
      </c>
      <c r="M84" s="29" t="str">
        <f t="shared" si="58"/>
        <v/>
      </c>
      <c r="N84" s="28" t="s">
        <v>947</v>
      </c>
      <c r="O84" s="28" t="s">
        <v>1015</v>
      </c>
      <c r="P84" s="28"/>
      <c r="Q84" s="28"/>
      <c r="R84" s="28"/>
      <c r="S84" s="28"/>
      <c r="T84" s="28"/>
      <c r="U84" s="28"/>
      <c r="V84" s="28"/>
      <c r="W84" s="28"/>
      <c r="X84" s="28">
        <f>IF(AR84="","",VLOOKUP(AR84,추피_입력!$C$2:$E$289,2,0))</f>
        <v>1</v>
      </c>
      <c r="Y84" s="28">
        <f>IF(AS84="","",VLOOKUP(AS84,추피_입력!$C$2:$E$289,2,0))</f>
        <v>3</v>
      </c>
      <c r="Z84" s="28" t="str">
        <f>IF(AT84="","",VLOOKUP(AT84,추피_입력!$C$2:$E$289,2,0))</f>
        <v/>
      </c>
      <c r="AA84" s="28" t="str">
        <f>IF(AU84="","",VLOOKUP(AU84,추피_입력!$C$2:$E$289,2,0))</f>
        <v/>
      </c>
      <c r="AB84" s="28" t="str">
        <f>IF(AV84="","",VLOOKUP(AV84,추피_입력!$C$2:$E$289,2,0))</f>
        <v/>
      </c>
      <c r="AC84" s="28" t="str">
        <f>IF(AW84="","",VLOOKUP(AW84,추피_입력!$C$2:$E$289,2,0))</f>
        <v/>
      </c>
      <c r="AD84" s="28" t="str">
        <f>IF(AX84="","",VLOOKUP(AX84,추피_입력!$C$2:$E$289,2,0))</f>
        <v/>
      </c>
      <c r="AE84" s="28" t="str">
        <f>IF(AY84="","",VLOOKUP(AY84,추피_입력!$C$2:$E$289,2,0))</f>
        <v/>
      </c>
      <c r="AF84" s="28" t="str">
        <f>IF(AZ84="","",VLOOKUP(AZ84,추피_입력!$C$2:$E$289,2,0))</f>
        <v/>
      </c>
      <c r="AG84" s="28" t="str">
        <f>IF(BA84="","",VLOOKUP(BA84,추피_입력!$C$2:$E$289,2,0))</f>
        <v/>
      </c>
      <c r="AH84" s="28">
        <f>IF(AR84="","",VLOOKUP(AR84,추피_입력!$C$2:$G$289,5,0))</f>
        <v>1</v>
      </c>
      <c r="AI84" s="28">
        <f>IF(AS84="","",VLOOKUP(AS84,추피_입력!$C$2:$G$289,5,0))</f>
        <v>3</v>
      </c>
      <c r="AJ84" s="28" t="str">
        <f>IF(AT84="","",VLOOKUP(AT84,추피_입력!$C$2:$G$289,5,0))</f>
        <v/>
      </c>
      <c r="AK84" s="28" t="str">
        <f>IF(AU84="","",VLOOKUP(AU84,추피_입력!$C$2:$G$289,5,0))</f>
        <v/>
      </c>
      <c r="AL84" s="28" t="str">
        <f>IF(AV84="","",VLOOKUP(AV84,추피_입력!$C$2:$G$289,5,0))</f>
        <v/>
      </c>
      <c r="AM84" s="28" t="str">
        <f>IF(AW84="","",VLOOKUP(AW84,추피_입력!$C$2:$G$289,5,0))</f>
        <v/>
      </c>
      <c r="AN84" s="28" t="str">
        <f>IF(AX84="","",VLOOKUP(AX84,추피_입력!$C$2:$G$289,5,0))</f>
        <v/>
      </c>
      <c r="AO84" s="28" t="str">
        <f>IF(AY84="","",VLOOKUP(AY84,추피_입력!$C$2:$G$289,5,0))</f>
        <v/>
      </c>
      <c r="AP84" s="28" t="str">
        <f>IF(AZ84="","",VLOOKUP(AZ84,추피_입력!$C$2:$G$289,5,0))</f>
        <v/>
      </c>
      <c r="AQ84" s="28" t="str">
        <f>IF(BA84="","",VLOOKUP(BA84,추피_입력!$C$2:$G$289,5,0))</f>
        <v/>
      </c>
      <c r="AR84" s="28" t="str">
        <f>IF(N84="","",VLOOKUP(N84,추피_입력!$B$2:$E$289,2,0))</f>
        <v>a-24</v>
      </c>
      <c r="AS84" s="28" t="str">
        <f>IF(O84="","",VLOOKUP(O84,추피_입력!$B$2:$E$289,2,0))</f>
        <v>a-10</v>
      </c>
      <c r="AT84" s="28" t="str">
        <f>IF(P84="","",VLOOKUP(P84,추피_입력!$B$2:$E$289,2,0))</f>
        <v/>
      </c>
      <c r="AU84" s="28" t="str">
        <f>IF(Q84="","",VLOOKUP(Q84,추피_입력!$B$2:$E$289,2,0))</f>
        <v/>
      </c>
      <c r="AV84" s="28" t="str">
        <f>IF(R84="","",VLOOKUP(R84,추피_입력!$B$2:$E$289,2,0))</f>
        <v/>
      </c>
      <c r="AW84" s="28" t="str">
        <f>IF(S84="","",VLOOKUP(S84,추피_입력!$B$2:$E$289,2,0))</f>
        <v/>
      </c>
      <c r="AX84" s="28" t="str">
        <f>IF(T84="","",VLOOKUP(T84,추피_입력!$B$2:$E$289,2,0))</f>
        <v/>
      </c>
      <c r="AY84" s="28" t="str">
        <f>IF(U84="","",VLOOKUP(U84,추피_입력!$B$2:$E$289,2,0))</f>
        <v/>
      </c>
      <c r="AZ84" s="28" t="str">
        <f>IF(V84="","",VLOOKUP(V84,추피_입력!$B$2:$E$289,2,0))</f>
        <v/>
      </c>
      <c r="BA84" s="28" t="str">
        <f>IF(W84="","",VLOOKUP(W84,추피_입력!$B$2:$E$289,2,0))</f>
        <v/>
      </c>
      <c r="BB84" s="28"/>
      <c r="BC84" s="28">
        <v>7</v>
      </c>
      <c r="BD84" s="28"/>
      <c r="BE84" s="28"/>
      <c r="BF84" s="28"/>
      <c r="BG84" s="28"/>
      <c r="BH84" s="28"/>
      <c r="BI84" s="28"/>
      <c r="BJ84" s="28"/>
      <c r="BK84" s="28" t="str">
        <f t="shared" si="67"/>
        <v/>
      </c>
      <c r="BL84" s="28" t="str">
        <f t="shared" si="68"/>
        <v/>
      </c>
      <c r="BM84" s="28" t="str">
        <f t="shared" si="69"/>
        <v/>
      </c>
      <c r="BN84" s="28" t="str">
        <f t="shared" si="70"/>
        <v/>
      </c>
      <c r="BO84" s="28" t="str">
        <f t="shared" si="71"/>
        <v>식물0.3</v>
      </c>
      <c r="BP84" s="28" t="str">
        <f t="shared" si="72"/>
        <v/>
      </c>
      <c r="BQ84" s="28" t="str">
        <f t="shared" si="73"/>
        <v/>
      </c>
      <c r="BR84" s="28" t="str">
        <f t="shared" si="74"/>
        <v/>
      </c>
      <c r="BS84" s="28" t="str">
        <f t="shared" si="75"/>
        <v/>
      </c>
      <c r="BT84" s="28">
        <f t="shared" si="76"/>
        <v>0.3</v>
      </c>
      <c r="BU84" s="28" t="str">
        <f t="shared" si="59"/>
        <v>식물0.3</v>
      </c>
      <c r="BV84" s="28"/>
      <c r="BW84" s="28"/>
      <c r="BX84" s="28"/>
      <c r="BY84" s="28"/>
      <c r="BZ84" s="28">
        <v>0.3</v>
      </c>
      <c r="CA84" s="28"/>
      <c r="CB84" s="28"/>
      <c r="CC84" s="28"/>
      <c r="CD84" s="28"/>
      <c r="CE84" s="28">
        <f t="shared" si="60"/>
        <v>0.1</v>
      </c>
      <c r="CF84" s="28">
        <f t="shared" si="77"/>
        <v>0.1</v>
      </c>
      <c r="CG84" s="28">
        <f t="shared" si="78"/>
        <v>0.1</v>
      </c>
      <c r="CH84" s="30" t="str">
        <f t="shared" si="61"/>
        <v>식물</v>
      </c>
      <c r="CI84" s="30">
        <f t="shared" si="62"/>
        <v>0.1</v>
      </c>
      <c r="CJ84" s="30">
        <f t="shared" si="63"/>
        <v>0.1</v>
      </c>
      <c r="CK84" s="30" t="str">
        <f t="shared" si="64"/>
        <v/>
      </c>
      <c r="CL84" s="30" t="str">
        <f t="shared" si="65"/>
        <v/>
      </c>
      <c r="CM84" s="31" t="str">
        <f t="shared" si="66"/>
        <v/>
      </c>
    </row>
    <row r="85" spans="2:91" s="41" customFormat="1" ht="13.5" hidden="1" x14ac:dyDescent="0.3">
      <c r="B85" s="27">
        <v>82</v>
      </c>
      <c r="C85" s="32" t="s">
        <v>1041</v>
      </c>
      <c r="D85" s="33" t="str">
        <f t="shared" si="49"/>
        <v>아브렐슈드 없음</v>
      </c>
      <c r="E85" s="33" t="str">
        <f t="shared" si="50"/>
        <v>샨디 3각</v>
      </c>
      <c r="F85" s="33" t="str">
        <f t="shared" si="51"/>
        <v/>
      </c>
      <c r="G85" s="33" t="str">
        <f t="shared" si="52"/>
        <v/>
      </c>
      <c r="H85" s="33" t="str">
        <f t="shared" si="53"/>
        <v/>
      </c>
      <c r="I85" s="33" t="str">
        <f t="shared" si="54"/>
        <v/>
      </c>
      <c r="J85" s="33" t="str">
        <f t="shared" si="55"/>
        <v/>
      </c>
      <c r="K85" s="33" t="str">
        <f t="shared" si="56"/>
        <v/>
      </c>
      <c r="L85" s="33" t="str">
        <f t="shared" si="57"/>
        <v/>
      </c>
      <c r="M85" s="33" t="str">
        <f t="shared" si="58"/>
        <v/>
      </c>
      <c r="N85" s="32" t="s">
        <v>1012</v>
      </c>
      <c r="O85" s="32" t="s">
        <v>1015</v>
      </c>
      <c r="P85" s="32"/>
      <c r="Q85" s="32"/>
      <c r="R85" s="32"/>
      <c r="S85" s="32"/>
      <c r="T85" s="32"/>
      <c r="U85" s="32"/>
      <c r="V85" s="32"/>
      <c r="W85" s="32"/>
      <c r="X85" s="32" t="str">
        <f>IF(AR85="","",VLOOKUP(AR85,추피_입력!$C$2:$E$289,2,0))</f>
        <v>-</v>
      </c>
      <c r="Y85" s="32">
        <f>IF(AS85="","",VLOOKUP(AS85,추피_입력!$C$2:$E$289,2,0))</f>
        <v>3</v>
      </c>
      <c r="Z85" s="32" t="str">
        <f>IF(AT85="","",VLOOKUP(AT85,추피_입력!$C$2:$E$289,2,0))</f>
        <v/>
      </c>
      <c r="AA85" s="32" t="str">
        <f>IF(AU85="","",VLOOKUP(AU85,추피_입력!$C$2:$E$289,2,0))</f>
        <v/>
      </c>
      <c r="AB85" s="32" t="str">
        <f>IF(AV85="","",VLOOKUP(AV85,추피_입력!$C$2:$E$289,2,0))</f>
        <v/>
      </c>
      <c r="AC85" s="32" t="str">
        <f>IF(AW85="","",VLOOKUP(AW85,추피_입력!$C$2:$E$289,2,0))</f>
        <v/>
      </c>
      <c r="AD85" s="32" t="str">
        <f>IF(AX85="","",VLOOKUP(AX85,추피_입력!$C$2:$E$289,2,0))</f>
        <v/>
      </c>
      <c r="AE85" s="32" t="str">
        <f>IF(AY85="","",VLOOKUP(AY85,추피_입력!$C$2:$E$289,2,0))</f>
        <v/>
      </c>
      <c r="AF85" s="32" t="str">
        <f>IF(AZ85="","",VLOOKUP(AZ85,추피_입력!$C$2:$E$289,2,0))</f>
        <v/>
      </c>
      <c r="AG85" s="32" t="str">
        <f>IF(BA85="","",VLOOKUP(BA85,추피_입력!$C$2:$E$289,2,0))</f>
        <v/>
      </c>
      <c r="AH85" s="32" t="str">
        <f>IF(AR85="","",VLOOKUP(AR85,추피_입력!$C$2:$G$289,5,0))</f>
        <v>-</v>
      </c>
      <c r="AI85" s="32">
        <f>IF(AS85="","",VLOOKUP(AS85,추피_입력!$C$2:$G$289,5,0))</f>
        <v>3</v>
      </c>
      <c r="AJ85" s="32" t="str">
        <f>IF(AT85="","",VLOOKUP(AT85,추피_입력!$C$2:$G$289,5,0))</f>
        <v/>
      </c>
      <c r="AK85" s="32" t="str">
        <f>IF(AU85="","",VLOOKUP(AU85,추피_입력!$C$2:$G$289,5,0))</f>
        <v/>
      </c>
      <c r="AL85" s="32" t="str">
        <f>IF(AV85="","",VLOOKUP(AV85,추피_입력!$C$2:$G$289,5,0))</f>
        <v/>
      </c>
      <c r="AM85" s="32" t="str">
        <f>IF(AW85="","",VLOOKUP(AW85,추피_입력!$C$2:$G$289,5,0))</f>
        <v/>
      </c>
      <c r="AN85" s="32" t="str">
        <f>IF(AX85="","",VLOOKUP(AX85,추피_입력!$C$2:$G$289,5,0))</f>
        <v/>
      </c>
      <c r="AO85" s="32" t="str">
        <f>IF(AY85="","",VLOOKUP(AY85,추피_입력!$C$2:$G$289,5,0))</f>
        <v/>
      </c>
      <c r="AP85" s="32" t="str">
        <f>IF(AZ85="","",VLOOKUP(AZ85,추피_입력!$C$2:$G$289,5,0))</f>
        <v/>
      </c>
      <c r="AQ85" s="32" t="str">
        <f>IF(BA85="","",VLOOKUP(BA85,추피_입력!$C$2:$G$289,5,0))</f>
        <v/>
      </c>
      <c r="AR85" s="32" t="str">
        <f>IF(N85="","",VLOOKUP(N85,추피_입력!$B$2:$E$289,2,0))</f>
        <v>a-13</v>
      </c>
      <c r="AS85" s="32" t="str">
        <f>IF(O85="","",VLOOKUP(O85,추피_입력!$B$2:$E$289,2,0))</f>
        <v>a-10</v>
      </c>
      <c r="AT85" s="32" t="str">
        <f>IF(P85="","",VLOOKUP(P85,추피_입력!$B$2:$E$289,2,0))</f>
        <v/>
      </c>
      <c r="AU85" s="32" t="str">
        <f>IF(Q85="","",VLOOKUP(Q85,추피_입력!$B$2:$E$289,2,0))</f>
        <v/>
      </c>
      <c r="AV85" s="32" t="str">
        <f>IF(R85="","",VLOOKUP(R85,추피_입력!$B$2:$E$289,2,0))</f>
        <v/>
      </c>
      <c r="AW85" s="32" t="str">
        <f>IF(S85="","",VLOOKUP(S85,추피_입력!$B$2:$E$289,2,0))</f>
        <v/>
      </c>
      <c r="AX85" s="32" t="str">
        <f>IF(T85="","",VLOOKUP(T85,추피_입력!$B$2:$E$289,2,0))</f>
        <v/>
      </c>
      <c r="AY85" s="32" t="str">
        <f>IF(U85="","",VLOOKUP(U85,추피_입력!$B$2:$E$289,2,0))</f>
        <v/>
      </c>
      <c r="AZ85" s="32" t="str">
        <f>IF(V85="","",VLOOKUP(V85,추피_입력!$B$2:$E$289,2,0))</f>
        <v/>
      </c>
      <c r="BA85" s="32" t="str">
        <f>IF(W85="","",VLOOKUP(W85,추피_입력!$B$2:$E$289,2,0))</f>
        <v/>
      </c>
      <c r="BB85" s="32"/>
      <c r="BC85" s="32"/>
      <c r="BD85" s="32"/>
      <c r="BE85" s="32"/>
      <c r="BF85" s="32"/>
      <c r="BG85" s="32"/>
      <c r="BH85" s="32"/>
      <c r="BI85" s="32"/>
      <c r="BJ85" s="32">
        <v>5</v>
      </c>
      <c r="BK85" s="32" t="str">
        <f t="shared" si="67"/>
        <v/>
      </c>
      <c r="BL85" s="32" t="str">
        <f t="shared" si="68"/>
        <v/>
      </c>
      <c r="BM85" s="32" t="str">
        <f t="shared" si="69"/>
        <v>물질0.3</v>
      </c>
      <c r="BN85" s="32" t="str">
        <f t="shared" si="70"/>
        <v/>
      </c>
      <c r="BO85" s="32" t="str">
        <f t="shared" si="71"/>
        <v/>
      </c>
      <c r="BP85" s="32" t="str">
        <f t="shared" si="72"/>
        <v/>
      </c>
      <c r="BQ85" s="32" t="str">
        <f t="shared" si="73"/>
        <v/>
      </c>
      <c r="BR85" s="32" t="str">
        <f t="shared" si="74"/>
        <v/>
      </c>
      <c r="BS85" s="32" t="str">
        <f t="shared" si="75"/>
        <v/>
      </c>
      <c r="BT85" s="32">
        <f t="shared" si="76"/>
        <v>0.3</v>
      </c>
      <c r="BU85" s="32" t="str">
        <f t="shared" si="59"/>
        <v>물질0.3</v>
      </c>
      <c r="BV85" s="32"/>
      <c r="BW85" s="32"/>
      <c r="BX85" s="32">
        <v>0.3</v>
      </c>
      <c r="BY85" s="32"/>
      <c r="BZ85" s="32"/>
      <c r="CA85" s="32"/>
      <c r="CB85" s="32"/>
      <c r="CC85" s="32"/>
      <c r="CD85" s="32"/>
      <c r="CE85" s="32">
        <f t="shared" si="60"/>
        <v>0.1</v>
      </c>
      <c r="CF85" s="32">
        <f t="shared" si="77"/>
        <v>0.1</v>
      </c>
      <c r="CG85" s="32">
        <f t="shared" si="78"/>
        <v>0.1</v>
      </c>
      <c r="CH85" s="34" t="str">
        <f t="shared" si="61"/>
        <v>물질</v>
      </c>
      <c r="CI85" s="34" t="str">
        <f t="shared" si="62"/>
        <v>-</v>
      </c>
      <c r="CJ85" s="34" t="str">
        <f t="shared" si="63"/>
        <v>-</v>
      </c>
      <c r="CK85" s="34" t="str">
        <f t="shared" si="64"/>
        <v/>
      </c>
      <c r="CL85" s="34" t="str">
        <f t="shared" si="65"/>
        <v/>
      </c>
      <c r="CM85" s="35" t="str">
        <f t="shared" si="66"/>
        <v/>
      </c>
    </row>
    <row r="86" spans="2:91" s="41" customFormat="1" ht="13.5" hidden="1" x14ac:dyDescent="0.3">
      <c r="B86" s="27">
        <v>83</v>
      </c>
      <c r="C86" s="28" t="s">
        <v>1042</v>
      </c>
      <c r="D86" s="29" t="str">
        <f t="shared" si="49"/>
        <v>두키킹 0→2각</v>
      </c>
      <c r="E86" s="29" t="str">
        <f t="shared" si="50"/>
        <v>고비우스 24세 0→3각</v>
      </c>
      <c r="F86" s="29" t="str">
        <f t="shared" si="51"/>
        <v>표류소녀 엠마 0→3각</v>
      </c>
      <c r="G86" s="29" t="str">
        <f t="shared" si="52"/>
        <v>검은이빨 2→3각</v>
      </c>
      <c r="H86" s="29" t="str">
        <f t="shared" si="53"/>
        <v>칼바서스 2→3각</v>
      </c>
      <c r="I86" s="29" t="str">
        <f t="shared" si="54"/>
        <v>벨리타 0→2각</v>
      </c>
      <c r="J86" s="29" t="str">
        <f t="shared" si="55"/>
        <v>판다 푸푸 0→3각</v>
      </c>
      <c r="K86" s="29" t="str">
        <f t="shared" si="56"/>
        <v/>
      </c>
      <c r="L86" s="29" t="str">
        <f t="shared" si="57"/>
        <v/>
      </c>
      <c r="M86" s="29" t="str">
        <f t="shared" si="58"/>
        <v/>
      </c>
      <c r="N86" s="28" t="s">
        <v>1043</v>
      </c>
      <c r="O86" s="28" t="s">
        <v>923</v>
      </c>
      <c r="P86" s="28" t="s">
        <v>1044</v>
      </c>
      <c r="Q86" s="28" t="s">
        <v>873</v>
      </c>
      <c r="R86" s="28" t="s">
        <v>203</v>
      </c>
      <c r="S86" s="28" t="s">
        <v>347</v>
      </c>
      <c r="T86" s="28" t="s">
        <v>214</v>
      </c>
      <c r="U86" s="28"/>
      <c r="V86" s="28"/>
      <c r="W86" s="28"/>
      <c r="X86" s="28">
        <f>IF(AR86="","",VLOOKUP(AR86,추피_입력!$C$2:$E$289,2,0))</f>
        <v>0</v>
      </c>
      <c r="Y86" s="28">
        <f>IF(AS86="","",VLOOKUP(AS86,추피_입력!$C$2:$E$289,2,0))</f>
        <v>0</v>
      </c>
      <c r="Z86" s="28">
        <f>IF(AT86="","",VLOOKUP(AT86,추피_입력!$C$2:$E$289,2,0))</f>
        <v>0</v>
      </c>
      <c r="AA86" s="28">
        <f>IF(AU86="","",VLOOKUP(AU86,추피_입력!$C$2:$E$289,2,0))</f>
        <v>2</v>
      </c>
      <c r="AB86" s="28">
        <f>IF(AV86="","",VLOOKUP(AV86,추피_입력!$C$2:$E$289,2,0))</f>
        <v>2</v>
      </c>
      <c r="AC86" s="28">
        <f>IF(AW86="","",VLOOKUP(AW86,추피_입력!$C$2:$E$289,2,0))</f>
        <v>0</v>
      </c>
      <c r="AD86" s="28">
        <f>IF(AX86="","",VLOOKUP(AX86,추피_입력!$C$2:$E$289,2,0))</f>
        <v>0</v>
      </c>
      <c r="AE86" s="28" t="str">
        <f>IF(AY86="","",VLOOKUP(AY86,추피_입력!$C$2:$E$289,2,0))</f>
        <v/>
      </c>
      <c r="AF86" s="28" t="str">
        <f>IF(AZ86="","",VLOOKUP(AZ86,추피_입력!$C$2:$E$289,2,0))</f>
        <v/>
      </c>
      <c r="AG86" s="28" t="str">
        <f>IF(BA86="","",VLOOKUP(BA86,추피_입력!$C$2:$E$289,2,0))</f>
        <v/>
      </c>
      <c r="AH86" s="28">
        <f>IF(AR86="","",VLOOKUP(AR86,추피_입력!$C$2:$G$289,5,0))</f>
        <v>2</v>
      </c>
      <c r="AI86" s="28">
        <f>IF(AS86="","",VLOOKUP(AS86,추피_입력!$C$2:$G$289,5,0))</f>
        <v>3</v>
      </c>
      <c r="AJ86" s="28">
        <f>IF(AT86="","",VLOOKUP(AT86,추피_입력!$C$2:$G$289,5,0))</f>
        <v>3</v>
      </c>
      <c r="AK86" s="28">
        <f>IF(AU86="","",VLOOKUP(AU86,추피_입력!$C$2:$G$289,5,0))</f>
        <v>3</v>
      </c>
      <c r="AL86" s="28">
        <f>IF(AV86="","",VLOOKUP(AV86,추피_입력!$C$2:$G$289,5,0))</f>
        <v>3</v>
      </c>
      <c r="AM86" s="28">
        <f>IF(AW86="","",VLOOKUP(AW86,추피_입력!$C$2:$G$289,5,0))</f>
        <v>2</v>
      </c>
      <c r="AN86" s="28">
        <f>IF(AX86="","",VLOOKUP(AX86,추피_입력!$C$2:$G$289,5,0))</f>
        <v>3</v>
      </c>
      <c r="AO86" s="28" t="str">
        <f>IF(AY86="","",VLOOKUP(AY86,추피_입력!$C$2:$G$289,5,0))</f>
        <v/>
      </c>
      <c r="AP86" s="28" t="str">
        <f>IF(AZ86="","",VLOOKUP(AZ86,추피_입력!$C$2:$G$289,5,0))</f>
        <v/>
      </c>
      <c r="AQ86" s="28" t="str">
        <f>IF(BA86="","",VLOOKUP(BA86,추피_입력!$C$2:$G$289,5,0))</f>
        <v/>
      </c>
      <c r="AR86" s="28" t="str">
        <f>IF(N86="","",VLOOKUP(N86,추피_입력!$B$2:$E$289,2,0))</f>
        <v>c-16</v>
      </c>
      <c r="AS86" s="28" t="str">
        <f>IF(O86="","",VLOOKUP(O86,추피_입력!$B$2:$E$289,2,0))</f>
        <v>d-3</v>
      </c>
      <c r="AT86" s="28" t="str">
        <f>IF(P86="","",VLOOKUP(P86,추피_입력!$B$2:$E$289,2,0))</f>
        <v>d-49</v>
      </c>
      <c r="AU86" s="28" t="str">
        <f>IF(Q86="","",VLOOKUP(Q86,추피_입력!$B$2:$E$289,2,0))</f>
        <v>b-1</v>
      </c>
      <c r="AV86" s="28" t="str">
        <f>IF(R86="","",VLOOKUP(R86,추피_입력!$B$2:$E$289,2,0))</f>
        <v>b-56</v>
      </c>
      <c r="AW86" s="28" t="str">
        <f>IF(S86="","",VLOOKUP(S86,추피_입력!$B$2:$E$289,2,0))</f>
        <v>e-14</v>
      </c>
      <c r="AX86" s="28" t="str">
        <f>IF(T86="","",VLOOKUP(T86,추피_입력!$B$2:$E$289,2,0))</f>
        <v>c-90</v>
      </c>
      <c r="AY86" s="28" t="str">
        <f>IF(U86="","",VLOOKUP(U86,추피_입력!$B$2:$E$289,2,0))</f>
        <v/>
      </c>
      <c r="AZ86" s="28" t="str">
        <f>IF(V86="","",VLOOKUP(V86,추피_입력!$B$2:$E$289,2,0))</f>
        <v/>
      </c>
      <c r="BA86" s="28" t="str">
        <f>IF(W86="","",VLOOKUP(W86,추피_입력!$B$2:$E$289,2,0))</f>
        <v/>
      </c>
      <c r="BB86" s="28"/>
      <c r="BC86" s="28"/>
      <c r="BD86" s="28"/>
      <c r="BE86" s="28"/>
      <c r="BF86" s="28"/>
      <c r="BG86" s="28"/>
      <c r="BH86" s="28"/>
      <c r="BI86" s="28"/>
      <c r="BJ86" s="28">
        <v>3</v>
      </c>
      <c r="BK86" s="28" t="str">
        <f t="shared" si="67"/>
        <v/>
      </c>
      <c r="BL86" s="28" t="str">
        <f t="shared" si="68"/>
        <v/>
      </c>
      <c r="BM86" s="28" t="str">
        <f t="shared" si="69"/>
        <v/>
      </c>
      <c r="BN86" s="28" t="str">
        <f t="shared" si="70"/>
        <v/>
      </c>
      <c r="BO86" s="28" t="str">
        <f t="shared" si="71"/>
        <v/>
      </c>
      <c r="BP86" s="28" t="str">
        <f t="shared" si="72"/>
        <v/>
      </c>
      <c r="BQ86" s="28" t="str">
        <f t="shared" si="73"/>
        <v/>
      </c>
      <c r="BR86" s="28" t="str">
        <f t="shared" si="74"/>
        <v/>
      </c>
      <c r="BS86" s="28" t="str">
        <f t="shared" si="75"/>
        <v>기계0.2</v>
      </c>
      <c r="BT86" s="28">
        <f t="shared" si="76"/>
        <v>0.2</v>
      </c>
      <c r="BU86" s="28" t="str">
        <f t="shared" si="59"/>
        <v>기계0.2</v>
      </c>
      <c r="BV86" s="28"/>
      <c r="BW86" s="28"/>
      <c r="BX86" s="28"/>
      <c r="BY86" s="28"/>
      <c r="BZ86" s="28"/>
      <c r="CA86" s="28"/>
      <c r="CB86" s="28"/>
      <c r="CC86" s="28"/>
      <c r="CD86" s="28">
        <v>0.2</v>
      </c>
      <c r="CE86" s="28">
        <f t="shared" si="60"/>
        <v>0.06</v>
      </c>
      <c r="CF86" s="28">
        <f t="shared" si="77"/>
        <v>7.0000000000000007E-2</v>
      </c>
      <c r="CG86" s="28">
        <f t="shared" si="78"/>
        <v>7.0000000000000007E-2</v>
      </c>
      <c r="CH86" s="30" t="str">
        <f t="shared" si="61"/>
        <v>기계</v>
      </c>
      <c r="CI86" s="30" t="str">
        <f t="shared" si="62"/>
        <v>-</v>
      </c>
      <c r="CJ86" s="30">
        <f t="shared" si="63"/>
        <v>0.06</v>
      </c>
      <c r="CK86" s="30">
        <f t="shared" si="64"/>
        <v>10</v>
      </c>
      <c r="CL86" s="30" t="str">
        <f t="shared" si="65"/>
        <v/>
      </c>
      <c r="CM86" s="31" t="str">
        <f t="shared" si="66"/>
        <v/>
      </c>
    </row>
    <row r="87" spans="2:91" s="41" customFormat="1" ht="13.5" hidden="1" x14ac:dyDescent="0.3">
      <c r="B87" s="27">
        <v>84</v>
      </c>
      <c r="C87" s="32" t="s">
        <v>1045</v>
      </c>
      <c r="D87" s="33" t="str">
        <f t="shared" si="49"/>
        <v>칼바서스 2→3각</v>
      </c>
      <c r="E87" s="33" t="str">
        <f t="shared" si="50"/>
        <v>크누트 0→3각</v>
      </c>
      <c r="F87" s="33" t="str">
        <f t="shared" si="51"/>
        <v/>
      </c>
      <c r="G87" s="33" t="str">
        <f t="shared" si="52"/>
        <v/>
      </c>
      <c r="H87" s="33" t="str">
        <f t="shared" si="53"/>
        <v/>
      </c>
      <c r="I87" s="33" t="str">
        <f t="shared" si="54"/>
        <v/>
      </c>
      <c r="J87" s="33" t="str">
        <f t="shared" si="55"/>
        <v/>
      </c>
      <c r="K87" s="33" t="str">
        <f t="shared" si="56"/>
        <v/>
      </c>
      <c r="L87" s="33" t="str">
        <f t="shared" si="57"/>
        <v/>
      </c>
      <c r="M87" s="33" t="str">
        <f t="shared" si="58"/>
        <v/>
      </c>
      <c r="N87" s="32" t="s">
        <v>1046</v>
      </c>
      <c r="O87" s="32" t="s">
        <v>1047</v>
      </c>
      <c r="P87" s="32"/>
      <c r="Q87" s="32"/>
      <c r="R87" s="32"/>
      <c r="S87" s="32"/>
      <c r="T87" s="32"/>
      <c r="U87" s="32"/>
      <c r="V87" s="32"/>
      <c r="W87" s="32"/>
      <c r="X87" s="32">
        <f>IF(AR87="","",VLOOKUP(AR87,추피_입력!$C$2:$E$289,2,0))</f>
        <v>2</v>
      </c>
      <c r="Y87" s="32">
        <f>IF(AS87="","",VLOOKUP(AS87,추피_입력!$C$2:$E$289,2,0))</f>
        <v>0</v>
      </c>
      <c r="Z87" s="32" t="str">
        <f>IF(AT87="","",VLOOKUP(AT87,추피_입력!$C$2:$E$289,2,0))</f>
        <v/>
      </c>
      <c r="AA87" s="32" t="str">
        <f>IF(AU87="","",VLOOKUP(AU87,추피_입력!$C$2:$E$289,2,0))</f>
        <v/>
      </c>
      <c r="AB87" s="32" t="str">
        <f>IF(AV87="","",VLOOKUP(AV87,추피_입력!$C$2:$E$289,2,0))</f>
        <v/>
      </c>
      <c r="AC87" s="32" t="str">
        <f>IF(AW87="","",VLOOKUP(AW87,추피_입력!$C$2:$E$289,2,0))</f>
        <v/>
      </c>
      <c r="AD87" s="32" t="str">
        <f>IF(AX87="","",VLOOKUP(AX87,추피_입력!$C$2:$E$289,2,0))</f>
        <v/>
      </c>
      <c r="AE87" s="32" t="str">
        <f>IF(AY87="","",VLOOKUP(AY87,추피_입력!$C$2:$E$289,2,0))</f>
        <v/>
      </c>
      <c r="AF87" s="32" t="str">
        <f>IF(AZ87="","",VLOOKUP(AZ87,추피_입력!$C$2:$E$289,2,0))</f>
        <v/>
      </c>
      <c r="AG87" s="32" t="str">
        <f>IF(BA87="","",VLOOKUP(BA87,추피_입력!$C$2:$E$289,2,0))</f>
        <v/>
      </c>
      <c r="AH87" s="32">
        <f>IF(AR87="","",VLOOKUP(AR87,추피_입력!$C$2:$G$289,5,0))</f>
        <v>3</v>
      </c>
      <c r="AI87" s="32">
        <f>IF(AS87="","",VLOOKUP(AS87,추피_입력!$C$2:$G$289,5,0))</f>
        <v>3</v>
      </c>
      <c r="AJ87" s="32" t="str">
        <f>IF(AT87="","",VLOOKUP(AT87,추피_입력!$C$2:$G$289,5,0))</f>
        <v/>
      </c>
      <c r="AK87" s="32" t="str">
        <f>IF(AU87="","",VLOOKUP(AU87,추피_입력!$C$2:$G$289,5,0))</f>
        <v/>
      </c>
      <c r="AL87" s="32" t="str">
        <f>IF(AV87="","",VLOOKUP(AV87,추피_입력!$C$2:$G$289,5,0))</f>
        <v/>
      </c>
      <c r="AM87" s="32" t="str">
        <f>IF(AW87="","",VLOOKUP(AW87,추피_입력!$C$2:$G$289,5,0))</f>
        <v/>
      </c>
      <c r="AN87" s="32" t="str">
        <f>IF(AX87="","",VLOOKUP(AX87,추피_입력!$C$2:$G$289,5,0))</f>
        <v/>
      </c>
      <c r="AO87" s="32" t="str">
        <f>IF(AY87="","",VLOOKUP(AY87,추피_입력!$C$2:$G$289,5,0))</f>
        <v/>
      </c>
      <c r="AP87" s="32" t="str">
        <f>IF(AZ87="","",VLOOKUP(AZ87,추피_입력!$C$2:$G$289,5,0))</f>
        <v/>
      </c>
      <c r="AQ87" s="32" t="str">
        <f>IF(BA87="","",VLOOKUP(BA87,추피_입력!$C$2:$G$289,5,0))</f>
        <v/>
      </c>
      <c r="AR87" s="32" t="str">
        <f>IF(N87="","",VLOOKUP(N87,추피_입력!$B$2:$E$289,2,0))</f>
        <v>b-56</v>
      </c>
      <c r="AS87" s="32" t="str">
        <f>IF(O87="","",VLOOKUP(O87,추피_입력!$B$2:$E$289,2,0))</f>
        <v>c-84</v>
      </c>
      <c r="AT87" s="32" t="str">
        <f>IF(P87="","",VLOOKUP(P87,추피_입력!$B$2:$E$289,2,0))</f>
        <v/>
      </c>
      <c r="AU87" s="32" t="str">
        <f>IF(Q87="","",VLOOKUP(Q87,추피_입력!$B$2:$E$289,2,0))</f>
        <v/>
      </c>
      <c r="AV87" s="32" t="str">
        <f>IF(R87="","",VLOOKUP(R87,추피_입력!$B$2:$E$289,2,0))</f>
        <v/>
      </c>
      <c r="AW87" s="32" t="str">
        <f>IF(S87="","",VLOOKUP(S87,추피_입력!$B$2:$E$289,2,0))</f>
        <v/>
      </c>
      <c r="AX87" s="32" t="str">
        <f>IF(T87="","",VLOOKUP(T87,추피_입력!$B$2:$E$289,2,0))</f>
        <v/>
      </c>
      <c r="AY87" s="32" t="str">
        <f>IF(U87="","",VLOOKUP(U87,추피_입력!$B$2:$E$289,2,0))</f>
        <v/>
      </c>
      <c r="AZ87" s="32" t="str">
        <f>IF(V87="","",VLOOKUP(V87,추피_입력!$B$2:$E$289,2,0))</f>
        <v/>
      </c>
      <c r="BA87" s="32" t="str">
        <f>IF(W87="","",VLOOKUP(W87,추피_입력!$B$2:$E$289,2,0))</f>
        <v/>
      </c>
      <c r="BB87" s="32"/>
      <c r="BC87" s="32"/>
      <c r="BD87" s="32"/>
      <c r="BE87" s="32"/>
      <c r="BF87" s="32"/>
      <c r="BG87" s="32"/>
      <c r="BH87" s="32"/>
      <c r="BI87" s="32"/>
      <c r="BJ87" s="32">
        <v>2</v>
      </c>
      <c r="BK87" s="32" t="str">
        <f t="shared" si="67"/>
        <v/>
      </c>
      <c r="BL87" s="32" t="str">
        <f t="shared" si="68"/>
        <v/>
      </c>
      <c r="BM87" s="32" t="str">
        <f t="shared" si="69"/>
        <v/>
      </c>
      <c r="BN87" s="32" t="str">
        <f t="shared" si="70"/>
        <v/>
      </c>
      <c r="BO87" s="32" t="str">
        <f t="shared" si="71"/>
        <v/>
      </c>
      <c r="BP87" s="32" t="str">
        <f t="shared" si="72"/>
        <v>곤충0.2</v>
      </c>
      <c r="BQ87" s="32" t="str">
        <f t="shared" si="73"/>
        <v/>
      </c>
      <c r="BR87" s="32" t="str">
        <f t="shared" si="74"/>
        <v/>
      </c>
      <c r="BS87" s="32" t="str">
        <f t="shared" si="75"/>
        <v/>
      </c>
      <c r="BT87" s="32">
        <f t="shared" si="76"/>
        <v>0.2</v>
      </c>
      <c r="BU87" s="32" t="str">
        <f t="shared" si="59"/>
        <v>곤충0.2</v>
      </c>
      <c r="BV87" s="32"/>
      <c r="BW87" s="32"/>
      <c r="BX87" s="32"/>
      <c r="BY87" s="32"/>
      <c r="BZ87" s="32"/>
      <c r="CA87" s="32">
        <v>0.2</v>
      </c>
      <c r="CB87" s="32"/>
      <c r="CC87" s="32"/>
      <c r="CD87" s="32"/>
      <c r="CE87" s="32">
        <f t="shared" si="60"/>
        <v>0.06</v>
      </c>
      <c r="CF87" s="32">
        <f t="shared" si="77"/>
        <v>7.0000000000000007E-2</v>
      </c>
      <c r="CG87" s="32">
        <f t="shared" si="78"/>
        <v>7.0000000000000007E-2</v>
      </c>
      <c r="CH87" s="34" t="str">
        <f t="shared" si="61"/>
        <v>곤충</v>
      </c>
      <c r="CI87" s="34" t="str">
        <f t="shared" si="62"/>
        <v>-</v>
      </c>
      <c r="CJ87" s="34">
        <f t="shared" si="63"/>
        <v>0.06</v>
      </c>
      <c r="CK87" s="34">
        <f t="shared" si="64"/>
        <v>2</v>
      </c>
      <c r="CL87" s="34" t="str">
        <f t="shared" si="65"/>
        <v/>
      </c>
      <c r="CM87" s="35" t="str">
        <f t="shared" si="66"/>
        <v/>
      </c>
    </row>
    <row r="88" spans="2:91" s="41" customFormat="1" ht="13.5" hidden="1" x14ac:dyDescent="0.3">
      <c r="B88" s="27">
        <v>85</v>
      </c>
      <c r="C88" s="28" t="s">
        <v>1048</v>
      </c>
      <c r="D88" s="29" t="str">
        <f t="shared" si="49"/>
        <v>바스티안 0→3각</v>
      </c>
      <c r="E88" s="29" t="str">
        <f t="shared" si="50"/>
        <v>국왕 실리안 1→2각</v>
      </c>
      <c r="F88" s="29" t="str">
        <f t="shared" si="51"/>
        <v>천둥날개 0→5각</v>
      </c>
      <c r="G88" s="29" t="str">
        <f t="shared" si="52"/>
        <v>파한 0→4각</v>
      </c>
      <c r="H88" s="29" t="str">
        <f t="shared" si="53"/>
        <v>에아달린 0→3각</v>
      </c>
      <c r="I88" s="29" t="str">
        <f t="shared" si="54"/>
        <v>진 매드닉 5각</v>
      </c>
      <c r="J88" s="29" t="str">
        <f t="shared" si="55"/>
        <v>아제나&amp;이난나 3각</v>
      </c>
      <c r="K88" s="29" t="str">
        <f t="shared" si="56"/>
        <v>케이사르 5각</v>
      </c>
      <c r="L88" s="29" t="str">
        <f t="shared" si="57"/>
        <v>칼도르 0→5각</v>
      </c>
      <c r="M88" s="29" t="str">
        <f t="shared" si="58"/>
        <v>토토마 0→4각</v>
      </c>
      <c r="N88" s="28" t="s">
        <v>1049</v>
      </c>
      <c r="O88" s="28" t="s">
        <v>949</v>
      </c>
      <c r="P88" s="28" t="s">
        <v>1050</v>
      </c>
      <c r="Q88" s="28" t="s">
        <v>1051</v>
      </c>
      <c r="R88" s="28" t="s">
        <v>175</v>
      </c>
      <c r="S88" s="28" t="s">
        <v>328</v>
      </c>
      <c r="T88" s="28" t="s">
        <v>148</v>
      </c>
      <c r="U88" s="28" t="s">
        <v>115</v>
      </c>
      <c r="V88" s="28" t="s">
        <v>311</v>
      </c>
      <c r="W88" s="28" t="s">
        <v>246</v>
      </c>
      <c r="X88" s="28">
        <f>IF(AR88="","",VLOOKUP(AR88,추피_입력!$C$2:$E$289,2,0))</f>
        <v>0</v>
      </c>
      <c r="Y88" s="28">
        <f>IF(AS88="","",VLOOKUP(AS88,추피_입력!$C$2:$E$289,2,0))</f>
        <v>1</v>
      </c>
      <c r="Z88" s="28">
        <f>IF(AT88="","",VLOOKUP(AT88,추피_입력!$C$2:$E$289,2,0))</f>
        <v>0</v>
      </c>
      <c r="AA88" s="28">
        <f>IF(AU88="","",VLOOKUP(AU88,추피_입력!$C$2:$E$289,2,0))</f>
        <v>0</v>
      </c>
      <c r="AB88" s="28">
        <f>IF(AV88="","",VLOOKUP(AV88,추피_입력!$C$2:$E$289,2,0))</f>
        <v>0</v>
      </c>
      <c r="AC88" s="28">
        <f>IF(AW88="","",VLOOKUP(AW88,추피_입력!$C$2:$E$289,2,0))</f>
        <v>5</v>
      </c>
      <c r="AD88" s="28">
        <f>IF(AX88="","",VLOOKUP(AX88,추피_입력!$C$2:$E$289,2,0))</f>
        <v>3</v>
      </c>
      <c r="AE88" s="28">
        <f>IF(AY88="","",VLOOKUP(AY88,추피_입력!$C$2:$E$289,2,0))</f>
        <v>5</v>
      </c>
      <c r="AF88" s="28">
        <f>IF(AZ88="","",VLOOKUP(AZ88,추피_입력!$C$2:$E$289,2,0))</f>
        <v>0</v>
      </c>
      <c r="AG88" s="28">
        <f>IF(BA88="","",VLOOKUP(BA88,추피_입력!$C$2:$E$289,2,0))</f>
        <v>0</v>
      </c>
      <c r="AH88" s="28">
        <f>IF(AR88="","",VLOOKUP(AR88,추피_입력!$C$2:$G$289,5,0))</f>
        <v>3</v>
      </c>
      <c r="AI88" s="28">
        <f>IF(AS88="","",VLOOKUP(AS88,추피_입력!$C$2:$G$289,5,0))</f>
        <v>2</v>
      </c>
      <c r="AJ88" s="28">
        <f>IF(AT88="","",VLOOKUP(AT88,추피_입력!$C$2:$G$289,5,0))</f>
        <v>5</v>
      </c>
      <c r="AK88" s="28">
        <f>IF(AU88="","",VLOOKUP(AU88,추피_입력!$C$2:$G$289,5,0))</f>
        <v>4</v>
      </c>
      <c r="AL88" s="28">
        <f>IF(AV88="","",VLOOKUP(AV88,추피_입력!$C$2:$G$289,5,0))</f>
        <v>3</v>
      </c>
      <c r="AM88" s="28">
        <f>IF(AW88="","",VLOOKUP(AW88,추피_입력!$C$2:$G$289,5,0))</f>
        <v>5</v>
      </c>
      <c r="AN88" s="28">
        <f>IF(AX88="","",VLOOKUP(AX88,추피_입력!$C$2:$G$289,5,0))</f>
        <v>3</v>
      </c>
      <c r="AO88" s="28">
        <f>IF(AY88="","",VLOOKUP(AY88,추피_입력!$C$2:$G$289,5,0))</f>
        <v>5</v>
      </c>
      <c r="AP88" s="28">
        <f>IF(AZ88="","",VLOOKUP(AZ88,추피_입력!$C$2:$G$289,5,0))</f>
        <v>5</v>
      </c>
      <c r="AQ88" s="28">
        <f>IF(BA88="","",VLOOKUP(BA88,추피_입력!$C$2:$G$289,5,0))</f>
        <v>4</v>
      </c>
      <c r="AR88" s="28" t="str">
        <f>IF(N88="","",VLOOKUP(N88,추피_입력!$B$2:$E$289,2,0))</f>
        <v>b-14</v>
      </c>
      <c r="AS88" s="28" t="str">
        <f>IF(O88="","",VLOOKUP(O88,추피_입력!$B$2:$E$289,2,0))</f>
        <v>a-3</v>
      </c>
      <c r="AT88" s="28" t="str">
        <f>IF(P88="","",VLOOKUP(P88,추피_입력!$B$2:$E$289,2,0))</f>
        <v>b-51</v>
      </c>
      <c r="AU88" s="28" t="str">
        <f>IF(Q88="","",VLOOKUP(Q88,추피_입력!$B$2:$E$289,2,0))</f>
        <v>c-89</v>
      </c>
      <c r="AV88" s="28" t="str">
        <f>IF(R88="","",VLOOKUP(R88,추피_입력!$B$2:$E$289,2,0))</f>
        <v>b-35</v>
      </c>
      <c r="AW88" s="28" t="str">
        <f>IF(S88="","",VLOOKUP(S88,추피_입력!$B$2:$E$289,2,0))</f>
        <v>b-48</v>
      </c>
      <c r="AX88" s="28" t="str">
        <f>IF(T88="","",VLOOKUP(T88,추피_입력!$B$2:$E$289,2,0))</f>
        <v>a-14</v>
      </c>
      <c r="AY88" s="28" t="str">
        <f>IF(U88="","",VLOOKUP(U88,추피_입력!$B$2:$E$289,2,0))</f>
        <v>b-60</v>
      </c>
      <c r="AZ88" s="28" t="str">
        <f>IF(V88="","",VLOOKUP(V88,추피_입력!$B$2:$E$289,2,0))</f>
        <v>b-55</v>
      </c>
      <c r="BA88" s="28" t="str">
        <f>IF(W88="","",VLOOKUP(W88,추피_입력!$B$2:$E$289,2,0))</f>
        <v>c-88</v>
      </c>
      <c r="BB88" s="28"/>
      <c r="BC88" s="28"/>
      <c r="BD88" s="28"/>
      <c r="BE88" s="28"/>
      <c r="BF88" s="28"/>
      <c r="BG88" s="28"/>
      <c r="BH88" s="28"/>
      <c r="BI88" s="28"/>
      <c r="BJ88" s="28">
        <v>5</v>
      </c>
      <c r="BK88" s="28" t="str">
        <f t="shared" si="67"/>
        <v/>
      </c>
      <c r="BL88" s="28" t="str">
        <f t="shared" si="68"/>
        <v/>
      </c>
      <c r="BM88" s="28" t="str">
        <f t="shared" si="69"/>
        <v/>
      </c>
      <c r="BN88" s="28" t="str">
        <f t="shared" si="70"/>
        <v/>
      </c>
      <c r="BO88" s="28" t="str">
        <f t="shared" si="71"/>
        <v/>
      </c>
      <c r="BP88" s="28" t="str">
        <f t="shared" si="72"/>
        <v>곤충0.4</v>
      </c>
      <c r="BQ88" s="28" t="str">
        <f t="shared" si="73"/>
        <v/>
      </c>
      <c r="BR88" s="28" t="str">
        <f t="shared" si="74"/>
        <v/>
      </c>
      <c r="BS88" s="28" t="str">
        <f t="shared" si="75"/>
        <v/>
      </c>
      <c r="BT88" s="28">
        <f t="shared" si="76"/>
        <v>0.4</v>
      </c>
      <c r="BU88" s="28" t="str">
        <f t="shared" si="59"/>
        <v>곤충0.4</v>
      </c>
      <c r="BV88" s="28"/>
      <c r="BW88" s="28"/>
      <c r="BX88" s="28"/>
      <c r="BY88" s="28"/>
      <c r="BZ88" s="28"/>
      <c r="CA88" s="28">
        <v>0.4</v>
      </c>
      <c r="CB88" s="28"/>
      <c r="CC88" s="28"/>
      <c r="CD88" s="28"/>
      <c r="CE88" s="28">
        <f t="shared" si="60"/>
        <v>0.13</v>
      </c>
      <c r="CF88" s="28">
        <f t="shared" si="77"/>
        <v>0.13</v>
      </c>
      <c r="CG88" s="28">
        <f t="shared" si="78"/>
        <v>0.14000000000000001</v>
      </c>
      <c r="CH88" s="30" t="str">
        <f t="shared" si="61"/>
        <v>곤충</v>
      </c>
      <c r="CI88" s="30" t="str">
        <f t="shared" si="62"/>
        <v>-</v>
      </c>
      <c r="CJ88" s="30">
        <f t="shared" si="63"/>
        <v>0.13</v>
      </c>
      <c r="CK88" s="30">
        <f t="shared" si="64"/>
        <v>6.0000000000000009</v>
      </c>
      <c r="CL88" s="30" t="str">
        <f t="shared" si="65"/>
        <v/>
      </c>
      <c r="CM88" s="31" t="str">
        <f t="shared" si="66"/>
        <v/>
      </c>
    </row>
    <row r="89" spans="2:91" s="41" customFormat="1" ht="13.5" hidden="1" x14ac:dyDescent="0.3">
      <c r="B89" s="27">
        <v>86</v>
      </c>
      <c r="C89" s="32" t="s">
        <v>1052</v>
      </c>
      <c r="D89" s="33" t="str">
        <f t="shared" si="49"/>
        <v>진 매드닉 5각</v>
      </c>
      <c r="E89" s="33" t="str">
        <f t="shared" si="50"/>
        <v>바에단 3→4각</v>
      </c>
      <c r="F89" s="33" t="str">
        <f t="shared" si="51"/>
        <v>시안 5각</v>
      </c>
      <c r="G89" s="33" t="str">
        <f t="shared" si="52"/>
        <v/>
      </c>
      <c r="H89" s="33" t="str">
        <f t="shared" si="53"/>
        <v/>
      </c>
      <c r="I89" s="33" t="str">
        <f t="shared" si="54"/>
        <v/>
      </c>
      <c r="J89" s="33" t="str">
        <f t="shared" si="55"/>
        <v/>
      </c>
      <c r="K89" s="33" t="str">
        <f t="shared" si="56"/>
        <v/>
      </c>
      <c r="L89" s="33" t="str">
        <f t="shared" si="57"/>
        <v/>
      </c>
      <c r="M89" s="33" t="str">
        <f t="shared" si="58"/>
        <v/>
      </c>
      <c r="N89" s="32" t="s">
        <v>998</v>
      </c>
      <c r="O89" s="32" t="s">
        <v>1053</v>
      </c>
      <c r="P89" s="32" t="s">
        <v>322</v>
      </c>
      <c r="Q89" s="32"/>
      <c r="R89" s="32"/>
      <c r="S89" s="32"/>
      <c r="T89" s="32"/>
      <c r="U89" s="32"/>
      <c r="V89" s="32"/>
      <c r="W89" s="32"/>
      <c r="X89" s="32">
        <f>IF(AR89="","",VLOOKUP(AR89,추피_입력!$C$2:$E$289,2,0))</f>
        <v>5</v>
      </c>
      <c r="Y89" s="32">
        <f>IF(AS89="","",VLOOKUP(AS89,추피_입력!$C$2:$E$289,2,0))</f>
        <v>3</v>
      </c>
      <c r="Z89" s="32">
        <f>IF(AT89="","",VLOOKUP(AT89,추피_입력!$C$2:$E$289,2,0))</f>
        <v>5</v>
      </c>
      <c r="AA89" s="32" t="str">
        <f>IF(AU89="","",VLOOKUP(AU89,추피_입력!$C$2:$E$289,2,0))</f>
        <v/>
      </c>
      <c r="AB89" s="32" t="str">
        <f>IF(AV89="","",VLOOKUP(AV89,추피_입력!$C$2:$E$289,2,0))</f>
        <v/>
      </c>
      <c r="AC89" s="32" t="str">
        <f>IF(AW89="","",VLOOKUP(AW89,추피_입력!$C$2:$E$289,2,0))</f>
        <v/>
      </c>
      <c r="AD89" s="32" t="str">
        <f>IF(AX89="","",VLOOKUP(AX89,추피_입력!$C$2:$E$289,2,0))</f>
        <v/>
      </c>
      <c r="AE89" s="32" t="str">
        <f>IF(AY89="","",VLOOKUP(AY89,추피_입력!$C$2:$E$289,2,0))</f>
        <v/>
      </c>
      <c r="AF89" s="32" t="str">
        <f>IF(AZ89="","",VLOOKUP(AZ89,추피_입력!$C$2:$E$289,2,0))</f>
        <v/>
      </c>
      <c r="AG89" s="32" t="str">
        <f>IF(BA89="","",VLOOKUP(BA89,추피_입력!$C$2:$E$289,2,0))</f>
        <v/>
      </c>
      <c r="AH89" s="32">
        <f>IF(AR89="","",VLOOKUP(AR89,추피_입력!$C$2:$G$289,5,0))</f>
        <v>5</v>
      </c>
      <c r="AI89" s="32">
        <f>IF(AS89="","",VLOOKUP(AS89,추피_입력!$C$2:$G$289,5,0))</f>
        <v>4</v>
      </c>
      <c r="AJ89" s="32">
        <f>IF(AT89="","",VLOOKUP(AT89,추피_입력!$C$2:$G$289,5,0))</f>
        <v>5</v>
      </c>
      <c r="AK89" s="32" t="str">
        <f>IF(AU89="","",VLOOKUP(AU89,추피_입력!$C$2:$G$289,5,0))</f>
        <v/>
      </c>
      <c r="AL89" s="32" t="str">
        <f>IF(AV89="","",VLOOKUP(AV89,추피_입력!$C$2:$G$289,5,0))</f>
        <v/>
      </c>
      <c r="AM89" s="32" t="str">
        <f>IF(AW89="","",VLOOKUP(AW89,추피_입력!$C$2:$G$289,5,0))</f>
        <v/>
      </c>
      <c r="AN89" s="32" t="str">
        <f>IF(AX89="","",VLOOKUP(AX89,추피_입력!$C$2:$G$289,5,0))</f>
        <v/>
      </c>
      <c r="AO89" s="32" t="str">
        <f>IF(AY89="","",VLOOKUP(AY89,추피_입력!$C$2:$G$289,5,0))</f>
        <v/>
      </c>
      <c r="AP89" s="32" t="str">
        <f>IF(AZ89="","",VLOOKUP(AZ89,추피_입력!$C$2:$G$289,5,0))</f>
        <v/>
      </c>
      <c r="AQ89" s="32" t="str">
        <f>IF(BA89="","",VLOOKUP(BA89,추피_입력!$C$2:$G$289,5,0))</f>
        <v/>
      </c>
      <c r="AR89" s="32" t="str">
        <f>IF(N89="","",VLOOKUP(N89,추피_입력!$B$2:$E$289,2,0))</f>
        <v>b-48</v>
      </c>
      <c r="AS89" s="32" t="str">
        <f>IF(O89="","",VLOOKUP(O89,추피_입력!$B$2:$E$289,2,0))</f>
        <v>c-33</v>
      </c>
      <c r="AT89" s="32" t="str">
        <f>IF(P89="","",VLOOKUP(P89,추피_입력!$B$2:$E$289,2,0))</f>
        <v>c-53</v>
      </c>
      <c r="AU89" s="32" t="str">
        <f>IF(Q89="","",VLOOKUP(Q89,추피_입력!$B$2:$E$289,2,0))</f>
        <v/>
      </c>
      <c r="AV89" s="32" t="str">
        <f>IF(R89="","",VLOOKUP(R89,추피_입력!$B$2:$E$289,2,0))</f>
        <v/>
      </c>
      <c r="AW89" s="32" t="str">
        <f>IF(S89="","",VLOOKUP(S89,추피_입력!$B$2:$E$289,2,0))</f>
        <v/>
      </c>
      <c r="AX89" s="32" t="str">
        <f>IF(T89="","",VLOOKUP(T89,추피_입력!$B$2:$E$289,2,0))</f>
        <v/>
      </c>
      <c r="AY89" s="32" t="str">
        <f>IF(U89="","",VLOOKUP(U89,추피_입력!$B$2:$E$289,2,0))</f>
        <v/>
      </c>
      <c r="AZ89" s="32" t="str">
        <f>IF(V89="","",VLOOKUP(V89,추피_입력!$B$2:$E$289,2,0))</f>
        <v/>
      </c>
      <c r="BA89" s="32" t="str">
        <f>IF(W89="","",VLOOKUP(W89,추피_입력!$B$2:$E$289,2,0))</f>
        <v/>
      </c>
      <c r="BB89" s="32">
        <v>3</v>
      </c>
      <c r="BC89" s="32"/>
      <c r="BD89" s="32"/>
      <c r="BE89" s="32"/>
      <c r="BF89" s="32"/>
      <c r="BG89" s="32"/>
      <c r="BH89" s="32"/>
      <c r="BI89" s="32"/>
      <c r="BJ89" s="32"/>
      <c r="BK89" s="32" t="str">
        <f t="shared" si="67"/>
        <v>인간0.2</v>
      </c>
      <c r="BL89" s="32" t="str">
        <f t="shared" si="68"/>
        <v/>
      </c>
      <c r="BM89" s="32" t="str">
        <f t="shared" si="69"/>
        <v/>
      </c>
      <c r="BN89" s="32" t="str">
        <f t="shared" si="70"/>
        <v/>
      </c>
      <c r="BO89" s="32" t="str">
        <f t="shared" si="71"/>
        <v/>
      </c>
      <c r="BP89" s="32" t="str">
        <f t="shared" si="72"/>
        <v/>
      </c>
      <c r="BQ89" s="32" t="str">
        <f t="shared" si="73"/>
        <v/>
      </c>
      <c r="BR89" s="32" t="str">
        <f t="shared" si="74"/>
        <v/>
      </c>
      <c r="BS89" s="32" t="str">
        <f t="shared" si="75"/>
        <v/>
      </c>
      <c r="BT89" s="32">
        <f t="shared" si="76"/>
        <v>0.2</v>
      </c>
      <c r="BU89" s="32" t="str">
        <f t="shared" si="59"/>
        <v>인간0.2</v>
      </c>
      <c r="BV89" s="32">
        <v>0.2</v>
      </c>
      <c r="BW89" s="32"/>
      <c r="BX89" s="32"/>
      <c r="BY89" s="32"/>
      <c r="BZ89" s="32"/>
      <c r="CA89" s="32"/>
      <c r="CB89" s="32"/>
      <c r="CC89" s="32"/>
      <c r="CD89" s="32"/>
      <c r="CE89" s="32">
        <f t="shared" si="60"/>
        <v>0.06</v>
      </c>
      <c r="CF89" s="32">
        <f t="shared" si="77"/>
        <v>7.0000000000000007E-2</v>
      </c>
      <c r="CG89" s="32">
        <f t="shared" si="78"/>
        <v>7.0000000000000007E-2</v>
      </c>
      <c r="CH89" s="34" t="str">
        <f t="shared" si="61"/>
        <v>인간</v>
      </c>
      <c r="CI89" s="34">
        <f t="shared" si="62"/>
        <v>0.13</v>
      </c>
      <c r="CJ89" s="34">
        <f t="shared" si="63"/>
        <v>0.13</v>
      </c>
      <c r="CK89" s="34" t="str">
        <f t="shared" si="64"/>
        <v/>
      </c>
      <c r="CL89" s="34" t="str">
        <f t="shared" si="65"/>
        <v/>
      </c>
      <c r="CM89" s="35" t="str">
        <f t="shared" si="66"/>
        <v/>
      </c>
    </row>
    <row r="90" spans="2:91" s="41" customFormat="1" ht="13.5" hidden="1" x14ac:dyDescent="0.3">
      <c r="B90" s="27">
        <v>87</v>
      </c>
      <c r="C90" s="28" t="s">
        <v>1054</v>
      </c>
      <c r="D90" s="29" t="str">
        <f t="shared" si="49"/>
        <v>반다 1→2각</v>
      </c>
      <c r="E90" s="29" t="str">
        <f t="shared" si="50"/>
        <v>하백 0→2각</v>
      </c>
      <c r="F90" s="29" t="str">
        <f t="shared" si="51"/>
        <v>비아키스 0→1각</v>
      </c>
      <c r="G90" s="29" t="str">
        <f t="shared" si="52"/>
        <v>웨이 3각</v>
      </c>
      <c r="H90" s="29" t="str">
        <f t="shared" si="53"/>
        <v>수령도사 0→5각</v>
      </c>
      <c r="I90" s="29" t="str">
        <f t="shared" si="54"/>
        <v/>
      </c>
      <c r="J90" s="29" t="str">
        <f t="shared" si="55"/>
        <v/>
      </c>
      <c r="K90" s="29" t="str">
        <f t="shared" si="56"/>
        <v/>
      </c>
      <c r="L90" s="29" t="str">
        <f t="shared" si="57"/>
        <v/>
      </c>
      <c r="M90" s="29" t="str">
        <f t="shared" si="58"/>
        <v/>
      </c>
      <c r="N90" s="28" t="s">
        <v>1055</v>
      </c>
      <c r="O90" s="28" t="s">
        <v>1056</v>
      </c>
      <c r="P90" s="28" t="s">
        <v>1011</v>
      </c>
      <c r="Q90" s="28" t="s">
        <v>1057</v>
      </c>
      <c r="R90" s="28" t="s">
        <v>350</v>
      </c>
      <c r="S90" s="28"/>
      <c r="T90" s="28"/>
      <c r="U90" s="28"/>
      <c r="V90" s="28"/>
      <c r="W90" s="28"/>
      <c r="X90" s="28">
        <f>IF(AR90="","",VLOOKUP(AR90,추피_입력!$C$2:$E$289,2,0))</f>
        <v>1</v>
      </c>
      <c r="Y90" s="28">
        <f>IF(AS90="","",VLOOKUP(AS90,추피_입력!$C$2:$E$289,2,0))</f>
        <v>0</v>
      </c>
      <c r="Z90" s="28">
        <f>IF(AT90="","",VLOOKUP(AT90,추피_입력!$C$2:$E$289,2,0))</f>
        <v>0</v>
      </c>
      <c r="AA90" s="28">
        <f>IF(AU90="","",VLOOKUP(AU90,추피_입력!$C$2:$E$289,2,0))</f>
        <v>3</v>
      </c>
      <c r="AB90" s="28">
        <f>IF(AV90="","",VLOOKUP(AV90,추피_입력!$C$2:$E$289,2,0))</f>
        <v>0</v>
      </c>
      <c r="AC90" s="28" t="str">
        <f>IF(AW90="","",VLOOKUP(AW90,추피_입력!$C$2:$E$289,2,0))</f>
        <v/>
      </c>
      <c r="AD90" s="28" t="str">
        <f>IF(AX90="","",VLOOKUP(AX90,추피_입력!$C$2:$E$289,2,0))</f>
        <v/>
      </c>
      <c r="AE90" s="28" t="str">
        <f>IF(AY90="","",VLOOKUP(AY90,추피_입력!$C$2:$E$289,2,0))</f>
        <v/>
      </c>
      <c r="AF90" s="28" t="str">
        <f>IF(AZ90="","",VLOOKUP(AZ90,추피_입력!$C$2:$E$289,2,0))</f>
        <v/>
      </c>
      <c r="AG90" s="28" t="str">
        <f>IF(BA90="","",VLOOKUP(BA90,추피_입력!$C$2:$E$289,2,0))</f>
        <v/>
      </c>
      <c r="AH90" s="28">
        <f>IF(AR90="","",VLOOKUP(AR90,추피_입력!$C$2:$G$289,5,0))</f>
        <v>2</v>
      </c>
      <c r="AI90" s="28">
        <f>IF(AS90="","",VLOOKUP(AS90,추피_입력!$C$2:$G$289,5,0))</f>
        <v>2</v>
      </c>
      <c r="AJ90" s="28">
        <f>IF(AT90="","",VLOOKUP(AT90,추피_입력!$C$2:$G$289,5,0))</f>
        <v>1</v>
      </c>
      <c r="AK90" s="28">
        <f>IF(AU90="","",VLOOKUP(AU90,추피_입력!$C$2:$G$289,5,0))</f>
        <v>3</v>
      </c>
      <c r="AL90" s="28">
        <f>IF(AV90="","",VLOOKUP(AV90,추피_입력!$C$2:$G$289,5,0))</f>
        <v>5</v>
      </c>
      <c r="AM90" s="28" t="str">
        <f>IF(AW90="","",VLOOKUP(AW90,추피_입력!$C$2:$G$289,5,0))</f>
        <v/>
      </c>
      <c r="AN90" s="28" t="str">
        <f>IF(AX90="","",VLOOKUP(AX90,추피_입력!$C$2:$G$289,5,0))</f>
        <v/>
      </c>
      <c r="AO90" s="28" t="str">
        <f>IF(AY90="","",VLOOKUP(AY90,추피_입력!$C$2:$G$289,5,0))</f>
        <v/>
      </c>
      <c r="AP90" s="28" t="str">
        <f>IF(AZ90="","",VLOOKUP(AZ90,추피_입력!$C$2:$G$289,5,0))</f>
        <v/>
      </c>
      <c r="AQ90" s="28" t="str">
        <f>IF(BA90="","",VLOOKUP(BA90,추피_입력!$C$2:$G$289,5,0))</f>
        <v/>
      </c>
      <c r="AR90" s="28" t="str">
        <f>IF(N90="","",VLOOKUP(N90,추피_입력!$B$2:$E$289,2,0))</f>
        <v>b-15</v>
      </c>
      <c r="AS90" s="28" t="str">
        <f>IF(O90="","",VLOOKUP(O90,추피_입력!$B$2:$E$289,2,0))</f>
        <v>b-70</v>
      </c>
      <c r="AT90" s="28" t="str">
        <f>IF(P90="","",VLOOKUP(P90,추피_입력!$B$2:$E$289,2,0))</f>
        <v>a-9</v>
      </c>
      <c r="AU90" s="28" t="str">
        <f>IF(Q90="","",VLOOKUP(Q90,추피_입력!$B$2:$E$289,2,0))</f>
        <v>a-18</v>
      </c>
      <c r="AV90" s="28" t="str">
        <f>IF(R90="","",VLOOKUP(R90,추피_입력!$B$2:$E$289,2,0))</f>
        <v>d-28</v>
      </c>
      <c r="AW90" s="28" t="str">
        <f>IF(S90="","",VLOOKUP(S90,추피_입력!$B$2:$E$289,2,0))</f>
        <v/>
      </c>
      <c r="AX90" s="28" t="str">
        <f>IF(T90="","",VLOOKUP(T90,추피_입력!$B$2:$E$289,2,0))</f>
        <v/>
      </c>
      <c r="AY90" s="28" t="str">
        <f>IF(U90="","",VLOOKUP(U90,추피_입력!$B$2:$E$289,2,0))</f>
        <v/>
      </c>
      <c r="AZ90" s="28" t="str">
        <f>IF(V90="","",VLOOKUP(V90,추피_입력!$B$2:$E$289,2,0))</f>
        <v/>
      </c>
      <c r="BA90" s="28" t="str">
        <f>IF(W90="","",VLOOKUP(W90,추피_입력!$B$2:$E$289,2,0))</f>
        <v/>
      </c>
      <c r="BB90" s="28"/>
      <c r="BC90" s="28"/>
      <c r="BD90" s="28"/>
      <c r="BE90" s="28"/>
      <c r="BF90" s="28">
        <v>3</v>
      </c>
      <c r="BG90" s="28"/>
      <c r="BH90" s="28"/>
      <c r="BI90" s="28"/>
      <c r="BJ90" s="28"/>
      <c r="BK90" s="28" t="str">
        <f t="shared" si="67"/>
        <v/>
      </c>
      <c r="BL90" s="28" t="str">
        <f t="shared" si="68"/>
        <v/>
      </c>
      <c r="BM90" s="28" t="str">
        <f t="shared" si="69"/>
        <v>물질0.4</v>
      </c>
      <c r="BN90" s="28" t="str">
        <f t="shared" si="70"/>
        <v/>
      </c>
      <c r="BO90" s="28" t="str">
        <f t="shared" si="71"/>
        <v/>
      </c>
      <c r="BP90" s="28" t="str">
        <f t="shared" si="72"/>
        <v/>
      </c>
      <c r="BQ90" s="28" t="str">
        <f t="shared" si="73"/>
        <v/>
      </c>
      <c r="BR90" s="28" t="str">
        <f t="shared" si="74"/>
        <v/>
      </c>
      <c r="BS90" s="28" t="str">
        <f t="shared" si="75"/>
        <v/>
      </c>
      <c r="BT90" s="28">
        <f t="shared" si="76"/>
        <v>0.4</v>
      </c>
      <c r="BU90" s="28" t="str">
        <f t="shared" si="59"/>
        <v>물질0.4</v>
      </c>
      <c r="BV90" s="28"/>
      <c r="BW90" s="28"/>
      <c r="BX90" s="28">
        <v>0.4</v>
      </c>
      <c r="BY90" s="28"/>
      <c r="BZ90" s="28"/>
      <c r="CA90" s="28"/>
      <c r="CB90" s="28"/>
      <c r="CC90" s="28"/>
      <c r="CD90" s="28"/>
      <c r="CE90" s="28">
        <f t="shared" si="60"/>
        <v>0.13</v>
      </c>
      <c r="CF90" s="28">
        <f t="shared" si="77"/>
        <v>0.13</v>
      </c>
      <c r="CG90" s="28">
        <f t="shared" si="78"/>
        <v>0.14000000000000001</v>
      </c>
      <c r="CH90" s="30" t="str">
        <f t="shared" si="61"/>
        <v>물질</v>
      </c>
      <c r="CI90" s="30" t="str">
        <f t="shared" si="62"/>
        <v>-</v>
      </c>
      <c r="CJ90" s="30">
        <f t="shared" si="63"/>
        <v>0.13</v>
      </c>
      <c r="CK90" s="30">
        <f t="shared" si="64"/>
        <v>6</v>
      </c>
      <c r="CL90" s="30" t="str">
        <f t="shared" si="65"/>
        <v/>
      </c>
      <c r="CM90" s="31" t="str">
        <f t="shared" si="66"/>
        <v/>
      </c>
    </row>
    <row r="91" spans="2:91" s="41" customFormat="1" ht="13.5" hidden="1" x14ac:dyDescent="0.3">
      <c r="B91" s="27">
        <v>88</v>
      </c>
      <c r="C91" s="32" t="s">
        <v>1058</v>
      </c>
      <c r="D91" s="33" t="str">
        <f t="shared" si="49"/>
        <v>웨이 3각</v>
      </c>
      <c r="E91" s="33" t="str">
        <f t="shared" si="50"/>
        <v>에스더 시엔 1각</v>
      </c>
      <c r="F91" s="33" t="str">
        <f t="shared" si="51"/>
        <v>도철 0→4각</v>
      </c>
      <c r="G91" s="33" t="str">
        <f t="shared" si="52"/>
        <v/>
      </c>
      <c r="H91" s="33" t="str">
        <f t="shared" si="53"/>
        <v/>
      </c>
      <c r="I91" s="33" t="str">
        <f t="shared" si="54"/>
        <v/>
      </c>
      <c r="J91" s="33" t="str">
        <f t="shared" si="55"/>
        <v/>
      </c>
      <c r="K91" s="33" t="str">
        <f t="shared" si="56"/>
        <v/>
      </c>
      <c r="L91" s="33" t="str">
        <f t="shared" si="57"/>
        <v/>
      </c>
      <c r="M91" s="33" t="str">
        <f t="shared" si="58"/>
        <v/>
      </c>
      <c r="N91" s="32" t="s">
        <v>1057</v>
      </c>
      <c r="O91" s="32" t="s">
        <v>1009</v>
      </c>
      <c r="P91" s="32" t="s">
        <v>198</v>
      </c>
      <c r="Q91" s="32"/>
      <c r="R91" s="32"/>
      <c r="S91" s="32"/>
      <c r="T91" s="32"/>
      <c r="U91" s="32"/>
      <c r="V91" s="32"/>
      <c r="W91" s="32"/>
      <c r="X91" s="32">
        <f>IF(AR91="","",VLOOKUP(AR91,추피_입력!$C$2:$E$289,2,0))</f>
        <v>3</v>
      </c>
      <c r="Y91" s="32">
        <f>IF(AS91="","",VLOOKUP(AS91,추피_입력!$C$2:$E$289,2,0))</f>
        <v>1</v>
      </c>
      <c r="Z91" s="32">
        <f>IF(AT91="","",VLOOKUP(AT91,추피_입력!$C$2:$E$289,2,0))</f>
        <v>0</v>
      </c>
      <c r="AA91" s="32" t="str">
        <f>IF(AU91="","",VLOOKUP(AU91,추피_입력!$C$2:$E$289,2,0))</f>
        <v/>
      </c>
      <c r="AB91" s="32" t="str">
        <f>IF(AV91="","",VLOOKUP(AV91,추피_입력!$C$2:$E$289,2,0))</f>
        <v/>
      </c>
      <c r="AC91" s="32" t="str">
        <f>IF(AW91="","",VLOOKUP(AW91,추피_입력!$C$2:$E$289,2,0))</f>
        <v/>
      </c>
      <c r="AD91" s="32" t="str">
        <f>IF(AX91="","",VLOOKUP(AX91,추피_입력!$C$2:$E$289,2,0))</f>
        <v/>
      </c>
      <c r="AE91" s="32" t="str">
        <f>IF(AY91="","",VLOOKUP(AY91,추피_입력!$C$2:$E$289,2,0))</f>
        <v/>
      </c>
      <c r="AF91" s="32" t="str">
        <f>IF(AZ91="","",VLOOKUP(AZ91,추피_입력!$C$2:$E$289,2,0))</f>
        <v/>
      </c>
      <c r="AG91" s="32" t="str">
        <f>IF(BA91="","",VLOOKUP(BA91,추피_입력!$C$2:$E$289,2,0))</f>
        <v/>
      </c>
      <c r="AH91" s="32">
        <f>IF(AR91="","",VLOOKUP(AR91,추피_입력!$C$2:$G$289,5,0))</f>
        <v>3</v>
      </c>
      <c r="AI91" s="32">
        <f>IF(AS91="","",VLOOKUP(AS91,추피_입력!$C$2:$G$289,5,0))</f>
        <v>1</v>
      </c>
      <c r="AJ91" s="32">
        <f>IF(AT91="","",VLOOKUP(AT91,추피_입력!$C$2:$G$289,5,0))</f>
        <v>4</v>
      </c>
      <c r="AK91" s="32" t="str">
        <f>IF(AU91="","",VLOOKUP(AU91,추피_입력!$C$2:$G$289,5,0))</f>
        <v/>
      </c>
      <c r="AL91" s="32" t="str">
        <f>IF(AV91="","",VLOOKUP(AV91,추피_입력!$C$2:$G$289,5,0))</f>
        <v/>
      </c>
      <c r="AM91" s="32" t="str">
        <f>IF(AW91="","",VLOOKUP(AW91,추피_입력!$C$2:$G$289,5,0))</f>
        <v/>
      </c>
      <c r="AN91" s="32" t="str">
        <f>IF(AX91="","",VLOOKUP(AX91,추피_입력!$C$2:$G$289,5,0))</f>
        <v/>
      </c>
      <c r="AO91" s="32" t="str">
        <f>IF(AY91="","",VLOOKUP(AY91,추피_입력!$C$2:$G$289,5,0))</f>
        <v/>
      </c>
      <c r="AP91" s="32" t="str">
        <f>IF(AZ91="","",VLOOKUP(AZ91,추피_입력!$C$2:$G$289,5,0))</f>
        <v/>
      </c>
      <c r="AQ91" s="32" t="str">
        <f>IF(BA91="","",VLOOKUP(BA91,추피_입력!$C$2:$G$289,5,0))</f>
        <v/>
      </c>
      <c r="AR91" s="32" t="str">
        <f>IF(N91="","",VLOOKUP(N91,추피_입력!$B$2:$E$289,2,0))</f>
        <v>a-18</v>
      </c>
      <c r="AS91" s="32" t="str">
        <f>IF(O91="","",VLOOKUP(O91,추피_입력!$B$2:$E$289,2,0))</f>
        <v>a-17</v>
      </c>
      <c r="AT91" s="32" t="str">
        <f>IF(P91="","",VLOOKUP(P91,추피_입력!$B$2:$E$289,2,0))</f>
        <v>c-15</v>
      </c>
      <c r="AU91" s="32" t="str">
        <f>IF(Q91="","",VLOOKUP(Q91,추피_입력!$B$2:$E$289,2,0))</f>
        <v/>
      </c>
      <c r="AV91" s="32" t="str">
        <f>IF(R91="","",VLOOKUP(R91,추피_입력!$B$2:$E$289,2,0))</f>
        <v/>
      </c>
      <c r="AW91" s="32" t="str">
        <f>IF(S91="","",VLOOKUP(S91,추피_입력!$B$2:$E$289,2,0))</f>
        <v/>
      </c>
      <c r="AX91" s="32" t="str">
        <f>IF(T91="","",VLOOKUP(T91,추피_입력!$B$2:$E$289,2,0))</f>
        <v/>
      </c>
      <c r="AY91" s="32" t="str">
        <f>IF(U91="","",VLOOKUP(U91,추피_입력!$B$2:$E$289,2,0))</f>
        <v/>
      </c>
      <c r="AZ91" s="32" t="str">
        <f>IF(V91="","",VLOOKUP(V91,추피_입력!$B$2:$E$289,2,0))</f>
        <v/>
      </c>
      <c r="BA91" s="32" t="str">
        <f>IF(W91="","",VLOOKUP(W91,추피_입력!$B$2:$E$289,2,0))</f>
        <v/>
      </c>
      <c r="BB91" s="32"/>
      <c r="BC91" s="32"/>
      <c r="BD91" s="32"/>
      <c r="BE91" s="32"/>
      <c r="BF91" s="32">
        <v>3</v>
      </c>
      <c r="BG91" s="32"/>
      <c r="BH91" s="32"/>
      <c r="BI91" s="32"/>
      <c r="BJ91" s="32"/>
      <c r="BK91" s="32" t="str">
        <f t="shared" si="67"/>
        <v/>
      </c>
      <c r="BL91" s="32" t="str">
        <f t="shared" si="68"/>
        <v/>
      </c>
      <c r="BM91" s="32" t="str">
        <f t="shared" si="69"/>
        <v/>
      </c>
      <c r="BN91" s="32" t="str">
        <f t="shared" si="70"/>
        <v/>
      </c>
      <c r="BO91" s="32" t="str">
        <f t="shared" si="71"/>
        <v/>
      </c>
      <c r="BP91" s="32" t="str">
        <f t="shared" si="72"/>
        <v>곤충0.3</v>
      </c>
      <c r="BQ91" s="32" t="str">
        <f t="shared" si="73"/>
        <v/>
      </c>
      <c r="BR91" s="32" t="str">
        <f t="shared" si="74"/>
        <v/>
      </c>
      <c r="BS91" s="32" t="str">
        <f t="shared" si="75"/>
        <v/>
      </c>
      <c r="BT91" s="32">
        <f t="shared" si="76"/>
        <v>0.3</v>
      </c>
      <c r="BU91" s="32" t="str">
        <f t="shared" si="59"/>
        <v>곤충0.3</v>
      </c>
      <c r="BV91" s="32"/>
      <c r="BW91" s="32"/>
      <c r="BX91" s="32"/>
      <c r="BY91" s="32"/>
      <c r="BZ91" s="32"/>
      <c r="CA91" s="32">
        <v>0.3</v>
      </c>
      <c r="CB91" s="32"/>
      <c r="CC91" s="32"/>
      <c r="CD91" s="32"/>
      <c r="CE91" s="32">
        <f t="shared" si="60"/>
        <v>0.1</v>
      </c>
      <c r="CF91" s="32">
        <f t="shared" si="77"/>
        <v>0.1</v>
      </c>
      <c r="CG91" s="32">
        <f t="shared" si="78"/>
        <v>0.1</v>
      </c>
      <c r="CH91" s="34" t="str">
        <f t="shared" si="61"/>
        <v>곤충</v>
      </c>
      <c r="CI91" s="34" t="str">
        <f t="shared" si="62"/>
        <v>-</v>
      </c>
      <c r="CJ91" s="34">
        <f t="shared" si="63"/>
        <v>0.1</v>
      </c>
      <c r="CK91" s="34">
        <f t="shared" si="64"/>
        <v>2</v>
      </c>
      <c r="CL91" s="34" t="str">
        <f t="shared" si="65"/>
        <v/>
      </c>
      <c r="CM91" s="35" t="str">
        <f t="shared" si="66"/>
        <v/>
      </c>
    </row>
    <row r="92" spans="2:91" s="41" customFormat="1" ht="13.5" hidden="1" x14ac:dyDescent="0.3">
      <c r="B92" s="27">
        <v>89</v>
      </c>
      <c r="C92" s="28" t="s">
        <v>1059</v>
      </c>
      <c r="D92" s="29" t="str">
        <f t="shared" si="49"/>
        <v>웨이 3각</v>
      </c>
      <c r="E92" s="29" t="str">
        <f t="shared" si="50"/>
        <v>객주도사 0→5각</v>
      </c>
      <c r="F92" s="29" t="str">
        <f t="shared" si="51"/>
        <v>수령도사 0→5각</v>
      </c>
      <c r="G92" s="29" t="str">
        <f t="shared" si="52"/>
        <v>월향도사 0→5각</v>
      </c>
      <c r="H92" s="29" t="str">
        <f t="shared" si="53"/>
        <v>파한 0→4각</v>
      </c>
      <c r="I92" s="29" t="str">
        <f t="shared" si="54"/>
        <v/>
      </c>
      <c r="J92" s="29" t="str">
        <f t="shared" si="55"/>
        <v/>
      </c>
      <c r="K92" s="29" t="str">
        <f t="shared" si="56"/>
        <v/>
      </c>
      <c r="L92" s="29" t="str">
        <f t="shared" si="57"/>
        <v/>
      </c>
      <c r="M92" s="29" t="str">
        <f t="shared" si="58"/>
        <v/>
      </c>
      <c r="N92" s="28" t="s">
        <v>1057</v>
      </c>
      <c r="O92" s="28" t="s">
        <v>1060</v>
      </c>
      <c r="P92" s="28" t="s">
        <v>1061</v>
      </c>
      <c r="Q92" s="28" t="s">
        <v>1062</v>
      </c>
      <c r="R92" s="28" t="s">
        <v>349</v>
      </c>
      <c r="S92" s="28"/>
      <c r="T92" s="28"/>
      <c r="U92" s="28"/>
      <c r="V92" s="28"/>
      <c r="W92" s="28"/>
      <c r="X92" s="28">
        <f>IF(AR92="","",VLOOKUP(AR92,추피_입력!$C$2:$E$289,2,0))</f>
        <v>3</v>
      </c>
      <c r="Y92" s="28">
        <f>IF(AS92="","",VLOOKUP(AS92,추피_입력!$C$2:$E$289,2,0))</f>
        <v>0</v>
      </c>
      <c r="Z92" s="28">
        <f>IF(AT92="","",VLOOKUP(AT92,추피_입력!$C$2:$E$289,2,0))</f>
        <v>0</v>
      </c>
      <c r="AA92" s="28">
        <f>IF(AU92="","",VLOOKUP(AU92,추피_입력!$C$2:$E$289,2,0))</f>
        <v>0</v>
      </c>
      <c r="AB92" s="28">
        <f>IF(AV92="","",VLOOKUP(AV92,추피_입력!$C$2:$E$289,2,0))</f>
        <v>0</v>
      </c>
      <c r="AC92" s="28" t="str">
        <f>IF(AW92="","",VLOOKUP(AW92,추피_입력!$C$2:$E$289,2,0))</f>
        <v/>
      </c>
      <c r="AD92" s="28" t="str">
        <f>IF(AX92="","",VLOOKUP(AX92,추피_입력!$C$2:$E$289,2,0))</f>
        <v/>
      </c>
      <c r="AE92" s="28" t="str">
        <f>IF(AY92="","",VLOOKUP(AY92,추피_입력!$C$2:$E$289,2,0))</f>
        <v/>
      </c>
      <c r="AF92" s="28" t="str">
        <f>IF(AZ92="","",VLOOKUP(AZ92,추피_입력!$C$2:$E$289,2,0))</f>
        <v/>
      </c>
      <c r="AG92" s="28" t="str">
        <f>IF(BA92="","",VLOOKUP(BA92,추피_입력!$C$2:$E$289,2,0))</f>
        <v/>
      </c>
      <c r="AH92" s="28">
        <f>IF(AR92="","",VLOOKUP(AR92,추피_입력!$C$2:$G$289,5,0))</f>
        <v>3</v>
      </c>
      <c r="AI92" s="28">
        <f>IF(AS92="","",VLOOKUP(AS92,추피_입력!$C$2:$G$289,5,0))</f>
        <v>5</v>
      </c>
      <c r="AJ92" s="28">
        <f>IF(AT92="","",VLOOKUP(AT92,추피_입력!$C$2:$G$289,5,0))</f>
        <v>5</v>
      </c>
      <c r="AK92" s="28">
        <f>IF(AU92="","",VLOOKUP(AU92,추피_입력!$C$2:$G$289,5,0))</f>
        <v>5</v>
      </c>
      <c r="AL92" s="28">
        <f>IF(AV92="","",VLOOKUP(AV92,추피_입력!$C$2:$G$289,5,0))</f>
        <v>4</v>
      </c>
      <c r="AM92" s="28" t="str">
        <f>IF(AW92="","",VLOOKUP(AW92,추피_입력!$C$2:$G$289,5,0))</f>
        <v/>
      </c>
      <c r="AN92" s="28" t="str">
        <f>IF(AX92="","",VLOOKUP(AX92,추피_입력!$C$2:$G$289,5,0))</f>
        <v/>
      </c>
      <c r="AO92" s="28" t="str">
        <f>IF(AY92="","",VLOOKUP(AY92,추피_입력!$C$2:$G$289,5,0))</f>
        <v/>
      </c>
      <c r="AP92" s="28" t="str">
        <f>IF(AZ92="","",VLOOKUP(AZ92,추피_입력!$C$2:$G$289,5,0))</f>
        <v/>
      </c>
      <c r="AQ92" s="28" t="str">
        <f>IF(BA92="","",VLOOKUP(BA92,추피_입력!$C$2:$G$289,5,0))</f>
        <v/>
      </c>
      <c r="AR92" s="28" t="str">
        <f>IF(N92="","",VLOOKUP(N92,추피_입력!$B$2:$E$289,2,0))</f>
        <v>a-18</v>
      </c>
      <c r="AS92" s="28" t="str">
        <f>IF(O92="","",VLOOKUP(O92,추피_입력!$B$2:$E$289,2,0))</f>
        <v>d-2</v>
      </c>
      <c r="AT92" s="28" t="str">
        <f>IF(P92="","",VLOOKUP(P92,추피_입력!$B$2:$E$289,2,0))</f>
        <v>d-28</v>
      </c>
      <c r="AU92" s="28" t="str">
        <f>IF(Q92="","",VLOOKUP(Q92,추피_입력!$B$2:$E$289,2,0))</f>
        <v>d-36</v>
      </c>
      <c r="AV92" s="28" t="str">
        <f>IF(R92="","",VLOOKUP(R92,추피_입력!$B$2:$E$289,2,0))</f>
        <v>c-89</v>
      </c>
      <c r="AW92" s="28" t="str">
        <f>IF(S92="","",VLOOKUP(S92,추피_입력!$B$2:$E$289,2,0))</f>
        <v/>
      </c>
      <c r="AX92" s="28" t="str">
        <f>IF(T92="","",VLOOKUP(T92,추피_입력!$B$2:$E$289,2,0))</f>
        <v/>
      </c>
      <c r="AY92" s="28" t="str">
        <f>IF(U92="","",VLOOKUP(U92,추피_입력!$B$2:$E$289,2,0))</f>
        <v/>
      </c>
      <c r="AZ92" s="28" t="str">
        <f>IF(V92="","",VLOOKUP(V92,추피_입력!$B$2:$E$289,2,0))</f>
        <v/>
      </c>
      <c r="BA92" s="28" t="str">
        <f>IF(W92="","",VLOOKUP(W92,추피_입력!$B$2:$E$289,2,0))</f>
        <v/>
      </c>
      <c r="BB92" s="28">
        <v>6</v>
      </c>
      <c r="BC92" s="28"/>
      <c r="BD92" s="28"/>
      <c r="BE92" s="28"/>
      <c r="BF92" s="28"/>
      <c r="BG92" s="28"/>
      <c r="BH92" s="28"/>
      <c r="BI92" s="28"/>
      <c r="BJ92" s="28"/>
      <c r="BK92" s="28" t="str">
        <f t="shared" si="67"/>
        <v>인간0.2</v>
      </c>
      <c r="BL92" s="28" t="str">
        <f t="shared" si="68"/>
        <v/>
      </c>
      <c r="BM92" s="28" t="str">
        <f t="shared" si="69"/>
        <v/>
      </c>
      <c r="BN92" s="28" t="str">
        <f t="shared" si="70"/>
        <v/>
      </c>
      <c r="BO92" s="28" t="str">
        <f t="shared" si="71"/>
        <v/>
      </c>
      <c r="BP92" s="28" t="str">
        <f t="shared" si="72"/>
        <v/>
      </c>
      <c r="BQ92" s="28" t="str">
        <f t="shared" si="73"/>
        <v/>
      </c>
      <c r="BR92" s="28" t="str">
        <f t="shared" si="74"/>
        <v/>
      </c>
      <c r="BS92" s="28" t="str">
        <f t="shared" si="75"/>
        <v/>
      </c>
      <c r="BT92" s="28">
        <f t="shared" si="76"/>
        <v>0.2</v>
      </c>
      <c r="BU92" s="28" t="str">
        <f t="shared" si="59"/>
        <v>인간0.2</v>
      </c>
      <c r="BV92" s="28">
        <v>0.2</v>
      </c>
      <c r="BW92" s="28"/>
      <c r="BX92" s="28"/>
      <c r="BY92" s="28"/>
      <c r="BZ92" s="28"/>
      <c r="CA92" s="28"/>
      <c r="CB92" s="28"/>
      <c r="CC92" s="28"/>
      <c r="CD92" s="28"/>
      <c r="CE92" s="28">
        <f t="shared" si="60"/>
        <v>0.06</v>
      </c>
      <c r="CF92" s="28">
        <f t="shared" si="77"/>
        <v>7.0000000000000007E-2</v>
      </c>
      <c r="CG92" s="28">
        <f t="shared" si="78"/>
        <v>7.0000000000000007E-2</v>
      </c>
      <c r="CH92" s="30" t="str">
        <f t="shared" si="61"/>
        <v>인간</v>
      </c>
      <c r="CI92" s="30" t="str">
        <f t="shared" si="62"/>
        <v>-</v>
      </c>
      <c r="CJ92" s="30">
        <f t="shared" si="63"/>
        <v>0.13</v>
      </c>
      <c r="CK92" s="30">
        <f t="shared" si="64"/>
        <v>7</v>
      </c>
      <c r="CL92" s="30">
        <f t="shared" si="65"/>
        <v>17</v>
      </c>
      <c r="CM92" s="31" t="str">
        <f t="shared" si="66"/>
        <v/>
      </c>
    </row>
    <row r="93" spans="2:91" s="41" customFormat="1" ht="13.5" hidden="1" x14ac:dyDescent="0.3">
      <c r="B93" s="27">
        <v>90</v>
      </c>
      <c r="C93" s="32" t="s">
        <v>1063</v>
      </c>
      <c r="D93" s="33" t="str">
        <f t="shared" si="49"/>
        <v>하백 0→2각</v>
      </c>
      <c r="E93" s="33" t="str">
        <f t="shared" si="50"/>
        <v>파한 0→4각</v>
      </c>
      <c r="F93" s="33" t="str">
        <f t="shared" si="51"/>
        <v>웨이 3각</v>
      </c>
      <c r="G93" s="33" t="str">
        <f t="shared" si="52"/>
        <v/>
      </c>
      <c r="H93" s="33" t="str">
        <f t="shared" si="53"/>
        <v/>
      </c>
      <c r="I93" s="33" t="str">
        <f t="shared" si="54"/>
        <v/>
      </c>
      <c r="J93" s="33" t="str">
        <f t="shared" si="55"/>
        <v/>
      </c>
      <c r="K93" s="33" t="str">
        <f t="shared" si="56"/>
        <v/>
      </c>
      <c r="L93" s="33" t="str">
        <f t="shared" si="57"/>
        <v/>
      </c>
      <c r="M93" s="33" t="str">
        <f t="shared" si="58"/>
        <v/>
      </c>
      <c r="N93" s="32" t="s">
        <v>1056</v>
      </c>
      <c r="O93" s="32" t="s">
        <v>1051</v>
      </c>
      <c r="P93" s="32" t="s">
        <v>153</v>
      </c>
      <c r="Q93" s="32"/>
      <c r="R93" s="32"/>
      <c r="S93" s="32"/>
      <c r="T93" s="32"/>
      <c r="U93" s="32"/>
      <c r="V93" s="32"/>
      <c r="W93" s="32"/>
      <c r="X93" s="32">
        <f>IF(AR93="","",VLOOKUP(AR93,추피_입력!$C$2:$E$289,2,0))</f>
        <v>0</v>
      </c>
      <c r="Y93" s="32">
        <f>IF(AS93="","",VLOOKUP(AS93,추피_입력!$C$2:$E$289,2,0))</f>
        <v>0</v>
      </c>
      <c r="Z93" s="32">
        <f>IF(AT93="","",VLOOKUP(AT93,추피_입력!$C$2:$E$289,2,0))</f>
        <v>3</v>
      </c>
      <c r="AA93" s="32" t="str">
        <f>IF(AU93="","",VLOOKUP(AU93,추피_입력!$C$2:$E$289,2,0))</f>
        <v/>
      </c>
      <c r="AB93" s="32" t="str">
        <f>IF(AV93="","",VLOOKUP(AV93,추피_입력!$C$2:$E$289,2,0))</f>
        <v/>
      </c>
      <c r="AC93" s="32" t="str">
        <f>IF(AW93="","",VLOOKUP(AW93,추피_입력!$C$2:$E$289,2,0))</f>
        <v/>
      </c>
      <c r="AD93" s="32" t="str">
        <f>IF(AX93="","",VLOOKUP(AX93,추피_입력!$C$2:$E$289,2,0))</f>
        <v/>
      </c>
      <c r="AE93" s="32" t="str">
        <f>IF(AY93="","",VLOOKUP(AY93,추피_입력!$C$2:$E$289,2,0))</f>
        <v/>
      </c>
      <c r="AF93" s="32" t="str">
        <f>IF(AZ93="","",VLOOKUP(AZ93,추피_입력!$C$2:$E$289,2,0))</f>
        <v/>
      </c>
      <c r="AG93" s="32" t="str">
        <f>IF(BA93="","",VLOOKUP(BA93,추피_입력!$C$2:$E$289,2,0))</f>
        <v/>
      </c>
      <c r="AH93" s="32">
        <f>IF(AR93="","",VLOOKUP(AR93,추피_입력!$C$2:$G$289,5,0))</f>
        <v>2</v>
      </c>
      <c r="AI93" s="32">
        <f>IF(AS93="","",VLOOKUP(AS93,추피_입력!$C$2:$G$289,5,0))</f>
        <v>4</v>
      </c>
      <c r="AJ93" s="32">
        <f>IF(AT93="","",VLOOKUP(AT93,추피_입력!$C$2:$G$289,5,0))</f>
        <v>3</v>
      </c>
      <c r="AK93" s="32" t="str">
        <f>IF(AU93="","",VLOOKUP(AU93,추피_입력!$C$2:$G$289,5,0))</f>
        <v/>
      </c>
      <c r="AL93" s="32" t="str">
        <f>IF(AV93="","",VLOOKUP(AV93,추피_입력!$C$2:$G$289,5,0))</f>
        <v/>
      </c>
      <c r="AM93" s="32" t="str">
        <f>IF(AW93="","",VLOOKUP(AW93,추피_입력!$C$2:$G$289,5,0))</f>
        <v/>
      </c>
      <c r="AN93" s="32" t="str">
        <f>IF(AX93="","",VLOOKUP(AX93,추피_입력!$C$2:$G$289,5,0))</f>
        <v/>
      </c>
      <c r="AO93" s="32" t="str">
        <f>IF(AY93="","",VLOOKUP(AY93,추피_입력!$C$2:$G$289,5,0))</f>
        <v/>
      </c>
      <c r="AP93" s="32" t="str">
        <f>IF(AZ93="","",VLOOKUP(AZ93,추피_입력!$C$2:$G$289,5,0))</f>
        <v/>
      </c>
      <c r="AQ93" s="32" t="str">
        <f>IF(BA93="","",VLOOKUP(BA93,추피_입력!$C$2:$G$289,5,0))</f>
        <v/>
      </c>
      <c r="AR93" s="32" t="str">
        <f>IF(N93="","",VLOOKUP(N93,추피_입력!$B$2:$E$289,2,0))</f>
        <v>b-70</v>
      </c>
      <c r="AS93" s="32" t="str">
        <f>IF(O93="","",VLOOKUP(O93,추피_입력!$B$2:$E$289,2,0))</f>
        <v>c-89</v>
      </c>
      <c r="AT93" s="32" t="str">
        <f>IF(P93="","",VLOOKUP(P93,추피_입력!$B$2:$E$289,2,0))</f>
        <v>a-18</v>
      </c>
      <c r="AU93" s="32" t="str">
        <f>IF(Q93="","",VLOOKUP(Q93,추피_입력!$B$2:$E$289,2,0))</f>
        <v/>
      </c>
      <c r="AV93" s="32" t="str">
        <f>IF(R93="","",VLOOKUP(R93,추피_입력!$B$2:$E$289,2,0))</f>
        <v/>
      </c>
      <c r="AW93" s="32" t="str">
        <f>IF(S93="","",VLOOKUP(S93,추피_입력!$B$2:$E$289,2,0))</f>
        <v/>
      </c>
      <c r="AX93" s="32" t="str">
        <f>IF(T93="","",VLOOKUP(T93,추피_입력!$B$2:$E$289,2,0))</f>
        <v/>
      </c>
      <c r="AY93" s="32" t="str">
        <f>IF(U93="","",VLOOKUP(U93,추피_입력!$B$2:$E$289,2,0))</f>
        <v/>
      </c>
      <c r="AZ93" s="32" t="str">
        <f>IF(V93="","",VLOOKUP(V93,추피_입력!$B$2:$E$289,2,0))</f>
        <v/>
      </c>
      <c r="BA93" s="32" t="str">
        <f>IF(W93="","",VLOOKUP(W93,추피_입력!$B$2:$E$289,2,0))</f>
        <v/>
      </c>
      <c r="BB93" s="32">
        <v>6</v>
      </c>
      <c r="BC93" s="32"/>
      <c r="BD93" s="32"/>
      <c r="BE93" s="32"/>
      <c r="BF93" s="32"/>
      <c r="BG93" s="32"/>
      <c r="BH93" s="32"/>
      <c r="BI93" s="32"/>
      <c r="BJ93" s="32"/>
      <c r="BK93" s="32" t="str">
        <f t="shared" si="67"/>
        <v>인간0.2</v>
      </c>
      <c r="BL93" s="32" t="str">
        <f t="shared" si="68"/>
        <v/>
      </c>
      <c r="BM93" s="32" t="str">
        <f t="shared" si="69"/>
        <v/>
      </c>
      <c r="BN93" s="32" t="str">
        <f t="shared" si="70"/>
        <v/>
      </c>
      <c r="BO93" s="32" t="str">
        <f t="shared" si="71"/>
        <v/>
      </c>
      <c r="BP93" s="32" t="str">
        <f t="shared" si="72"/>
        <v/>
      </c>
      <c r="BQ93" s="32" t="str">
        <f t="shared" si="73"/>
        <v/>
      </c>
      <c r="BR93" s="32" t="str">
        <f t="shared" si="74"/>
        <v/>
      </c>
      <c r="BS93" s="32" t="str">
        <f t="shared" si="75"/>
        <v/>
      </c>
      <c r="BT93" s="32">
        <f t="shared" si="76"/>
        <v>0.2</v>
      </c>
      <c r="BU93" s="32" t="str">
        <f t="shared" si="59"/>
        <v>인간0.2</v>
      </c>
      <c r="BV93" s="32">
        <v>0.2</v>
      </c>
      <c r="BW93" s="32"/>
      <c r="BX93" s="32"/>
      <c r="BY93" s="32"/>
      <c r="BZ93" s="32"/>
      <c r="CA93" s="32"/>
      <c r="CB93" s="32"/>
      <c r="CC93" s="32"/>
      <c r="CD93" s="32"/>
      <c r="CE93" s="32">
        <f t="shared" si="60"/>
        <v>0.06</v>
      </c>
      <c r="CF93" s="32">
        <f t="shared" si="77"/>
        <v>7.0000000000000007E-2</v>
      </c>
      <c r="CG93" s="32">
        <f t="shared" si="78"/>
        <v>7.0000000000000007E-2</v>
      </c>
      <c r="CH93" s="34" t="str">
        <f t="shared" si="61"/>
        <v>인간</v>
      </c>
      <c r="CI93" s="34" t="str">
        <f t="shared" si="62"/>
        <v>-</v>
      </c>
      <c r="CJ93" s="34">
        <f t="shared" si="63"/>
        <v>0.06</v>
      </c>
      <c r="CK93" s="34">
        <f t="shared" si="64"/>
        <v>3</v>
      </c>
      <c r="CL93" s="34" t="str">
        <f t="shared" si="65"/>
        <v/>
      </c>
      <c r="CM93" s="35" t="str">
        <f t="shared" si="66"/>
        <v/>
      </c>
    </row>
    <row r="94" spans="2:91" s="41" customFormat="1" ht="13.5" hidden="1" x14ac:dyDescent="0.3">
      <c r="B94" s="27">
        <v>91</v>
      </c>
      <c r="C94" s="28" t="s">
        <v>1064</v>
      </c>
      <c r="D94" s="29" t="str">
        <f t="shared" si="49"/>
        <v>루메루스 0→1각</v>
      </c>
      <c r="E94" s="29" t="str">
        <f t="shared" si="50"/>
        <v>우르닐 0→2각</v>
      </c>
      <c r="F94" s="29" t="str">
        <f t="shared" si="51"/>
        <v>빙결의 레기오로스 0→2각</v>
      </c>
      <c r="G94" s="29" t="str">
        <f t="shared" si="52"/>
        <v>어둠의 레기오로스 2→3각</v>
      </c>
      <c r="H94" s="29" t="str">
        <f t="shared" si="53"/>
        <v>크로마니움 0→3각</v>
      </c>
      <c r="I94" s="29" t="str">
        <f t="shared" si="54"/>
        <v>나크라세나 0각</v>
      </c>
      <c r="J94" s="29" t="str">
        <f t="shared" si="55"/>
        <v>칼엘리고스 없음</v>
      </c>
      <c r="K94" s="29" t="str">
        <f t="shared" si="56"/>
        <v/>
      </c>
      <c r="L94" s="29" t="str">
        <f t="shared" si="57"/>
        <v/>
      </c>
      <c r="M94" s="29" t="str">
        <f t="shared" si="58"/>
        <v/>
      </c>
      <c r="N94" s="28" t="s">
        <v>1065</v>
      </c>
      <c r="O94" s="28" t="s">
        <v>1066</v>
      </c>
      <c r="P94" s="28" t="s">
        <v>1067</v>
      </c>
      <c r="Q94" s="28" t="s">
        <v>1068</v>
      </c>
      <c r="R94" s="28" t="s">
        <v>355</v>
      </c>
      <c r="S94" s="28" t="s">
        <v>356</v>
      </c>
      <c r="T94" s="28" t="s">
        <v>357</v>
      </c>
      <c r="U94" s="28"/>
      <c r="V94" s="28"/>
      <c r="W94" s="28"/>
      <c r="X94" s="28">
        <f>IF(AR94="","",VLOOKUP(AR94,추피_입력!$C$2:$E$289,2,0))</f>
        <v>0</v>
      </c>
      <c r="Y94" s="28">
        <f>IF(AS94="","",VLOOKUP(AS94,추피_입력!$C$2:$E$289,2,0))</f>
        <v>0</v>
      </c>
      <c r="Z94" s="28">
        <f>IF(AT94="","",VLOOKUP(AT94,추피_입력!$C$2:$E$289,2,0))</f>
        <v>0</v>
      </c>
      <c r="AA94" s="28">
        <f>IF(AU94="","",VLOOKUP(AU94,추피_입력!$C$2:$E$289,2,0))</f>
        <v>2</v>
      </c>
      <c r="AB94" s="28">
        <f>IF(AV94="","",VLOOKUP(AV94,추피_입력!$C$2:$E$289,2,0))</f>
        <v>0</v>
      </c>
      <c r="AC94" s="28">
        <f>IF(AW94="","",VLOOKUP(AW94,추피_입력!$C$2:$E$289,2,0))</f>
        <v>0</v>
      </c>
      <c r="AD94" s="28" t="str">
        <f>IF(AX94="","",VLOOKUP(AX94,추피_입력!$C$2:$E$289,2,0))</f>
        <v>-</v>
      </c>
      <c r="AE94" s="28" t="str">
        <f>IF(AY94="","",VLOOKUP(AY94,추피_입력!$C$2:$E$289,2,0))</f>
        <v/>
      </c>
      <c r="AF94" s="28" t="str">
        <f>IF(AZ94="","",VLOOKUP(AZ94,추피_입력!$C$2:$E$289,2,0))</f>
        <v/>
      </c>
      <c r="AG94" s="28" t="str">
        <f>IF(BA94="","",VLOOKUP(BA94,추피_입력!$C$2:$E$289,2,0))</f>
        <v/>
      </c>
      <c r="AH94" s="28">
        <f>IF(AR94="","",VLOOKUP(AR94,추피_입력!$C$2:$G$289,5,0))</f>
        <v>1</v>
      </c>
      <c r="AI94" s="28">
        <f>IF(AS94="","",VLOOKUP(AS94,추피_입력!$C$2:$G$289,5,0))</f>
        <v>2</v>
      </c>
      <c r="AJ94" s="28">
        <f>IF(AT94="","",VLOOKUP(AT94,추피_입력!$C$2:$G$289,5,0))</f>
        <v>2</v>
      </c>
      <c r="AK94" s="28">
        <f>IF(AU94="","",VLOOKUP(AU94,추피_입력!$C$2:$G$289,5,0))</f>
        <v>3</v>
      </c>
      <c r="AL94" s="28">
        <f>IF(AV94="","",VLOOKUP(AV94,추피_입력!$C$2:$G$289,5,0))</f>
        <v>3</v>
      </c>
      <c r="AM94" s="28">
        <f>IF(AW94="","",VLOOKUP(AW94,추피_입력!$C$2:$G$289,5,0))</f>
        <v>0</v>
      </c>
      <c r="AN94" s="28" t="str">
        <f>IF(AX94="","",VLOOKUP(AX94,추피_입력!$C$2:$G$289,5,0))</f>
        <v>-</v>
      </c>
      <c r="AO94" s="28" t="str">
        <f>IF(AY94="","",VLOOKUP(AY94,추피_입력!$C$2:$G$289,5,0))</f>
        <v/>
      </c>
      <c r="AP94" s="28" t="str">
        <f>IF(AZ94="","",VLOOKUP(AZ94,추피_입력!$C$2:$G$289,5,0))</f>
        <v/>
      </c>
      <c r="AQ94" s="28" t="str">
        <f>IF(BA94="","",VLOOKUP(BA94,추피_입력!$C$2:$G$289,5,0))</f>
        <v/>
      </c>
      <c r="AR94" s="28" t="str">
        <f>IF(N94="","",VLOOKUP(N94,추피_입력!$B$2:$E$289,2,0))</f>
        <v>b-9</v>
      </c>
      <c r="AS94" s="28" t="str">
        <f>IF(O94="","",VLOOKUP(O94,추피_입력!$B$2:$E$289,2,0))</f>
        <v>b-41</v>
      </c>
      <c r="AT94" s="28" t="str">
        <f>IF(P94="","",VLOOKUP(P94,추피_입력!$B$2:$E$289,2,0))</f>
        <v>b-19</v>
      </c>
      <c r="AU94" s="28" t="str">
        <f>IF(Q94="","",VLOOKUP(Q94,추피_입력!$B$2:$E$289,2,0))</f>
        <v>b-33</v>
      </c>
      <c r="AV94" s="28" t="str">
        <f>IF(R94="","",VLOOKUP(R94,추피_입력!$B$2:$E$289,2,0))</f>
        <v>b-62</v>
      </c>
      <c r="AW94" s="28" t="str">
        <f>IF(S94="","",VLOOKUP(S94,추피_입력!$B$2:$E$289,2,0))</f>
        <v>b-3</v>
      </c>
      <c r="AX94" s="28" t="str">
        <f>IF(T94="","",VLOOKUP(T94,추피_입력!$B$2:$E$289,2,0))</f>
        <v>b-58</v>
      </c>
      <c r="AY94" s="28" t="str">
        <f>IF(U94="","",VLOOKUP(U94,추피_입력!$B$2:$E$289,2,0))</f>
        <v/>
      </c>
      <c r="AZ94" s="28" t="str">
        <f>IF(V94="","",VLOOKUP(V94,추피_입력!$B$2:$E$289,2,0))</f>
        <v/>
      </c>
      <c r="BA94" s="28" t="str">
        <f>IF(W94="","",VLOOKUP(W94,추피_입력!$B$2:$E$289,2,0))</f>
        <v/>
      </c>
      <c r="BB94" s="28"/>
      <c r="BC94" s="28">
        <v>5</v>
      </c>
      <c r="BD94" s="28"/>
      <c r="BE94" s="28"/>
      <c r="BF94" s="28"/>
      <c r="BG94" s="28"/>
      <c r="BH94" s="28"/>
      <c r="BI94" s="28"/>
      <c r="BJ94" s="28"/>
      <c r="BK94" s="28" t="str">
        <f t="shared" si="67"/>
        <v/>
      </c>
      <c r="BL94" s="28" t="str">
        <f t="shared" si="68"/>
        <v/>
      </c>
      <c r="BM94" s="28" t="str">
        <f t="shared" si="69"/>
        <v/>
      </c>
      <c r="BN94" s="28" t="str">
        <f t="shared" si="70"/>
        <v/>
      </c>
      <c r="BO94" s="28" t="str">
        <f t="shared" si="71"/>
        <v>식물0.2</v>
      </c>
      <c r="BP94" s="28" t="str">
        <f t="shared" si="72"/>
        <v/>
      </c>
      <c r="BQ94" s="28" t="str">
        <f t="shared" si="73"/>
        <v/>
      </c>
      <c r="BR94" s="28" t="str">
        <f t="shared" si="74"/>
        <v/>
      </c>
      <c r="BS94" s="28" t="str">
        <f t="shared" si="75"/>
        <v/>
      </c>
      <c r="BT94" s="28">
        <f t="shared" si="76"/>
        <v>0.2</v>
      </c>
      <c r="BU94" s="28" t="str">
        <f t="shared" si="59"/>
        <v>식물0.2</v>
      </c>
      <c r="BV94" s="28"/>
      <c r="BW94" s="28"/>
      <c r="BX94" s="28"/>
      <c r="BY94" s="28"/>
      <c r="BZ94" s="28">
        <v>0.2</v>
      </c>
      <c r="CA94" s="28"/>
      <c r="CB94" s="28"/>
      <c r="CC94" s="28"/>
      <c r="CD94" s="28"/>
      <c r="CE94" s="28">
        <f t="shared" si="60"/>
        <v>0.06</v>
      </c>
      <c r="CF94" s="28">
        <f t="shared" si="77"/>
        <v>7.0000000000000007E-2</v>
      </c>
      <c r="CG94" s="28">
        <f t="shared" si="78"/>
        <v>7.0000000000000007E-2</v>
      </c>
      <c r="CH94" s="30" t="str">
        <f t="shared" si="61"/>
        <v>식물</v>
      </c>
      <c r="CI94" s="30" t="str">
        <f t="shared" si="62"/>
        <v>-</v>
      </c>
      <c r="CJ94" s="30" t="str">
        <f t="shared" si="63"/>
        <v>-</v>
      </c>
      <c r="CK94" s="30" t="str">
        <f t="shared" si="64"/>
        <v/>
      </c>
      <c r="CL94" s="30" t="str">
        <f t="shared" si="65"/>
        <v/>
      </c>
      <c r="CM94" s="31" t="str">
        <f t="shared" si="66"/>
        <v/>
      </c>
    </row>
    <row r="95" spans="2:91" s="41" customFormat="1" ht="13.5" hidden="1" x14ac:dyDescent="0.3">
      <c r="B95" s="27">
        <v>92</v>
      </c>
      <c r="C95" s="32" t="s">
        <v>1069</v>
      </c>
      <c r="D95" s="33" t="str">
        <f t="shared" si="49"/>
        <v>타나토스 0→2각</v>
      </c>
      <c r="E95" s="33" t="str">
        <f t="shared" si="50"/>
        <v>아비시나 1→2각</v>
      </c>
      <c r="F95" s="33" t="str">
        <f t="shared" si="51"/>
        <v>천둥날개 0→5각</v>
      </c>
      <c r="G95" s="33" t="str">
        <f t="shared" si="52"/>
        <v>모리나 0→5각</v>
      </c>
      <c r="H95" s="33" t="str">
        <f t="shared" si="53"/>
        <v/>
      </c>
      <c r="I95" s="33" t="str">
        <f t="shared" si="54"/>
        <v/>
      </c>
      <c r="J95" s="33" t="str">
        <f t="shared" si="55"/>
        <v/>
      </c>
      <c r="K95" s="33" t="str">
        <f t="shared" si="56"/>
        <v/>
      </c>
      <c r="L95" s="33" t="str">
        <f t="shared" si="57"/>
        <v/>
      </c>
      <c r="M95" s="33" t="str">
        <f t="shared" si="58"/>
        <v/>
      </c>
      <c r="N95" s="32" t="s">
        <v>1024</v>
      </c>
      <c r="O95" s="32" t="s">
        <v>1070</v>
      </c>
      <c r="P95" s="32" t="s">
        <v>289</v>
      </c>
      <c r="Q95" s="32" t="s">
        <v>358</v>
      </c>
      <c r="R95" s="32"/>
      <c r="S95" s="32"/>
      <c r="T95" s="32"/>
      <c r="U95" s="32"/>
      <c r="V95" s="32"/>
      <c r="W95" s="32"/>
      <c r="X95" s="32">
        <f>IF(AR95="","",VLOOKUP(AR95,추피_입력!$C$2:$E$289,2,0))</f>
        <v>0</v>
      </c>
      <c r="Y95" s="32">
        <f>IF(AS95="","",VLOOKUP(AS95,추피_입력!$C$2:$E$289,2,0))</f>
        <v>1</v>
      </c>
      <c r="Z95" s="32">
        <f>IF(AT95="","",VLOOKUP(AT95,추피_입력!$C$2:$E$289,2,0))</f>
        <v>0</v>
      </c>
      <c r="AA95" s="32">
        <f>IF(AU95="","",VLOOKUP(AU95,추피_입력!$C$2:$E$289,2,0))</f>
        <v>0</v>
      </c>
      <c r="AB95" s="32" t="str">
        <f>IF(AV95="","",VLOOKUP(AV95,추피_입력!$C$2:$E$289,2,0))</f>
        <v/>
      </c>
      <c r="AC95" s="32" t="str">
        <f>IF(AW95="","",VLOOKUP(AW95,추피_입력!$C$2:$E$289,2,0))</f>
        <v/>
      </c>
      <c r="AD95" s="32" t="str">
        <f>IF(AX95="","",VLOOKUP(AX95,추피_입력!$C$2:$E$289,2,0))</f>
        <v/>
      </c>
      <c r="AE95" s="32" t="str">
        <f>IF(AY95="","",VLOOKUP(AY95,추피_입력!$C$2:$E$289,2,0))</f>
        <v/>
      </c>
      <c r="AF95" s="32" t="str">
        <f>IF(AZ95="","",VLOOKUP(AZ95,추피_입력!$C$2:$E$289,2,0))</f>
        <v/>
      </c>
      <c r="AG95" s="32" t="str">
        <f>IF(BA95="","",VLOOKUP(BA95,추피_입력!$C$2:$E$289,2,0))</f>
        <v/>
      </c>
      <c r="AH95" s="32">
        <f>IF(AR95="","",VLOOKUP(AR95,추피_입력!$C$2:$G$289,5,0))</f>
        <v>2</v>
      </c>
      <c r="AI95" s="32">
        <f>IF(AS95="","",VLOOKUP(AS95,추피_입력!$C$2:$G$289,5,0))</f>
        <v>2</v>
      </c>
      <c r="AJ95" s="32">
        <f>IF(AT95="","",VLOOKUP(AT95,추피_입력!$C$2:$G$289,5,0))</f>
        <v>5</v>
      </c>
      <c r="AK95" s="32">
        <f>IF(AU95="","",VLOOKUP(AU95,추피_입력!$C$2:$G$289,5,0))</f>
        <v>5</v>
      </c>
      <c r="AL95" s="32" t="str">
        <f>IF(AV95="","",VLOOKUP(AV95,추피_입력!$C$2:$G$289,5,0))</f>
        <v/>
      </c>
      <c r="AM95" s="32" t="str">
        <f>IF(AW95="","",VLOOKUP(AW95,추피_입력!$C$2:$G$289,5,0))</f>
        <v/>
      </c>
      <c r="AN95" s="32" t="str">
        <f>IF(AX95="","",VLOOKUP(AX95,추피_입력!$C$2:$G$289,5,0))</f>
        <v/>
      </c>
      <c r="AO95" s="32" t="str">
        <f>IF(AY95="","",VLOOKUP(AY95,추피_입력!$C$2:$G$289,5,0))</f>
        <v/>
      </c>
      <c r="AP95" s="32" t="str">
        <f>IF(AZ95="","",VLOOKUP(AZ95,추피_입력!$C$2:$G$289,5,0))</f>
        <v/>
      </c>
      <c r="AQ95" s="32" t="str">
        <f>IF(BA95="","",VLOOKUP(BA95,추피_입력!$C$2:$G$289,5,0))</f>
        <v/>
      </c>
      <c r="AR95" s="32" t="str">
        <f>IF(N95="","",VLOOKUP(N95,추피_입력!$B$2:$E$289,2,0))</f>
        <v>b-64</v>
      </c>
      <c r="AS95" s="32" t="str">
        <f>IF(O95="","",VLOOKUP(O95,추피_입력!$B$2:$E$289,2,0))</f>
        <v>c-59</v>
      </c>
      <c r="AT95" s="32" t="str">
        <f>IF(P95="","",VLOOKUP(P95,추피_입력!$B$2:$E$289,2,0))</f>
        <v>b-51</v>
      </c>
      <c r="AU95" s="32" t="str">
        <f>IF(Q95="","",VLOOKUP(Q95,추피_입력!$B$2:$E$289,2,0))</f>
        <v>d-16</v>
      </c>
      <c r="AV95" s="32" t="str">
        <f>IF(R95="","",VLOOKUP(R95,추피_입력!$B$2:$E$289,2,0))</f>
        <v/>
      </c>
      <c r="AW95" s="32" t="str">
        <f>IF(S95="","",VLOOKUP(S95,추피_입력!$B$2:$E$289,2,0))</f>
        <v/>
      </c>
      <c r="AX95" s="32" t="str">
        <f>IF(T95="","",VLOOKUP(T95,추피_입력!$B$2:$E$289,2,0))</f>
        <v/>
      </c>
      <c r="AY95" s="32" t="str">
        <f>IF(U95="","",VLOOKUP(U95,추피_입력!$B$2:$E$289,2,0))</f>
        <v/>
      </c>
      <c r="AZ95" s="32" t="str">
        <f>IF(V95="","",VLOOKUP(V95,추피_입력!$B$2:$E$289,2,0))</f>
        <v/>
      </c>
      <c r="BA95" s="32" t="str">
        <f>IF(W95="","",VLOOKUP(W95,추피_입력!$B$2:$E$289,2,0))</f>
        <v/>
      </c>
      <c r="BB95" s="32"/>
      <c r="BC95" s="32"/>
      <c r="BD95" s="32"/>
      <c r="BE95" s="32"/>
      <c r="BF95" s="32"/>
      <c r="BG95" s="32"/>
      <c r="BH95" s="32">
        <v>2</v>
      </c>
      <c r="BI95" s="32"/>
      <c r="BJ95" s="32"/>
      <c r="BK95" s="32" t="str">
        <f t="shared" si="67"/>
        <v/>
      </c>
      <c r="BL95" s="32" t="str">
        <f t="shared" si="68"/>
        <v/>
      </c>
      <c r="BM95" s="32" t="str">
        <f t="shared" si="69"/>
        <v/>
      </c>
      <c r="BN95" s="32" t="str">
        <f t="shared" si="70"/>
        <v/>
      </c>
      <c r="BO95" s="32" t="str">
        <f t="shared" si="71"/>
        <v>식물0.2</v>
      </c>
      <c r="BP95" s="32" t="str">
        <f t="shared" si="72"/>
        <v/>
      </c>
      <c r="BQ95" s="32" t="str">
        <f t="shared" si="73"/>
        <v/>
      </c>
      <c r="BR95" s="32" t="str">
        <f t="shared" si="74"/>
        <v/>
      </c>
      <c r="BS95" s="32" t="str">
        <f t="shared" si="75"/>
        <v/>
      </c>
      <c r="BT95" s="32">
        <f t="shared" si="76"/>
        <v>0.2</v>
      </c>
      <c r="BU95" s="32" t="str">
        <f t="shared" si="59"/>
        <v>식물0.2</v>
      </c>
      <c r="BV95" s="32"/>
      <c r="BW95" s="32"/>
      <c r="BX95" s="32"/>
      <c r="BY95" s="32"/>
      <c r="BZ95" s="32">
        <v>0.2</v>
      </c>
      <c r="CA95" s="32"/>
      <c r="CB95" s="32"/>
      <c r="CC95" s="32"/>
      <c r="CD95" s="32"/>
      <c r="CE95" s="32">
        <f t="shared" si="60"/>
        <v>0.06</v>
      </c>
      <c r="CF95" s="32">
        <f t="shared" si="77"/>
        <v>7.0000000000000007E-2</v>
      </c>
      <c r="CG95" s="32">
        <f t="shared" si="78"/>
        <v>7.0000000000000007E-2</v>
      </c>
      <c r="CH95" s="34" t="str">
        <f t="shared" si="61"/>
        <v>식물</v>
      </c>
      <c r="CI95" s="34" t="str">
        <f t="shared" si="62"/>
        <v>-</v>
      </c>
      <c r="CJ95" s="34">
        <f t="shared" si="63"/>
        <v>0.06</v>
      </c>
      <c r="CK95" s="34">
        <f t="shared" si="64"/>
        <v>7</v>
      </c>
      <c r="CL95" s="34" t="str">
        <f t="shared" si="65"/>
        <v/>
      </c>
      <c r="CM95" s="35" t="str">
        <f t="shared" si="66"/>
        <v/>
      </c>
    </row>
    <row r="96" spans="2:91" s="41" customFormat="1" ht="13.5" hidden="1" x14ac:dyDescent="0.3">
      <c r="B96" s="27">
        <v>93</v>
      </c>
      <c r="C96" s="28" t="s">
        <v>1071</v>
      </c>
      <c r="D96" s="29" t="str">
        <f t="shared" si="49"/>
        <v>아비시나 1→2각</v>
      </c>
      <c r="E96" s="29" t="str">
        <f t="shared" si="50"/>
        <v>타나토스 0→2각</v>
      </c>
      <c r="F96" s="29" t="str">
        <f t="shared" si="51"/>
        <v/>
      </c>
      <c r="G96" s="29" t="str">
        <f t="shared" si="52"/>
        <v/>
      </c>
      <c r="H96" s="29" t="str">
        <f t="shared" si="53"/>
        <v/>
      </c>
      <c r="I96" s="29" t="str">
        <f t="shared" si="54"/>
        <v/>
      </c>
      <c r="J96" s="29" t="str">
        <f t="shared" si="55"/>
        <v/>
      </c>
      <c r="K96" s="29" t="str">
        <f t="shared" si="56"/>
        <v/>
      </c>
      <c r="L96" s="29" t="str">
        <f t="shared" si="57"/>
        <v/>
      </c>
      <c r="M96" s="29" t="str">
        <f t="shared" si="58"/>
        <v/>
      </c>
      <c r="N96" s="28" t="s">
        <v>1070</v>
      </c>
      <c r="O96" s="28" t="s">
        <v>1024</v>
      </c>
      <c r="P96" s="28"/>
      <c r="Q96" s="28"/>
      <c r="R96" s="28"/>
      <c r="S96" s="28"/>
      <c r="T96" s="28"/>
      <c r="U96" s="28"/>
      <c r="V96" s="28"/>
      <c r="W96" s="28"/>
      <c r="X96" s="28">
        <f>IF(AR96="","",VLOOKUP(AR96,추피_입력!$C$2:$E$289,2,0))</f>
        <v>1</v>
      </c>
      <c r="Y96" s="28">
        <f>IF(AS96="","",VLOOKUP(AS96,추피_입력!$C$2:$E$289,2,0))</f>
        <v>0</v>
      </c>
      <c r="Z96" s="28" t="str">
        <f>IF(AT96="","",VLOOKUP(AT96,추피_입력!$C$2:$E$289,2,0))</f>
        <v/>
      </c>
      <c r="AA96" s="28" t="str">
        <f>IF(AU96="","",VLOOKUP(AU96,추피_입력!$C$2:$E$289,2,0))</f>
        <v/>
      </c>
      <c r="AB96" s="28" t="str">
        <f>IF(AV96="","",VLOOKUP(AV96,추피_입력!$C$2:$E$289,2,0))</f>
        <v/>
      </c>
      <c r="AC96" s="28" t="str">
        <f>IF(AW96="","",VLOOKUP(AW96,추피_입력!$C$2:$E$289,2,0))</f>
        <v/>
      </c>
      <c r="AD96" s="28" t="str">
        <f>IF(AX96="","",VLOOKUP(AX96,추피_입력!$C$2:$E$289,2,0))</f>
        <v/>
      </c>
      <c r="AE96" s="28" t="str">
        <f>IF(AY96="","",VLOOKUP(AY96,추피_입력!$C$2:$E$289,2,0))</f>
        <v/>
      </c>
      <c r="AF96" s="28" t="str">
        <f>IF(AZ96="","",VLOOKUP(AZ96,추피_입력!$C$2:$E$289,2,0))</f>
        <v/>
      </c>
      <c r="AG96" s="28" t="str">
        <f>IF(BA96="","",VLOOKUP(BA96,추피_입력!$C$2:$E$289,2,0))</f>
        <v/>
      </c>
      <c r="AH96" s="28">
        <f>IF(AR96="","",VLOOKUP(AR96,추피_입력!$C$2:$G$289,5,0))</f>
        <v>2</v>
      </c>
      <c r="AI96" s="28">
        <f>IF(AS96="","",VLOOKUP(AS96,추피_입력!$C$2:$G$289,5,0))</f>
        <v>2</v>
      </c>
      <c r="AJ96" s="28" t="str">
        <f>IF(AT96="","",VLOOKUP(AT96,추피_입력!$C$2:$G$289,5,0))</f>
        <v/>
      </c>
      <c r="AK96" s="28" t="str">
        <f>IF(AU96="","",VLOOKUP(AU96,추피_입력!$C$2:$G$289,5,0))</f>
        <v/>
      </c>
      <c r="AL96" s="28" t="str">
        <f>IF(AV96="","",VLOOKUP(AV96,추피_입력!$C$2:$G$289,5,0))</f>
        <v/>
      </c>
      <c r="AM96" s="28" t="str">
        <f>IF(AW96="","",VLOOKUP(AW96,추피_입력!$C$2:$G$289,5,0))</f>
        <v/>
      </c>
      <c r="AN96" s="28" t="str">
        <f>IF(AX96="","",VLOOKUP(AX96,추피_입력!$C$2:$G$289,5,0))</f>
        <v/>
      </c>
      <c r="AO96" s="28" t="str">
        <f>IF(AY96="","",VLOOKUP(AY96,추피_입력!$C$2:$G$289,5,0))</f>
        <v/>
      </c>
      <c r="AP96" s="28" t="str">
        <f>IF(AZ96="","",VLOOKUP(AZ96,추피_입력!$C$2:$G$289,5,0))</f>
        <v/>
      </c>
      <c r="AQ96" s="28" t="str">
        <f>IF(BA96="","",VLOOKUP(BA96,추피_입력!$C$2:$G$289,5,0))</f>
        <v/>
      </c>
      <c r="AR96" s="28" t="str">
        <f>IF(N96="","",VLOOKUP(N96,추피_입력!$B$2:$E$289,2,0))</f>
        <v>c-59</v>
      </c>
      <c r="AS96" s="28" t="str">
        <f>IF(O96="","",VLOOKUP(O96,추피_입력!$B$2:$E$289,2,0))</f>
        <v>b-64</v>
      </c>
      <c r="AT96" s="28" t="str">
        <f>IF(P96="","",VLOOKUP(P96,추피_입력!$B$2:$E$289,2,0))</f>
        <v/>
      </c>
      <c r="AU96" s="28" t="str">
        <f>IF(Q96="","",VLOOKUP(Q96,추피_입력!$B$2:$E$289,2,0))</f>
        <v/>
      </c>
      <c r="AV96" s="28" t="str">
        <f>IF(R96="","",VLOOKUP(R96,추피_입력!$B$2:$E$289,2,0))</f>
        <v/>
      </c>
      <c r="AW96" s="28" t="str">
        <f>IF(S96="","",VLOOKUP(S96,추피_입력!$B$2:$E$289,2,0))</f>
        <v/>
      </c>
      <c r="AX96" s="28" t="str">
        <f>IF(T96="","",VLOOKUP(T96,추피_입력!$B$2:$E$289,2,0))</f>
        <v/>
      </c>
      <c r="AY96" s="28" t="str">
        <f>IF(U96="","",VLOOKUP(U96,추피_입력!$B$2:$E$289,2,0))</f>
        <v/>
      </c>
      <c r="AZ96" s="28" t="str">
        <f>IF(V96="","",VLOOKUP(V96,추피_입력!$B$2:$E$289,2,0))</f>
        <v/>
      </c>
      <c r="BA96" s="28" t="str">
        <f>IF(W96="","",VLOOKUP(W96,추피_입력!$B$2:$E$289,2,0))</f>
        <v/>
      </c>
      <c r="BB96" s="28"/>
      <c r="BC96" s="28"/>
      <c r="BD96" s="28"/>
      <c r="BE96" s="28"/>
      <c r="BF96" s="28"/>
      <c r="BG96" s="28"/>
      <c r="BH96" s="28"/>
      <c r="BI96" s="28"/>
      <c r="BJ96" s="28">
        <v>2</v>
      </c>
      <c r="BK96" s="28" t="str">
        <f t="shared" si="67"/>
        <v/>
      </c>
      <c r="BL96" s="28" t="str">
        <f t="shared" si="68"/>
        <v/>
      </c>
      <c r="BM96" s="28" t="str">
        <f t="shared" si="69"/>
        <v>물질0.2</v>
      </c>
      <c r="BN96" s="28" t="str">
        <f t="shared" si="70"/>
        <v/>
      </c>
      <c r="BO96" s="28" t="str">
        <f t="shared" si="71"/>
        <v/>
      </c>
      <c r="BP96" s="28" t="str">
        <f t="shared" si="72"/>
        <v/>
      </c>
      <c r="BQ96" s="28" t="str">
        <f t="shared" si="73"/>
        <v/>
      </c>
      <c r="BR96" s="28" t="str">
        <f t="shared" si="74"/>
        <v/>
      </c>
      <c r="BS96" s="28" t="str">
        <f t="shared" si="75"/>
        <v/>
      </c>
      <c r="BT96" s="28">
        <f t="shared" si="76"/>
        <v>0.2</v>
      </c>
      <c r="BU96" s="28" t="str">
        <f t="shared" si="59"/>
        <v>물질0.2</v>
      </c>
      <c r="BV96" s="28"/>
      <c r="BW96" s="28"/>
      <c r="BX96" s="28">
        <v>0.2</v>
      </c>
      <c r="BY96" s="28"/>
      <c r="BZ96" s="28"/>
      <c r="CA96" s="28"/>
      <c r="CB96" s="28"/>
      <c r="CC96" s="28"/>
      <c r="CD96" s="28"/>
      <c r="CE96" s="28">
        <f t="shared" si="60"/>
        <v>0.06</v>
      </c>
      <c r="CF96" s="28">
        <f t="shared" si="77"/>
        <v>7.0000000000000007E-2</v>
      </c>
      <c r="CG96" s="28">
        <f t="shared" si="78"/>
        <v>7.0000000000000007E-2</v>
      </c>
      <c r="CH96" s="30" t="str">
        <f t="shared" si="61"/>
        <v>물질</v>
      </c>
      <c r="CI96" s="30" t="str">
        <f t="shared" si="62"/>
        <v>-</v>
      </c>
      <c r="CJ96" s="30">
        <f t="shared" si="63"/>
        <v>0.06</v>
      </c>
      <c r="CK96" s="30">
        <f t="shared" si="64"/>
        <v>3</v>
      </c>
      <c r="CL96" s="30" t="str">
        <f t="shared" si="65"/>
        <v/>
      </c>
      <c r="CM96" s="31" t="str">
        <f t="shared" si="66"/>
        <v/>
      </c>
    </row>
    <row r="97" spans="2:91" s="41" customFormat="1" ht="13.5" hidden="1" x14ac:dyDescent="0.3">
      <c r="B97" s="27">
        <v>94</v>
      </c>
      <c r="C97" s="32" t="s">
        <v>1072</v>
      </c>
      <c r="D97" s="33" t="str">
        <f t="shared" si="49"/>
        <v>에이케르 4각</v>
      </c>
      <c r="E97" s="33" t="str">
        <f t="shared" si="50"/>
        <v>나베르 3→4각</v>
      </c>
      <c r="F97" s="33" t="str">
        <f t="shared" si="51"/>
        <v>에스더 갈라투르 2→3각</v>
      </c>
      <c r="G97" s="33" t="str">
        <f t="shared" si="52"/>
        <v/>
      </c>
      <c r="H97" s="33" t="str">
        <f t="shared" si="53"/>
        <v/>
      </c>
      <c r="I97" s="33" t="str">
        <f t="shared" si="54"/>
        <v/>
      </c>
      <c r="J97" s="33" t="str">
        <f t="shared" si="55"/>
        <v/>
      </c>
      <c r="K97" s="33" t="str">
        <f t="shared" si="56"/>
        <v/>
      </c>
      <c r="L97" s="33" t="str">
        <f t="shared" si="57"/>
        <v/>
      </c>
      <c r="M97" s="33" t="str">
        <f t="shared" si="58"/>
        <v/>
      </c>
      <c r="N97" s="32" t="s">
        <v>905</v>
      </c>
      <c r="O97" s="32" t="s">
        <v>983</v>
      </c>
      <c r="P97" s="32" t="s">
        <v>164</v>
      </c>
      <c r="Q97" s="32"/>
      <c r="R97" s="32"/>
      <c r="S97" s="32"/>
      <c r="T97" s="32"/>
      <c r="U97" s="32"/>
      <c r="V97" s="32"/>
      <c r="W97" s="32"/>
      <c r="X97" s="32">
        <f>IF(AR97="","",VLOOKUP(AR97,추피_입력!$C$2:$E$289,2,0))</f>
        <v>4</v>
      </c>
      <c r="Y97" s="32">
        <f>IF(AS97="","",VLOOKUP(AS97,추피_입력!$C$2:$E$289,2,0))</f>
        <v>3</v>
      </c>
      <c r="Z97" s="32">
        <f>IF(AT97="","",VLOOKUP(AT97,추피_입력!$C$2:$E$289,2,0))</f>
        <v>2</v>
      </c>
      <c r="AA97" s="32" t="str">
        <f>IF(AU97="","",VLOOKUP(AU97,추피_입력!$C$2:$E$289,2,0))</f>
        <v/>
      </c>
      <c r="AB97" s="32" t="str">
        <f>IF(AV97="","",VLOOKUP(AV97,추피_입력!$C$2:$E$289,2,0))</f>
        <v/>
      </c>
      <c r="AC97" s="32" t="str">
        <f>IF(AW97="","",VLOOKUP(AW97,추피_입력!$C$2:$E$289,2,0))</f>
        <v/>
      </c>
      <c r="AD97" s="32" t="str">
        <f>IF(AX97="","",VLOOKUP(AX97,추피_입력!$C$2:$E$289,2,0))</f>
        <v/>
      </c>
      <c r="AE97" s="32" t="str">
        <f>IF(AY97="","",VLOOKUP(AY97,추피_입력!$C$2:$E$289,2,0))</f>
        <v/>
      </c>
      <c r="AF97" s="32" t="str">
        <f>IF(AZ97="","",VLOOKUP(AZ97,추피_입력!$C$2:$E$289,2,0))</f>
        <v/>
      </c>
      <c r="AG97" s="32" t="str">
        <f>IF(BA97="","",VLOOKUP(BA97,추피_입력!$C$2:$E$289,2,0))</f>
        <v/>
      </c>
      <c r="AH97" s="32">
        <f>IF(AR97="","",VLOOKUP(AR97,추피_입력!$C$2:$G$289,5,0))</f>
        <v>4</v>
      </c>
      <c r="AI97" s="32">
        <f>IF(AS97="","",VLOOKUP(AS97,추피_입력!$C$2:$G$289,5,0))</f>
        <v>4</v>
      </c>
      <c r="AJ97" s="32">
        <f>IF(AT97="","",VLOOKUP(AT97,추피_입력!$C$2:$G$289,5,0))</f>
        <v>3</v>
      </c>
      <c r="AK97" s="32" t="str">
        <f>IF(AU97="","",VLOOKUP(AU97,추피_입력!$C$2:$G$289,5,0))</f>
        <v/>
      </c>
      <c r="AL97" s="32" t="str">
        <f>IF(AV97="","",VLOOKUP(AV97,추피_입력!$C$2:$G$289,5,0))</f>
        <v/>
      </c>
      <c r="AM97" s="32" t="str">
        <f>IF(AW97="","",VLOOKUP(AW97,추피_입력!$C$2:$G$289,5,0))</f>
        <v/>
      </c>
      <c r="AN97" s="32" t="str">
        <f>IF(AX97="","",VLOOKUP(AX97,추피_입력!$C$2:$G$289,5,0))</f>
        <v/>
      </c>
      <c r="AO97" s="32" t="str">
        <f>IF(AY97="","",VLOOKUP(AY97,추피_입력!$C$2:$G$289,5,0))</f>
        <v/>
      </c>
      <c r="AP97" s="32" t="str">
        <f>IF(AZ97="","",VLOOKUP(AZ97,추피_입력!$C$2:$G$289,5,0))</f>
        <v/>
      </c>
      <c r="AQ97" s="32" t="str">
        <f>IF(BA97="","",VLOOKUP(BA97,추피_입력!$C$2:$G$289,5,0))</f>
        <v/>
      </c>
      <c r="AR97" s="32" t="str">
        <f>IF(N97="","",VLOOKUP(N97,추피_입력!$B$2:$E$289,2,0))</f>
        <v>c-66</v>
      </c>
      <c r="AS97" s="32" t="str">
        <f>IF(O97="","",VLOOKUP(O97,추피_입력!$B$2:$E$289,2,0))</f>
        <v>c-11</v>
      </c>
      <c r="AT97" s="32" t="str">
        <f>IF(P97="","",VLOOKUP(P97,추피_입력!$B$2:$E$289,2,0))</f>
        <v>a-15</v>
      </c>
      <c r="AU97" s="32" t="str">
        <f>IF(Q97="","",VLOOKUP(Q97,추피_입력!$B$2:$E$289,2,0))</f>
        <v/>
      </c>
      <c r="AV97" s="32" t="str">
        <f>IF(R97="","",VLOOKUP(R97,추피_입력!$B$2:$E$289,2,0))</f>
        <v/>
      </c>
      <c r="AW97" s="32" t="str">
        <f>IF(S97="","",VLOOKUP(S97,추피_입력!$B$2:$E$289,2,0))</f>
        <v/>
      </c>
      <c r="AX97" s="32" t="str">
        <f>IF(T97="","",VLOOKUP(T97,추피_입력!$B$2:$E$289,2,0))</f>
        <v/>
      </c>
      <c r="AY97" s="32" t="str">
        <f>IF(U97="","",VLOOKUP(U97,추피_입력!$B$2:$E$289,2,0))</f>
        <v/>
      </c>
      <c r="AZ97" s="32" t="str">
        <f>IF(V97="","",VLOOKUP(V97,추피_입력!$B$2:$E$289,2,0))</f>
        <v/>
      </c>
      <c r="BA97" s="32" t="str">
        <f>IF(W97="","",VLOOKUP(W97,추피_입력!$B$2:$E$289,2,0))</f>
        <v/>
      </c>
      <c r="BB97" s="32"/>
      <c r="BC97" s="32"/>
      <c r="BD97" s="32">
        <v>2</v>
      </c>
      <c r="BE97" s="32"/>
      <c r="BF97" s="32"/>
      <c r="BG97" s="32"/>
      <c r="BH97" s="32"/>
      <c r="BI97" s="32"/>
      <c r="BJ97" s="32"/>
      <c r="BK97" s="32" t="str">
        <f t="shared" si="67"/>
        <v/>
      </c>
      <c r="BL97" s="32" t="str">
        <f t="shared" si="68"/>
        <v/>
      </c>
      <c r="BM97" s="32" t="str">
        <f t="shared" si="69"/>
        <v/>
      </c>
      <c r="BN97" s="32" t="str">
        <f t="shared" si="70"/>
        <v/>
      </c>
      <c r="BO97" s="32" t="str">
        <f t="shared" si="71"/>
        <v/>
      </c>
      <c r="BP97" s="32" t="str">
        <f t="shared" si="72"/>
        <v/>
      </c>
      <c r="BQ97" s="32" t="str">
        <f t="shared" si="73"/>
        <v>정령0.2</v>
      </c>
      <c r="BR97" s="32" t="str">
        <f t="shared" si="74"/>
        <v/>
      </c>
      <c r="BS97" s="32" t="str">
        <f t="shared" si="75"/>
        <v/>
      </c>
      <c r="BT97" s="32">
        <f t="shared" si="76"/>
        <v>0.2</v>
      </c>
      <c r="BU97" s="32" t="str">
        <f t="shared" si="59"/>
        <v>정령0.2</v>
      </c>
      <c r="BV97" s="32"/>
      <c r="BW97" s="32"/>
      <c r="BX97" s="32"/>
      <c r="BY97" s="32"/>
      <c r="BZ97" s="32"/>
      <c r="CA97" s="32"/>
      <c r="CB97" s="32">
        <v>0.2</v>
      </c>
      <c r="CC97" s="32"/>
      <c r="CD97" s="32"/>
      <c r="CE97" s="32">
        <f t="shared" si="60"/>
        <v>0.06</v>
      </c>
      <c r="CF97" s="32">
        <f t="shared" si="77"/>
        <v>7.0000000000000007E-2</v>
      </c>
      <c r="CG97" s="32">
        <f t="shared" si="78"/>
        <v>7.0000000000000007E-2</v>
      </c>
      <c r="CH97" s="34" t="str">
        <f t="shared" si="61"/>
        <v>정령</v>
      </c>
      <c r="CI97" s="34">
        <f t="shared" si="62"/>
        <v>0.06</v>
      </c>
      <c r="CJ97" s="34">
        <f t="shared" si="63"/>
        <v>0.06</v>
      </c>
      <c r="CK97" s="34" t="str">
        <f t="shared" si="64"/>
        <v/>
      </c>
      <c r="CL97" s="34" t="str">
        <f t="shared" si="65"/>
        <v/>
      </c>
      <c r="CM97" s="35" t="str">
        <f t="shared" si="66"/>
        <v/>
      </c>
    </row>
    <row r="98" spans="2:91" s="41" customFormat="1" ht="13.5" hidden="1" x14ac:dyDescent="0.3">
      <c r="B98" s="27">
        <v>95</v>
      </c>
      <c r="C98" s="28" t="s">
        <v>1073</v>
      </c>
      <c r="D98" s="29" t="str">
        <f t="shared" si="49"/>
        <v>국왕 실리안 1→2각</v>
      </c>
      <c r="E98" s="29" t="str">
        <f t="shared" si="50"/>
        <v>아제나&amp;이난나 3각</v>
      </c>
      <c r="F98" s="29" t="str">
        <f t="shared" si="51"/>
        <v>케이사르 5각</v>
      </c>
      <c r="G98" s="29" t="str">
        <f t="shared" si="52"/>
        <v>에아달린 0→3각</v>
      </c>
      <c r="H98" s="29" t="str">
        <f t="shared" si="53"/>
        <v/>
      </c>
      <c r="I98" s="29" t="str">
        <f t="shared" si="54"/>
        <v/>
      </c>
      <c r="J98" s="29" t="str">
        <f t="shared" si="55"/>
        <v/>
      </c>
      <c r="K98" s="29" t="str">
        <f t="shared" si="56"/>
        <v/>
      </c>
      <c r="L98" s="29" t="str">
        <f t="shared" si="57"/>
        <v/>
      </c>
      <c r="M98" s="29" t="str">
        <f t="shared" si="58"/>
        <v/>
      </c>
      <c r="N98" s="28" t="s">
        <v>949</v>
      </c>
      <c r="O98" s="28" t="s">
        <v>1074</v>
      </c>
      <c r="P98" s="28" t="s">
        <v>908</v>
      </c>
      <c r="Q98" s="28" t="s">
        <v>1075</v>
      </c>
      <c r="R98" s="28"/>
      <c r="S98" s="28"/>
      <c r="T98" s="28"/>
      <c r="U98" s="28"/>
      <c r="V98" s="28"/>
      <c r="W98" s="28"/>
      <c r="X98" s="28">
        <f>IF(AR98="","",VLOOKUP(AR98,추피_입력!$C$2:$E$289,2,0))</f>
        <v>1</v>
      </c>
      <c r="Y98" s="28">
        <f>IF(AS98="","",VLOOKUP(AS98,추피_입력!$C$2:$E$289,2,0))</f>
        <v>3</v>
      </c>
      <c r="Z98" s="28">
        <f>IF(AT98="","",VLOOKUP(AT98,추피_입력!$C$2:$E$289,2,0))</f>
        <v>5</v>
      </c>
      <c r="AA98" s="28">
        <f>IF(AU98="","",VLOOKUP(AU98,추피_입력!$C$2:$E$289,2,0))</f>
        <v>0</v>
      </c>
      <c r="AB98" s="28" t="str">
        <f>IF(AV98="","",VLOOKUP(AV98,추피_입력!$C$2:$E$289,2,0))</f>
        <v/>
      </c>
      <c r="AC98" s="28" t="str">
        <f>IF(AW98="","",VLOOKUP(AW98,추피_입력!$C$2:$E$289,2,0))</f>
        <v/>
      </c>
      <c r="AD98" s="28" t="str">
        <f>IF(AX98="","",VLOOKUP(AX98,추피_입력!$C$2:$E$289,2,0))</f>
        <v/>
      </c>
      <c r="AE98" s="28" t="str">
        <f>IF(AY98="","",VLOOKUP(AY98,추피_입력!$C$2:$E$289,2,0))</f>
        <v/>
      </c>
      <c r="AF98" s="28" t="str">
        <f>IF(AZ98="","",VLOOKUP(AZ98,추피_입력!$C$2:$E$289,2,0))</f>
        <v/>
      </c>
      <c r="AG98" s="28" t="str">
        <f>IF(BA98="","",VLOOKUP(BA98,추피_입력!$C$2:$E$289,2,0))</f>
        <v/>
      </c>
      <c r="AH98" s="28">
        <f>IF(AR98="","",VLOOKUP(AR98,추피_입력!$C$2:$G$289,5,0))</f>
        <v>2</v>
      </c>
      <c r="AI98" s="28">
        <f>IF(AS98="","",VLOOKUP(AS98,추피_입력!$C$2:$G$289,5,0))</f>
        <v>3</v>
      </c>
      <c r="AJ98" s="28">
        <f>IF(AT98="","",VLOOKUP(AT98,추피_입력!$C$2:$G$289,5,0))</f>
        <v>5</v>
      </c>
      <c r="AK98" s="28">
        <f>IF(AU98="","",VLOOKUP(AU98,추피_입력!$C$2:$G$289,5,0))</f>
        <v>3</v>
      </c>
      <c r="AL98" s="28" t="str">
        <f>IF(AV98="","",VLOOKUP(AV98,추피_입력!$C$2:$G$289,5,0))</f>
        <v/>
      </c>
      <c r="AM98" s="28" t="str">
        <f>IF(AW98="","",VLOOKUP(AW98,추피_입력!$C$2:$G$289,5,0))</f>
        <v/>
      </c>
      <c r="AN98" s="28" t="str">
        <f>IF(AX98="","",VLOOKUP(AX98,추피_입력!$C$2:$G$289,5,0))</f>
        <v/>
      </c>
      <c r="AO98" s="28" t="str">
        <f>IF(AY98="","",VLOOKUP(AY98,추피_입력!$C$2:$G$289,5,0))</f>
        <v/>
      </c>
      <c r="AP98" s="28" t="str">
        <f>IF(AZ98="","",VLOOKUP(AZ98,추피_입력!$C$2:$G$289,5,0))</f>
        <v/>
      </c>
      <c r="AQ98" s="28" t="str">
        <f>IF(BA98="","",VLOOKUP(BA98,추피_입력!$C$2:$G$289,5,0))</f>
        <v/>
      </c>
      <c r="AR98" s="28" t="str">
        <f>IF(N98="","",VLOOKUP(N98,추피_입력!$B$2:$E$289,2,0))</f>
        <v>a-3</v>
      </c>
      <c r="AS98" s="28" t="str">
        <f>IF(O98="","",VLOOKUP(O98,추피_입력!$B$2:$E$289,2,0))</f>
        <v>a-14</v>
      </c>
      <c r="AT98" s="28" t="str">
        <f>IF(P98="","",VLOOKUP(P98,추피_입력!$B$2:$E$289,2,0))</f>
        <v>b-60</v>
      </c>
      <c r="AU98" s="28" t="str">
        <f>IF(Q98="","",VLOOKUP(Q98,추피_입력!$B$2:$E$289,2,0))</f>
        <v>b-35</v>
      </c>
      <c r="AV98" s="28" t="str">
        <f>IF(R98="","",VLOOKUP(R98,추피_입력!$B$2:$E$289,2,0))</f>
        <v/>
      </c>
      <c r="AW98" s="28" t="str">
        <f>IF(S98="","",VLOOKUP(S98,추피_입력!$B$2:$E$289,2,0))</f>
        <v/>
      </c>
      <c r="AX98" s="28" t="str">
        <f>IF(T98="","",VLOOKUP(T98,추피_입력!$B$2:$E$289,2,0))</f>
        <v/>
      </c>
      <c r="AY98" s="28" t="str">
        <f>IF(U98="","",VLOOKUP(U98,추피_입력!$B$2:$E$289,2,0))</f>
        <v/>
      </c>
      <c r="AZ98" s="28" t="str">
        <f>IF(V98="","",VLOOKUP(V98,추피_입력!$B$2:$E$289,2,0))</f>
        <v/>
      </c>
      <c r="BA98" s="28" t="str">
        <f>IF(W98="","",VLOOKUP(W98,추피_입력!$B$2:$E$289,2,0))</f>
        <v/>
      </c>
      <c r="BB98" s="28"/>
      <c r="BC98" s="28"/>
      <c r="BD98" s="28"/>
      <c r="BE98" s="28"/>
      <c r="BF98" s="28"/>
      <c r="BG98" s="28">
        <v>3</v>
      </c>
      <c r="BH98" s="28"/>
      <c r="BI98" s="28"/>
      <c r="BJ98" s="28"/>
      <c r="BK98" s="28" t="str">
        <f t="shared" si="67"/>
        <v/>
      </c>
      <c r="BL98" s="28" t="str">
        <f t="shared" si="68"/>
        <v/>
      </c>
      <c r="BM98" s="28" t="str">
        <f t="shared" si="69"/>
        <v/>
      </c>
      <c r="BN98" s="28" t="str">
        <f t="shared" si="70"/>
        <v>불사0.3</v>
      </c>
      <c r="BO98" s="28" t="str">
        <f t="shared" si="71"/>
        <v/>
      </c>
      <c r="BP98" s="28" t="str">
        <f t="shared" si="72"/>
        <v/>
      </c>
      <c r="BQ98" s="28" t="str">
        <f t="shared" si="73"/>
        <v/>
      </c>
      <c r="BR98" s="28" t="str">
        <f t="shared" si="74"/>
        <v/>
      </c>
      <c r="BS98" s="28" t="str">
        <f t="shared" si="75"/>
        <v/>
      </c>
      <c r="BT98" s="28">
        <f t="shared" si="76"/>
        <v>0.3</v>
      </c>
      <c r="BU98" s="28" t="str">
        <f t="shared" si="59"/>
        <v>불사0.3</v>
      </c>
      <c r="BV98" s="28"/>
      <c r="BW98" s="28"/>
      <c r="BX98" s="28"/>
      <c r="BY98" s="28">
        <v>0.3</v>
      </c>
      <c r="BZ98" s="28"/>
      <c r="CA98" s="28"/>
      <c r="CB98" s="28"/>
      <c r="CC98" s="28"/>
      <c r="CD98" s="28"/>
      <c r="CE98" s="28">
        <f t="shared" si="60"/>
        <v>0.1</v>
      </c>
      <c r="CF98" s="28">
        <f t="shared" si="77"/>
        <v>0.1</v>
      </c>
      <c r="CG98" s="28">
        <f t="shared" si="78"/>
        <v>0.1</v>
      </c>
      <c r="CH98" s="30" t="str">
        <f t="shared" si="61"/>
        <v>불사</v>
      </c>
      <c r="CI98" s="30">
        <f t="shared" si="62"/>
        <v>0.1</v>
      </c>
      <c r="CJ98" s="30">
        <f t="shared" si="63"/>
        <v>0.1</v>
      </c>
      <c r="CK98" s="30" t="str">
        <f t="shared" si="64"/>
        <v/>
      </c>
      <c r="CL98" s="30" t="str">
        <f t="shared" si="65"/>
        <v/>
      </c>
      <c r="CM98" s="31" t="str">
        <f t="shared" si="66"/>
        <v/>
      </c>
    </row>
    <row r="99" spans="2:91" s="41" customFormat="1" ht="13.5" hidden="1" x14ac:dyDescent="0.3">
      <c r="B99" s="27">
        <v>96</v>
      </c>
      <c r="C99" s="32" t="s">
        <v>1076</v>
      </c>
      <c r="D99" s="33" t="str">
        <f t="shared" si="49"/>
        <v>비슈츠 0→4각</v>
      </c>
      <c r="E99" s="33" t="str">
        <f t="shared" si="50"/>
        <v>아제나&amp;이난나 3각</v>
      </c>
      <c r="F99" s="33" t="str">
        <f t="shared" si="51"/>
        <v>엘레노아 1→5각</v>
      </c>
      <c r="G99" s="33" t="str">
        <f t="shared" si="52"/>
        <v>아벤 1→4각</v>
      </c>
      <c r="H99" s="33" t="str">
        <f t="shared" si="53"/>
        <v>게르디아 0→3각</v>
      </c>
      <c r="I99" s="33" t="str">
        <f t="shared" si="54"/>
        <v>에아달린 0→3각</v>
      </c>
      <c r="J99" s="33" t="str">
        <f t="shared" si="55"/>
        <v>엔비스카 0→1각</v>
      </c>
      <c r="K99" s="33" t="str">
        <f t="shared" si="56"/>
        <v>오렐다 1→3각</v>
      </c>
      <c r="L99" s="33" t="str">
        <f t="shared" si="57"/>
        <v>아브렐슈드 없음</v>
      </c>
      <c r="M99" s="33" t="str">
        <f t="shared" si="58"/>
        <v/>
      </c>
      <c r="N99" s="32" t="s">
        <v>1077</v>
      </c>
      <c r="O99" s="32" t="s">
        <v>1074</v>
      </c>
      <c r="P99" s="32" t="s">
        <v>359</v>
      </c>
      <c r="Q99" s="32" t="s">
        <v>360</v>
      </c>
      <c r="R99" s="32" t="s">
        <v>361</v>
      </c>
      <c r="S99" s="32" t="s">
        <v>175</v>
      </c>
      <c r="T99" s="32" t="s">
        <v>317</v>
      </c>
      <c r="U99" s="32" t="s">
        <v>362</v>
      </c>
      <c r="V99" s="32" t="s">
        <v>335</v>
      </c>
      <c r="W99" s="32"/>
      <c r="X99" s="32">
        <f>IF(AR99="","",VLOOKUP(AR99,추피_입력!$C$2:$E$289,2,0))</f>
        <v>0</v>
      </c>
      <c r="Y99" s="32">
        <f>IF(AS99="","",VLOOKUP(AS99,추피_입력!$C$2:$E$289,2,0))</f>
        <v>3</v>
      </c>
      <c r="Z99" s="32">
        <f>IF(AT99="","",VLOOKUP(AT99,추피_입력!$C$2:$E$289,2,0))</f>
        <v>1</v>
      </c>
      <c r="AA99" s="32">
        <f>IF(AU99="","",VLOOKUP(AU99,추피_입력!$C$2:$E$289,2,0))</f>
        <v>1</v>
      </c>
      <c r="AB99" s="32">
        <f>IF(AV99="","",VLOOKUP(AV99,추피_입력!$C$2:$E$289,2,0))</f>
        <v>0</v>
      </c>
      <c r="AC99" s="32">
        <f>IF(AW99="","",VLOOKUP(AW99,추피_입력!$C$2:$E$289,2,0))</f>
        <v>0</v>
      </c>
      <c r="AD99" s="32">
        <f>IF(AX99="","",VLOOKUP(AX99,추피_입력!$C$2:$E$289,2,0))</f>
        <v>0</v>
      </c>
      <c r="AE99" s="32">
        <f>IF(AY99="","",VLOOKUP(AY99,추피_입력!$C$2:$E$289,2,0))</f>
        <v>1</v>
      </c>
      <c r="AF99" s="32" t="str">
        <f>IF(AZ99="","",VLOOKUP(AZ99,추피_입력!$C$2:$E$289,2,0))</f>
        <v>-</v>
      </c>
      <c r="AG99" s="32" t="str">
        <f>IF(BA99="","",VLOOKUP(BA99,추피_입력!$C$2:$E$289,2,0))</f>
        <v/>
      </c>
      <c r="AH99" s="32">
        <f>IF(AR99="","",VLOOKUP(AR99,추피_입력!$C$2:$G$289,5,0))</f>
        <v>4</v>
      </c>
      <c r="AI99" s="32">
        <f>IF(AS99="","",VLOOKUP(AS99,추피_입력!$C$2:$G$289,5,0))</f>
        <v>3</v>
      </c>
      <c r="AJ99" s="32">
        <f>IF(AT99="","",VLOOKUP(AT99,추피_입력!$C$2:$G$289,5,0))</f>
        <v>5</v>
      </c>
      <c r="AK99" s="32">
        <f>IF(AU99="","",VLOOKUP(AU99,추피_입력!$C$2:$G$289,5,0))</f>
        <v>4</v>
      </c>
      <c r="AL99" s="32">
        <f>IF(AV99="","",VLOOKUP(AV99,추피_입력!$C$2:$G$289,5,0))</f>
        <v>3</v>
      </c>
      <c r="AM99" s="32">
        <f>IF(AW99="","",VLOOKUP(AW99,추피_입력!$C$2:$G$289,5,0))</f>
        <v>3</v>
      </c>
      <c r="AN99" s="32">
        <f>IF(AX99="","",VLOOKUP(AX99,추피_입력!$C$2:$G$289,5,0))</f>
        <v>1</v>
      </c>
      <c r="AO99" s="32">
        <f>IF(AY99="","",VLOOKUP(AY99,추피_입력!$C$2:$G$289,5,0))</f>
        <v>3</v>
      </c>
      <c r="AP99" s="32" t="str">
        <f>IF(AZ99="","",VLOOKUP(AZ99,추피_입력!$C$2:$G$289,5,0))</f>
        <v>-</v>
      </c>
      <c r="AQ99" s="32" t="str">
        <f>IF(BA99="","",VLOOKUP(BA99,추피_입력!$C$2:$G$289,5,0))</f>
        <v/>
      </c>
      <c r="AR99" s="32" t="str">
        <f>IF(N99="","",VLOOKUP(N99,추피_입력!$B$2:$E$289,2,0))</f>
        <v>d-24</v>
      </c>
      <c r="AS99" s="32" t="str">
        <f>IF(O99="","",VLOOKUP(O99,추피_입력!$B$2:$E$289,2,0))</f>
        <v>a-14</v>
      </c>
      <c r="AT99" s="32" t="str">
        <f>IF(P99="","",VLOOKUP(P99,추피_입력!$B$2:$E$289,2,0))</f>
        <v>c-67</v>
      </c>
      <c r="AU99" s="32" t="str">
        <f>IF(Q99="","",VLOOKUP(Q99,추피_입력!$B$2:$E$289,2,0))</f>
        <v>c-58</v>
      </c>
      <c r="AV99" s="32" t="str">
        <f>IF(R99="","",VLOOKUP(R99,추피_입력!$B$2:$E$289,2,0))</f>
        <v>c-4</v>
      </c>
      <c r="AW99" s="32" t="str">
        <f>IF(S99="","",VLOOKUP(S99,추피_입력!$B$2:$E$289,2,0))</f>
        <v>b-35</v>
      </c>
      <c r="AX99" s="32" t="str">
        <f>IF(T99="","",VLOOKUP(T99,추피_입력!$B$2:$E$289,2,0))</f>
        <v>b-37</v>
      </c>
      <c r="AY99" s="32" t="str">
        <f>IF(U99="","",VLOOKUP(U99,추피_입력!$B$2:$E$289,2,0))</f>
        <v>c-70</v>
      </c>
      <c r="AZ99" s="32" t="str">
        <f>IF(V99="","",VLOOKUP(V99,추피_입력!$B$2:$E$289,2,0))</f>
        <v>a-13</v>
      </c>
      <c r="BA99" s="32" t="str">
        <f>IF(W99="","",VLOOKUP(W99,추피_입력!$B$2:$E$289,2,0))</f>
        <v/>
      </c>
      <c r="BB99" s="32"/>
      <c r="BC99" s="32"/>
      <c r="BD99" s="32"/>
      <c r="BE99" s="32"/>
      <c r="BF99" s="32"/>
      <c r="BG99" s="32"/>
      <c r="BH99" s="32"/>
      <c r="BI99" s="32"/>
      <c r="BJ99" s="32">
        <v>5</v>
      </c>
      <c r="BK99" s="32" t="str">
        <f t="shared" si="67"/>
        <v/>
      </c>
      <c r="BL99" s="32" t="str">
        <f t="shared" si="68"/>
        <v/>
      </c>
      <c r="BM99" s="32" t="str">
        <f t="shared" si="69"/>
        <v/>
      </c>
      <c r="BN99" s="32" t="str">
        <f t="shared" si="70"/>
        <v/>
      </c>
      <c r="BO99" s="32" t="str">
        <f t="shared" si="71"/>
        <v/>
      </c>
      <c r="BP99" s="32" t="str">
        <f t="shared" si="72"/>
        <v/>
      </c>
      <c r="BQ99" s="32" t="str">
        <f t="shared" si="73"/>
        <v/>
      </c>
      <c r="BR99" s="32" t="str">
        <f t="shared" si="74"/>
        <v/>
      </c>
      <c r="BS99" s="32" t="str">
        <f t="shared" si="75"/>
        <v>기계0.4</v>
      </c>
      <c r="BT99" s="32">
        <f t="shared" si="76"/>
        <v>0.4</v>
      </c>
      <c r="BU99" s="32" t="str">
        <f t="shared" si="59"/>
        <v>기계0.4</v>
      </c>
      <c r="BV99" s="32"/>
      <c r="BW99" s="32"/>
      <c r="BX99" s="32"/>
      <c r="BY99" s="32"/>
      <c r="BZ99" s="32"/>
      <c r="CA99" s="32"/>
      <c r="CB99" s="32"/>
      <c r="CC99" s="32"/>
      <c r="CD99" s="32">
        <v>0.4</v>
      </c>
      <c r="CE99" s="32">
        <f t="shared" si="60"/>
        <v>0.13</v>
      </c>
      <c r="CF99" s="32">
        <f t="shared" si="77"/>
        <v>0.13</v>
      </c>
      <c r="CG99" s="32">
        <f t="shared" si="78"/>
        <v>0.14000000000000001</v>
      </c>
      <c r="CH99" s="34" t="str">
        <f t="shared" si="61"/>
        <v>기계</v>
      </c>
      <c r="CI99" s="34" t="str">
        <f t="shared" si="62"/>
        <v>-</v>
      </c>
      <c r="CJ99" s="34" t="str">
        <f t="shared" si="63"/>
        <v>-</v>
      </c>
      <c r="CK99" s="34" t="str">
        <f t="shared" si="64"/>
        <v/>
      </c>
      <c r="CL99" s="34" t="str">
        <f t="shared" si="65"/>
        <v/>
      </c>
      <c r="CM99" s="35" t="str">
        <f t="shared" si="66"/>
        <v/>
      </c>
    </row>
    <row r="100" spans="2:91" s="41" customFormat="1" ht="13.5" x14ac:dyDescent="0.3">
      <c r="B100" s="27">
        <v>97</v>
      </c>
      <c r="C100" s="28" t="s">
        <v>1078</v>
      </c>
      <c r="D100" s="29" t="str">
        <f t="shared" ref="D100:D131" si="79">IF(X100="-",N100&amp;" 없음",IF(X100="","",IF(AH100=X100,N100&amp;" "&amp;X100&amp;"각",N100&amp;" "&amp;X100&amp;"→"&amp;AH100&amp;"각")))</f>
        <v>아브렐슈드 없음</v>
      </c>
      <c r="E100" s="29" t="str">
        <f t="shared" ref="E100:E131" si="80">IF(Y100="-",O100&amp;" 없음",IF(Y100="","",IF(AI100=Y100,O100&amp;" "&amp;Y100&amp;"각",O100&amp;" "&amp;Y100&amp;"→"&amp;AI100&amp;"각")))</f>
        <v>아제나&amp;이난나 3각</v>
      </c>
      <c r="F100" s="29" t="str">
        <f t="shared" ref="F100:F131" si="81">IF(Z100="-",P100&amp;" 없음",IF(Z100="","",IF(AJ100=Z100,P100&amp;" "&amp;Z100&amp;"각",P100&amp;" "&amp;Z100&amp;"→"&amp;AJ100&amp;"각")))</f>
        <v>에아달린 0→3각</v>
      </c>
      <c r="G100" s="29" t="str">
        <f t="shared" ref="G100:G131" si="82">IF(AA100="-",Q100&amp;" 없음",IF(AA100="","",IF(AK100=AA100,Q100&amp;" "&amp;AA100&amp;"각",Q100&amp;" "&amp;AA100&amp;"→"&amp;AK100&amp;"각")))</f>
        <v>아델 0→3각</v>
      </c>
      <c r="H100" s="29" t="str">
        <f t="shared" ref="H100:H131" si="83">IF(AB100="-",R100&amp;" 없음",IF(AB100="","",IF(AL100=AB100,R100&amp;" "&amp;AB100&amp;"각",R100&amp;" "&amp;AB100&amp;"→"&amp;AL100&amp;"각")))</f>
        <v>엘레노아 1→5각</v>
      </c>
      <c r="I100" s="29" t="str">
        <f t="shared" ref="I100:I131" si="84">IF(AC100="-",S100&amp;" 없음",IF(AC100="","",IF(AM100=AC100,S100&amp;" "&amp;AC100&amp;"각",S100&amp;" "&amp;AC100&amp;"→"&amp;AM100&amp;"각")))</f>
        <v>아드린느 1→2각</v>
      </c>
      <c r="J100" s="29" t="str">
        <f t="shared" ref="J100:J131" si="85">IF(AD100="-",T100&amp;" 없음",IF(AD100="","",IF(AN100=AD100,T100&amp;" "&amp;AD100&amp;"각",T100&amp;" "&amp;AD100&amp;"→"&amp;AN100&amp;"각")))</f>
        <v/>
      </c>
      <c r="K100" s="29" t="str">
        <f t="shared" ref="K100:K131" si="86">IF(AE100="-",U100&amp;" 없음",IF(AE100="","",IF(AO100=AE100,U100&amp;" "&amp;AE100&amp;"각",U100&amp;" "&amp;AE100&amp;"→"&amp;AO100&amp;"각")))</f>
        <v/>
      </c>
      <c r="L100" s="29" t="str">
        <f t="shared" ref="L100:L131" si="87">IF(AF100="-",V100&amp;" 없음",IF(AF100="","",IF(AP100=AF100,V100&amp;" "&amp;AF100&amp;"각",V100&amp;" "&amp;AF100&amp;"→"&amp;AP100&amp;"각")))</f>
        <v/>
      </c>
      <c r="M100" s="29" t="str">
        <f t="shared" ref="M100:M131" si="88">IF(AG100="-",W100&amp;" 없음",IF(AG100="","",IF(AQ100=AG100,W100&amp;" "&amp;AG100&amp;"각",W100&amp;" "&amp;AG100&amp;"→"&amp;AQ100&amp;"각")))</f>
        <v/>
      </c>
      <c r="N100" s="28" t="s">
        <v>1012</v>
      </c>
      <c r="O100" s="28" t="s">
        <v>1074</v>
      </c>
      <c r="P100" s="28" t="s">
        <v>1075</v>
      </c>
      <c r="Q100" s="28" t="s">
        <v>991</v>
      </c>
      <c r="R100" s="28" t="s">
        <v>359</v>
      </c>
      <c r="S100" s="28" t="s">
        <v>301</v>
      </c>
      <c r="T100" s="28"/>
      <c r="U100" s="28"/>
      <c r="V100" s="28"/>
      <c r="W100" s="28"/>
      <c r="X100" s="28" t="str">
        <f>IF(AR100="","",VLOOKUP(AR100,추피_입력!$C$2:$E$289,2,0))</f>
        <v>-</v>
      </c>
      <c r="Y100" s="28">
        <f>IF(AS100="","",VLOOKUP(AS100,추피_입력!$C$2:$E$289,2,0))</f>
        <v>3</v>
      </c>
      <c r="Z100" s="28">
        <f>IF(AT100="","",VLOOKUP(AT100,추피_입력!$C$2:$E$289,2,0))</f>
        <v>0</v>
      </c>
      <c r="AA100" s="28">
        <f>IF(AU100="","",VLOOKUP(AU100,추피_입력!$C$2:$E$289,2,0))</f>
        <v>0</v>
      </c>
      <c r="AB100" s="28">
        <f>IF(AV100="","",VLOOKUP(AV100,추피_입력!$C$2:$E$289,2,0))</f>
        <v>1</v>
      </c>
      <c r="AC100" s="28">
        <f>IF(AW100="","",VLOOKUP(AW100,추피_입력!$C$2:$E$289,2,0))</f>
        <v>1</v>
      </c>
      <c r="AD100" s="28" t="str">
        <f>IF(AX100="","",VLOOKUP(AX100,추피_입력!$C$2:$E$289,2,0))</f>
        <v/>
      </c>
      <c r="AE100" s="28" t="str">
        <f>IF(AY100="","",VLOOKUP(AY100,추피_입력!$C$2:$E$289,2,0))</f>
        <v/>
      </c>
      <c r="AF100" s="28" t="str">
        <f>IF(AZ100="","",VLOOKUP(AZ100,추피_입력!$C$2:$E$289,2,0))</f>
        <v/>
      </c>
      <c r="AG100" s="28" t="str">
        <f>IF(BA100="","",VLOOKUP(BA100,추피_입력!$C$2:$E$289,2,0))</f>
        <v/>
      </c>
      <c r="AH100" s="28" t="str">
        <f>IF(AR100="","",VLOOKUP(AR100,추피_입력!$C$2:$G$289,5,0))</f>
        <v>-</v>
      </c>
      <c r="AI100" s="28">
        <f>IF(AS100="","",VLOOKUP(AS100,추피_입력!$C$2:$G$289,5,0))</f>
        <v>3</v>
      </c>
      <c r="AJ100" s="28">
        <f>IF(AT100="","",VLOOKUP(AT100,추피_입력!$C$2:$G$289,5,0))</f>
        <v>3</v>
      </c>
      <c r="AK100" s="28">
        <f>IF(AU100="","",VLOOKUP(AU100,추피_입력!$C$2:$G$289,5,0))</f>
        <v>3</v>
      </c>
      <c r="AL100" s="28">
        <f>IF(AV100="","",VLOOKUP(AV100,추피_입력!$C$2:$G$289,5,0))</f>
        <v>5</v>
      </c>
      <c r="AM100" s="28">
        <f>IF(AW100="","",VLOOKUP(AW100,추피_입력!$C$2:$G$289,5,0))</f>
        <v>2</v>
      </c>
      <c r="AN100" s="28" t="str">
        <f>IF(AX100="","",VLOOKUP(AX100,추피_입력!$C$2:$G$289,5,0))</f>
        <v/>
      </c>
      <c r="AO100" s="28" t="str">
        <f>IF(AY100="","",VLOOKUP(AY100,추피_입력!$C$2:$G$289,5,0))</f>
        <v/>
      </c>
      <c r="AP100" s="28" t="str">
        <f>IF(AZ100="","",VLOOKUP(AZ100,추피_입력!$C$2:$G$289,5,0))</f>
        <v/>
      </c>
      <c r="AQ100" s="28" t="str">
        <f>IF(BA100="","",VLOOKUP(BA100,추피_입력!$C$2:$G$289,5,0))</f>
        <v/>
      </c>
      <c r="AR100" s="28" t="str">
        <f>IF(N100="","",VLOOKUP(N100,추피_입력!$B$2:$E$289,2,0))</f>
        <v>a-13</v>
      </c>
      <c r="AS100" s="28" t="str">
        <f>IF(O100="","",VLOOKUP(O100,추피_입력!$B$2:$E$289,2,0))</f>
        <v>a-14</v>
      </c>
      <c r="AT100" s="28" t="str">
        <f>IF(P100="","",VLOOKUP(P100,추피_입력!$B$2:$E$289,2,0))</f>
        <v>b-35</v>
      </c>
      <c r="AU100" s="28" t="str">
        <f>IF(Q100="","",VLOOKUP(Q100,추피_입력!$B$2:$E$289,2,0))</f>
        <v>b-27</v>
      </c>
      <c r="AV100" s="28" t="str">
        <f>IF(R100="","",VLOOKUP(R100,추피_입력!$B$2:$E$289,2,0))</f>
        <v>c-67</v>
      </c>
      <c r="AW100" s="28" t="str">
        <f>IF(S100="","",VLOOKUP(S100,추피_입력!$B$2:$E$289,2,0))</f>
        <v>c-56</v>
      </c>
      <c r="AX100" s="28" t="str">
        <f>IF(T100="","",VLOOKUP(T100,추피_입력!$B$2:$E$289,2,0))</f>
        <v/>
      </c>
      <c r="AY100" s="28" t="str">
        <f>IF(U100="","",VLOOKUP(U100,추피_입력!$B$2:$E$289,2,0))</f>
        <v/>
      </c>
      <c r="AZ100" s="28" t="str">
        <f>IF(V100="","",VLOOKUP(V100,추피_입력!$B$2:$E$289,2,0))</f>
        <v/>
      </c>
      <c r="BA100" s="28" t="str">
        <f>IF(W100="","",VLOOKUP(W100,추피_입력!$B$2:$E$289,2,0))</f>
        <v/>
      </c>
      <c r="BB100" s="28"/>
      <c r="BC100" s="28"/>
      <c r="BD100" s="28"/>
      <c r="BE100" s="28">
        <v>3</v>
      </c>
      <c r="BF100" s="28"/>
      <c r="BG100" s="28"/>
      <c r="BH100" s="28"/>
      <c r="BI100" s="28"/>
      <c r="BJ100" s="28"/>
      <c r="BK100" s="28" t="str">
        <f t="shared" si="67"/>
        <v/>
      </c>
      <c r="BL100" s="28" t="str">
        <f t="shared" si="68"/>
        <v>악마0.4</v>
      </c>
      <c r="BM100" s="28" t="str">
        <f t="shared" si="69"/>
        <v/>
      </c>
      <c r="BN100" s="28" t="str">
        <f t="shared" si="70"/>
        <v/>
      </c>
      <c r="BO100" s="28" t="str">
        <f t="shared" si="71"/>
        <v/>
      </c>
      <c r="BP100" s="28" t="str">
        <f t="shared" si="72"/>
        <v/>
      </c>
      <c r="BQ100" s="28" t="str">
        <f t="shared" si="73"/>
        <v/>
      </c>
      <c r="BR100" s="28" t="str">
        <f t="shared" si="74"/>
        <v/>
      </c>
      <c r="BS100" s="28" t="str">
        <f t="shared" si="75"/>
        <v/>
      </c>
      <c r="BT100" s="28">
        <f t="shared" si="76"/>
        <v>0.4</v>
      </c>
      <c r="BU100" s="28" t="str">
        <f t="shared" ref="BU100:BU131" si="89">IF(BK100&lt;&gt;"",BK100,IF(BL100&lt;&gt;"",BL100,IF(BM100&lt;&gt;"",BM100,IF(BN100&lt;&gt;"",BN100,IF(BO100&lt;&gt;"",BO100,IF(BP100&lt;&gt;"",BP100,IF(BQ100&lt;&gt;"",BQ100,IF(BR100&lt;&gt;"",BR100,BS100))))))))</f>
        <v>악마0.4</v>
      </c>
      <c r="BV100" s="28"/>
      <c r="BW100" s="28">
        <v>0.4</v>
      </c>
      <c r="BX100" s="28"/>
      <c r="BY100" s="28"/>
      <c r="BZ100" s="28"/>
      <c r="CA100" s="28"/>
      <c r="CB100" s="28"/>
      <c r="CC100" s="28"/>
      <c r="CD100" s="28"/>
      <c r="CE100" s="28">
        <f t="shared" ref="CE100:CE131" si="90">IF(SUM($BV100:$CD100)=0.2,0.06,IF(SUM($BV100:$CD100)=0.3,0.1,0.13))</f>
        <v>0.13</v>
      </c>
      <c r="CF100" s="28">
        <f t="shared" si="77"/>
        <v>0.13</v>
      </c>
      <c r="CG100" s="28">
        <f t="shared" si="78"/>
        <v>0.14000000000000001</v>
      </c>
      <c r="CH100" s="30" t="str">
        <f t="shared" ref="CH100:CH131" si="91">LEFT(BU100,2)</f>
        <v>악마</v>
      </c>
      <c r="CI100" s="30" t="str">
        <f t="shared" ref="CI100:CI131" si="92">IF(COUNTIF(X100:AG100,"-")&gt;0,"-",IF(AVERAGE(X100:AG100)=5,SUM(CE100:CG100),IF(AVERAGE(X100:AG100)&gt;=4,SUM(CE100:CF100),IF(AVERAGE(X100:AG100)&gt;=2,CE100,"-"))))</f>
        <v>-</v>
      </c>
      <c r="CJ100" s="30" t="str">
        <f t="shared" ref="CJ100:CJ131" si="93">IF(COUNTIF(AH100:AQ100,"-")&gt;0,"-",IF(AVERAGE(AH100:AQ100)=5,SUM(CE100:CG100),IF(AVERAGE(AH100:AQ100)&gt;=4,SUM(CE100:CF100),IF(AVERAGE(AH100:AQ100)&gt;=2,CE100,"-"))))</f>
        <v>-</v>
      </c>
      <c r="CK100" s="30" t="str">
        <f t="shared" ref="CK100:CK131" si="94">IF(CJ100="-","",IF(CI100="-",(2-AVERAGE(X100:AG100))*COUNT(X100:AG100),""))</f>
        <v/>
      </c>
      <c r="CL100" s="30" t="str">
        <f t="shared" ref="CL100:CL131" si="95">IF(AVERAGE(AH100:AQ100)&gt;=4,IF(CK100&lt;&gt;"",CK100+COUNT(AH100:AQ100)*2,IF(CI100=CJ100,"",(4-AVERAGE(X100:AG100))*COUNT(AH100:AQ100))),"")</f>
        <v/>
      </c>
      <c r="CM100" s="31" t="str">
        <f t="shared" ref="CM100:CM131" si="96">IF(AVERAGE(AH100:AQ100)=5,(5-AVERAGE(X100:AG100))*COUNT(X100:AG100),"")</f>
        <v/>
      </c>
    </row>
    <row r="101" spans="2:91" s="41" customFormat="1" ht="13.5" hidden="1" x14ac:dyDescent="0.3">
      <c r="B101" s="27">
        <v>98</v>
      </c>
      <c r="C101" s="32" t="s">
        <v>1079</v>
      </c>
      <c r="D101" s="33" t="str">
        <f t="shared" si="79"/>
        <v>오렐다 1→3각</v>
      </c>
      <c r="E101" s="33" t="str">
        <f t="shared" si="80"/>
        <v>루티아 0→4각</v>
      </c>
      <c r="F101" s="33" t="str">
        <f t="shared" si="81"/>
        <v>에아달린 0→3각</v>
      </c>
      <c r="G101" s="33" t="str">
        <f t="shared" si="82"/>
        <v>토토마 0→4각</v>
      </c>
      <c r="H101" s="33" t="str">
        <f t="shared" si="83"/>
        <v/>
      </c>
      <c r="I101" s="33" t="str">
        <f t="shared" si="84"/>
        <v/>
      </c>
      <c r="J101" s="33" t="str">
        <f t="shared" si="85"/>
        <v/>
      </c>
      <c r="K101" s="33" t="str">
        <f t="shared" si="86"/>
        <v/>
      </c>
      <c r="L101" s="33" t="str">
        <f t="shared" si="87"/>
        <v/>
      </c>
      <c r="M101" s="33" t="str">
        <f t="shared" si="88"/>
        <v/>
      </c>
      <c r="N101" s="32" t="s">
        <v>1080</v>
      </c>
      <c r="O101" s="32" t="s">
        <v>1081</v>
      </c>
      <c r="P101" s="32" t="s">
        <v>175</v>
      </c>
      <c r="Q101" s="32" t="s">
        <v>246</v>
      </c>
      <c r="R101" s="32"/>
      <c r="S101" s="32"/>
      <c r="T101" s="32"/>
      <c r="U101" s="32"/>
      <c r="V101" s="32"/>
      <c r="W101" s="32"/>
      <c r="X101" s="32">
        <f>IF(AR101="","",VLOOKUP(AR101,추피_입력!$C$2:$E$289,2,0))</f>
        <v>1</v>
      </c>
      <c r="Y101" s="32">
        <f>IF(AS101="","",VLOOKUP(AS101,추피_입력!$C$2:$E$289,2,0))</f>
        <v>0</v>
      </c>
      <c r="Z101" s="32">
        <f>IF(AT101="","",VLOOKUP(AT101,추피_입력!$C$2:$E$289,2,0))</f>
        <v>0</v>
      </c>
      <c r="AA101" s="32">
        <f>IF(AU101="","",VLOOKUP(AU101,추피_입력!$C$2:$E$289,2,0))</f>
        <v>0</v>
      </c>
      <c r="AB101" s="32" t="str">
        <f>IF(AV101="","",VLOOKUP(AV101,추피_입력!$C$2:$E$289,2,0))</f>
        <v/>
      </c>
      <c r="AC101" s="32" t="str">
        <f>IF(AW101="","",VLOOKUP(AW101,추피_입력!$C$2:$E$289,2,0))</f>
        <v/>
      </c>
      <c r="AD101" s="32" t="str">
        <f>IF(AX101="","",VLOOKUP(AX101,추피_입력!$C$2:$E$289,2,0))</f>
        <v/>
      </c>
      <c r="AE101" s="32" t="str">
        <f>IF(AY101="","",VLOOKUP(AY101,추피_입력!$C$2:$E$289,2,0))</f>
        <v/>
      </c>
      <c r="AF101" s="32" t="str">
        <f>IF(AZ101="","",VLOOKUP(AZ101,추피_입력!$C$2:$E$289,2,0))</f>
        <v/>
      </c>
      <c r="AG101" s="32" t="str">
        <f>IF(BA101="","",VLOOKUP(BA101,추피_입력!$C$2:$E$289,2,0))</f>
        <v/>
      </c>
      <c r="AH101" s="32">
        <f>IF(AR101="","",VLOOKUP(AR101,추피_입력!$C$2:$G$289,5,0))</f>
        <v>3</v>
      </c>
      <c r="AI101" s="32">
        <f>IF(AS101="","",VLOOKUP(AS101,추피_입력!$C$2:$G$289,5,0))</f>
        <v>4</v>
      </c>
      <c r="AJ101" s="32">
        <f>IF(AT101="","",VLOOKUP(AT101,추피_입력!$C$2:$G$289,5,0))</f>
        <v>3</v>
      </c>
      <c r="AK101" s="32">
        <f>IF(AU101="","",VLOOKUP(AU101,추피_입력!$C$2:$G$289,5,0))</f>
        <v>4</v>
      </c>
      <c r="AL101" s="32" t="str">
        <f>IF(AV101="","",VLOOKUP(AV101,추피_입력!$C$2:$G$289,5,0))</f>
        <v/>
      </c>
      <c r="AM101" s="32" t="str">
        <f>IF(AW101="","",VLOOKUP(AW101,추피_입력!$C$2:$G$289,5,0))</f>
        <v/>
      </c>
      <c r="AN101" s="32" t="str">
        <f>IF(AX101="","",VLOOKUP(AX101,추피_입력!$C$2:$G$289,5,0))</f>
        <v/>
      </c>
      <c r="AO101" s="32" t="str">
        <f>IF(AY101="","",VLOOKUP(AY101,추피_입력!$C$2:$G$289,5,0))</f>
        <v/>
      </c>
      <c r="AP101" s="32" t="str">
        <f>IF(AZ101="","",VLOOKUP(AZ101,추피_입력!$C$2:$G$289,5,0))</f>
        <v/>
      </c>
      <c r="AQ101" s="32" t="str">
        <f>IF(BA101="","",VLOOKUP(BA101,추피_입력!$C$2:$G$289,5,0))</f>
        <v/>
      </c>
      <c r="AR101" s="32" t="str">
        <f>IF(N101="","",VLOOKUP(N101,추피_입력!$B$2:$E$289,2,0))</f>
        <v>c-70</v>
      </c>
      <c r="AS101" s="32" t="str">
        <f>IF(O101="","",VLOOKUP(O101,추피_입력!$B$2:$E$289,2,0))</f>
        <v>d-14</v>
      </c>
      <c r="AT101" s="32" t="str">
        <f>IF(P101="","",VLOOKUP(P101,추피_입력!$B$2:$E$289,2,0))</f>
        <v>b-35</v>
      </c>
      <c r="AU101" s="32" t="str">
        <f>IF(Q101="","",VLOOKUP(Q101,추피_입력!$B$2:$E$289,2,0))</f>
        <v>c-88</v>
      </c>
      <c r="AV101" s="32" t="str">
        <f>IF(R101="","",VLOOKUP(R101,추피_입력!$B$2:$E$289,2,0))</f>
        <v/>
      </c>
      <c r="AW101" s="32" t="str">
        <f>IF(S101="","",VLOOKUP(S101,추피_입력!$B$2:$E$289,2,0))</f>
        <v/>
      </c>
      <c r="AX101" s="32" t="str">
        <f>IF(T101="","",VLOOKUP(T101,추피_입력!$B$2:$E$289,2,0))</f>
        <v/>
      </c>
      <c r="AY101" s="32" t="str">
        <f>IF(U101="","",VLOOKUP(U101,추피_입력!$B$2:$E$289,2,0))</f>
        <v/>
      </c>
      <c r="AZ101" s="32" t="str">
        <f>IF(V101="","",VLOOKUP(V101,추피_입력!$B$2:$E$289,2,0))</f>
        <v/>
      </c>
      <c r="BA101" s="32" t="str">
        <f>IF(W101="","",VLOOKUP(W101,추피_입력!$B$2:$E$289,2,0))</f>
        <v/>
      </c>
      <c r="BB101" s="32"/>
      <c r="BC101" s="32"/>
      <c r="BD101" s="32"/>
      <c r="BE101" s="32"/>
      <c r="BF101" s="32"/>
      <c r="BG101" s="32">
        <v>2</v>
      </c>
      <c r="BH101" s="32"/>
      <c r="BI101" s="32"/>
      <c r="BJ101" s="32"/>
      <c r="BK101" s="32" t="str">
        <f t="shared" si="67"/>
        <v/>
      </c>
      <c r="BL101" s="32" t="str">
        <f t="shared" si="68"/>
        <v/>
      </c>
      <c r="BM101" s="32" t="str">
        <f t="shared" si="69"/>
        <v/>
      </c>
      <c r="BN101" s="32" t="str">
        <f t="shared" si="70"/>
        <v>불사0.2</v>
      </c>
      <c r="BO101" s="32" t="str">
        <f t="shared" si="71"/>
        <v/>
      </c>
      <c r="BP101" s="32" t="str">
        <f t="shared" si="72"/>
        <v/>
      </c>
      <c r="BQ101" s="32" t="str">
        <f t="shared" si="73"/>
        <v/>
      </c>
      <c r="BR101" s="32" t="str">
        <f t="shared" si="74"/>
        <v/>
      </c>
      <c r="BS101" s="32" t="str">
        <f t="shared" si="75"/>
        <v/>
      </c>
      <c r="BT101" s="32">
        <f t="shared" si="76"/>
        <v>0.2</v>
      </c>
      <c r="BU101" s="32" t="str">
        <f t="shared" si="89"/>
        <v>불사0.2</v>
      </c>
      <c r="BV101" s="32"/>
      <c r="BW101" s="32"/>
      <c r="BX101" s="32"/>
      <c r="BY101" s="32">
        <v>0.2</v>
      </c>
      <c r="BZ101" s="32"/>
      <c r="CA101" s="32"/>
      <c r="CB101" s="32"/>
      <c r="CC101" s="32"/>
      <c r="CD101" s="32"/>
      <c r="CE101" s="32">
        <f t="shared" si="90"/>
        <v>0.06</v>
      </c>
      <c r="CF101" s="32">
        <f t="shared" si="77"/>
        <v>7.0000000000000007E-2</v>
      </c>
      <c r="CG101" s="32">
        <f t="shared" si="78"/>
        <v>7.0000000000000007E-2</v>
      </c>
      <c r="CH101" s="34" t="str">
        <f t="shared" si="91"/>
        <v>불사</v>
      </c>
      <c r="CI101" s="34" t="str">
        <f t="shared" si="92"/>
        <v>-</v>
      </c>
      <c r="CJ101" s="34">
        <f t="shared" si="93"/>
        <v>0.06</v>
      </c>
      <c r="CK101" s="34">
        <f t="shared" si="94"/>
        <v>7</v>
      </c>
      <c r="CL101" s="34" t="str">
        <f t="shared" si="95"/>
        <v/>
      </c>
      <c r="CM101" s="35" t="str">
        <f t="shared" si="96"/>
        <v/>
      </c>
    </row>
    <row r="102" spans="2:91" s="41" customFormat="1" ht="13.5" hidden="1" x14ac:dyDescent="0.3">
      <c r="B102" s="27">
        <v>99</v>
      </c>
      <c r="C102" s="28" t="s">
        <v>1082</v>
      </c>
      <c r="D102" s="29" t="str">
        <f t="shared" si="79"/>
        <v>기드온 0→5각</v>
      </c>
      <c r="E102" s="29" t="str">
        <f t="shared" si="80"/>
        <v>에아달린 0→3각</v>
      </c>
      <c r="F102" s="29" t="str">
        <f t="shared" si="81"/>
        <v/>
      </c>
      <c r="G102" s="29" t="str">
        <f t="shared" si="82"/>
        <v/>
      </c>
      <c r="H102" s="29" t="str">
        <f t="shared" si="83"/>
        <v/>
      </c>
      <c r="I102" s="29" t="str">
        <f t="shared" si="84"/>
        <v/>
      </c>
      <c r="J102" s="29" t="str">
        <f t="shared" si="85"/>
        <v/>
      </c>
      <c r="K102" s="29" t="str">
        <f t="shared" si="86"/>
        <v/>
      </c>
      <c r="L102" s="29" t="str">
        <f t="shared" si="87"/>
        <v/>
      </c>
      <c r="M102" s="29" t="str">
        <f t="shared" si="88"/>
        <v/>
      </c>
      <c r="N102" s="28" t="s">
        <v>912</v>
      </c>
      <c r="O102" s="28" t="s">
        <v>1075</v>
      </c>
      <c r="P102" s="28"/>
      <c r="Q102" s="28"/>
      <c r="R102" s="28"/>
      <c r="S102" s="28"/>
      <c r="T102" s="28"/>
      <c r="U102" s="28"/>
      <c r="V102" s="28"/>
      <c r="W102" s="28"/>
      <c r="X102" s="28">
        <f>IF(AR102="","",VLOOKUP(AR102,추피_입력!$C$2:$E$289,2,0))</f>
        <v>0</v>
      </c>
      <c r="Y102" s="28">
        <f>IF(AS102="","",VLOOKUP(AS102,추피_입력!$C$2:$E$289,2,0))</f>
        <v>0</v>
      </c>
      <c r="Z102" s="28" t="str">
        <f>IF(AT102="","",VLOOKUP(AT102,추피_입력!$C$2:$E$289,2,0))</f>
        <v/>
      </c>
      <c r="AA102" s="28" t="str">
        <f>IF(AU102="","",VLOOKUP(AU102,추피_입력!$C$2:$E$289,2,0))</f>
        <v/>
      </c>
      <c r="AB102" s="28" t="str">
        <f>IF(AV102="","",VLOOKUP(AV102,추피_입력!$C$2:$E$289,2,0))</f>
        <v/>
      </c>
      <c r="AC102" s="28" t="str">
        <f>IF(AW102="","",VLOOKUP(AW102,추피_입력!$C$2:$E$289,2,0))</f>
        <v/>
      </c>
      <c r="AD102" s="28" t="str">
        <f>IF(AX102="","",VLOOKUP(AX102,추피_입력!$C$2:$E$289,2,0))</f>
        <v/>
      </c>
      <c r="AE102" s="28" t="str">
        <f>IF(AY102="","",VLOOKUP(AY102,추피_입력!$C$2:$E$289,2,0))</f>
        <v/>
      </c>
      <c r="AF102" s="28" t="str">
        <f>IF(AZ102="","",VLOOKUP(AZ102,추피_입력!$C$2:$E$289,2,0))</f>
        <v/>
      </c>
      <c r="AG102" s="28" t="str">
        <f>IF(BA102="","",VLOOKUP(BA102,추피_입력!$C$2:$E$289,2,0))</f>
        <v/>
      </c>
      <c r="AH102" s="28">
        <f>IF(AR102="","",VLOOKUP(AR102,추피_입력!$C$2:$G$289,5,0))</f>
        <v>5</v>
      </c>
      <c r="AI102" s="28">
        <f>IF(AS102="","",VLOOKUP(AS102,추피_입력!$C$2:$G$289,5,0))</f>
        <v>3</v>
      </c>
      <c r="AJ102" s="28" t="str">
        <f>IF(AT102="","",VLOOKUP(AT102,추피_입력!$C$2:$G$289,5,0))</f>
        <v/>
      </c>
      <c r="AK102" s="28" t="str">
        <f>IF(AU102="","",VLOOKUP(AU102,추피_입력!$C$2:$G$289,5,0))</f>
        <v/>
      </c>
      <c r="AL102" s="28" t="str">
        <f>IF(AV102="","",VLOOKUP(AV102,추피_입력!$C$2:$G$289,5,0))</f>
        <v/>
      </c>
      <c r="AM102" s="28" t="str">
        <f>IF(AW102="","",VLOOKUP(AW102,추피_입력!$C$2:$G$289,5,0))</f>
        <v/>
      </c>
      <c r="AN102" s="28" t="str">
        <f>IF(AX102="","",VLOOKUP(AX102,추피_입력!$C$2:$G$289,5,0))</f>
        <v/>
      </c>
      <c r="AO102" s="28" t="str">
        <f>IF(AY102="","",VLOOKUP(AY102,추피_입력!$C$2:$G$289,5,0))</f>
        <v/>
      </c>
      <c r="AP102" s="28" t="str">
        <f>IF(AZ102="","",VLOOKUP(AZ102,추피_입력!$C$2:$G$289,5,0))</f>
        <v/>
      </c>
      <c r="AQ102" s="28" t="str">
        <f>IF(BA102="","",VLOOKUP(BA102,추피_입력!$C$2:$G$289,5,0))</f>
        <v/>
      </c>
      <c r="AR102" s="28" t="str">
        <f>IF(N102="","",VLOOKUP(N102,추피_입력!$B$2:$E$289,2,0))</f>
        <v>c-8</v>
      </c>
      <c r="AS102" s="28" t="str">
        <f>IF(O102="","",VLOOKUP(O102,추피_입력!$B$2:$E$289,2,0))</f>
        <v>b-35</v>
      </c>
      <c r="AT102" s="28" t="str">
        <f>IF(P102="","",VLOOKUP(P102,추피_입력!$B$2:$E$289,2,0))</f>
        <v/>
      </c>
      <c r="AU102" s="28" t="str">
        <f>IF(Q102="","",VLOOKUP(Q102,추피_입력!$B$2:$E$289,2,0))</f>
        <v/>
      </c>
      <c r="AV102" s="28" t="str">
        <f>IF(R102="","",VLOOKUP(R102,추피_입력!$B$2:$E$289,2,0))</f>
        <v/>
      </c>
      <c r="AW102" s="28" t="str">
        <f>IF(S102="","",VLOOKUP(S102,추피_입력!$B$2:$E$289,2,0))</f>
        <v/>
      </c>
      <c r="AX102" s="28" t="str">
        <f>IF(T102="","",VLOOKUP(T102,추피_입력!$B$2:$E$289,2,0))</f>
        <v/>
      </c>
      <c r="AY102" s="28" t="str">
        <f>IF(U102="","",VLOOKUP(U102,추피_입력!$B$2:$E$289,2,0))</f>
        <v/>
      </c>
      <c r="AZ102" s="28" t="str">
        <f>IF(V102="","",VLOOKUP(V102,추피_입력!$B$2:$E$289,2,0))</f>
        <v/>
      </c>
      <c r="BA102" s="28" t="str">
        <f>IF(W102="","",VLOOKUP(W102,추피_입력!$B$2:$E$289,2,0))</f>
        <v/>
      </c>
      <c r="BB102" s="28"/>
      <c r="BC102" s="28">
        <v>3</v>
      </c>
      <c r="BD102" s="28"/>
      <c r="BE102" s="28"/>
      <c r="BF102" s="28"/>
      <c r="BG102" s="28"/>
      <c r="BH102" s="28"/>
      <c r="BI102" s="28"/>
      <c r="BJ102" s="28"/>
      <c r="BK102" s="28" t="str">
        <f t="shared" si="67"/>
        <v/>
      </c>
      <c r="BL102" s="28" t="str">
        <f t="shared" si="68"/>
        <v/>
      </c>
      <c r="BM102" s="28" t="str">
        <f t="shared" si="69"/>
        <v/>
      </c>
      <c r="BN102" s="28" t="str">
        <f t="shared" si="70"/>
        <v/>
      </c>
      <c r="BO102" s="28" t="str">
        <f t="shared" si="71"/>
        <v>식물0.2</v>
      </c>
      <c r="BP102" s="28" t="str">
        <f t="shared" si="72"/>
        <v/>
      </c>
      <c r="BQ102" s="28" t="str">
        <f t="shared" si="73"/>
        <v/>
      </c>
      <c r="BR102" s="28" t="str">
        <f t="shared" si="74"/>
        <v/>
      </c>
      <c r="BS102" s="28" t="str">
        <f t="shared" si="75"/>
        <v/>
      </c>
      <c r="BT102" s="28">
        <f t="shared" si="76"/>
        <v>0.2</v>
      </c>
      <c r="BU102" s="28" t="str">
        <f t="shared" si="89"/>
        <v>식물0.2</v>
      </c>
      <c r="BV102" s="28"/>
      <c r="BW102" s="28"/>
      <c r="BX102" s="28"/>
      <c r="BY102" s="28"/>
      <c r="BZ102" s="28">
        <v>0.2</v>
      </c>
      <c r="CA102" s="28"/>
      <c r="CB102" s="28"/>
      <c r="CC102" s="28"/>
      <c r="CD102" s="28"/>
      <c r="CE102" s="28">
        <f t="shared" si="90"/>
        <v>0.06</v>
      </c>
      <c r="CF102" s="28">
        <f t="shared" si="77"/>
        <v>7.0000000000000007E-2</v>
      </c>
      <c r="CG102" s="28">
        <f t="shared" si="78"/>
        <v>7.0000000000000007E-2</v>
      </c>
      <c r="CH102" s="30" t="str">
        <f t="shared" si="91"/>
        <v>식물</v>
      </c>
      <c r="CI102" s="30" t="str">
        <f t="shared" si="92"/>
        <v>-</v>
      </c>
      <c r="CJ102" s="30">
        <f t="shared" si="93"/>
        <v>0.13</v>
      </c>
      <c r="CK102" s="30">
        <f t="shared" si="94"/>
        <v>4</v>
      </c>
      <c r="CL102" s="30">
        <f t="shared" si="95"/>
        <v>8</v>
      </c>
      <c r="CM102" s="31" t="str">
        <f t="shared" si="96"/>
        <v/>
      </c>
    </row>
    <row r="103" spans="2:91" s="41" customFormat="1" ht="13.5" hidden="1" x14ac:dyDescent="0.3">
      <c r="B103" s="27">
        <v>100</v>
      </c>
      <c r="C103" s="32" t="s">
        <v>1083</v>
      </c>
      <c r="D103" s="33" t="str">
        <f t="shared" si="79"/>
        <v>쿤겔라니움 0→4각</v>
      </c>
      <c r="E103" s="33" t="str">
        <f t="shared" si="80"/>
        <v>혹한의 헬가이아 0→3각</v>
      </c>
      <c r="F103" s="33" t="str">
        <f t="shared" si="81"/>
        <v>빙결의 레기오로스 0→2각</v>
      </c>
      <c r="G103" s="33" t="str">
        <f t="shared" si="82"/>
        <v>베르투스 0→3각</v>
      </c>
      <c r="H103" s="33" t="str">
        <f t="shared" si="83"/>
        <v/>
      </c>
      <c r="I103" s="33" t="str">
        <f t="shared" si="84"/>
        <v/>
      </c>
      <c r="J103" s="33" t="str">
        <f t="shared" si="85"/>
        <v/>
      </c>
      <c r="K103" s="33" t="str">
        <f t="shared" si="86"/>
        <v/>
      </c>
      <c r="L103" s="33" t="str">
        <f t="shared" si="87"/>
        <v/>
      </c>
      <c r="M103" s="33" t="str">
        <f t="shared" si="88"/>
        <v/>
      </c>
      <c r="N103" s="32" t="s">
        <v>1084</v>
      </c>
      <c r="O103" s="32" t="s">
        <v>932</v>
      </c>
      <c r="P103" s="32" t="s">
        <v>353</v>
      </c>
      <c r="Q103" s="32" t="s">
        <v>365</v>
      </c>
      <c r="R103" s="32"/>
      <c r="S103" s="32"/>
      <c r="T103" s="32"/>
      <c r="U103" s="32"/>
      <c r="V103" s="32"/>
      <c r="W103" s="32"/>
      <c r="X103" s="32">
        <f>IF(AR103="","",VLOOKUP(AR103,추피_입력!$C$2:$E$289,2,0))</f>
        <v>0</v>
      </c>
      <c r="Y103" s="32">
        <f>IF(AS103="","",VLOOKUP(AS103,추피_입력!$C$2:$E$289,2,0))</f>
        <v>0</v>
      </c>
      <c r="Z103" s="32">
        <f>IF(AT103="","",VLOOKUP(AT103,추피_입력!$C$2:$E$289,2,0))</f>
        <v>0</v>
      </c>
      <c r="AA103" s="32">
        <f>IF(AU103="","",VLOOKUP(AU103,추피_입력!$C$2:$E$289,2,0))</f>
        <v>0</v>
      </c>
      <c r="AB103" s="32" t="str">
        <f>IF(AV103="","",VLOOKUP(AV103,추피_입력!$C$2:$E$289,2,0))</f>
        <v/>
      </c>
      <c r="AC103" s="32" t="str">
        <f>IF(AW103="","",VLOOKUP(AW103,추피_입력!$C$2:$E$289,2,0))</f>
        <v/>
      </c>
      <c r="AD103" s="32" t="str">
        <f>IF(AX103="","",VLOOKUP(AX103,추피_입력!$C$2:$E$289,2,0))</f>
        <v/>
      </c>
      <c r="AE103" s="32" t="str">
        <f>IF(AY103="","",VLOOKUP(AY103,추피_입력!$C$2:$E$289,2,0))</f>
        <v/>
      </c>
      <c r="AF103" s="32" t="str">
        <f>IF(AZ103="","",VLOOKUP(AZ103,추피_입력!$C$2:$E$289,2,0))</f>
        <v/>
      </c>
      <c r="AG103" s="32" t="str">
        <f>IF(BA103="","",VLOOKUP(BA103,추피_입력!$C$2:$E$289,2,0))</f>
        <v/>
      </c>
      <c r="AH103" s="32">
        <f>IF(AR103="","",VLOOKUP(AR103,추피_입력!$C$2:$G$289,5,0))</f>
        <v>4</v>
      </c>
      <c r="AI103" s="32">
        <f>IF(AS103="","",VLOOKUP(AS103,추피_입력!$C$2:$G$289,5,0))</f>
        <v>3</v>
      </c>
      <c r="AJ103" s="32">
        <f>IF(AT103="","",VLOOKUP(AT103,추피_입력!$C$2:$G$289,5,0))</f>
        <v>2</v>
      </c>
      <c r="AK103" s="32">
        <f>IF(AU103="","",VLOOKUP(AU103,추피_입력!$C$2:$G$289,5,0))</f>
        <v>3</v>
      </c>
      <c r="AL103" s="32" t="str">
        <f>IF(AV103="","",VLOOKUP(AV103,추피_입력!$C$2:$G$289,5,0))</f>
        <v/>
      </c>
      <c r="AM103" s="32" t="str">
        <f>IF(AW103="","",VLOOKUP(AW103,추피_입력!$C$2:$G$289,5,0))</f>
        <v/>
      </c>
      <c r="AN103" s="32" t="str">
        <f>IF(AX103="","",VLOOKUP(AX103,추피_입력!$C$2:$G$289,5,0))</f>
        <v/>
      </c>
      <c r="AO103" s="32" t="str">
        <f>IF(AY103="","",VLOOKUP(AY103,추피_입력!$C$2:$G$289,5,0))</f>
        <v/>
      </c>
      <c r="AP103" s="32" t="str">
        <f>IF(AZ103="","",VLOOKUP(AZ103,추피_입력!$C$2:$G$289,5,0))</f>
        <v/>
      </c>
      <c r="AQ103" s="32" t="str">
        <f>IF(BA103="","",VLOOKUP(BA103,추피_입력!$C$2:$G$289,5,0))</f>
        <v/>
      </c>
      <c r="AR103" s="32" t="str">
        <f>IF(N103="","",VLOOKUP(N103,추피_입력!$B$2:$E$289,2,0))</f>
        <v>b-61</v>
      </c>
      <c r="AS103" s="32" t="str">
        <f>IF(O103="","",VLOOKUP(O103,추피_입력!$B$2:$E$289,2,0))</f>
        <v>b-73</v>
      </c>
      <c r="AT103" s="32" t="str">
        <f>IF(P103="","",VLOOKUP(P103,추피_입력!$B$2:$E$289,2,0))</f>
        <v>b-19</v>
      </c>
      <c r="AU103" s="32" t="str">
        <f>IF(Q103="","",VLOOKUP(Q103,추피_입력!$B$2:$E$289,2,0))</f>
        <v>b-16</v>
      </c>
      <c r="AV103" s="32" t="str">
        <f>IF(R103="","",VLOOKUP(R103,추피_입력!$B$2:$E$289,2,0))</f>
        <v/>
      </c>
      <c r="AW103" s="32" t="str">
        <f>IF(S103="","",VLOOKUP(S103,추피_입력!$B$2:$E$289,2,0))</f>
        <v/>
      </c>
      <c r="AX103" s="32" t="str">
        <f>IF(T103="","",VLOOKUP(T103,추피_입력!$B$2:$E$289,2,0))</f>
        <v/>
      </c>
      <c r="AY103" s="32" t="str">
        <f>IF(U103="","",VLOOKUP(U103,추피_입력!$B$2:$E$289,2,0))</f>
        <v/>
      </c>
      <c r="AZ103" s="32" t="str">
        <f>IF(V103="","",VLOOKUP(V103,추피_입력!$B$2:$E$289,2,0))</f>
        <v/>
      </c>
      <c r="BA103" s="32" t="str">
        <f>IF(W103="","",VLOOKUP(W103,추피_입력!$B$2:$E$289,2,0))</f>
        <v/>
      </c>
      <c r="BB103" s="32"/>
      <c r="BC103" s="32"/>
      <c r="BD103" s="32"/>
      <c r="BE103" s="32"/>
      <c r="BF103" s="32"/>
      <c r="BG103" s="32"/>
      <c r="BH103" s="32"/>
      <c r="BI103" s="32"/>
      <c r="BJ103" s="32">
        <v>2</v>
      </c>
      <c r="BK103" s="32" t="str">
        <f t="shared" si="67"/>
        <v/>
      </c>
      <c r="BL103" s="32" t="str">
        <f t="shared" si="68"/>
        <v/>
      </c>
      <c r="BM103" s="32" t="str">
        <f t="shared" si="69"/>
        <v/>
      </c>
      <c r="BN103" s="32" t="str">
        <f t="shared" si="70"/>
        <v/>
      </c>
      <c r="BO103" s="32" t="str">
        <f t="shared" si="71"/>
        <v/>
      </c>
      <c r="BP103" s="32" t="str">
        <f t="shared" si="72"/>
        <v>곤충0.2</v>
      </c>
      <c r="BQ103" s="32" t="str">
        <f t="shared" si="73"/>
        <v/>
      </c>
      <c r="BR103" s="32" t="str">
        <f t="shared" si="74"/>
        <v/>
      </c>
      <c r="BS103" s="32" t="str">
        <f t="shared" si="75"/>
        <v/>
      </c>
      <c r="BT103" s="32">
        <f t="shared" si="76"/>
        <v>0.2</v>
      </c>
      <c r="BU103" s="32" t="str">
        <f t="shared" si="89"/>
        <v>곤충0.2</v>
      </c>
      <c r="BV103" s="32"/>
      <c r="BW103" s="32"/>
      <c r="BX103" s="32"/>
      <c r="BY103" s="32"/>
      <c r="BZ103" s="32"/>
      <c r="CA103" s="32">
        <v>0.2</v>
      </c>
      <c r="CB103" s="32"/>
      <c r="CC103" s="32"/>
      <c r="CD103" s="32"/>
      <c r="CE103" s="32">
        <f t="shared" si="90"/>
        <v>0.06</v>
      </c>
      <c r="CF103" s="32">
        <f t="shared" si="77"/>
        <v>7.0000000000000007E-2</v>
      </c>
      <c r="CG103" s="32">
        <f t="shared" si="78"/>
        <v>7.0000000000000007E-2</v>
      </c>
      <c r="CH103" s="34" t="str">
        <f t="shared" si="91"/>
        <v>곤충</v>
      </c>
      <c r="CI103" s="34" t="str">
        <f t="shared" si="92"/>
        <v>-</v>
      </c>
      <c r="CJ103" s="34">
        <f t="shared" si="93"/>
        <v>0.06</v>
      </c>
      <c r="CK103" s="34">
        <f t="shared" si="94"/>
        <v>8</v>
      </c>
      <c r="CL103" s="34" t="str">
        <f t="shared" si="95"/>
        <v/>
      </c>
      <c r="CM103" s="35" t="str">
        <f t="shared" si="96"/>
        <v/>
      </c>
    </row>
    <row r="104" spans="2:91" s="41" customFormat="1" ht="13.5" hidden="1" x14ac:dyDescent="0.3">
      <c r="B104" s="27">
        <v>101</v>
      </c>
      <c r="C104" s="28" t="s">
        <v>1085</v>
      </c>
      <c r="D104" s="29" t="str">
        <f t="shared" si="79"/>
        <v>칼라도세 1→4각</v>
      </c>
      <c r="E104" s="29" t="str">
        <f t="shared" si="80"/>
        <v>발탄 0→3각</v>
      </c>
      <c r="F104" s="29" t="str">
        <f t="shared" si="81"/>
        <v>쿠크세이튼 1각</v>
      </c>
      <c r="G104" s="29" t="str">
        <f t="shared" si="82"/>
        <v>카마인 1각</v>
      </c>
      <c r="H104" s="29" t="str">
        <f t="shared" si="83"/>
        <v/>
      </c>
      <c r="I104" s="29" t="str">
        <f t="shared" si="84"/>
        <v/>
      </c>
      <c r="J104" s="29" t="str">
        <f t="shared" si="85"/>
        <v/>
      </c>
      <c r="K104" s="29" t="str">
        <f t="shared" si="86"/>
        <v/>
      </c>
      <c r="L104" s="29" t="str">
        <f t="shared" si="87"/>
        <v/>
      </c>
      <c r="M104" s="29" t="str">
        <f t="shared" si="88"/>
        <v/>
      </c>
      <c r="N104" s="28" t="s">
        <v>1007</v>
      </c>
      <c r="O104" s="28" t="s">
        <v>939</v>
      </c>
      <c r="P104" s="28" t="s">
        <v>947</v>
      </c>
      <c r="Q104" s="28" t="s">
        <v>937</v>
      </c>
      <c r="R104" s="28"/>
      <c r="S104" s="28"/>
      <c r="T104" s="28"/>
      <c r="U104" s="28"/>
      <c r="V104" s="28"/>
      <c r="W104" s="28"/>
      <c r="X104" s="28">
        <f>IF(AR104="","",VLOOKUP(AR104,추피_입력!$C$2:$E$289,2,0))</f>
        <v>1</v>
      </c>
      <c r="Y104" s="28">
        <f>IF(AS104="","",VLOOKUP(AS104,추피_입력!$C$2:$E$289,2,0))</f>
        <v>0</v>
      </c>
      <c r="Z104" s="28">
        <f>IF(AT104="","",VLOOKUP(AT104,추피_입력!$C$2:$E$289,2,0))</f>
        <v>1</v>
      </c>
      <c r="AA104" s="28">
        <f>IF(AU104="","",VLOOKUP(AU104,추피_입력!$C$2:$E$289,2,0))</f>
        <v>1</v>
      </c>
      <c r="AB104" s="28" t="str">
        <f>IF(AV104="","",VLOOKUP(AV104,추피_입력!$C$2:$E$289,2,0))</f>
        <v/>
      </c>
      <c r="AC104" s="28" t="str">
        <f>IF(AW104="","",VLOOKUP(AW104,추피_입력!$C$2:$E$289,2,0))</f>
        <v/>
      </c>
      <c r="AD104" s="28" t="str">
        <f>IF(AX104="","",VLOOKUP(AX104,추피_입력!$C$2:$E$289,2,0))</f>
        <v/>
      </c>
      <c r="AE104" s="28" t="str">
        <f>IF(AY104="","",VLOOKUP(AY104,추피_입력!$C$2:$E$289,2,0))</f>
        <v/>
      </c>
      <c r="AF104" s="28" t="str">
        <f>IF(AZ104="","",VLOOKUP(AZ104,추피_입력!$C$2:$E$289,2,0))</f>
        <v/>
      </c>
      <c r="AG104" s="28" t="str">
        <f>IF(BA104="","",VLOOKUP(BA104,추피_입력!$C$2:$E$289,2,0))</f>
        <v/>
      </c>
      <c r="AH104" s="28">
        <f>IF(AR104="","",VLOOKUP(AR104,추피_입력!$C$2:$G$289,5,0))</f>
        <v>4</v>
      </c>
      <c r="AI104" s="28">
        <f>IF(AS104="","",VLOOKUP(AS104,추피_입력!$C$2:$G$289,5,0))</f>
        <v>3</v>
      </c>
      <c r="AJ104" s="28">
        <f>IF(AT104="","",VLOOKUP(AT104,추피_입력!$C$2:$G$289,5,0))</f>
        <v>1</v>
      </c>
      <c r="AK104" s="28">
        <f>IF(AU104="","",VLOOKUP(AU104,추피_입력!$C$2:$G$289,5,0))</f>
        <v>1</v>
      </c>
      <c r="AL104" s="28" t="str">
        <f>IF(AV104="","",VLOOKUP(AV104,추피_입력!$C$2:$G$289,5,0))</f>
        <v/>
      </c>
      <c r="AM104" s="28" t="str">
        <f>IF(AW104="","",VLOOKUP(AW104,추피_입력!$C$2:$G$289,5,0))</f>
        <v/>
      </c>
      <c r="AN104" s="28" t="str">
        <f>IF(AX104="","",VLOOKUP(AX104,추피_입력!$C$2:$G$289,5,0))</f>
        <v/>
      </c>
      <c r="AO104" s="28" t="str">
        <f>IF(AY104="","",VLOOKUP(AY104,추피_입력!$C$2:$G$289,5,0))</f>
        <v/>
      </c>
      <c r="AP104" s="28" t="str">
        <f>IF(AZ104="","",VLOOKUP(AZ104,추피_입력!$C$2:$G$289,5,0))</f>
        <v/>
      </c>
      <c r="AQ104" s="28" t="str">
        <f>IF(BA104="","",VLOOKUP(BA104,추피_입력!$C$2:$G$289,5,0))</f>
        <v/>
      </c>
      <c r="AR104" s="28" t="str">
        <f>IF(N104="","",VLOOKUP(N104,추피_입력!$B$2:$E$289,2,0))</f>
        <v>c-82</v>
      </c>
      <c r="AS104" s="28" t="str">
        <f>IF(O104="","",VLOOKUP(O104,추피_입력!$B$2:$E$289,2,0))</f>
        <v>a-7</v>
      </c>
      <c r="AT104" s="28" t="str">
        <f>IF(P104="","",VLOOKUP(P104,추피_입력!$B$2:$E$289,2,0))</f>
        <v>a-24</v>
      </c>
      <c r="AU104" s="28" t="str">
        <f>IF(Q104="","",VLOOKUP(Q104,추피_입력!$B$2:$E$289,2,0))</f>
        <v>a-22</v>
      </c>
      <c r="AV104" s="28" t="str">
        <f>IF(R104="","",VLOOKUP(R104,추피_입력!$B$2:$E$289,2,0))</f>
        <v/>
      </c>
      <c r="AW104" s="28" t="str">
        <f>IF(S104="","",VLOOKUP(S104,추피_입력!$B$2:$E$289,2,0))</f>
        <v/>
      </c>
      <c r="AX104" s="28" t="str">
        <f>IF(T104="","",VLOOKUP(T104,추피_입력!$B$2:$E$289,2,0))</f>
        <v/>
      </c>
      <c r="AY104" s="28" t="str">
        <f>IF(U104="","",VLOOKUP(U104,추피_입력!$B$2:$E$289,2,0))</f>
        <v/>
      </c>
      <c r="AZ104" s="28" t="str">
        <f>IF(V104="","",VLOOKUP(V104,추피_입력!$B$2:$E$289,2,0))</f>
        <v/>
      </c>
      <c r="BA104" s="28" t="str">
        <f>IF(W104="","",VLOOKUP(W104,추피_입력!$B$2:$E$289,2,0))</f>
        <v/>
      </c>
      <c r="BB104" s="28">
        <v>8</v>
      </c>
      <c r="BC104" s="28"/>
      <c r="BD104" s="28"/>
      <c r="BE104" s="28"/>
      <c r="BF104" s="28"/>
      <c r="BG104" s="28"/>
      <c r="BH104" s="28"/>
      <c r="BI104" s="28"/>
      <c r="BJ104" s="28"/>
      <c r="BK104" s="28" t="str">
        <f t="shared" si="67"/>
        <v/>
      </c>
      <c r="BL104" s="28" t="str">
        <f t="shared" si="68"/>
        <v/>
      </c>
      <c r="BM104" s="28" t="str">
        <f t="shared" si="69"/>
        <v/>
      </c>
      <c r="BN104" s="28" t="str">
        <f t="shared" si="70"/>
        <v>불사0.4</v>
      </c>
      <c r="BO104" s="28" t="str">
        <f t="shared" si="71"/>
        <v/>
      </c>
      <c r="BP104" s="28" t="str">
        <f t="shared" si="72"/>
        <v/>
      </c>
      <c r="BQ104" s="28" t="str">
        <f t="shared" si="73"/>
        <v/>
      </c>
      <c r="BR104" s="28" t="str">
        <f t="shared" si="74"/>
        <v/>
      </c>
      <c r="BS104" s="28" t="str">
        <f t="shared" si="75"/>
        <v/>
      </c>
      <c r="BT104" s="28">
        <f t="shared" si="76"/>
        <v>0.4</v>
      </c>
      <c r="BU104" s="28" t="str">
        <f t="shared" si="89"/>
        <v>불사0.4</v>
      </c>
      <c r="BV104" s="28"/>
      <c r="BW104" s="28"/>
      <c r="BX104" s="28"/>
      <c r="BY104" s="28">
        <v>0.4</v>
      </c>
      <c r="BZ104" s="28"/>
      <c r="CA104" s="28"/>
      <c r="CB104" s="28"/>
      <c r="CC104" s="28"/>
      <c r="CD104" s="28"/>
      <c r="CE104" s="28">
        <f t="shared" si="90"/>
        <v>0.13</v>
      </c>
      <c r="CF104" s="28">
        <f t="shared" si="77"/>
        <v>0.13</v>
      </c>
      <c r="CG104" s="28">
        <f t="shared" si="78"/>
        <v>0.14000000000000001</v>
      </c>
      <c r="CH104" s="30" t="str">
        <f t="shared" si="91"/>
        <v>불사</v>
      </c>
      <c r="CI104" s="30" t="str">
        <f t="shared" si="92"/>
        <v>-</v>
      </c>
      <c r="CJ104" s="30">
        <f t="shared" si="93"/>
        <v>0.13</v>
      </c>
      <c r="CK104" s="30">
        <f t="shared" si="94"/>
        <v>5</v>
      </c>
      <c r="CL104" s="30" t="str">
        <f t="shared" si="95"/>
        <v/>
      </c>
      <c r="CM104" s="31" t="str">
        <f t="shared" si="96"/>
        <v/>
      </c>
    </row>
    <row r="105" spans="2:91" s="41" customFormat="1" ht="13.5" hidden="1" x14ac:dyDescent="0.3">
      <c r="B105" s="27">
        <v>102</v>
      </c>
      <c r="C105" s="32" t="s">
        <v>1086</v>
      </c>
      <c r="D105" s="33" t="str">
        <f t="shared" si="79"/>
        <v>카마인 1각</v>
      </c>
      <c r="E105" s="33" t="str">
        <f t="shared" si="80"/>
        <v>발탄 0→3각</v>
      </c>
      <c r="F105" s="33" t="str">
        <f t="shared" si="81"/>
        <v>쿠크세이튼 1각</v>
      </c>
      <c r="G105" s="33" t="str">
        <f t="shared" si="82"/>
        <v/>
      </c>
      <c r="H105" s="33" t="str">
        <f t="shared" si="83"/>
        <v/>
      </c>
      <c r="I105" s="33" t="str">
        <f t="shared" si="84"/>
        <v/>
      </c>
      <c r="J105" s="33" t="str">
        <f t="shared" si="85"/>
        <v/>
      </c>
      <c r="K105" s="33" t="str">
        <f t="shared" si="86"/>
        <v/>
      </c>
      <c r="L105" s="33" t="str">
        <f t="shared" si="87"/>
        <v/>
      </c>
      <c r="M105" s="33" t="str">
        <f t="shared" si="88"/>
        <v/>
      </c>
      <c r="N105" s="32" t="s">
        <v>937</v>
      </c>
      <c r="O105" s="32" t="s">
        <v>939</v>
      </c>
      <c r="P105" s="32" t="s">
        <v>189</v>
      </c>
      <c r="Q105" s="32"/>
      <c r="R105" s="32"/>
      <c r="S105" s="32"/>
      <c r="T105" s="32"/>
      <c r="U105" s="32"/>
      <c r="V105" s="32"/>
      <c r="W105" s="32"/>
      <c r="X105" s="32">
        <f>IF(AR105="","",VLOOKUP(AR105,추피_입력!$C$2:$E$289,2,0))</f>
        <v>1</v>
      </c>
      <c r="Y105" s="32">
        <f>IF(AS105="","",VLOOKUP(AS105,추피_입력!$C$2:$E$289,2,0))</f>
        <v>0</v>
      </c>
      <c r="Z105" s="32">
        <f>IF(AT105="","",VLOOKUP(AT105,추피_입력!$C$2:$E$289,2,0))</f>
        <v>1</v>
      </c>
      <c r="AA105" s="32" t="str">
        <f>IF(AU105="","",VLOOKUP(AU105,추피_입력!$C$2:$E$289,2,0))</f>
        <v/>
      </c>
      <c r="AB105" s="32" t="str">
        <f>IF(AV105="","",VLOOKUP(AV105,추피_입력!$C$2:$E$289,2,0))</f>
        <v/>
      </c>
      <c r="AC105" s="32" t="str">
        <f>IF(AW105="","",VLOOKUP(AW105,추피_입력!$C$2:$E$289,2,0))</f>
        <v/>
      </c>
      <c r="AD105" s="32" t="str">
        <f>IF(AX105="","",VLOOKUP(AX105,추피_입력!$C$2:$E$289,2,0))</f>
        <v/>
      </c>
      <c r="AE105" s="32" t="str">
        <f>IF(AY105="","",VLOOKUP(AY105,추피_입력!$C$2:$E$289,2,0))</f>
        <v/>
      </c>
      <c r="AF105" s="32" t="str">
        <f>IF(AZ105="","",VLOOKUP(AZ105,추피_입력!$C$2:$E$289,2,0))</f>
        <v/>
      </c>
      <c r="AG105" s="32" t="str">
        <f>IF(BA105="","",VLOOKUP(BA105,추피_입력!$C$2:$E$289,2,0))</f>
        <v/>
      </c>
      <c r="AH105" s="32">
        <f>IF(AR105="","",VLOOKUP(AR105,추피_입력!$C$2:$G$289,5,0))</f>
        <v>1</v>
      </c>
      <c r="AI105" s="32">
        <f>IF(AS105="","",VLOOKUP(AS105,추피_입력!$C$2:$G$289,5,0))</f>
        <v>3</v>
      </c>
      <c r="AJ105" s="32">
        <f>IF(AT105="","",VLOOKUP(AT105,추피_입력!$C$2:$G$289,5,0))</f>
        <v>1</v>
      </c>
      <c r="AK105" s="32" t="str">
        <f>IF(AU105="","",VLOOKUP(AU105,추피_입력!$C$2:$G$289,5,0))</f>
        <v/>
      </c>
      <c r="AL105" s="32" t="str">
        <f>IF(AV105="","",VLOOKUP(AV105,추피_입력!$C$2:$G$289,5,0))</f>
        <v/>
      </c>
      <c r="AM105" s="32" t="str">
        <f>IF(AW105="","",VLOOKUP(AW105,추피_입력!$C$2:$G$289,5,0))</f>
        <v/>
      </c>
      <c r="AN105" s="32" t="str">
        <f>IF(AX105="","",VLOOKUP(AX105,추피_입력!$C$2:$G$289,5,0))</f>
        <v/>
      </c>
      <c r="AO105" s="32" t="str">
        <f>IF(AY105="","",VLOOKUP(AY105,추피_입력!$C$2:$G$289,5,0))</f>
        <v/>
      </c>
      <c r="AP105" s="32" t="str">
        <f>IF(AZ105="","",VLOOKUP(AZ105,추피_입력!$C$2:$G$289,5,0))</f>
        <v/>
      </c>
      <c r="AQ105" s="32" t="str">
        <f>IF(BA105="","",VLOOKUP(BA105,추피_입력!$C$2:$G$289,5,0))</f>
        <v/>
      </c>
      <c r="AR105" s="32" t="str">
        <f>IF(N105="","",VLOOKUP(N105,추피_입력!$B$2:$E$289,2,0))</f>
        <v>a-22</v>
      </c>
      <c r="AS105" s="32" t="str">
        <f>IF(O105="","",VLOOKUP(O105,추피_입력!$B$2:$E$289,2,0))</f>
        <v>a-7</v>
      </c>
      <c r="AT105" s="32" t="str">
        <f>IF(P105="","",VLOOKUP(P105,추피_입력!$B$2:$E$289,2,0))</f>
        <v>a-24</v>
      </c>
      <c r="AU105" s="32" t="str">
        <f>IF(Q105="","",VLOOKUP(Q105,추피_입력!$B$2:$E$289,2,0))</f>
        <v/>
      </c>
      <c r="AV105" s="32" t="str">
        <f>IF(R105="","",VLOOKUP(R105,추피_입력!$B$2:$E$289,2,0))</f>
        <v/>
      </c>
      <c r="AW105" s="32" t="str">
        <f>IF(S105="","",VLOOKUP(S105,추피_입력!$B$2:$E$289,2,0))</f>
        <v/>
      </c>
      <c r="AX105" s="32" t="str">
        <f>IF(T105="","",VLOOKUP(T105,추피_입력!$B$2:$E$289,2,0))</f>
        <v/>
      </c>
      <c r="AY105" s="32" t="str">
        <f>IF(U105="","",VLOOKUP(U105,추피_입력!$B$2:$E$289,2,0))</f>
        <v/>
      </c>
      <c r="AZ105" s="32" t="str">
        <f>IF(V105="","",VLOOKUP(V105,추피_입력!$B$2:$E$289,2,0))</f>
        <v/>
      </c>
      <c r="BA105" s="32" t="str">
        <f>IF(W105="","",VLOOKUP(W105,추피_입력!$B$2:$E$289,2,0))</f>
        <v/>
      </c>
      <c r="BB105" s="32">
        <v>8</v>
      </c>
      <c r="BC105" s="32"/>
      <c r="BD105" s="32"/>
      <c r="BE105" s="32"/>
      <c r="BF105" s="32"/>
      <c r="BG105" s="32"/>
      <c r="BH105" s="32"/>
      <c r="BI105" s="32"/>
      <c r="BJ105" s="32"/>
      <c r="BK105" s="32" t="str">
        <f t="shared" si="67"/>
        <v/>
      </c>
      <c r="BL105" s="32" t="str">
        <f t="shared" si="68"/>
        <v/>
      </c>
      <c r="BM105" s="32" t="str">
        <f t="shared" si="69"/>
        <v/>
      </c>
      <c r="BN105" s="32" t="str">
        <f t="shared" si="70"/>
        <v/>
      </c>
      <c r="BO105" s="32" t="str">
        <f t="shared" si="71"/>
        <v>식물0.4</v>
      </c>
      <c r="BP105" s="32" t="str">
        <f t="shared" si="72"/>
        <v/>
      </c>
      <c r="BQ105" s="32" t="str">
        <f t="shared" si="73"/>
        <v/>
      </c>
      <c r="BR105" s="32" t="str">
        <f t="shared" si="74"/>
        <v/>
      </c>
      <c r="BS105" s="32" t="str">
        <f t="shared" si="75"/>
        <v/>
      </c>
      <c r="BT105" s="32">
        <f t="shared" si="76"/>
        <v>0.4</v>
      </c>
      <c r="BU105" s="32" t="str">
        <f t="shared" si="89"/>
        <v>식물0.4</v>
      </c>
      <c r="BV105" s="32"/>
      <c r="BW105" s="32"/>
      <c r="BX105" s="32"/>
      <c r="BY105" s="32"/>
      <c r="BZ105" s="32">
        <v>0.4</v>
      </c>
      <c r="CA105" s="32"/>
      <c r="CB105" s="32"/>
      <c r="CC105" s="32"/>
      <c r="CD105" s="32"/>
      <c r="CE105" s="32">
        <f t="shared" si="90"/>
        <v>0.13</v>
      </c>
      <c r="CF105" s="32">
        <f t="shared" si="77"/>
        <v>0.13</v>
      </c>
      <c r="CG105" s="32">
        <f t="shared" si="78"/>
        <v>0.14000000000000001</v>
      </c>
      <c r="CH105" s="34" t="str">
        <f t="shared" si="91"/>
        <v>식물</v>
      </c>
      <c r="CI105" s="34" t="str">
        <f t="shared" si="92"/>
        <v>-</v>
      </c>
      <c r="CJ105" s="34" t="str">
        <f t="shared" si="93"/>
        <v>-</v>
      </c>
      <c r="CK105" s="34" t="str">
        <f t="shared" si="94"/>
        <v/>
      </c>
      <c r="CL105" s="34" t="str">
        <f t="shared" si="95"/>
        <v/>
      </c>
      <c r="CM105" s="35" t="str">
        <f t="shared" si="96"/>
        <v/>
      </c>
    </row>
    <row r="106" spans="2:91" s="41" customFormat="1" ht="13.5" x14ac:dyDescent="0.3">
      <c r="B106" s="27">
        <v>103</v>
      </c>
      <c r="C106" s="28" t="s">
        <v>1087</v>
      </c>
      <c r="D106" s="29" t="str">
        <f t="shared" si="79"/>
        <v>사교도 대제사장 3→4각</v>
      </c>
      <c r="E106" s="29" t="str">
        <f t="shared" si="80"/>
        <v>쿠크세이튼 1각</v>
      </c>
      <c r="F106" s="29" t="str">
        <f t="shared" si="81"/>
        <v/>
      </c>
      <c r="G106" s="29" t="str">
        <f t="shared" si="82"/>
        <v/>
      </c>
      <c r="H106" s="29" t="str">
        <f t="shared" si="83"/>
        <v/>
      </c>
      <c r="I106" s="29" t="str">
        <f t="shared" si="84"/>
        <v/>
      </c>
      <c r="J106" s="29" t="str">
        <f t="shared" si="85"/>
        <v/>
      </c>
      <c r="K106" s="29" t="str">
        <f t="shared" si="86"/>
        <v/>
      </c>
      <c r="L106" s="29" t="str">
        <f t="shared" si="87"/>
        <v/>
      </c>
      <c r="M106" s="29" t="str">
        <f t="shared" si="88"/>
        <v/>
      </c>
      <c r="N106" s="28" t="s">
        <v>1020</v>
      </c>
      <c r="O106" s="28" t="s">
        <v>947</v>
      </c>
      <c r="P106" s="28"/>
      <c r="Q106" s="28"/>
      <c r="R106" s="28"/>
      <c r="S106" s="28"/>
      <c r="T106" s="28"/>
      <c r="U106" s="28"/>
      <c r="V106" s="28"/>
      <c r="W106" s="28"/>
      <c r="X106" s="28">
        <f>IF(AR106="","",VLOOKUP(AR106,추피_입력!$C$2:$E$289,2,0))</f>
        <v>3</v>
      </c>
      <c r="Y106" s="28">
        <f>IF(AS106="","",VLOOKUP(AS106,추피_입력!$C$2:$E$289,2,0))</f>
        <v>1</v>
      </c>
      <c r="Z106" s="28" t="str">
        <f>IF(AT106="","",VLOOKUP(AT106,추피_입력!$C$2:$E$289,2,0))</f>
        <v/>
      </c>
      <c r="AA106" s="28" t="str">
        <f>IF(AU106="","",VLOOKUP(AU106,추피_입력!$C$2:$E$289,2,0))</f>
        <v/>
      </c>
      <c r="AB106" s="28" t="str">
        <f>IF(AV106="","",VLOOKUP(AV106,추피_입력!$C$2:$E$289,2,0))</f>
        <v/>
      </c>
      <c r="AC106" s="28" t="str">
        <f>IF(AW106="","",VLOOKUP(AW106,추피_입력!$C$2:$E$289,2,0))</f>
        <v/>
      </c>
      <c r="AD106" s="28" t="str">
        <f>IF(AX106="","",VLOOKUP(AX106,추피_입력!$C$2:$E$289,2,0))</f>
        <v/>
      </c>
      <c r="AE106" s="28" t="str">
        <f>IF(AY106="","",VLOOKUP(AY106,추피_입력!$C$2:$E$289,2,0))</f>
        <v/>
      </c>
      <c r="AF106" s="28" t="str">
        <f>IF(AZ106="","",VLOOKUP(AZ106,추피_입력!$C$2:$E$289,2,0))</f>
        <v/>
      </c>
      <c r="AG106" s="28" t="str">
        <f>IF(BA106="","",VLOOKUP(BA106,추피_입력!$C$2:$E$289,2,0))</f>
        <v/>
      </c>
      <c r="AH106" s="28">
        <f>IF(AR106="","",VLOOKUP(AR106,추피_입력!$C$2:$G$289,5,0))</f>
        <v>4</v>
      </c>
      <c r="AI106" s="28">
        <f>IF(AS106="","",VLOOKUP(AS106,추피_입력!$C$2:$G$289,5,0))</f>
        <v>1</v>
      </c>
      <c r="AJ106" s="28" t="str">
        <f>IF(AT106="","",VLOOKUP(AT106,추피_입력!$C$2:$G$289,5,0))</f>
        <v/>
      </c>
      <c r="AK106" s="28" t="str">
        <f>IF(AU106="","",VLOOKUP(AU106,추피_입력!$C$2:$G$289,5,0))</f>
        <v/>
      </c>
      <c r="AL106" s="28" t="str">
        <f>IF(AV106="","",VLOOKUP(AV106,추피_입력!$C$2:$G$289,5,0))</f>
        <v/>
      </c>
      <c r="AM106" s="28" t="str">
        <f>IF(AW106="","",VLOOKUP(AW106,추피_입력!$C$2:$G$289,5,0))</f>
        <v/>
      </c>
      <c r="AN106" s="28" t="str">
        <f>IF(AX106="","",VLOOKUP(AX106,추피_입력!$C$2:$G$289,5,0))</f>
        <v/>
      </c>
      <c r="AO106" s="28" t="str">
        <f>IF(AY106="","",VLOOKUP(AY106,추피_입력!$C$2:$G$289,5,0))</f>
        <v/>
      </c>
      <c r="AP106" s="28" t="str">
        <f>IF(AZ106="","",VLOOKUP(AZ106,추피_입력!$C$2:$G$289,5,0))</f>
        <v/>
      </c>
      <c r="AQ106" s="28" t="str">
        <f>IF(BA106="","",VLOOKUP(BA106,추피_입력!$C$2:$G$289,5,0))</f>
        <v/>
      </c>
      <c r="AR106" s="28" t="str">
        <f>IF(N106="","",VLOOKUP(N106,추피_입력!$B$2:$E$289,2,0))</f>
        <v>c-40</v>
      </c>
      <c r="AS106" s="28" t="str">
        <f>IF(O106="","",VLOOKUP(O106,추피_입력!$B$2:$E$289,2,0))</f>
        <v>a-24</v>
      </c>
      <c r="AT106" s="28" t="str">
        <f>IF(P106="","",VLOOKUP(P106,추피_입력!$B$2:$E$289,2,0))</f>
        <v/>
      </c>
      <c r="AU106" s="28" t="str">
        <f>IF(Q106="","",VLOOKUP(Q106,추피_입력!$B$2:$E$289,2,0))</f>
        <v/>
      </c>
      <c r="AV106" s="28" t="str">
        <f>IF(R106="","",VLOOKUP(R106,추피_입력!$B$2:$E$289,2,0))</f>
        <v/>
      </c>
      <c r="AW106" s="28" t="str">
        <f>IF(S106="","",VLOOKUP(S106,추피_입력!$B$2:$E$289,2,0))</f>
        <v/>
      </c>
      <c r="AX106" s="28" t="str">
        <f>IF(T106="","",VLOOKUP(T106,추피_입력!$B$2:$E$289,2,0))</f>
        <v/>
      </c>
      <c r="AY106" s="28" t="str">
        <f>IF(U106="","",VLOOKUP(U106,추피_입력!$B$2:$E$289,2,0))</f>
        <v/>
      </c>
      <c r="AZ106" s="28" t="str">
        <f>IF(V106="","",VLOOKUP(V106,추피_입력!$B$2:$E$289,2,0))</f>
        <v/>
      </c>
      <c r="BA106" s="28" t="str">
        <f>IF(W106="","",VLOOKUP(W106,추피_입력!$B$2:$E$289,2,0))</f>
        <v/>
      </c>
      <c r="BB106" s="28"/>
      <c r="BC106" s="28"/>
      <c r="BD106" s="28"/>
      <c r="BE106" s="28"/>
      <c r="BF106" s="28"/>
      <c r="BG106" s="28"/>
      <c r="BH106" s="28">
        <v>2</v>
      </c>
      <c r="BI106" s="28"/>
      <c r="BJ106" s="28"/>
      <c r="BK106" s="28" t="str">
        <f t="shared" si="67"/>
        <v/>
      </c>
      <c r="BL106" s="28" t="str">
        <f t="shared" si="68"/>
        <v>악마0.2</v>
      </c>
      <c r="BM106" s="28" t="str">
        <f t="shared" si="69"/>
        <v/>
      </c>
      <c r="BN106" s="28" t="str">
        <f t="shared" si="70"/>
        <v/>
      </c>
      <c r="BO106" s="28" t="str">
        <f t="shared" si="71"/>
        <v/>
      </c>
      <c r="BP106" s="28" t="str">
        <f t="shared" si="72"/>
        <v/>
      </c>
      <c r="BQ106" s="28" t="str">
        <f t="shared" si="73"/>
        <v/>
      </c>
      <c r="BR106" s="28" t="str">
        <f t="shared" si="74"/>
        <v/>
      </c>
      <c r="BS106" s="28" t="str">
        <f t="shared" si="75"/>
        <v/>
      </c>
      <c r="BT106" s="28">
        <f t="shared" si="76"/>
        <v>0.2</v>
      </c>
      <c r="BU106" s="28" t="str">
        <f t="shared" si="89"/>
        <v>악마0.2</v>
      </c>
      <c r="BV106" s="28"/>
      <c r="BW106" s="28">
        <v>0.2</v>
      </c>
      <c r="BX106" s="28"/>
      <c r="BY106" s="28"/>
      <c r="BZ106" s="28"/>
      <c r="CA106" s="28"/>
      <c r="CB106" s="28"/>
      <c r="CC106" s="28"/>
      <c r="CD106" s="28"/>
      <c r="CE106" s="28">
        <f t="shared" si="90"/>
        <v>0.06</v>
      </c>
      <c r="CF106" s="28">
        <f t="shared" si="77"/>
        <v>7.0000000000000007E-2</v>
      </c>
      <c r="CG106" s="28">
        <f t="shared" si="78"/>
        <v>7.0000000000000007E-2</v>
      </c>
      <c r="CH106" s="30" t="str">
        <f t="shared" si="91"/>
        <v>악마</v>
      </c>
      <c r="CI106" s="30">
        <f t="shared" si="92"/>
        <v>0.06</v>
      </c>
      <c r="CJ106" s="30">
        <f t="shared" si="93"/>
        <v>0.06</v>
      </c>
      <c r="CK106" s="30" t="str">
        <f t="shared" si="94"/>
        <v/>
      </c>
      <c r="CL106" s="30" t="str">
        <f t="shared" si="95"/>
        <v/>
      </c>
      <c r="CM106" s="31" t="str">
        <f t="shared" si="96"/>
        <v/>
      </c>
    </row>
    <row r="107" spans="2:91" s="41" customFormat="1" ht="13.5" hidden="1" x14ac:dyDescent="0.3">
      <c r="B107" s="27">
        <v>104</v>
      </c>
      <c r="C107" s="32" t="s">
        <v>1088</v>
      </c>
      <c r="D107" s="33" t="str">
        <f t="shared" si="79"/>
        <v>쿠크세이튼 1각</v>
      </c>
      <c r="E107" s="33" t="str">
        <f t="shared" si="80"/>
        <v>크란테루스 0→3각</v>
      </c>
      <c r="F107" s="33" t="str">
        <f t="shared" si="81"/>
        <v>멜피셔스 0→4각</v>
      </c>
      <c r="G107" s="33" t="str">
        <f t="shared" si="82"/>
        <v/>
      </c>
      <c r="H107" s="33" t="str">
        <f t="shared" si="83"/>
        <v/>
      </c>
      <c r="I107" s="33" t="str">
        <f t="shared" si="84"/>
        <v/>
      </c>
      <c r="J107" s="33" t="str">
        <f t="shared" si="85"/>
        <v/>
      </c>
      <c r="K107" s="33" t="str">
        <f t="shared" si="86"/>
        <v/>
      </c>
      <c r="L107" s="33" t="str">
        <f t="shared" si="87"/>
        <v/>
      </c>
      <c r="M107" s="33" t="str">
        <f t="shared" si="88"/>
        <v/>
      </c>
      <c r="N107" s="32" t="s">
        <v>947</v>
      </c>
      <c r="O107" s="32" t="s">
        <v>1089</v>
      </c>
      <c r="P107" s="32" t="s">
        <v>367</v>
      </c>
      <c r="Q107" s="32"/>
      <c r="R107" s="32"/>
      <c r="S107" s="32"/>
      <c r="T107" s="32"/>
      <c r="U107" s="32"/>
      <c r="V107" s="32"/>
      <c r="W107" s="32"/>
      <c r="X107" s="32">
        <f>IF(AR107="","",VLOOKUP(AR107,추피_입력!$C$2:$E$289,2,0))</f>
        <v>1</v>
      </c>
      <c r="Y107" s="32">
        <f>IF(AS107="","",VLOOKUP(AS107,추피_입력!$C$2:$E$289,2,0))</f>
        <v>0</v>
      </c>
      <c r="Z107" s="32">
        <f>IF(AT107="","",VLOOKUP(AT107,추피_입력!$C$2:$E$289,2,0))</f>
        <v>0</v>
      </c>
      <c r="AA107" s="32" t="str">
        <f>IF(AU107="","",VLOOKUP(AU107,추피_입력!$C$2:$E$289,2,0))</f>
        <v/>
      </c>
      <c r="AB107" s="32" t="str">
        <f>IF(AV107="","",VLOOKUP(AV107,추피_입력!$C$2:$E$289,2,0))</f>
        <v/>
      </c>
      <c r="AC107" s="32" t="str">
        <f>IF(AW107="","",VLOOKUP(AW107,추피_입력!$C$2:$E$289,2,0))</f>
        <v/>
      </c>
      <c r="AD107" s="32" t="str">
        <f>IF(AX107="","",VLOOKUP(AX107,추피_입력!$C$2:$E$289,2,0))</f>
        <v/>
      </c>
      <c r="AE107" s="32" t="str">
        <f>IF(AY107="","",VLOOKUP(AY107,추피_입력!$C$2:$E$289,2,0))</f>
        <v/>
      </c>
      <c r="AF107" s="32" t="str">
        <f>IF(AZ107="","",VLOOKUP(AZ107,추피_입력!$C$2:$E$289,2,0))</f>
        <v/>
      </c>
      <c r="AG107" s="32" t="str">
        <f>IF(BA107="","",VLOOKUP(BA107,추피_입력!$C$2:$E$289,2,0))</f>
        <v/>
      </c>
      <c r="AH107" s="32">
        <f>IF(AR107="","",VLOOKUP(AR107,추피_입력!$C$2:$G$289,5,0))</f>
        <v>1</v>
      </c>
      <c r="AI107" s="32">
        <f>IF(AS107="","",VLOOKUP(AS107,추피_입력!$C$2:$G$289,5,0))</f>
        <v>3</v>
      </c>
      <c r="AJ107" s="32">
        <f>IF(AT107="","",VLOOKUP(AT107,추피_입력!$C$2:$G$289,5,0))</f>
        <v>4</v>
      </c>
      <c r="AK107" s="32" t="str">
        <f>IF(AU107="","",VLOOKUP(AU107,추피_입력!$C$2:$G$289,5,0))</f>
        <v/>
      </c>
      <c r="AL107" s="32" t="str">
        <f>IF(AV107="","",VLOOKUP(AV107,추피_입력!$C$2:$G$289,5,0))</f>
        <v/>
      </c>
      <c r="AM107" s="32" t="str">
        <f>IF(AW107="","",VLOOKUP(AW107,추피_입력!$C$2:$G$289,5,0))</f>
        <v/>
      </c>
      <c r="AN107" s="32" t="str">
        <f>IF(AX107="","",VLOOKUP(AX107,추피_입력!$C$2:$G$289,5,0))</f>
        <v/>
      </c>
      <c r="AO107" s="32" t="str">
        <f>IF(AY107="","",VLOOKUP(AY107,추피_입력!$C$2:$G$289,5,0))</f>
        <v/>
      </c>
      <c r="AP107" s="32" t="str">
        <f>IF(AZ107="","",VLOOKUP(AZ107,추피_입력!$C$2:$G$289,5,0))</f>
        <v/>
      </c>
      <c r="AQ107" s="32" t="str">
        <f>IF(BA107="","",VLOOKUP(BA107,추피_입력!$C$2:$G$289,5,0))</f>
        <v/>
      </c>
      <c r="AR107" s="32" t="str">
        <f>IF(N107="","",VLOOKUP(N107,추피_입력!$B$2:$E$289,2,0))</f>
        <v>a-24</v>
      </c>
      <c r="AS107" s="32" t="str">
        <f>IF(O107="","",VLOOKUP(O107,추피_입력!$B$2:$E$289,2,0))</f>
        <v>e-23</v>
      </c>
      <c r="AT107" s="32" t="str">
        <f>IF(P107="","",VLOOKUP(P107,추피_입력!$B$2:$E$289,2,0))</f>
        <v>e-11</v>
      </c>
      <c r="AU107" s="32" t="str">
        <f>IF(Q107="","",VLOOKUP(Q107,추피_입력!$B$2:$E$289,2,0))</f>
        <v/>
      </c>
      <c r="AV107" s="32" t="str">
        <f>IF(R107="","",VLOOKUP(R107,추피_입력!$B$2:$E$289,2,0))</f>
        <v/>
      </c>
      <c r="AW107" s="32" t="str">
        <f>IF(S107="","",VLOOKUP(S107,추피_입력!$B$2:$E$289,2,0))</f>
        <v/>
      </c>
      <c r="AX107" s="32" t="str">
        <f>IF(T107="","",VLOOKUP(T107,추피_입력!$B$2:$E$289,2,0))</f>
        <v/>
      </c>
      <c r="AY107" s="32" t="str">
        <f>IF(U107="","",VLOOKUP(U107,추피_입력!$B$2:$E$289,2,0))</f>
        <v/>
      </c>
      <c r="AZ107" s="32" t="str">
        <f>IF(V107="","",VLOOKUP(V107,추피_입력!$B$2:$E$289,2,0))</f>
        <v/>
      </c>
      <c r="BA107" s="32" t="str">
        <f>IF(W107="","",VLOOKUP(W107,추피_입력!$B$2:$E$289,2,0))</f>
        <v/>
      </c>
      <c r="BB107" s="32"/>
      <c r="BC107" s="32"/>
      <c r="BD107" s="32"/>
      <c r="BE107" s="32"/>
      <c r="BF107" s="32"/>
      <c r="BG107" s="32">
        <v>2</v>
      </c>
      <c r="BH107" s="32"/>
      <c r="BI107" s="32"/>
      <c r="BJ107" s="32"/>
      <c r="BK107" s="32" t="str">
        <f t="shared" si="67"/>
        <v>인간0.2</v>
      </c>
      <c r="BL107" s="32" t="str">
        <f t="shared" si="68"/>
        <v/>
      </c>
      <c r="BM107" s="32" t="str">
        <f t="shared" si="69"/>
        <v/>
      </c>
      <c r="BN107" s="32" t="str">
        <f t="shared" si="70"/>
        <v/>
      </c>
      <c r="BO107" s="32" t="str">
        <f t="shared" si="71"/>
        <v/>
      </c>
      <c r="BP107" s="32" t="str">
        <f t="shared" si="72"/>
        <v/>
      </c>
      <c r="BQ107" s="32" t="str">
        <f t="shared" si="73"/>
        <v/>
      </c>
      <c r="BR107" s="32" t="str">
        <f t="shared" si="74"/>
        <v/>
      </c>
      <c r="BS107" s="32" t="str">
        <f t="shared" si="75"/>
        <v/>
      </c>
      <c r="BT107" s="32">
        <f t="shared" si="76"/>
        <v>0.2</v>
      </c>
      <c r="BU107" s="32" t="str">
        <f t="shared" si="89"/>
        <v>인간0.2</v>
      </c>
      <c r="BV107" s="32">
        <v>0.2</v>
      </c>
      <c r="BW107" s="32"/>
      <c r="BX107" s="32"/>
      <c r="BY107" s="32"/>
      <c r="BZ107" s="32"/>
      <c r="CA107" s="32"/>
      <c r="CB107" s="32"/>
      <c r="CC107" s="32"/>
      <c r="CD107" s="32"/>
      <c r="CE107" s="32">
        <f t="shared" si="90"/>
        <v>0.06</v>
      </c>
      <c r="CF107" s="32">
        <f t="shared" si="77"/>
        <v>7.0000000000000007E-2</v>
      </c>
      <c r="CG107" s="32">
        <f t="shared" si="78"/>
        <v>7.0000000000000007E-2</v>
      </c>
      <c r="CH107" s="34" t="str">
        <f t="shared" si="91"/>
        <v>인간</v>
      </c>
      <c r="CI107" s="34" t="str">
        <f t="shared" si="92"/>
        <v>-</v>
      </c>
      <c r="CJ107" s="34">
        <f t="shared" si="93"/>
        <v>0.06</v>
      </c>
      <c r="CK107" s="34">
        <f t="shared" si="94"/>
        <v>5</v>
      </c>
      <c r="CL107" s="34" t="str">
        <f t="shared" si="95"/>
        <v/>
      </c>
      <c r="CM107" s="35" t="str">
        <f t="shared" si="96"/>
        <v/>
      </c>
    </row>
    <row r="108" spans="2:91" s="41" customFormat="1" ht="13.5" hidden="1" x14ac:dyDescent="0.3">
      <c r="B108" s="27">
        <v>105</v>
      </c>
      <c r="C108" s="28" t="s">
        <v>1090</v>
      </c>
      <c r="D108" s="29" t="str">
        <f t="shared" si="79"/>
        <v>여울 0→5각</v>
      </c>
      <c r="E108" s="29" t="str">
        <f t="shared" si="80"/>
        <v>하백 0→2각</v>
      </c>
      <c r="F108" s="29" t="str">
        <f t="shared" si="81"/>
        <v>금강 0→3각</v>
      </c>
      <c r="G108" s="29" t="str">
        <f t="shared" si="82"/>
        <v>길달 0→3각</v>
      </c>
      <c r="H108" s="29" t="str">
        <f t="shared" si="83"/>
        <v>원포 1→2각</v>
      </c>
      <c r="I108" s="29" t="str">
        <f t="shared" si="84"/>
        <v>호동 0→3각</v>
      </c>
      <c r="J108" s="29" t="str">
        <f t="shared" si="85"/>
        <v>한손 0→3각</v>
      </c>
      <c r="K108" s="29" t="str">
        <f t="shared" si="86"/>
        <v>미령 1→3각</v>
      </c>
      <c r="L108" s="29" t="str">
        <f t="shared" si="87"/>
        <v>만포 1→3각</v>
      </c>
      <c r="M108" s="29" t="str">
        <f t="shared" si="88"/>
        <v>하리 0→3각</v>
      </c>
      <c r="N108" s="28" t="s">
        <v>1091</v>
      </c>
      <c r="O108" s="28" t="s">
        <v>1056</v>
      </c>
      <c r="P108" s="28" t="s">
        <v>1092</v>
      </c>
      <c r="Q108" s="28" t="s">
        <v>1093</v>
      </c>
      <c r="R108" s="28" t="s">
        <v>112</v>
      </c>
      <c r="S108" s="28" t="s">
        <v>371</v>
      </c>
      <c r="T108" s="28" t="s">
        <v>372</v>
      </c>
      <c r="U108" s="28" t="s">
        <v>197</v>
      </c>
      <c r="V108" s="28" t="s">
        <v>373</v>
      </c>
      <c r="W108" s="28" t="s">
        <v>374</v>
      </c>
      <c r="X108" s="28">
        <f>IF(AR108="","",VLOOKUP(AR108,추피_입력!$C$2:$E$289,2,0))</f>
        <v>0</v>
      </c>
      <c r="Y108" s="28">
        <f>IF(AS108="","",VLOOKUP(AS108,추피_입력!$C$2:$E$289,2,0))</f>
        <v>0</v>
      </c>
      <c r="Z108" s="28">
        <f>IF(AT108="","",VLOOKUP(AT108,추피_입력!$C$2:$E$289,2,0))</f>
        <v>0</v>
      </c>
      <c r="AA108" s="28">
        <f>IF(AU108="","",VLOOKUP(AU108,추피_입력!$C$2:$E$289,2,0))</f>
        <v>0</v>
      </c>
      <c r="AB108" s="28">
        <f>IF(AV108="","",VLOOKUP(AV108,추피_입력!$C$2:$E$289,2,0))</f>
        <v>1</v>
      </c>
      <c r="AC108" s="28">
        <f>IF(AW108="","",VLOOKUP(AW108,추피_입력!$C$2:$E$289,2,0))</f>
        <v>0</v>
      </c>
      <c r="AD108" s="28">
        <f>IF(AX108="","",VLOOKUP(AX108,추피_입력!$C$2:$E$289,2,0))</f>
        <v>0</v>
      </c>
      <c r="AE108" s="28">
        <f>IF(AY108="","",VLOOKUP(AY108,추피_입력!$C$2:$E$289,2,0))</f>
        <v>1</v>
      </c>
      <c r="AF108" s="28">
        <f>IF(AZ108="","",VLOOKUP(AZ108,추피_입력!$C$2:$E$289,2,0))</f>
        <v>1</v>
      </c>
      <c r="AG108" s="28">
        <f>IF(BA108="","",VLOOKUP(BA108,추피_입력!$C$2:$E$289,2,0))</f>
        <v>0</v>
      </c>
      <c r="AH108" s="28">
        <f>IF(AR108="","",VLOOKUP(AR108,추피_입력!$C$2:$G$289,5,0))</f>
        <v>5</v>
      </c>
      <c r="AI108" s="28">
        <f>IF(AS108="","",VLOOKUP(AS108,추피_입력!$C$2:$G$289,5,0))</f>
        <v>2</v>
      </c>
      <c r="AJ108" s="28">
        <f>IF(AT108="","",VLOOKUP(AT108,추피_입력!$C$2:$G$289,5,0))</f>
        <v>3</v>
      </c>
      <c r="AK108" s="28">
        <f>IF(AU108="","",VLOOKUP(AU108,추피_입력!$C$2:$G$289,5,0))</f>
        <v>3</v>
      </c>
      <c r="AL108" s="28">
        <f>IF(AV108="","",VLOOKUP(AV108,추피_입력!$C$2:$G$289,5,0))</f>
        <v>2</v>
      </c>
      <c r="AM108" s="28">
        <f>IF(AW108="","",VLOOKUP(AW108,추피_입력!$C$2:$G$289,5,0))</f>
        <v>3</v>
      </c>
      <c r="AN108" s="28">
        <f>IF(AX108="","",VLOOKUP(AX108,추피_입력!$C$2:$G$289,5,0))</f>
        <v>3</v>
      </c>
      <c r="AO108" s="28">
        <f>IF(AY108="","",VLOOKUP(AY108,추피_입력!$C$2:$G$289,5,0))</f>
        <v>3</v>
      </c>
      <c r="AP108" s="28">
        <f>IF(AZ108="","",VLOOKUP(AZ108,추피_입력!$C$2:$G$289,5,0))</f>
        <v>3</v>
      </c>
      <c r="AQ108" s="28">
        <f>IF(BA108="","",VLOOKUP(BA108,추피_입력!$C$2:$G$289,5,0))</f>
        <v>3</v>
      </c>
      <c r="AR108" s="28" t="str">
        <f>IF(N108="","",VLOOKUP(N108,추피_입력!$B$2:$E$289,2,0))</f>
        <v>d-32</v>
      </c>
      <c r="AS108" s="28" t="str">
        <f>IF(O108="","",VLOOKUP(O108,추피_입력!$B$2:$E$289,2,0))</f>
        <v>b-70</v>
      </c>
      <c r="AT108" s="28" t="str">
        <f>IF(P108="","",VLOOKUP(P108,추피_입력!$B$2:$E$289,2,0))</f>
        <v>d-4</v>
      </c>
      <c r="AU108" s="28" t="str">
        <f>IF(Q108="","",VLOOKUP(Q108,추피_입력!$B$2:$E$289,2,0))</f>
        <v>c-9</v>
      </c>
      <c r="AV108" s="28" t="str">
        <f>IF(R108="","",VLOOKUP(R108,추피_입력!$B$2:$E$289,2,0))</f>
        <v>c-71</v>
      </c>
      <c r="AW108" s="28" t="str">
        <f>IF(S108="","",VLOOKUP(S108,추피_입력!$B$2:$E$289,2,0))</f>
        <v>d-57</v>
      </c>
      <c r="AX108" s="28" t="str">
        <f>IF(T108="","",VLOOKUP(T108,추피_입력!$B$2:$E$289,2,0))</f>
        <v>d-54</v>
      </c>
      <c r="AY108" s="28" t="str">
        <f>IF(U108="","",VLOOKUP(U108,추피_입력!$B$2:$E$289,2,0))</f>
        <v>c-30</v>
      </c>
      <c r="AZ108" s="28" t="str">
        <f>IF(V108="","",VLOOKUP(V108,추피_입력!$B$2:$E$289,2,0))</f>
        <v>c-27</v>
      </c>
      <c r="BA108" s="28" t="str">
        <f>IF(W108="","",VLOOKUP(W108,추피_입력!$B$2:$E$289,2,0))</f>
        <v>d-52</v>
      </c>
      <c r="BB108" s="28">
        <v>5</v>
      </c>
      <c r="BC108" s="28"/>
      <c r="BD108" s="28"/>
      <c r="BE108" s="28"/>
      <c r="BF108" s="28"/>
      <c r="BG108" s="28"/>
      <c r="BH108" s="28"/>
      <c r="BI108" s="28"/>
      <c r="BJ108" s="28"/>
      <c r="BK108" s="28" t="str">
        <f t="shared" si="67"/>
        <v/>
      </c>
      <c r="BL108" s="28" t="str">
        <f t="shared" si="68"/>
        <v/>
      </c>
      <c r="BM108" s="28" t="str">
        <f t="shared" si="69"/>
        <v/>
      </c>
      <c r="BN108" s="28" t="str">
        <f t="shared" si="70"/>
        <v/>
      </c>
      <c r="BO108" s="28" t="str">
        <f t="shared" si="71"/>
        <v/>
      </c>
      <c r="BP108" s="28" t="str">
        <f t="shared" si="72"/>
        <v/>
      </c>
      <c r="BQ108" s="28" t="str">
        <f t="shared" si="73"/>
        <v>정령0.2</v>
      </c>
      <c r="BR108" s="28" t="str">
        <f t="shared" si="74"/>
        <v/>
      </c>
      <c r="BS108" s="28" t="str">
        <f t="shared" si="75"/>
        <v/>
      </c>
      <c r="BT108" s="28">
        <f t="shared" si="76"/>
        <v>0.2</v>
      </c>
      <c r="BU108" s="28" t="str">
        <f t="shared" si="89"/>
        <v>정령0.2</v>
      </c>
      <c r="BV108" s="28"/>
      <c r="BW108" s="28"/>
      <c r="BX108" s="28"/>
      <c r="BY108" s="28"/>
      <c r="BZ108" s="28"/>
      <c r="CA108" s="28"/>
      <c r="CB108" s="28">
        <v>0.2</v>
      </c>
      <c r="CC108" s="28"/>
      <c r="CD108" s="28"/>
      <c r="CE108" s="28">
        <f t="shared" si="90"/>
        <v>0.06</v>
      </c>
      <c r="CF108" s="28">
        <f t="shared" si="77"/>
        <v>7.0000000000000007E-2</v>
      </c>
      <c r="CG108" s="28">
        <f t="shared" si="78"/>
        <v>7.0000000000000007E-2</v>
      </c>
      <c r="CH108" s="30" t="str">
        <f t="shared" si="91"/>
        <v>정령</v>
      </c>
      <c r="CI108" s="30" t="str">
        <f t="shared" si="92"/>
        <v>-</v>
      </c>
      <c r="CJ108" s="30">
        <f t="shared" si="93"/>
        <v>0.06</v>
      </c>
      <c r="CK108" s="30">
        <f t="shared" si="94"/>
        <v>17</v>
      </c>
      <c r="CL108" s="30" t="str">
        <f t="shared" si="95"/>
        <v/>
      </c>
      <c r="CM108" s="31" t="str">
        <f t="shared" si="96"/>
        <v/>
      </c>
    </row>
    <row r="109" spans="2:91" s="41" customFormat="1" ht="13.5" hidden="1" x14ac:dyDescent="0.3">
      <c r="B109" s="27">
        <v>106</v>
      </c>
      <c r="C109" s="32" t="s">
        <v>1094</v>
      </c>
      <c r="D109" s="33" t="str">
        <f t="shared" si="79"/>
        <v>하백 0→2각</v>
      </c>
      <c r="E109" s="33" t="str">
        <f t="shared" si="80"/>
        <v>금강 0→3각</v>
      </c>
      <c r="F109" s="33" t="str">
        <f t="shared" si="81"/>
        <v>길달 0→3각</v>
      </c>
      <c r="G109" s="33" t="str">
        <f t="shared" si="82"/>
        <v>원포 1→2각</v>
      </c>
      <c r="H109" s="33" t="str">
        <f t="shared" si="83"/>
        <v>호동 0→3각</v>
      </c>
      <c r="I109" s="33" t="str">
        <f t="shared" si="84"/>
        <v>한손 0→3각</v>
      </c>
      <c r="J109" s="33" t="str">
        <f t="shared" si="85"/>
        <v>미령 1→3각</v>
      </c>
      <c r="K109" s="33" t="str">
        <f t="shared" si="86"/>
        <v>만포 1→3각</v>
      </c>
      <c r="L109" s="33" t="str">
        <f t="shared" si="87"/>
        <v>하리 0→3각</v>
      </c>
      <c r="M109" s="33" t="str">
        <f t="shared" si="88"/>
        <v/>
      </c>
      <c r="N109" s="32" t="s">
        <v>1056</v>
      </c>
      <c r="O109" s="32" t="s">
        <v>1092</v>
      </c>
      <c r="P109" s="32" t="s">
        <v>370</v>
      </c>
      <c r="Q109" s="32" t="s">
        <v>112</v>
      </c>
      <c r="R109" s="32" t="s">
        <v>371</v>
      </c>
      <c r="S109" s="32" t="s">
        <v>372</v>
      </c>
      <c r="T109" s="32" t="s">
        <v>197</v>
      </c>
      <c r="U109" s="32" t="s">
        <v>373</v>
      </c>
      <c r="V109" s="32" t="s">
        <v>374</v>
      </c>
      <c r="W109" s="32"/>
      <c r="X109" s="32">
        <f>IF(AR109="","",VLOOKUP(AR109,추피_입력!$C$2:$E$289,2,0))</f>
        <v>0</v>
      </c>
      <c r="Y109" s="32">
        <f>IF(AS109="","",VLOOKUP(AS109,추피_입력!$C$2:$E$289,2,0))</f>
        <v>0</v>
      </c>
      <c r="Z109" s="32">
        <f>IF(AT109="","",VLOOKUP(AT109,추피_입력!$C$2:$E$289,2,0))</f>
        <v>0</v>
      </c>
      <c r="AA109" s="32">
        <f>IF(AU109="","",VLOOKUP(AU109,추피_입력!$C$2:$E$289,2,0))</f>
        <v>1</v>
      </c>
      <c r="AB109" s="32">
        <f>IF(AV109="","",VLOOKUP(AV109,추피_입력!$C$2:$E$289,2,0))</f>
        <v>0</v>
      </c>
      <c r="AC109" s="32">
        <f>IF(AW109="","",VLOOKUP(AW109,추피_입력!$C$2:$E$289,2,0))</f>
        <v>0</v>
      </c>
      <c r="AD109" s="32">
        <f>IF(AX109="","",VLOOKUP(AX109,추피_입력!$C$2:$E$289,2,0))</f>
        <v>1</v>
      </c>
      <c r="AE109" s="32">
        <f>IF(AY109="","",VLOOKUP(AY109,추피_입력!$C$2:$E$289,2,0))</f>
        <v>1</v>
      </c>
      <c r="AF109" s="32">
        <f>IF(AZ109="","",VLOOKUP(AZ109,추피_입력!$C$2:$E$289,2,0))</f>
        <v>0</v>
      </c>
      <c r="AG109" s="32" t="str">
        <f>IF(BA109="","",VLOOKUP(BA109,추피_입력!$C$2:$E$289,2,0))</f>
        <v/>
      </c>
      <c r="AH109" s="32">
        <f>IF(AR109="","",VLOOKUP(AR109,추피_입력!$C$2:$G$289,5,0))</f>
        <v>2</v>
      </c>
      <c r="AI109" s="32">
        <f>IF(AS109="","",VLOOKUP(AS109,추피_입력!$C$2:$G$289,5,0))</f>
        <v>3</v>
      </c>
      <c r="AJ109" s="32">
        <f>IF(AT109="","",VLOOKUP(AT109,추피_입력!$C$2:$G$289,5,0))</f>
        <v>3</v>
      </c>
      <c r="AK109" s="32">
        <f>IF(AU109="","",VLOOKUP(AU109,추피_입력!$C$2:$G$289,5,0))</f>
        <v>2</v>
      </c>
      <c r="AL109" s="32">
        <f>IF(AV109="","",VLOOKUP(AV109,추피_입력!$C$2:$G$289,5,0))</f>
        <v>3</v>
      </c>
      <c r="AM109" s="32">
        <f>IF(AW109="","",VLOOKUP(AW109,추피_입력!$C$2:$G$289,5,0))</f>
        <v>3</v>
      </c>
      <c r="AN109" s="32">
        <f>IF(AX109="","",VLOOKUP(AX109,추피_입력!$C$2:$G$289,5,0))</f>
        <v>3</v>
      </c>
      <c r="AO109" s="32">
        <f>IF(AY109="","",VLOOKUP(AY109,추피_입력!$C$2:$G$289,5,0))</f>
        <v>3</v>
      </c>
      <c r="AP109" s="32">
        <f>IF(AZ109="","",VLOOKUP(AZ109,추피_입력!$C$2:$G$289,5,0))</f>
        <v>3</v>
      </c>
      <c r="AQ109" s="32" t="str">
        <f>IF(BA109="","",VLOOKUP(BA109,추피_입력!$C$2:$G$289,5,0))</f>
        <v/>
      </c>
      <c r="AR109" s="32" t="str">
        <f>IF(N109="","",VLOOKUP(N109,추피_입력!$B$2:$E$289,2,0))</f>
        <v>b-70</v>
      </c>
      <c r="AS109" s="32" t="str">
        <f>IF(O109="","",VLOOKUP(O109,추피_입력!$B$2:$E$289,2,0))</f>
        <v>d-4</v>
      </c>
      <c r="AT109" s="32" t="str">
        <f>IF(P109="","",VLOOKUP(P109,추피_입력!$B$2:$E$289,2,0))</f>
        <v>c-9</v>
      </c>
      <c r="AU109" s="32" t="str">
        <f>IF(Q109="","",VLOOKUP(Q109,추피_입력!$B$2:$E$289,2,0))</f>
        <v>c-71</v>
      </c>
      <c r="AV109" s="32" t="str">
        <f>IF(R109="","",VLOOKUP(R109,추피_입력!$B$2:$E$289,2,0))</f>
        <v>d-57</v>
      </c>
      <c r="AW109" s="32" t="str">
        <f>IF(S109="","",VLOOKUP(S109,추피_입력!$B$2:$E$289,2,0))</f>
        <v>d-54</v>
      </c>
      <c r="AX109" s="32" t="str">
        <f>IF(T109="","",VLOOKUP(T109,추피_입력!$B$2:$E$289,2,0))</f>
        <v>c-30</v>
      </c>
      <c r="AY109" s="32" t="str">
        <f>IF(U109="","",VLOOKUP(U109,추피_입력!$B$2:$E$289,2,0))</f>
        <v>c-27</v>
      </c>
      <c r="AZ109" s="32" t="str">
        <f>IF(V109="","",VLOOKUP(V109,추피_입력!$B$2:$E$289,2,0))</f>
        <v>d-52</v>
      </c>
      <c r="BA109" s="32" t="str">
        <f>IF(W109="","",VLOOKUP(W109,추피_입력!$B$2:$E$289,2,0))</f>
        <v/>
      </c>
      <c r="BB109" s="32"/>
      <c r="BC109" s="32"/>
      <c r="BD109" s="32">
        <v>2</v>
      </c>
      <c r="BE109" s="32"/>
      <c r="BF109" s="32"/>
      <c r="BG109" s="32"/>
      <c r="BH109" s="32"/>
      <c r="BI109" s="32"/>
      <c r="BJ109" s="32"/>
      <c r="BK109" s="32" t="str">
        <f t="shared" si="67"/>
        <v/>
      </c>
      <c r="BL109" s="32" t="str">
        <f t="shared" si="68"/>
        <v/>
      </c>
      <c r="BM109" s="32" t="str">
        <f t="shared" si="69"/>
        <v/>
      </c>
      <c r="BN109" s="32" t="str">
        <f t="shared" si="70"/>
        <v>불사0.2</v>
      </c>
      <c r="BO109" s="32" t="str">
        <f t="shared" si="71"/>
        <v/>
      </c>
      <c r="BP109" s="32" t="str">
        <f t="shared" si="72"/>
        <v/>
      </c>
      <c r="BQ109" s="32" t="str">
        <f t="shared" si="73"/>
        <v/>
      </c>
      <c r="BR109" s="32" t="str">
        <f t="shared" si="74"/>
        <v/>
      </c>
      <c r="BS109" s="32" t="str">
        <f t="shared" si="75"/>
        <v/>
      </c>
      <c r="BT109" s="32">
        <f t="shared" si="76"/>
        <v>0.2</v>
      </c>
      <c r="BU109" s="32" t="str">
        <f t="shared" si="89"/>
        <v>불사0.2</v>
      </c>
      <c r="BV109" s="32"/>
      <c r="BW109" s="32"/>
      <c r="BX109" s="32"/>
      <c r="BY109" s="32">
        <v>0.2</v>
      </c>
      <c r="BZ109" s="32"/>
      <c r="CA109" s="32"/>
      <c r="CB109" s="32"/>
      <c r="CC109" s="32"/>
      <c r="CD109" s="32"/>
      <c r="CE109" s="32">
        <f t="shared" si="90"/>
        <v>0.06</v>
      </c>
      <c r="CF109" s="32">
        <f t="shared" si="77"/>
        <v>7.0000000000000007E-2</v>
      </c>
      <c r="CG109" s="32">
        <f t="shared" si="78"/>
        <v>7.0000000000000007E-2</v>
      </c>
      <c r="CH109" s="34" t="str">
        <f t="shared" si="91"/>
        <v>불사</v>
      </c>
      <c r="CI109" s="34" t="str">
        <f t="shared" si="92"/>
        <v>-</v>
      </c>
      <c r="CJ109" s="34">
        <f t="shared" si="93"/>
        <v>0.06</v>
      </c>
      <c r="CK109" s="34">
        <f t="shared" si="94"/>
        <v>15</v>
      </c>
      <c r="CL109" s="34" t="str">
        <f t="shared" si="95"/>
        <v/>
      </c>
      <c r="CM109" s="35" t="str">
        <f t="shared" si="96"/>
        <v/>
      </c>
    </row>
    <row r="110" spans="2:91" s="41" customFormat="1" ht="13.5" hidden="1" x14ac:dyDescent="0.3">
      <c r="B110" s="27">
        <v>107</v>
      </c>
      <c r="C110" s="28" t="s">
        <v>1095</v>
      </c>
      <c r="D110" s="29" t="str">
        <f t="shared" si="79"/>
        <v>만포 1→3각</v>
      </c>
      <c r="E110" s="29" t="str">
        <f t="shared" si="80"/>
        <v>포포 0→3각</v>
      </c>
      <c r="F110" s="29" t="str">
        <f t="shared" si="81"/>
        <v>원포 1→2각</v>
      </c>
      <c r="G110" s="29" t="str">
        <f t="shared" si="82"/>
        <v/>
      </c>
      <c r="H110" s="29" t="str">
        <f t="shared" si="83"/>
        <v/>
      </c>
      <c r="I110" s="29" t="str">
        <f t="shared" si="84"/>
        <v/>
      </c>
      <c r="J110" s="29" t="str">
        <f t="shared" si="85"/>
        <v/>
      </c>
      <c r="K110" s="29" t="str">
        <f t="shared" si="86"/>
        <v/>
      </c>
      <c r="L110" s="29" t="str">
        <f t="shared" si="87"/>
        <v/>
      </c>
      <c r="M110" s="29" t="str">
        <f t="shared" si="88"/>
        <v/>
      </c>
      <c r="N110" s="28" t="s">
        <v>1096</v>
      </c>
      <c r="O110" s="28" t="s">
        <v>890</v>
      </c>
      <c r="P110" s="28" t="s">
        <v>1097</v>
      </c>
      <c r="Q110" s="28"/>
      <c r="R110" s="28"/>
      <c r="S110" s="28"/>
      <c r="T110" s="28"/>
      <c r="U110" s="28"/>
      <c r="V110" s="28"/>
      <c r="W110" s="28"/>
      <c r="X110" s="28">
        <f>IF(AR110="","",VLOOKUP(AR110,추피_입력!$C$2:$E$289,2,0))</f>
        <v>1</v>
      </c>
      <c r="Y110" s="28">
        <f>IF(AS110="","",VLOOKUP(AS110,추피_입력!$C$2:$E$289,2,0))</f>
        <v>0</v>
      </c>
      <c r="Z110" s="28">
        <f>IF(AT110="","",VLOOKUP(AT110,추피_입력!$C$2:$E$289,2,0))</f>
        <v>1</v>
      </c>
      <c r="AA110" s="28" t="str">
        <f>IF(AU110="","",VLOOKUP(AU110,추피_입력!$C$2:$E$289,2,0))</f>
        <v/>
      </c>
      <c r="AB110" s="28" t="str">
        <f>IF(AV110="","",VLOOKUP(AV110,추피_입력!$C$2:$E$289,2,0))</f>
        <v/>
      </c>
      <c r="AC110" s="28" t="str">
        <f>IF(AW110="","",VLOOKUP(AW110,추피_입력!$C$2:$E$289,2,0))</f>
        <v/>
      </c>
      <c r="AD110" s="28" t="str">
        <f>IF(AX110="","",VLOOKUP(AX110,추피_입력!$C$2:$E$289,2,0))</f>
        <v/>
      </c>
      <c r="AE110" s="28" t="str">
        <f>IF(AY110="","",VLOOKUP(AY110,추피_입력!$C$2:$E$289,2,0))</f>
        <v/>
      </c>
      <c r="AF110" s="28" t="str">
        <f>IF(AZ110="","",VLOOKUP(AZ110,추피_입력!$C$2:$E$289,2,0))</f>
        <v/>
      </c>
      <c r="AG110" s="28" t="str">
        <f>IF(BA110="","",VLOOKUP(BA110,추피_입력!$C$2:$E$289,2,0))</f>
        <v/>
      </c>
      <c r="AH110" s="28">
        <f>IF(AR110="","",VLOOKUP(AR110,추피_입력!$C$2:$G$289,5,0))</f>
        <v>3</v>
      </c>
      <c r="AI110" s="28">
        <f>IF(AS110="","",VLOOKUP(AS110,추피_입력!$C$2:$G$289,5,0))</f>
        <v>3</v>
      </c>
      <c r="AJ110" s="28">
        <f>IF(AT110="","",VLOOKUP(AT110,추피_입력!$C$2:$G$289,5,0))</f>
        <v>2</v>
      </c>
      <c r="AK110" s="28" t="str">
        <f>IF(AU110="","",VLOOKUP(AU110,추피_입력!$C$2:$G$289,5,0))</f>
        <v/>
      </c>
      <c r="AL110" s="28" t="str">
        <f>IF(AV110="","",VLOOKUP(AV110,추피_입력!$C$2:$G$289,5,0))</f>
        <v/>
      </c>
      <c r="AM110" s="28" t="str">
        <f>IF(AW110="","",VLOOKUP(AW110,추피_입력!$C$2:$G$289,5,0))</f>
        <v/>
      </c>
      <c r="AN110" s="28" t="str">
        <f>IF(AX110="","",VLOOKUP(AX110,추피_입력!$C$2:$G$289,5,0))</f>
        <v/>
      </c>
      <c r="AO110" s="28" t="str">
        <f>IF(AY110="","",VLOOKUP(AY110,추피_입력!$C$2:$G$289,5,0))</f>
        <v/>
      </c>
      <c r="AP110" s="28" t="str">
        <f>IF(AZ110="","",VLOOKUP(AZ110,추피_입력!$C$2:$G$289,5,0))</f>
        <v/>
      </c>
      <c r="AQ110" s="28" t="str">
        <f>IF(BA110="","",VLOOKUP(BA110,추피_입력!$C$2:$G$289,5,0))</f>
        <v/>
      </c>
      <c r="AR110" s="28" t="str">
        <f>IF(N110="","",VLOOKUP(N110,추피_입력!$B$2:$E$289,2,0))</f>
        <v>c-27</v>
      </c>
      <c r="AS110" s="28" t="str">
        <f>IF(O110="","",VLOOKUP(O110,추피_입력!$B$2:$E$289,2,0))</f>
        <v>d-48</v>
      </c>
      <c r="AT110" s="28" t="str">
        <f>IF(P110="","",VLOOKUP(P110,추피_입력!$B$2:$E$289,2,0))</f>
        <v>c-71</v>
      </c>
      <c r="AU110" s="28" t="str">
        <f>IF(Q110="","",VLOOKUP(Q110,추피_입력!$B$2:$E$289,2,0))</f>
        <v/>
      </c>
      <c r="AV110" s="28" t="str">
        <f>IF(R110="","",VLOOKUP(R110,추피_입력!$B$2:$E$289,2,0))</f>
        <v/>
      </c>
      <c r="AW110" s="28" t="str">
        <f>IF(S110="","",VLOOKUP(S110,추피_입력!$B$2:$E$289,2,0))</f>
        <v/>
      </c>
      <c r="AX110" s="28" t="str">
        <f>IF(T110="","",VLOOKUP(T110,추피_입력!$B$2:$E$289,2,0))</f>
        <v/>
      </c>
      <c r="AY110" s="28" t="str">
        <f>IF(U110="","",VLOOKUP(U110,추피_입력!$B$2:$E$289,2,0))</f>
        <v/>
      </c>
      <c r="AZ110" s="28" t="str">
        <f>IF(V110="","",VLOOKUP(V110,추피_입력!$B$2:$E$289,2,0))</f>
        <v/>
      </c>
      <c r="BA110" s="28" t="str">
        <f>IF(W110="","",VLOOKUP(W110,추피_입력!$B$2:$E$289,2,0))</f>
        <v/>
      </c>
      <c r="BB110" s="28"/>
      <c r="BC110" s="28"/>
      <c r="BD110" s="28"/>
      <c r="BE110" s="28"/>
      <c r="BF110" s="28"/>
      <c r="BG110" s="28"/>
      <c r="BH110" s="28"/>
      <c r="BI110" s="28"/>
      <c r="BJ110" s="28">
        <v>2</v>
      </c>
      <c r="BK110" s="28" t="str">
        <f t="shared" si="67"/>
        <v/>
      </c>
      <c r="BL110" s="28" t="str">
        <f t="shared" si="68"/>
        <v/>
      </c>
      <c r="BM110" s="28" t="str">
        <f t="shared" si="69"/>
        <v/>
      </c>
      <c r="BN110" s="28" t="str">
        <f t="shared" si="70"/>
        <v/>
      </c>
      <c r="BO110" s="28" t="str">
        <f t="shared" si="71"/>
        <v/>
      </c>
      <c r="BP110" s="28" t="str">
        <f t="shared" si="72"/>
        <v/>
      </c>
      <c r="BQ110" s="28" t="str">
        <f t="shared" si="73"/>
        <v/>
      </c>
      <c r="BR110" s="28" t="str">
        <f t="shared" si="74"/>
        <v/>
      </c>
      <c r="BS110" s="28" t="str">
        <f t="shared" si="75"/>
        <v>기계0.2</v>
      </c>
      <c r="BT110" s="28">
        <f t="shared" si="76"/>
        <v>0.2</v>
      </c>
      <c r="BU110" s="28" t="str">
        <f t="shared" si="89"/>
        <v>기계0.2</v>
      </c>
      <c r="BV110" s="28"/>
      <c r="BW110" s="28"/>
      <c r="BX110" s="28"/>
      <c r="BY110" s="28"/>
      <c r="BZ110" s="28"/>
      <c r="CA110" s="28"/>
      <c r="CB110" s="28"/>
      <c r="CC110" s="28"/>
      <c r="CD110" s="28">
        <v>0.2</v>
      </c>
      <c r="CE110" s="28">
        <f t="shared" si="90"/>
        <v>0.06</v>
      </c>
      <c r="CF110" s="28">
        <f t="shared" si="77"/>
        <v>7.0000000000000007E-2</v>
      </c>
      <c r="CG110" s="28">
        <f t="shared" si="78"/>
        <v>7.0000000000000007E-2</v>
      </c>
      <c r="CH110" s="30" t="str">
        <f t="shared" si="91"/>
        <v>기계</v>
      </c>
      <c r="CI110" s="30" t="str">
        <f t="shared" si="92"/>
        <v>-</v>
      </c>
      <c r="CJ110" s="30">
        <f t="shared" si="93"/>
        <v>0.06</v>
      </c>
      <c r="CK110" s="30">
        <f t="shared" si="94"/>
        <v>4</v>
      </c>
      <c r="CL110" s="30" t="str">
        <f t="shared" si="95"/>
        <v/>
      </c>
      <c r="CM110" s="31" t="str">
        <f t="shared" si="96"/>
        <v/>
      </c>
    </row>
    <row r="111" spans="2:91" s="41" customFormat="1" ht="13.5" hidden="1" x14ac:dyDescent="0.3">
      <c r="B111" s="27">
        <v>108</v>
      </c>
      <c r="C111" s="32" t="s">
        <v>1098</v>
      </c>
      <c r="D111" s="33" t="str">
        <f t="shared" si="79"/>
        <v>금강 0→3각</v>
      </c>
      <c r="E111" s="33" t="str">
        <f t="shared" si="80"/>
        <v>하백 0→2각</v>
      </c>
      <c r="F111" s="33" t="str">
        <f t="shared" si="81"/>
        <v>원포 1→2각</v>
      </c>
      <c r="G111" s="33" t="str">
        <f t="shared" si="82"/>
        <v/>
      </c>
      <c r="H111" s="33" t="str">
        <f t="shared" si="83"/>
        <v/>
      </c>
      <c r="I111" s="33" t="str">
        <f t="shared" si="84"/>
        <v/>
      </c>
      <c r="J111" s="33" t="str">
        <f t="shared" si="85"/>
        <v/>
      </c>
      <c r="K111" s="33" t="str">
        <f t="shared" si="86"/>
        <v/>
      </c>
      <c r="L111" s="33" t="str">
        <f t="shared" si="87"/>
        <v/>
      </c>
      <c r="M111" s="33" t="str">
        <f t="shared" si="88"/>
        <v/>
      </c>
      <c r="N111" s="32" t="s">
        <v>1092</v>
      </c>
      <c r="O111" s="32" t="s">
        <v>1056</v>
      </c>
      <c r="P111" s="32" t="s">
        <v>112</v>
      </c>
      <c r="Q111" s="32"/>
      <c r="R111" s="32"/>
      <c r="S111" s="32"/>
      <c r="T111" s="32"/>
      <c r="U111" s="32"/>
      <c r="V111" s="32"/>
      <c r="W111" s="32"/>
      <c r="X111" s="32">
        <f>IF(AR111="","",VLOOKUP(AR111,추피_입력!$C$2:$E$289,2,0))</f>
        <v>0</v>
      </c>
      <c r="Y111" s="32">
        <f>IF(AS111="","",VLOOKUP(AS111,추피_입력!$C$2:$E$289,2,0))</f>
        <v>0</v>
      </c>
      <c r="Z111" s="32">
        <f>IF(AT111="","",VLOOKUP(AT111,추피_입력!$C$2:$E$289,2,0))</f>
        <v>1</v>
      </c>
      <c r="AA111" s="32" t="str">
        <f>IF(AU111="","",VLOOKUP(AU111,추피_입력!$C$2:$E$289,2,0))</f>
        <v/>
      </c>
      <c r="AB111" s="32" t="str">
        <f>IF(AV111="","",VLOOKUP(AV111,추피_입력!$C$2:$E$289,2,0))</f>
        <v/>
      </c>
      <c r="AC111" s="32" t="str">
        <f>IF(AW111="","",VLOOKUP(AW111,추피_입력!$C$2:$E$289,2,0))</f>
        <v/>
      </c>
      <c r="AD111" s="32" t="str">
        <f>IF(AX111="","",VLOOKUP(AX111,추피_입력!$C$2:$E$289,2,0))</f>
        <v/>
      </c>
      <c r="AE111" s="32" t="str">
        <f>IF(AY111="","",VLOOKUP(AY111,추피_입력!$C$2:$E$289,2,0))</f>
        <v/>
      </c>
      <c r="AF111" s="32" t="str">
        <f>IF(AZ111="","",VLOOKUP(AZ111,추피_입력!$C$2:$E$289,2,0))</f>
        <v/>
      </c>
      <c r="AG111" s="32" t="str">
        <f>IF(BA111="","",VLOOKUP(BA111,추피_입력!$C$2:$E$289,2,0))</f>
        <v/>
      </c>
      <c r="AH111" s="32">
        <f>IF(AR111="","",VLOOKUP(AR111,추피_입력!$C$2:$G$289,5,0))</f>
        <v>3</v>
      </c>
      <c r="AI111" s="32">
        <f>IF(AS111="","",VLOOKUP(AS111,추피_입력!$C$2:$G$289,5,0))</f>
        <v>2</v>
      </c>
      <c r="AJ111" s="32">
        <f>IF(AT111="","",VLOOKUP(AT111,추피_입력!$C$2:$G$289,5,0))</f>
        <v>2</v>
      </c>
      <c r="AK111" s="32" t="str">
        <f>IF(AU111="","",VLOOKUP(AU111,추피_입력!$C$2:$G$289,5,0))</f>
        <v/>
      </c>
      <c r="AL111" s="32" t="str">
        <f>IF(AV111="","",VLOOKUP(AV111,추피_입력!$C$2:$G$289,5,0))</f>
        <v/>
      </c>
      <c r="AM111" s="32" t="str">
        <f>IF(AW111="","",VLOOKUP(AW111,추피_입력!$C$2:$G$289,5,0))</f>
        <v/>
      </c>
      <c r="AN111" s="32" t="str">
        <f>IF(AX111="","",VLOOKUP(AX111,추피_입력!$C$2:$G$289,5,0))</f>
        <v/>
      </c>
      <c r="AO111" s="32" t="str">
        <f>IF(AY111="","",VLOOKUP(AY111,추피_입력!$C$2:$G$289,5,0))</f>
        <v/>
      </c>
      <c r="AP111" s="32" t="str">
        <f>IF(AZ111="","",VLOOKUP(AZ111,추피_입력!$C$2:$G$289,5,0))</f>
        <v/>
      </c>
      <c r="AQ111" s="32" t="str">
        <f>IF(BA111="","",VLOOKUP(BA111,추피_입력!$C$2:$G$289,5,0))</f>
        <v/>
      </c>
      <c r="AR111" s="32" t="str">
        <f>IF(N111="","",VLOOKUP(N111,추피_입력!$B$2:$E$289,2,0))</f>
        <v>d-4</v>
      </c>
      <c r="AS111" s="32" t="str">
        <f>IF(O111="","",VLOOKUP(O111,추피_입력!$B$2:$E$289,2,0))</f>
        <v>b-70</v>
      </c>
      <c r="AT111" s="32" t="str">
        <f>IF(P111="","",VLOOKUP(P111,추피_입력!$B$2:$E$289,2,0))</f>
        <v>c-71</v>
      </c>
      <c r="AU111" s="32" t="str">
        <f>IF(Q111="","",VLOOKUP(Q111,추피_입력!$B$2:$E$289,2,0))</f>
        <v/>
      </c>
      <c r="AV111" s="32" t="str">
        <f>IF(R111="","",VLOOKUP(R111,추피_입력!$B$2:$E$289,2,0))</f>
        <v/>
      </c>
      <c r="AW111" s="32" t="str">
        <f>IF(S111="","",VLOOKUP(S111,추피_입력!$B$2:$E$289,2,0))</f>
        <v/>
      </c>
      <c r="AX111" s="32" t="str">
        <f>IF(T111="","",VLOOKUP(T111,추피_입력!$B$2:$E$289,2,0))</f>
        <v/>
      </c>
      <c r="AY111" s="32" t="str">
        <f>IF(U111="","",VLOOKUP(U111,추피_입력!$B$2:$E$289,2,0))</f>
        <v/>
      </c>
      <c r="AZ111" s="32" t="str">
        <f>IF(V111="","",VLOOKUP(V111,추피_입력!$B$2:$E$289,2,0))</f>
        <v/>
      </c>
      <c r="BA111" s="32" t="str">
        <f>IF(W111="","",VLOOKUP(W111,추피_입력!$B$2:$E$289,2,0))</f>
        <v/>
      </c>
      <c r="BB111" s="32"/>
      <c r="BC111" s="32"/>
      <c r="BD111" s="32"/>
      <c r="BE111" s="32">
        <v>1</v>
      </c>
      <c r="BF111" s="32"/>
      <c r="BG111" s="32"/>
      <c r="BH111" s="32"/>
      <c r="BI111" s="32"/>
      <c r="BJ111" s="32"/>
      <c r="BK111" s="32" t="str">
        <f t="shared" si="67"/>
        <v/>
      </c>
      <c r="BL111" s="32" t="str">
        <f t="shared" si="68"/>
        <v/>
      </c>
      <c r="BM111" s="32" t="str">
        <f t="shared" si="69"/>
        <v/>
      </c>
      <c r="BN111" s="32" t="str">
        <f t="shared" si="70"/>
        <v/>
      </c>
      <c r="BO111" s="32" t="str">
        <f t="shared" si="71"/>
        <v>식물0.2</v>
      </c>
      <c r="BP111" s="32" t="str">
        <f t="shared" si="72"/>
        <v/>
      </c>
      <c r="BQ111" s="32" t="str">
        <f t="shared" si="73"/>
        <v/>
      </c>
      <c r="BR111" s="32" t="str">
        <f t="shared" si="74"/>
        <v/>
      </c>
      <c r="BS111" s="32" t="str">
        <f t="shared" si="75"/>
        <v/>
      </c>
      <c r="BT111" s="32">
        <f t="shared" si="76"/>
        <v>0.2</v>
      </c>
      <c r="BU111" s="32" t="str">
        <f t="shared" si="89"/>
        <v>식물0.2</v>
      </c>
      <c r="BV111" s="32"/>
      <c r="BW111" s="32"/>
      <c r="BX111" s="32"/>
      <c r="BY111" s="32"/>
      <c r="BZ111" s="32">
        <v>0.2</v>
      </c>
      <c r="CA111" s="32"/>
      <c r="CB111" s="32"/>
      <c r="CC111" s="32"/>
      <c r="CD111" s="32"/>
      <c r="CE111" s="32">
        <f t="shared" si="90"/>
        <v>0.06</v>
      </c>
      <c r="CF111" s="32">
        <f t="shared" si="77"/>
        <v>7.0000000000000007E-2</v>
      </c>
      <c r="CG111" s="32">
        <f t="shared" si="78"/>
        <v>7.0000000000000007E-2</v>
      </c>
      <c r="CH111" s="34" t="str">
        <f t="shared" si="91"/>
        <v>식물</v>
      </c>
      <c r="CI111" s="34" t="str">
        <f t="shared" si="92"/>
        <v>-</v>
      </c>
      <c r="CJ111" s="34">
        <f t="shared" si="93"/>
        <v>0.06</v>
      </c>
      <c r="CK111" s="34">
        <f t="shared" si="94"/>
        <v>5</v>
      </c>
      <c r="CL111" s="34" t="str">
        <f t="shared" si="95"/>
        <v/>
      </c>
      <c r="CM111" s="35" t="str">
        <f t="shared" si="96"/>
        <v/>
      </c>
    </row>
    <row r="112" spans="2:91" s="41" customFormat="1" ht="13.5" hidden="1" x14ac:dyDescent="0.3">
      <c r="B112" s="27">
        <v>109</v>
      </c>
      <c r="C112" s="28" t="s">
        <v>1099</v>
      </c>
      <c r="D112" s="29" t="str">
        <f t="shared" si="79"/>
        <v>아브렐슈드 없음</v>
      </c>
      <c r="E112" s="29" t="str">
        <f t="shared" si="80"/>
        <v>아제나&amp;이난나 3각</v>
      </c>
      <c r="F112" s="29" t="str">
        <f t="shared" si="81"/>
        <v>에페르니아 1→2각</v>
      </c>
      <c r="G112" s="29" t="str">
        <f t="shared" si="82"/>
        <v>게르디아 0→3각</v>
      </c>
      <c r="H112" s="29" t="str">
        <f t="shared" si="83"/>
        <v>운다트 1→3각</v>
      </c>
      <c r="I112" s="29" t="str">
        <f t="shared" si="84"/>
        <v>그노시스 0→5각</v>
      </c>
      <c r="J112" s="29" t="str">
        <f t="shared" si="85"/>
        <v>실페리온 1각</v>
      </c>
      <c r="K112" s="29" t="str">
        <f t="shared" si="86"/>
        <v/>
      </c>
      <c r="L112" s="29" t="str">
        <f t="shared" si="87"/>
        <v/>
      </c>
      <c r="M112" s="29" t="str">
        <f t="shared" si="88"/>
        <v/>
      </c>
      <c r="N112" s="28" t="s">
        <v>1012</v>
      </c>
      <c r="O112" s="28" t="s">
        <v>1074</v>
      </c>
      <c r="P112" s="28" t="s">
        <v>1100</v>
      </c>
      <c r="Q112" s="28" t="s">
        <v>1101</v>
      </c>
      <c r="R112" s="28" t="s">
        <v>376</v>
      </c>
      <c r="S112" s="28" t="s">
        <v>377</v>
      </c>
      <c r="T112" s="28" t="s">
        <v>378</v>
      </c>
      <c r="U112" s="28"/>
      <c r="V112" s="28"/>
      <c r="W112" s="28"/>
      <c r="X112" s="28" t="str">
        <f>IF(AR112="","",VLOOKUP(AR112,추피_입력!$C$2:$E$289,2,0))</f>
        <v>-</v>
      </c>
      <c r="Y112" s="28">
        <f>IF(AS112="","",VLOOKUP(AS112,추피_입력!$C$2:$E$289,2,0))</f>
        <v>3</v>
      </c>
      <c r="Z112" s="28">
        <f>IF(AT112="","",VLOOKUP(AT112,추피_입력!$C$2:$E$289,2,0))</f>
        <v>1</v>
      </c>
      <c r="AA112" s="28">
        <f>IF(AU112="","",VLOOKUP(AU112,추피_입력!$C$2:$E$289,2,0))</f>
        <v>0</v>
      </c>
      <c r="AB112" s="28">
        <f>IF(AV112="","",VLOOKUP(AV112,추피_입력!$C$2:$E$289,2,0))</f>
        <v>1</v>
      </c>
      <c r="AC112" s="28">
        <f>IF(AW112="","",VLOOKUP(AW112,추피_입력!$C$2:$E$289,2,0))</f>
        <v>0</v>
      </c>
      <c r="AD112" s="28">
        <f>IF(AX112="","",VLOOKUP(AX112,추피_입력!$C$2:$E$289,2,0))</f>
        <v>1</v>
      </c>
      <c r="AE112" s="28" t="str">
        <f>IF(AY112="","",VLOOKUP(AY112,추피_입력!$C$2:$E$289,2,0))</f>
        <v/>
      </c>
      <c r="AF112" s="28" t="str">
        <f>IF(AZ112="","",VLOOKUP(AZ112,추피_입력!$C$2:$E$289,2,0))</f>
        <v/>
      </c>
      <c r="AG112" s="28" t="str">
        <f>IF(BA112="","",VLOOKUP(BA112,추피_입력!$C$2:$E$289,2,0))</f>
        <v/>
      </c>
      <c r="AH112" s="28" t="str">
        <f>IF(AR112="","",VLOOKUP(AR112,추피_입력!$C$2:$G$289,5,0))</f>
        <v>-</v>
      </c>
      <c r="AI112" s="28">
        <f>IF(AS112="","",VLOOKUP(AS112,추피_입력!$C$2:$G$289,5,0))</f>
        <v>3</v>
      </c>
      <c r="AJ112" s="28">
        <f>IF(AT112="","",VLOOKUP(AT112,추피_입력!$C$2:$G$289,5,0))</f>
        <v>2</v>
      </c>
      <c r="AK112" s="28">
        <f>IF(AU112="","",VLOOKUP(AU112,추피_입력!$C$2:$G$289,5,0))</f>
        <v>3</v>
      </c>
      <c r="AL112" s="28">
        <f>IF(AV112="","",VLOOKUP(AV112,추피_입력!$C$2:$G$289,5,0))</f>
        <v>3</v>
      </c>
      <c r="AM112" s="28">
        <f>IF(AW112="","",VLOOKUP(AW112,추피_입력!$C$2:$G$289,5,0))</f>
        <v>5</v>
      </c>
      <c r="AN112" s="28">
        <f>IF(AX112="","",VLOOKUP(AX112,추피_입력!$C$2:$G$289,5,0))</f>
        <v>1</v>
      </c>
      <c r="AO112" s="28" t="str">
        <f>IF(AY112="","",VLOOKUP(AY112,추피_입력!$C$2:$G$289,5,0))</f>
        <v/>
      </c>
      <c r="AP112" s="28" t="str">
        <f>IF(AZ112="","",VLOOKUP(AZ112,추피_입력!$C$2:$G$289,5,0))</f>
        <v/>
      </c>
      <c r="AQ112" s="28" t="str">
        <f>IF(BA112="","",VLOOKUP(BA112,추피_입력!$C$2:$G$289,5,0))</f>
        <v/>
      </c>
      <c r="AR112" s="28" t="str">
        <f>IF(N112="","",VLOOKUP(N112,추피_입력!$B$2:$E$289,2,0))</f>
        <v>a-13</v>
      </c>
      <c r="AS112" s="28" t="str">
        <f>IF(O112="","",VLOOKUP(O112,추피_입력!$B$2:$E$289,2,0))</f>
        <v>a-14</v>
      </c>
      <c r="AT112" s="28" t="str">
        <f>IF(P112="","",VLOOKUP(P112,추피_입력!$B$2:$E$289,2,0))</f>
        <v>b-36</v>
      </c>
      <c r="AU112" s="28" t="str">
        <f>IF(Q112="","",VLOOKUP(Q112,추피_입력!$B$2:$E$289,2,0))</f>
        <v>c-4</v>
      </c>
      <c r="AV112" s="28" t="str">
        <f>IF(R112="","",VLOOKUP(R112,추피_입력!$B$2:$E$289,2,0))</f>
        <v>b-42</v>
      </c>
      <c r="AW112" s="28" t="str">
        <f>IF(S112="","",VLOOKUP(S112,추피_입력!$B$2:$E$289,2,0))</f>
        <v>b-2</v>
      </c>
      <c r="AX112" s="28" t="str">
        <f>IF(T112="","",VLOOKUP(T112,추피_입력!$B$2:$E$289,2,0))</f>
        <v>b-25</v>
      </c>
      <c r="AY112" s="28" t="str">
        <f>IF(U112="","",VLOOKUP(U112,추피_입력!$B$2:$E$289,2,0))</f>
        <v/>
      </c>
      <c r="AZ112" s="28" t="str">
        <f>IF(V112="","",VLOOKUP(V112,추피_입력!$B$2:$E$289,2,0))</f>
        <v/>
      </c>
      <c r="BA112" s="28" t="str">
        <f>IF(W112="","",VLOOKUP(W112,추피_입력!$B$2:$E$289,2,0))</f>
        <v/>
      </c>
      <c r="BB112" s="28"/>
      <c r="BC112" s="28">
        <v>8</v>
      </c>
      <c r="BD112" s="28"/>
      <c r="BE112" s="28"/>
      <c r="BF112" s="28"/>
      <c r="BG112" s="28"/>
      <c r="BH112" s="28"/>
      <c r="BI112" s="28"/>
      <c r="BJ112" s="28"/>
      <c r="BK112" s="28" t="str">
        <f t="shared" si="67"/>
        <v/>
      </c>
      <c r="BL112" s="28" t="str">
        <f t="shared" si="68"/>
        <v/>
      </c>
      <c r="BM112" s="28" t="str">
        <f t="shared" si="69"/>
        <v/>
      </c>
      <c r="BN112" s="28" t="str">
        <f t="shared" si="70"/>
        <v/>
      </c>
      <c r="BO112" s="28" t="str">
        <f t="shared" si="71"/>
        <v/>
      </c>
      <c r="BP112" s="28" t="str">
        <f t="shared" si="72"/>
        <v/>
      </c>
      <c r="BQ112" s="28" t="str">
        <f t="shared" si="73"/>
        <v/>
      </c>
      <c r="BR112" s="28" t="str">
        <f t="shared" si="74"/>
        <v>야수0.4</v>
      </c>
      <c r="BS112" s="28" t="str">
        <f t="shared" si="75"/>
        <v/>
      </c>
      <c r="BT112" s="28">
        <f t="shared" si="76"/>
        <v>0.4</v>
      </c>
      <c r="BU112" s="28" t="str">
        <f t="shared" si="89"/>
        <v>야수0.4</v>
      </c>
      <c r="BV112" s="28"/>
      <c r="BW112" s="28"/>
      <c r="BX112" s="28"/>
      <c r="BY112" s="28"/>
      <c r="BZ112" s="28"/>
      <c r="CA112" s="28"/>
      <c r="CB112" s="28"/>
      <c r="CC112" s="28">
        <v>0.4</v>
      </c>
      <c r="CD112" s="28"/>
      <c r="CE112" s="28">
        <f t="shared" si="90"/>
        <v>0.13</v>
      </c>
      <c r="CF112" s="28">
        <f t="shared" si="77"/>
        <v>0.13</v>
      </c>
      <c r="CG112" s="28">
        <f t="shared" si="78"/>
        <v>0.14000000000000001</v>
      </c>
      <c r="CH112" s="30" t="str">
        <f t="shared" si="91"/>
        <v>야수</v>
      </c>
      <c r="CI112" s="30" t="str">
        <f t="shared" si="92"/>
        <v>-</v>
      </c>
      <c r="CJ112" s="30" t="str">
        <f t="shared" si="93"/>
        <v>-</v>
      </c>
      <c r="CK112" s="30" t="str">
        <f t="shared" si="94"/>
        <v/>
      </c>
      <c r="CL112" s="30" t="str">
        <f t="shared" si="95"/>
        <v/>
      </c>
      <c r="CM112" s="31" t="str">
        <f t="shared" si="96"/>
        <v/>
      </c>
    </row>
    <row r="113" spans="2:91" s="41" customFormat="1" ht="13.5" hidden="1" x14ac:dyDescent="0.3">
      <c r="B113" s="27">
        <v>110</v>
      </c>
      <c r="C113" s="32" t="s">
        <v>1102</v>
      </c>
      <c r="D113" s="33" t="str">
        <f t="shared" si="79"/>
        <v>길달 0→3각</v>
      </c>
      <c r="E113" s="33" t="str">
        <f t="shared" si="80"/>
        <v>미령 1→3각</v>
      </c>
      <c r="F113" s="33" t="str">
        <f t="shared" si="81"/>
        <v>객주도사 0→5각</v>
      </c>
      <c r="G113" s="33" t="str">
        <f t="shared" si="82"/>
        <v>아제나&amp;이난나 3각</v>
      </c>
      <c r="H113" s="33" t="str">
        <f t="shared" si="83"/>
        <v>혼돈의 사이카 1→3각</v>
      </c>
      <c r="I113" s="33" t="str">
        <f t="shared" si="84"/>
        <v>변절자 제페토 0→5각</v>
      </c>
      <c r="J113" s="33" t="str">
        <f t="shared" si="85"/>
        <v/>
      </c>
      <c r="K113" s="33" t="str">
        <f t="shared" si="86"/>
        <v/>
      </c>
      <c r="L113" s="33" t="str">
        <f t="shared" si="87"/>
        <v/>
      </c>
      <c r="M113" s="33" t="str">
        <f t="shared" si="88"/>
        <v/>
      </c>
      <c r="N113" s="32" t="s">
        <v>1093</v>
      </c>
      <c r="O113" s="32" t="s">
        <v>1103</v>
      </c>
      <c r="P113" s="32" t="s">
        <v>238</v>
      </c>
      <c r="Q113" s="32" t="s">
        <v>148</v>
      </c>
      <c r="R113" s="32" t="s">
        <v>315</v>
      </c>
      <c r="S113" s="32" t="s">
        <v>379</v>
      </c>
      <c r="T113" s="32"/>
      <c r="U113" s="32"/>
      <c r="V113" s="32"/>
      <c r="W113" s="32"/>
      <c r="X113" s="32">
        <f>IF(AR113="","",VLOOKUP(AR113,추피_입력!$C$2:$E$289,2,0))</f>
        <v>0</v>
      </c>
      <c r="Y113" s="32">
        <f>IF(AS113="","",VLOOKUP(AS113,추피_입력!$C$2:$E$289,2,0))</f>
        <v>1</v>
      </c>
      <c r="Z113" s="32">
        <f>IF(AT113="","",VLOOKUP(AT113,추피_입력!$C$2:$E$289,2,0))</f>
        <v>0</v>
      </c>
      <c r="AA113" s="32">
        <f>IF(AU113="","",VLOOKUP(AU113,추피_입력!$C$2:$E$289,2,0))</f>
        <v>3</v>
      </c>
      <c r="AB113" s="32">
        <f>IF(AV113="","",VLOOKUP(AV113,추피_입력!$C$2:$E$289,2,0))</f>
        <v>1</v>
      </c>
      <c r="AC113" s="32">
        <f>IF(AW113="","",VLOOKUP(AW113,추피_입력!$C$2:$E$289,2,0))</f>
        <v>0</v>
      </c>
      <c r="AD113" s="32" t="str">
        <f>IF(AX113="","",VLOOKUP(AX113,추피_입력!$C$2:$E$289,2,0))</f>
        <v/>
      </c>
      <c r="AE113" s="32" t="str">
        <f>IF(AY113="","",VLOOKUP(AY113,추피_입력!$C$2:$E$289,2,0))</f>
        <v/>
      </c>
      <c r="AF113" s="32" t="str">
        <f>IF(AZ113="","",VLOOKUP(AZ113,추피_입력!$C$2:$E$289,2,0))</f>
        <v/>
      </c>
      <c r="AG113" s="32" t="str">
        <f>IF(BA113="","",VLOOKUP(BA113,추피_입력!$C$2:$E$289,2,0))</f>
        <v/>
      </c>
      <c r="AH113" s="32">
        <f>IF(AR113="","",VLOOKUP(AR113,추피_입력!$C$2:$G$289,5,0))</f>
        <v>3</v>
      </c>
      <c r="AI113" s="32">
        <f>IF(AS113="","",VLOOKUP(AS113,추피_입력!$C$2:$G$289,5,0))</f>
        <v>3</v>
      </c>
      <c r="AJ113" s="32">
        <f>IF(AT113="","",VLOOKUP(AT113,추피_입력!$C$2:$G$289,5,0))</f>
        <v>5</v>
      </c>
      <c r="AK113" s="32">
        <f>IF(AU113="","",VLOOKUP(AU113,추피_입력!$C$2:$G$289,5,0))</f>
        <v>3</v>
      </c>
      <c r="AL113" s="32">
        <f>IF(AV113="","",VLOOKUP(AV113,추피_입력!$C$2:$G$289,5,0))</f>
        <v>3</v>
      </c>
      <c r="AM113" s="32">
        <f>IF(AW113="","",VLOOKUP(AW113,추피_입력!$C$2:$G$289,5,0))</f>
        <v>5</v>
      </c>
      <c r="AN113" s="32" t="str">
        <f>IF(AX113="","",VLOOKUP(AX113,추피_입력!$C$2:$G$289,5,0))</f>
        <v/>
      </c>
      <c r="AO113" s="32" t="str">
        <f>IF(AY113="","",VLOOKUP(AY113,추피_입력!$C$2:$G$289,5,0))</f>
        <v/>
      </c>
      <c r="AP113" s="32" t="str">
        <f>IF(AZ113="","",VLOOKUP(AZ113,추피_입력!$C$2:$G$289,5,0))</f>
        <v/>
      </c>
      <c r="AQ113" s="32" t="str">
        <f>IF(BA113="","",VLOOKUP(BA113,추피_입력!$C$2:$G$289,5,0))</f>
        <v/>
      </c>
      <c r="AR113" s="32" t="str">
        <f>IF(N113="","",VLOOKUP(N113,추피_입력!$B$2:$E$289,2,0))</f>
        <v>c-9</v>
      </c>
      <c r="AS113" s="32" t="str">
        <f>IF(O113="","",VLOOKUP(O113,추피_입력!$B$2:$E$289,2,0))</f>
        <v>c-30</v>
      </c>
      <c r="AT113" s="32" t="str">
        <f>IF(P113="","",VLOOKUP(P113,추피_입력!$B$2:$E$289,2,0))</f>
        <v>d-2</v>
      </c>
      <c r="AU113" s="32" t="str">
        <f>IF(Q113="","",VLOOKUP(Q113,추피_입력!$B$2:$E$289,2,0))</f>
        <v>a-14</v>
      </c>
      <c r="AV113" s="32" t="str">
        <f>IF(R113="","",VLOOKUP(R113,추피_입력!$B$2:$E$289,2,0))</f>
        <v>b-74</v>
      </c>
      <c r="AW113" s="32" t="str">
        <f>IF(S113="","",VLOOKUP(S113,추피_입력!$B$2:$E$289,2,0))</f>
        <v>c-35</v>
      </c>
      <c r="AX113" s="32" t="str">
        <f>IF(T113="","",VLOOKUP(T113,추피_입력!$B$2:$E$289,2,0))</f>
        <v/>
      </c>
      <c r="AY113" s="32" t="str">
        <f>IF(U113="","",VLOOKUP(U113,추피_입력!$B$2:$E$289,2,0))</f>
        <v/>
      </c>
      <c r="AZ113" s="32" t="str">
        <f>IF(V113="","",VLOOKUP(V113,추피_입력!$B$2:$E$289,2,0))</f>
        <v/>
      </c>
      <c r="BA113" s="32" t="str">
        <f>IF(W113="","",VLOOKUP(W113,추피_입력!$B$2:$E$289,2,0))</f>
        <v/>
      </c>
      <c r="BB113" s="32"/>
      <c r="BC113" s="32"/>
      <c r="BD113" s="32"/>
      <c r="BE113" s="32"/>
      <c r="BF113" s="32">
        <v>2</v>
      </c>
      <c r="BG113" s="32"/>
      <c r="BH113" s="32"/>
      <c r="BI113" s="32"/>
      <c r="BJ113" s="32"/>
      <c r="BK113" s="32" t="str">
        <f t="shared" si="67"/>
        <v/>
      </c>
      <c r="BL113" s="32" t="str">
        <f t="shared" si="68"/>
        <v/>
      </c>
      <c r="BM113" s="32" t="str">
        <f t="shared" si="69"/>
        <v>물질0.3</v>
      </c>
      <c r="BN113" s="32" t="str">
        <f t="shared" si="70"/>
        <v/>
      </c>
      <c r="BO113" s="32" t="str">
        <f t="shared" si="71"/>
        <v/>
      </c>
      <c r="BP113" s="32" t="str">
        <f t="shared" si="72"/>
        <v/>
      </c>
      <c r="BQ113" s="32" t="str">
        <f t="shared" si="73"/>
        <v/>
      </c>
      <c r="BR113" s="32" t="str">
        <f t="shared" si="74"/>
        <v/>
      </c>
      <c r="BS113" s="32" t="str">
        <f t="shared" si="75"/>
        <v/>
      </c>
      <c r="BT113" s="32">
        <f t="shared" si="76"/>
        <v>0.3</v>
      </c>
      <c r="BU113" s="32" t="str">
        <f t="shared" si="89"/>
        <v>물질0.3</v>
      </c>
      <c r="BV113" s="32"/>
      <c r="BW113" s="32"/>
      <c r="BX113" s="32">
        <v>0.3</v>
      </c>
      <c r="BY113" s="32"/>
      <c r="BZ113" s="32"/>
      <c r="CA113" s="32"/>
      <c r="CB113" s="32"/>
      <c r="CC113" s="32"/>
      <c r="CD113" s="32"/>
      <c r="CE113" s="32">
        <f t="shared" si="90"/>
        <v>0.1</v>
      </c>
      <c r="CF113" s="32">
        <f t="shared" si="77"/>
        <v>0.1</v>
      </c>
      <c r="CG113" s="32">
        <f t="shared" si="78"/>
        <v>0.1</v>
      </c>
      <c r="CH113" s="34" t="str">
        <f t="shared" si="91"/>
        <v>물질</v>
      </c>
      <c r="CI113" s="34" t="str">
        <f t="shared" si="92"/>
        <v>-</v>
      </c>
      <c r="CJ113" s="34">
        <f t="shared" si="93"/>
        <v>0.1</v>
      </c>
      <c r="CK113" s="34">
        <f t="shared" si="94"/>
        <v>6.9999999999999991</v>
      </c>
      <c r="CL113" s="34" t="str">
        <f t="shared" si="95"/>
        <v/>
      </c>
      <c r="CM113" s="35" t="str">
        <f t="shared" si="96"/>
        <v/>
      </c>
    </row>
    <row r="114" spans="2:91" s="41" customFormat="1" ht="13.5" hidden="1" x14ac:dyDescent="0.3">
      <c r="B114" s="27">
        <v>111</v>
      </c>
      <c r="C114" s="28" t="s">
        <v>1104</v>
      </c>
      <c r="D114" s="29" t="str">
        <f t="shared" si="79"/>
        <v>사샤 0→1각</v>
      </c>
      <c r="E114" s="29" t="str">
        <f t="shared" si="80"/>
        <v>검은이빨 2→3각</v>
      </c>
      <c r="F114" s="29" t="str">
        <f t="shared" si="81"/>
        <v>위대한 성 네리아 0→5각</v>
      </c>
      <c r="G114" s="29" t="str">
        <f t="shared" si="82"/>
        <v>아제나&amp;이난나 3각</v>
      </c>
      <c r="H114" s="29" t="str">
        <f t="shared" si="83"/>
        <v/>
      </c>
      <c r="I114" s="29" t="str">
        <f t="shared" si="84"/>
        <v/>
      </c>
      <c r="J114" s="29" t="str">
        <f t="shared" si="85"/>
        <v/>
      </c>
      <c r="K114" s="29" t="str">
        <f t="shared" si="86"/>
        <v/>
      </c>
      <c r="L114" s="29" t="str">
        <f t="shared" si="87"/>
        <v/>
      </c>
      <c r="M114" s="29" t="str">
        <f t="shared" si="88"/>
        <v/>
      </c>
      <c r="N114" s="28" t="s">
        <v>1105</v>
      </c>
      <c r="O114" s="28" t="s">
        <v>873</v>
      </c>
      <c r="P114" s="28" t="s">
        <v>1106</v>
      </c>
      <c r="Q114" s="28" t="s">
        <v>1074</v>
      </c>
      <c r="R114" s="28"/>
      <c r="S114" s="28"/>
      <c r="T114" s="28"/>
      <c r="U114" s="28"/>
      <c r="V114" s="28"/>
      <c r="W114" s="28"/>
      <c r="X114" s="28">
        <f>IF(AR114="","",VLOOKUP(AR114,추피_입력!$C$2:$E$289,2,0))</f>
        <v>0</v>
      </c>
      <c r="Y114" s="28">
        <f>IF(AS114="","",VLOOKUP(AS114,추피_입력!$C$2:$E$289,2,0))</f>
        <v>2</v>
      </c>
      <c r="Z114" s="28">
        <f>IF(AT114="","",VLOOKUP(AT114,추피_입력!$C$2:$E$289,2,0))</f>
        <v>0</v>
      </c>
      <c r="AA114" s="28">
        <f>IF(AU114="","",VLOOKUP(AU114,추피_입력!$C$2:$E$289,2,0))</f>
        <v>3</v>
      </c>
      <c r="AB114" s="28" t="str">
        <f>IF(AV114="","",VLOOKUP(AV114,추피_입력!$C$2:$E$289,2,0))</f>
        <v/>
      </c>
      <c r="AC114" s="28" t="str">
        <f>IF(AW114="","",VLOOKUP(AW114,추피_입력!$C$2:$E$289,2,0))</f>
        <v/>
      </c>
      <c r="AD114" s="28" t="str">
        <f>IF(AX114="","",VLOOKUP(AX114,추피_입력!$C$2:$E$289,2,0))</f>
        <v/>
      </c>
      <c r="AE114" s="28" t="str">
        <f>IF(AY114="","",VLOOKUP(AY114,추피_입력!$C$2:$E$289,2,0))</f>
        <v/>
      </c>
      <c r="AF114" s="28" t="str">
        <f>IF(AZ114="","",VLOOKUP(AZ114,추피_입력!$C$2:$E$289,2,0))</f>
        <v/>
      </c>
      <c r="AG114" s="28" t="str">
        <f>IF(BA114="","",VLOOKUP(BA114,추피_입력!$C$2:$E$289,2,0))</f>
        <v/>
      </c>
      <c r="AH114" s="28">
        <f>IF(AR114="","",VLOOKUP(AR114,추피_입력!$C$2:$G$289,5,0))</f>
        <v>1</v>
      </c>
      <c r="AI114" s="28">
        <f>IF(AS114="","",VLOOKUP(AS114,추피_입력!$C$2:$G$289,5,0))</f>
        <v>3</v>
      </c>
      <c r="AJ114" s="28">
        <f>IF(AT114="","",VLOOKUP(AT114,추피_입력!$C$2:$G$289,5,0))</f>
        <v>5</v>
      </c>
      <c r="AK114" s="28">
        <f>IF(AU114="","",VLOOKUP(AU114,추피_입력!$C$2:$G$289,5,0))</f>
        <v>3</v>
      </c>
      <c r="AL114" s="28" t="str">
        <f>IF(AV114="","",VLOOKUP(AV114,추피_입력!$C$2:$G$289,5,0))</f>
        <v/>
      </c>
      <c r="AM114" s="28" t="str">
        <f>IF(AW114="","",VLOOKUP(AW114,추피_입력!$C$2:$G$289,5,0))</f>
        <v/>
      </c>
      <c r="AN114" s="28" t="str">
        <f>IF(AX114="","",VLOOKUP(AX114,추피_입력!$C$2:$G$289,5,0))</f>
        <v/>
      </c>
      <c r="AO114" s="28" t="str">
        <f>IF(AY114="","",VLOOKUP(AY114,추피_입력!$C$2:$G$289,5,0))</f>
        <v/>
      </c>
      <c r="AP114" s="28" t="str">
        <f>IF(AZ114="","",VLOOKUP(AZ114,추피_입력!$C$2:$G$289,5,0))</f>
        <v/>
      </c>
      <c r="AQ114" s="28" t="str">
        <f>IF(BA114="","",VLOOKUP(BA114,추피_입력!$C$2:$G$289,5,0))</f>
        <v/>
      </c>
      <c r="AR114" s="28" t="str">
        <f>IF(N114="","",VLOOKUP(N114,추피_입력!$B$2:$E$289,2,0))</f>
        <v>b-20</v>
      </c>
      <c r="AS114" s="28" t="str">
        <f>IF(O114="","",VLOOKUP(O114,추피_입력!$B$2:$E$289,2,0))</f>
        <v>b-1</v>
      </c>
      <c r="AT114" s="28" t="str">
        <f>IF(P114="","",VLOOKUP(P114,추피_입력!$B$2:$E$289,2,0))</f>
        <v>c-72</v>
      </c>
      <c r="AU114" s="28" t="str">
        <f>IF(Q114="","",VLOOKUP(Q114,추피_입력!$B$2:$E$289,2,0))</f>
        <v>a-14</v>
      </c>
      <c r="AV114" s="28" t="str">
        <f>IF(R114="","",VLOOKUP(R114,추피_입력!$B$2:$E$289,2,0))</f>
        <v/>
      </c>
      <c r="AW114" s="28" t="str">
        <f>IF(S114="","",VLOOKUP(S114,추피_입력!$B$2:$E$289,2,0))</f>
        <v/>
      </c>
      <c r="AX114" s="28" t="str">
        <f>IF(T114="","",VLOOKUP(T114,추피_입력!$B$2:$E$289,2,0))</f>
        <v/>
      </c>
      <c r="AY114" s="28" t="str">
        <f>IF(U114="","",VLOOKUP(U114,추피_입력!$B$2:$E$289,2,0))</f>
        <v/>
      </c>
      <c r="AZ114" s="28" t="str">
        <f>IF(V114="","",VLOOKUP(V114,추피_입력!$B$2:$E$289,2,0))</f>
        <v/>
      </c>
      <c r="BA114" s="28" t="str">
        <f>IF(W114="","",VLOOKUP(W114,추피_입력!$B$2:$E$289,2,0))</f>
        <v/>
      </c>
      <c r="BB114" s="28"/>
      <c r="BC114" s="28">
        <v>6</v>
      </c>
      <c r="BD114" s="28"/>
      <c r="BE114" s="28"/>
      <c r="BF114" s="28"/>
      <c r="BG114" s="28"/>
      <c r="BH114" s="28"/>
      <c r="BI114" s="28"/>
      <c r="BJ114" s="28"/>
      <c r="BK114" s="28" t="str">
        <f t="shared" si="67"/>
        <v/>
      </c>
      <c r="BL114" s="28" t="str">
        <f t="shared" si="68"/>
        <v/>
      </c>
      <c r="BM114" s="28" t="str">
        <f t="shared" si="69"/>
        <v/>
      </c>
      <c r="BN114" s="28" t="str">
        <f t="shared" si="70"/>
        <v/>
      </c>
      <c r="BO114" s="28" t="str">
        <f t="shared" si="71"/>
        <v/>
      </c>
      <c r="BP114" s="28" t="str">
        <f t="shared" si="72"/>
        <v/>
      </c>
      <c r="BQ114" s="28" t="str">
        <f t="shared" si="73"/>
        <v/>
      </c>
      <c r="BR114" s="28" t="str">
        <f t="shared" si="74"/>
        <v>야수0.3</v>
      </c>
      <c r="BS114" s="28" t="str">
        <f t="shared" si="75"/>
        <v/>
      </c>
      <c r="BT114" s="28">
        <f t="shared" si="76"/>
        <v>0.3</v>
      </c>
      <c r="BU114" s="28" t="str">
        <f t="shared" si="89"/>
        <v>야수0.3</v>
      </c>
      <c r="BV114" s="28"/>
      <c r="BW114" s="28"/>
      <c r="BX114" s="28"/>
      <c r="BY114" s="28"/>
      <c r="BZ114" s="28"/>
      <c r="CA114" s="28"/>
      <c r="CB114" s="28"/>
      <c r="CC114" s="28">
        <v>0.3</v>
      </c>
      <c r="CD114" s="28"/>
      <c r="CE114" s="28">
        <f t="shared" si="90"/>
        <v>0.1</v>
      </c>
      <c r="CF114" s="28">
        <f t="shared" si="77"/>
        <v>0.1</v>
      </c>
      <c r="CG114" s="28">
        <f t="shared" si="78"/>
        <v>0.1</v>
      </c>
      <c r="CH114" s="30" t="str">
        <f t="shared" si="91"/>
        <v>야수</v>
      </c>
      <c r="CI114" s="30" t="str">
        <f t="shared" si="92"/>
        <v>-</v>
      </c>
      <c r="CJ114" s="30">
        <f t="shared" si="93"/>
        <v>0.1</v>
      </c>
      <c r="CK114" s="30">
        <f t="shared" si="94"/>
        <v>3</v>
      </c>
      <c r="CL114" s="30" t="str">
        <f t="shared" si="95"/>
        <v/>
      </c>
      <c r="CM114" s="31" t="str">
        <f t="shared" si="96"/>
        <v/>
      </c>
    </row>
    <row r="115" spans="2:91" s="41" customFormat="1" ht="13.5" hidden="1" x14ac:dyDescent="0.3">
      <c r="B115" s="27">
        <v>112</v>
      </c>
      <c r="C115" s="32" t="s">
        <v>1107</v>
      </c>
      <c r="D115" s="33" t="str">
        <f t="shared" si="79"/>
        <v>지혜의 아크 라디체 1→2각</v>
      </c>
      <c r="E115" s="33" t="str">
        <f t="shared" si="80"/>
        <v>아제나&amp;이난나 3각</v>
      </c>
      <c r="F115" s="33" t="str">
        <f t="shared" si="81"/>
        <v>아브렐슈드 없음</v>
      </c>
      <c r="G115" s="33" t="str">
        <f t="shared" si="82"/>
        <v/>
      </c>
      <c r="H115" s="33" t="str">
        <f t="shared" si="83"/>
        <v/>
      </c>
      <c r="I115" s="33" t="str">
        <f t="shared" si="84"/>
        <v/>
      </c>
      <c r="J115" s="33" t="str">
        <f t="shared" si="85"/>
        <v/>
      </c>
      <c r="K115" s="33" t="str">
        <f t="shared" si="86"/>
        <v/>
      </c>
      <c r="L115" s="33" t="str">
        <f t="shared" si="87"/>
        <v/>
      </c>
      <c r="M115" s="33" t="str">
        <f t="shared" si="88"/>
        <v/>
      </c>
      <c r="N115" s="32" t="s">
        <v>1108</v>
      </c>
      <c r="O115" s="32" t="s">
        <v>1074</v>
      </c>
      <c r="P115" s="32" t="s">
        <v>335</v>
      </c>
      <c r="Q115" s="32"/>
      <c r="R115" s="32"/>
      <c r="S115" s="32"/>
      <c r="T115" s="32"/>
      <c r="U115" s="32"/>
      <c r="V115" s="32"/>
      <c r="W115" s="32"/>
      <c r="X115" s="32">
        <f>IF(AR115="","",VLOOKUP(AR115,추피_입력!$C$2:$E$289,2,0))</f>
        <v>1</v>
      </c>
      <c r="Y115" s="32">
        <f>IF(AS115="","",VLOOKUP(AS115,추피_입력!$C$2:$E$289,2,0))</f>
        <v>3</v>
      </c>
      <c r="Z115" s="32" t="str">
        <f>IF(AT115="","",VLOOKUP(AT115,추피_입력!$C$2:$E$289,2,0))</f>
        <v>-</v>
      </c>
      <c r="AA115" s="32" t="str">
        <f>IF(AU115="","",VLOOKUP(AU115,추피_입력!$C$2:$E$289,2,0))</f>
        <v/>
      </c>
      <c r="AB115" s="32" t="str">
        <f>IF(AV115="","",VLOOKUP(AV115,추피_입력!$C$2:$E$289,2,0))</f>
        <v/>
      </c>
      <c r="AC115" s="32" t="str">
        <f>IF(AW115="","",VLOOKUP(AW115,추피_입력!$C$2:$E$289,2,0))</f>
        <v/>
      </c>
      <c r="AD115" s="32" t="str">
        <f>IF(AX115="","",VLOOKUP(AX115,추피_입력!$C$2:$E$289,2,0))</f>
        <v/>
      </c>
      <c r="AE115" s="32" t="str">
        <f>IF(AY115="","",VLOOKUP(AY115,추피_입력!$C$2:$E$289,2,0))</f>
        <v/>
      </c>
      <c r="AF115" s="32" t="str">
        <f>IF(AZ115="","",VLOOKUP(AZ115,추피_입력!$C$2:$E$289,2,0))</f>
        <v/>
      </c>
      <c r="AG115" s="32" t="str">
        <f>IF(BA115="","",VLOOKUP(BA115,추피_입력!$C$2:$E$289,2,0))</f>
        <v/>
      </c>
      <c r="AH115" s="32">
        <f>IF(AR115="","",VLOOKUP(AR115,추피_입력!$C$2:$G$289,5,0))</f>
        <v>2</v>
      </c>
      <c r="AI115" s="32">
        <f>IF(AS115="","",VLOOKUP(AS115,추피_입력!$C$2:$G$289,5,0))</f>
        <v>3</v>
      </c>
      <c r="AJ115" s="32" t="str">
        <f>IF(AT115="","",VLOOKUP(AT115,추피_입력!$C$2:$G$289,5,0))</f>
        <v>-</v>
      </c>
      <c r="AK115" s="32" t="str">
        <f>IF(AU115="","",VLOOKUP(AU115,추피_입력!$C$2:$G$289,5,0))</f>
        <v/>
      </c>
      <c r="AL115" s="32" t="str">
        <f>IF(AV115="","",VLOOKUP(AV115,추피_입력!$C$2:$G$289,5,0))</f>
        <v/>
      </c>
      <c r="AM115" s="32" t="str">
        <f>IF(AW115="","",VLOOKUP(AW115,추피_입력!$C$2:$G$289,5,0))</f>
        <v/>
      </c>
      <c r="AN115" s="32" t="str">
        <f>IF(AX115="","",VLOOKUP(AX115,추피_입력!$C$2:$G$289,5,0))</f>
        <v/>
      </c>
      <c r="AO115" s="32" t="str">
        <f>IF(AY115="","",VLOOKUP(AY115,추피_입력!$C$2:$G$289,5,0))</f>
        <v/>
      </c>
      <c r="AP115" s="32" t="str">
        <f>IF(AZ115="","",VLOOKUP(AZ115,추피_입력!$C$2:$G$289,5,0))</f>
        <v/>
      </c>
      <c r="AQ115" s="32" t="str">
        <f>IF(BA115="","",VLOOKUP(BA115,추피_입력!$C$2:$G$289,5,0))</f>
        <v/>
      </c>
      <c r="AR115" s="32" t="str">
        <f>IF(N115="","",VLOOKUP(N115,추피_입력!$B$2:$E$289,2,0))</f>
        <v>b-47</v>
      </c>
      <c r="AS115" s="32" t="str">
        <f>IF(O115="","",VLOOKUP(O115,추피_입력!$B$2:$E$289,2,0))</f>
        <v>a-14</v>
      </c>
      <c r="AT115" s="32" t="str">
        <f>IF(P115="","",VLOOKUP(P115,추피_입력!$B$2:$E$289,2,0))</f>
        <v>a-13</v>
      </c>
      <c r="AU115" s="32" t="str">
        <f>IF(Q115="","",VLOOKUP(Q115,추피_입력!$B$2:$E$289,2,0))</f>
        <v/>
      </c>
      <c r="AV115" s="32" t="str">
        <f>IF(R115="","",VLOOKUP(R115,추피_입력!$B$2:$E$289,2,0))</f>
        <v/>
      </c>
      <c r="AW115" s="32" t="str">
        <f>IF(S115="","",VLOOKUP(S115,추피_입력!$B$2:$E$289,2,0))</f>
        <v/>
      </c>
      <c r="AX115" s="32" t="str">
        <f>IF(T115="","",VLOOKUP(T115,추피_입력!$B$2:$E$289,2,0))</f>
        <v/>
      </c>
      <c r="AY115" s="32" t="str">
        <f>IF(U115="","",VLOOKUP(U115,추피_입력!$B$2:$E$289,2,0))</f>
        <v/>
      </c>
      <c r="AZ115" s="32" t="str">
        <f>IF(V115="","",VLOOKUP(V115,추피_입력!$B$2:$E$289,2,0))</f>
        <v/>
      </c>
      <c r="BA115" s="32" t="str">
        <f>IF(W115="","",VLOOKUP(W115,추피_입력!$B$2:$E$289,2,0))</f>
        <v/>
      </c>
      <c r="BB115" s="32"/>
      <c r="BC115" s="32"/>
      <c r="BD115" s="32"/>
      <c r="BE115" s="32"/>
      <c r="BF115" s="32"/>
      <c r="BG115" s="32"/>
      <c r="BH115" s="32"/>
      <c r="BI115" s="32"/>
      <c r="BJ115" s="32">
        <v>5</v>
      </c>
      <c r="BK115" s="32" t="str">
        <f t="shared" si="67"/>
        <v/>
      </c>
      <c r="BL115" s="32" t="str">
        <f t="shared" si="68"/>
        <v/>
      </c>
      <c r="BM115" s="32" t="str">
        <f t="shared" si="69"/>
        <v>물질0.3</v>
      </c>
      <c r="BN115" s="32" t="str">
        <f t="shared" si="70"/>
        <v/>
      </c>
      <c r="BO115" s="32" t="str">
        <f t="shared" si="71"/>
        <v/>
      </c>
      <c r="BP115" s="32" t="str">
        <f t="shared" si="72"/>
        <v/>
      </c>
      <c r="BQ115" s="32" t="str">
        <f t="shared" si="73"/>
        <v/>
      </c>
      <c r="BR115" s="32" t="str">
        <f t="shared" si="74"/>
        <v/>
      </c>
      <c r="BS115" s="32" t="str">
        <f t="shared" si="75"/>
        <v/>
      </c>
      <c r="BT115" s="32">
        <f t="shared" si="76"/>
        <v>0.3</v>
      </c>
      <c r="BU115" s="32" t="str">
        <f t="shared" si="89"/>
        <v>물질0.3</v>
      </c>
      <c r="BV115" s="32"/>
      <c r="BW115" s="32"/>
      <c r="BX115" s="32">
        <v>0.3</v>
      </c>
      <c r="BY115" s="32"/>
      <c r="BZ115" s="32"/>
      <c r="CA115" s="32"/>
      <c r="CB115" s="32"/>
      <c r="CC115" s="32"/>
      <c r="CD115" s="32"/>
      <c r="CE115" s="32">
        <f t="shared" si="90"/>
        <v>0.1</v>
      </c>
      <c r="CF115" s="32">
        <f t="shared" si="77"/>
        <v>0.1</v>
      </c>
      <c r="CG115" s="32">
        <f t="shared" si="78"/>
        <v>0.1</v>
      </c>
      <c r="CH115" s="34" t="str">
        <f t="shared" si="91"/>
        <v>물질</v>
      </c>
      <c r="CI115" s="34" t="str">
        <f t="shared" si="92"/>
        <v>-</v>
      </c>
      <c r="CJ115" s="34" t="str">
        <f t="shared" si="93"/>
        <v>-</v>
      </c>
      <c r="CK115" s="34" t="str">
        <f t="shared" si="94"/>
        <v/>
      </c>
      <c r="CL115" s="34" t="str">
        <f t="shared" si="95"/>
        <v/>
      </c>
      <c r="CM115" s="35" t="str">
        <f t="shared" si="96"/>
        <v/>
      </c>
    </row>
    <row r="116" spans="2:91" s="41" customFormat="1" ht="13.5" hidden="1" x14ac:dyDescent="0.3">
      <c r="B116" s="27">
        <v>113</v>
      </c>
      <c r="C116" s="28" t="s">
        <v>1109</v>
      </c>
      <c r="D116" s="29" t="str">
        <f t="shared" si="79"/>
        <v>아브렐슈드 없음</v>
      </c>
      <c r="E116" s="29" t="str">
        <f t="shared" si="80"/>
        <v>몽환의 킹 0→3각</v>
      </c>
      <c r="F116" s="29" t="str">
        <f t="shared" si="81"/>
        <v>몽환의 퀸 0→3각</v>
      </c>
      <c r="G116" s="29" t="str">
        <f t="shared" si="82"/>
        <v>몽환의 나이트 0→2각</v>
      </c>
      <c r="H116" s="29" t="str">
        <f t="shared" si="83"/>
        <v>몽환의 비숍 0→3각</v>
      </c>
      <c r="I116" s="29" t="str">
        <f t="shared" si="84"/>
        <v>몽환의 룩 0→3각</v>
      </c>
      <c r="J116" s="29" t="str">
        <f t="shared" si="85"/>
        <v>몽환의 폰 0→2각</v>
      </c>
      <c r="K116" s="29" t="str">
        <f t="shared" si="86"/>
        <v>아제나&amp;이난나 3각</v>
      </c>
      <c r="L116" s="29" t="str">
        <f t="shared" si="87"/>
        <v/>
      </c>
      <c r="M116" s="29" t="str">
        <f t="shared" si="88"/>
        <v/>
      </c>
      <c r="N116" s="28" t="s">
        <v>1012</v>
      </c>
      <c r="O116" s="28" t="s">
        <v>1110</v>
      </c>
      <c r="P116" s="28" t="s">
        <v>1111</v>
      </c>
      <c r="Q116" s="28" t="s">
        <v>1112</v>
      </c>
      <c r="R116" s="28" t="s">
        <v>383</v>
      </c>
      <c r="S116" s="28" t="s">
        <v>384</v>
      </c>
      <c r="T116" s="28" t="s">
        <v>385</v>
      </c>
      <c r="U116" s="28" t="s">
        <v>148</v>
      </c>
      <c r="V116" s="28"/>
      <c r="W116" s="28"/>
      <c r="X116" s="28" t="str">
        <f>IF(AR116="","",VLOOKUP(AR116,추피_입력!$C$2:$E$289,2,0))</f>
        <v>-</v>
      </c>
      <c r="Y116" s="28">
        <f>IF(AS116="","",VLOOKUP(AS116,추피_입력!$C$2:$E$289,2,0))</f>
        <v>0</v>
      </c>
      <c r="Z116" s="28">
        <f>IF(AT116="","",VLOOKUP(AT116,추피_입력!$C$2:$E$289,2,0))</f>
        <v>0</v>
      </c>
      <c r="AA116" s="28">
        <f>IF(AU116="","",VLOOKUP(AU116,추피_입력!$C$2:$E$289,2,0))</f>
        <v>0</v>
      </c>
      <c r="AB116" s="28">
        <f>IF(AV116="","",VLOOKUP(AV116,추피_입력!$C$2:$E$289,2,0))</f>
        <v>0</v>
      </c>
      <c r="AC116" s="28">
        <f>IF(AW116="","",VLOOKUP(AW116,추피_입력!$C$2:$E$289,2,0))</f>
        <v>0</v>
      </c>
      <c r="AD116" s="28">
        <f>IF(AX116="","",VLOOKUP(AX116,추피_입력!$C$2:$E$289,2,0))</f>
        <v>0</v>
      </c>
      <c r="AE116" s="28">
        <f>IF(AY116="","",VLOOKUP(AY116,추피_입력!$C$2:$E$289,2,0))</f>
        <v>3</v>
      </c>
      <c r="AF116" s="28" t="str">
        <f>IF(AZ116="","",VLOOKUP(AZ116,추피_입력!$C$2:$E$289,2,0))</f>
        <v/>
      </c>
      <c r="AG116" s="28" t="str">
        <f>IF(BA116="","",VLOOKUP(BA116,추피_입력!$C$2:$E$289,2,0))</f>
        <v/>
      </c>
      <c r="AH116" s="28" t="str">
        <f>IF(AR116="","",VLOOKUP(AR116,추피_입력!$C$2:$G$289,5,0))</f>
        <v>-</v>
      </c>
      <c r="AI116" s="28">
        <f>IF(AS116="","",VLOOKUP(AS116,추피_입력!$C$2:$G$289,5,0))</f>
        <v>3</v>
      </c>
      <c r="AJ116" s="28">
        <f>IF(AT116="","",VLOOKUP(AT116,추피_입력!$C$2:$G$289,5,0))</f>
        <v>3</v>
      </c>
      <c r="AK116" s="28">
        <f>IF(AU116="","",VLOOKUP(AU116,추피_입력!$C$2:$G$289,5,0))</f>
        <v>2</v>
      </c>
      <c r="AL116" s="28">
        <f>IF(AV116="","",VLOOKUP(AV116,추피_입력!$C$2:$G$289,5,0))</f>
        <v>3</v>
      </c>
      <c r="AM116" s="28">
        <f>IF(AW116="","",VLOOKUP(AW116,추피_입력!$C$2:$G$289,5,0))</f>
        <v>3</v>
      </c>
      <c r="AN116" s="28">
        <f>IF(AX116="","",VLOOKUP(AX116,추피_입력!$C$2:$G$289,5,0))</f>
        <v>2</v>
      </c>
      <c r="AO116" s="28">
        <f>IF(AY116="","",VLOOKUP(AY116,추피_입력!$C$2:$G$289,5,0))</f>
        <v>3</v>
      </c>
      <c r="AP116" s="28" t="str">
        <f>IF(AZ116="","",VLOOKUP(AZ116,추피_입력!$C$2:$G$289,5,0))</f>
        <v/>
      </c>
      <c r="AQ116" s="28" t="str">
        <f>IF(BA116="","",VLOOKUP(BA116,추피_입력!$C$2:$G$289,5,0))</f>
        <v/>
      </c>
      <c r="AR116" s="28" t="str">
        <f>IF(N116="","",VLOOKUP(N116,추피_입력!$B$2:$E$289,2,0))</f>
        <v>a-13</v>
      </c>
      <c r="AS116" s="28" t="str">
        <f>IF(O116="","",VLOOKUP(O116,추피_입력!$B$2:$E$289,2,0))</f>
        <v>c-29</v>
      </c>
      <c r="AT116" s="28" t="str">
        <f>IF(P116="","",VLOOKUP(P116,추피_입력!$B$2:$E$289,2,0))</f>
        <v>c-28</v>
      </c>
      <c r="AU116" s="28" t="str">
        <f>IF(Q116="","",VLOOKUP(Q116,추피_입력!$B$2:$E$289,2,0))</f>
        <v>d-18</v>
      </c>
      <c r="AV116" s="28" t="str">
        <f>IF(R116="","",VLOOKUP(R116,추피_입력!$B$2:$E$289,2,0))</f>
        <v>d-20</v>
      </c>
      <c r="AW116" s="28" t="str">
        <f>IF(S116="","",VLOOKUP(S116,추피_입력!$B$2:$E$289,2,0))</f>
        <v>d-19</v>
      </c>
      <c r="AX116" s="28" t="str">
        <f>IF(T116="","",VLOOKUP(T116,추피_입력!$B$2:$E$289,2,0))</f>
        <v>e-12</v>
      </c>
      <c r="AY116" s="28" t="str">
        <f>IF(U116="","",VLOOKUP(U116,추피_입력!$B$2:$E$289,2,0))</f>
        <v>a-14</v>
      </c>
      <c r="AZ116" s="28" t="str">
        <f>IF(V116="","",VLOOKUP(V116,추피_입력!$B$2:$E$289,2,0))</f>
        <v/>
      </c>
      <c r="BA116" s="28" t="str">
        <f>IF(W116="","",VLOOKUP(W116,추피_입력!$B$2:$E$289,2,0))</f>
        <v/>
      </c>
      <c r="BB116" s="28">
        <v>7</v>
      </c>
      <c r="BC116" s="28"/>
      <c r="BD116" s="28"/>
      <c r="BE116" s="28"/>
      <c r="BF116" s="28"/>
      <c r="BG116" s="28"/>
      <c r="BH116" s="28"/>
      <c r="BI116" s="28"/>
      <c r="BJ116" s="28"/>
      <c r="BK116" s="28" t="str">
        <f t="shared" si="67"/>
        <v/>
      </c>
      <c r="BL116" s="28" t="str">
        <f t="shared" si="68"/>
        <v/>
      </c>
      <c r="BM116" s="28" t="str">
        <f t="shared" si="69"/>
        <v/>
      </c>
      <c r="BN116" s="28" t="str">
        <f t="shared" si="70"/>
        <v/>
      </c>
      <c r="BO116" s="28" t="str">
        <f t="shared" si="71"/>
        <v/>
      </c>
      <c r="BP116" s="28" t="str">
        <f t="shared" si="72"/>
        <v/>
      </c>
      <c r="BQ116" s="28" t="str">
        <f t="shared" si="73"/>
        <v>정령0.3</v>
      </c>
      <c r="BR116" s="28" t="str">
        <f t="shared" si="74"/>
        <v/>
      </c>
      <c r="BS116" s="28" t="str">
        <f t="shared" si="75"/>
        <v/>
      </c>
      <c r="BT116" s="28">
        <f t="shared" si="76"/>
        <v>0.3</v>
      </c>
      <c r="BU116" s="28" t="str">
        <f t="shared" si="89"/>
        <v>정령0.3</v>
      </c>
      <c r="BV116" s="28"/>
      <c r="BW116" s="28"/>
      <c r="BX116" s="28"/>
      <c r="BY116" s="28"/>
      <c r="BZ116" s="28"/>
      <c r="CA116" s="28"/>
      <c r="CB116" s="28">
        <v>0.3</v>
      </c>
      <c r="CC116" s="28"/>
      <c r="CD116" s="28"/>
      <c r="CE116" s="28">
        <f t="shared" si="90"/>
        <v>0.1</v>
      </c>
      <c r="CF116" s="28">
        <f t="shared" si="77"/>
        <v>0.1</v>
      </c>
      <c r="CG116" s="28">
        <f t="shared" si="78"/>
        <v>0.1</v>
      </c>
      <c r="CH116" s="30" t="str">
        <f t="shared" si="91"/>
        <v>정령</v>
      </c>
      <c r="CI116" s="30" t="str">
        <f t="shared" si="92"/>
        <v>-</v>
      </c>
      <c r="CJ116" s="30" t="str">
        <f t="shared" si="93"/>
        <v>-</v>
      </c>
      <c r="CK116" s="30" t="str">
        <f t="shared" si="94"/>
        <v/>
      </c>
      <c r="CL116" s="30" t="str">
        <f t="shared" si="95"/>
        <v/>
      </c>
      <c r="CM116" s="31" t="str">
        <f t="shared" si="96"/>
        <v/>
      </c>
    </row>
    <row r="117" spans="2:91" s="41" customFormat="1" ht="13.5" hidden="1" x14ac:dyDescent="0.3">
      <c r="B117" s="27">
        <v>114</v>
      </c>
      <c r="C117" s="32" t="s">
        <v>1113</v>
      </c>
      <c r="D117" s="33" t="str">
        <f t="shared" si="79"/>
        <v>미카엘과 노메드 0→4각</v>
      </c>
      <c r="E117" s="33" t="str">
        <f t="shared" si="80"/>
        <v>아제나&amp;이난나 3각</v>
      </c>
      <c r="F117" s="33" t="str">
        <f t="shared" si="81"/>
        <v/>
      </c>
      <c r="G117" s="33" t="str">
        <f t="shared" si="82"/>
        <v/>
      </c>
      <c r="H117" s="33" t="str">
        <f t="shared" si="83"/>
        <v/>
      </c>
      <c r="I117" s="33" t="str">
        <f t="shared" si="84"/>
        <v/>
      </c>
      <c r="J117" s="33" t="str">
        <f t="shared" si="85"/>
        <v/>
      </c>
      <c r="K117" s="33" t="str">
        <f t="shared" si="86"/>
        <v/>
      </c>
      <c r="L117" s="33" t="str">
        <f t="shared" si="87"/>
        <v/>
      </c>
      <c r="M117" s="33" t="str">
        <f t="shared" si="88"/>
        <v/>
      </c>
      <c r="N117" s="32" t="s">
        <v>1114</v>
      </c>
      <c r="O117" s="32" t="s">
        <v>1074</v>
      </c>
      <c r="P117" s="32"/>
      <c r="Q117" s="32"/>
      <c r="R117" s="32"/>
      <c r="S117" s="32"/>
      <c r="T117" s="32"/>
      <c r="U117" s="32"/>
      <c r="V117" s="32"/>
      <c r="W117" s="32"/>
      <c r="X117" s="32">
        <f>IF(AR117="","",VLOOKUP(AR117,추피_입력!$C$2:$E$289,2,0))</f>
        <v>0</v>
      </c>
      <c r="Y117" s="32">
        <f>IF(AS117="","",VLOOKUP(AS117,추피_입력!$C$2:$E$289,2,0))</f>
        <v>3</v>
      </c>
      <c r="Z117" s="32" t="str">
        <f>IF(AT117="","",VLOOKUP(AT117,추피_입력!$C$2:$E$289,2,0))</f>
        <v/>
      </c>
      <c r="AA117" s="32" t="str">
        <f>IF(AU117="","",VLOOKUP(AU117,추피_입력!$C$2:$E$289,2,0))</f>
        <v/>
      </c>
      <c r="AB117" s="32" t="str">
        <f>IF(AV117="","",VLOOKUP(AV117,추피_입력!$C$2:$E$289,2,0))</f>
        <v/>
      </c>
      <c r="AC117" s="32" t="str">
        <f>IF(AW117="","",VLOOKUP(AW117,추피_입력!$C$2:$E$289,2,0))</f>
        <v/>
      </c>
      <c r="AD117" s="32" t="str">
        <f>IF(AX117="","",VLOOKUP(AX117,추피_입력!$C$2:$E$289,2,0))</f>
        <v/>
      </c>
      <c r="AE117" s="32" t="str">
        <f>IF(AY117="","",VLOOKUP(AY117,추피_입력!$C$2:$E$289,2,0))</f>
        <v/>
      </c>
      <c r="AF117" s="32" t="str">
        <f>IF(AZ117="","",VLOOKUP(AZ117,추피_입력!$C$2:$E$289,2,0))</f>
        <v/>
      </c>
      <c r="AG117" s="32" t="str">
        <f>IF(BA117="","",VLOOKUP(BA117,추피_입력!$C$2:$E$289,2,0))</f>
        <v/>
      </c>
      <c r="AH117" s="32">
        <f>IF(AR117="","",VLOOKUP(AR117,추피_입력!$C$2:$G$289,5,0))</f>
        <v>4</v>
      </c>
      <c r="AI117" s="32">
        <f>IF(AS117="","",VLOOKUP(AS117,추피_입력!$C$2:$G$289,5,0))</f>
        <v>3</v>
      </c>
      <c r="AJ117" s="32" t="str">
        <f>IF(AT117="","",VLOOKUP(AT117,추피_입력!$C$2:$G$289,5,0))</f>
        <v/>
      </c>
      <c r="AK117" s="32" t="str">
        <f>IF(AU117="","",VLOOKUP(AU117,추피_입력!$C$2:$G$289,5,0))</f>
        <v/>
      </c>
      <c r="AL117" s="32" t="str">
        <f>IF(AV117="","",VLOOKUP(AV117,추피_입력!$C$2:$G$289,5,0))</f>
        <v/>
      </c>
      <c r="AM117" s="32" t="str">
        <f>IF(AW117="","",VLOOKUP(AW117,추피_입력!$C$2:$G$289,5,0))</f>
        <v/>
      </c>
      <c r="AN117" s="32" t="str">
        <f>IF(AX117="","",VLOOKUP(AX117,추피_입력!$C$2:$G$289,5,0))</f>
        <v/>
      </c>
      <c r="AO117" s="32" t="str">
        <f>IF(AY117="","",VLOOKUP(AY117,추피_입력!$C$2:$G$289,5,0))</f>
        <v/>
      </c>
      <c r="AP117" s="32" t="str">
        <f>IF(AZ117="","",VLOOKUP(AZ117,추피_입력!$C$2:$G$289,5,0))</f>
        <v/>
      </c>
      <c r="AQ117" s="32" t="str">
        <f>IF(BA117="","",VLOOKUP(BA117,추피_입력!$C$2:$G$289,5,0))</f>
        <v/>
      </c>
      <c r="AR117" s="32" t="str">
        <f>IF(N117="","",VLOOKUP(N117,추피_입력!$B$2:$E$289,2,0))</f>
        <v>d-21</v>
      </c>
      <c r="AS117" s="32" t="str">
        <f>IF(O117="","",VLOOKUP(O117,추피_입력!$B$2:$E$289,2,0))</f>
        <v>a-14</v>
      </c>
      <c r="AT117" s="32" t="str">
        <f>IF(P117="","",VLOOKUP(P117,추피_입력!$B$2:$E$289,2,0))</f>
        <v/>
      </c>
      <c r="AU117" s="32" t="str">
        <f>IF(Q117="","",VLOOKUP(Q117,추피_입력!$B$2:$E$289,2,0))</f>
        <v/>
      </c>
      <c r="AV117" s="32" t="str">
        <f>IF(R117="","",VLOOKUP(R117,추피_입력!$B$2:$E$289,2,0))</f>
        <v/>
      </c>
      <c r="AW117" s="32" t="str">
        <f>IF(S117="","",VLOOKUP(S117,추피_입력!$B$2:$E$289,2,0))</f>
        <v/>
      </c>
      <c r="AX117" s="32" t="str">
        <f>IF(T117="","",VLOOKUP(T117,추피_입력!$B$2:$E$289,2,0))</f>
        <v/>
      </c>
      <c r="AY117" s="32" t="str">
        <f>IF(U117="","",VLOOKUP(U117,추피_입력!$B$2:$E$289,2,0))</f>
        <v/>
      </c>
      <c r="AZ117" s="32" t="str">
        <f>IF(V117="","",VLOOKUP(V117,추피_입력!$B$2:$E$289,2,0))</f>
        <v/>
      </c>
      <c r="BA117" s="32" t="str">
        <f>IF(W117="","",VLOOKUP(W117,추피_입력!$B$2:$E$289,2,0))</f>
        <v/>
      </c>
      <c r="BB117" s="32"/>
      <c r="BC117" s="32"/>
      <c r="BD117" s="32"/>
      <c r="BE117" s="32"/>
      <c r="BF117" s="32"/>
      <c r="BG117" s="32"/>
      <c r="BH117" s="32"/>
      <c r="BI117" s="32"/>
      <c r="BJ117" s="32">
        <v>4</v>
      </c>
      <c r="BK117" s="32" t="str">
        <f t="shared" si="67"/>
        <v/>
      </c>
      <c r="BL117" s="32" t="str">
        <f t="shared" si="68"/>
        <v/>
      </c>
      <c r="BM117" s="32" t="str">
        <f t="shared" si="69"/>
        <v/>
      </c>
      <c r="BN117" s="32" t="str">
        <f t="shared" si="70"/>
        <v/>
      </c>
      <c r="BO117" s="32" t="str">
        <f t="shared" si="71"/>
        <v/>
      </c>
      <c r="BP117" s="32" t="str">
        <f t="shared" si="72"/>
        <v>곤충0.2</v>
      </c>
      <c r="BQ117" s="32" t="str">
        <f t="shared" si="73"/>
        <v/>
      </c>
      <c r="BR117" s="32" t="str">
        <f t="shared" si="74"/>
        <v/>
      </c>
      <c r="BS117" s="32" t="str">
        <f t="shared" si="75"/>
        <v/>
      </c>
      <c r="BT117" s="32">
        <f t="shared" si="76"/>
        <v>0.2</v>
      </c>
      <c r="BU117" s="32" t="str">
        <f t="shared" si="89"/>
        <v>곤충0.2</v>
      </c>
      <c r="BV117" s="32"/>
      <c r="BW117" s="32"/>
      <c r="BX117" s="32"/>
      <c r="BY117" s="32"/>
      <c r="BZ117" s="32"/>
      <c r="CA117" s="32">
        <v>0.2</v>
      </c>
      <c r="CB117" s="32"/>
      <c r="CC117" s="32"/>
      <c r="CD117" s="32"/>
      <c r="CE117" s="32">
        <f t="shared" si="90"/>
        <v>0.06</v>
      </c>
      <c r="CF117" s="32">
        <f t="shared" si="77"/>
        <v>7.0000000000000007E-2</v>
      </c>
      <c r="CG117" s="32">
        <f t="shared" si="78"/>
        <v>7.0000000000000007E-2</v>
      </c>
      <c r="CH117" s="34" t="str">
        <f t="shared" si="91"/>
        <v>곤충</v>
      </c>
      <c r="CI117" s="34" t="str">
        <f t="shared" si="92"/>
        <v>-</v>
      </c>
      <c r="CJ117" s="34">
        <f t="shared" si="93"/>
        <v>0.06</v>
      </c>
      <c r="CK117" s="34">
        <f t="shared" si="94"/>
        <v>1</v>
      </c>
      <c r="CL117" s="34" t="str">
        <f t="shared" si="95"/>
        <v/>
      </c>
      <c r="CM117" s="35" t="str">
        <f t="shared" si="96"/>
        <v/>
      </c>
    </row>
    <row r="118" spans="2:91" s="41" customFormat="1" ht="13.5" hidden="1" x14ac:dyDescent="0.3">
      <c r="B118" s="27">
        <v>115</v>
      </c>
      <c r="C118" s="28" t="s">
        <v>1115</v>
      </c>
      <c r="D118" s="29" t="str">
        <f t="shared" si="79"/>
        <v>아브렐슈드 없음</v>
      </c>
      <c r="E118" s="29" t="str">
        <f t="shared" si="80"/>
        <v>아제나&amp;이난나 3각</v>
      </c>
      <c r="F118" s="29" t="str">
        <f t="shared" si="81"/>
        <v/>
      </c>
      <c r="G118" s="29" t="str">
        <f t="shared" si="82"/>
        <v/>
      </c>
      <c r="H118" s="29" t="str">
        <f t="shared" si="83"/>
        <v/>
      </c>
      <c r="I118" s="29" t="str">
        <f t="shared" si="84"/>
        <v/>
      </c>
      <c r="J118" s="29" t="str">
        <f t="shared" si="85"/>
        <v/>
      </c>
      <c r="K118" s="29" t="str">
        <f t="shared" si="86"/>
        <v/>
      </c>
      <c r="L118" s="29" t="str">
        <f t="shared" si="87"/>
        <v/>
      </c>
      <c r="M118" s="29" t="str">
        <f t="shared" si="88"/>
        <v/>
      </c>
      <c r="N118" s="28" t="s">
        <v>1012</v>
      </c>
      <c r="O118" s="28" t="s">
        <v>1074</v>
      </c>
      <c r="P118" s="28"/>
      <c r="Q118" s="28"/>
      <c r="R118" s="28"/>
      <c r="S118" s="28"/>
      <c r="T118" s="28"/>
      <c r="U118" s="28"/>
      <c r="V118" s="28"/>
      <c r="W118" s="28"/>
      <c r="X118" s="28" t="str">
        <f>IF(AR118="","",VLOOKUP(AR118,추피_입력!$C$2:$E$289,2,0))</f>
        <v>-</v>
      </c>
      <c r="Y118" s="28">
        <f>IF(AS118="","",VLOOKUP(AS118,추피_입력!$C$2:$E$289,2,0))</f>
        <v>3</v>
      </c>
      <c r="Z118" s="28" t="str">
        <f>IF(AT118="","",VLOOKUP(AT118,추피_입력!$C$2:$E$289,2,0))</f>
        <v/>
      </c>
      <c r="AA118" s="28" t="str">
        <f>IF(AU118="","",VLOOKUP(AU118,추피_입력!$C$2:$E$289,2,0))</f>
        <v/>
      </c>
      <c r="AB118" s="28" t="str">
        <f>IF(AV118="","",VLOOKUP(AV118,추피_입력!$C$2:$E$289,2,0))</f>
        <v/>
      </c>
      <c r="AC118" s="28" t="str">
        <f>IF(AW118="","",VLOOKUP(AW118,추피_입력!$C$2:$E$289,2,0))</f>
        <v/>
      </c>
      <c r="AD118" s="28" t="str">
        <f>IF(AX118="","",VLOOKUP(AX118,추피_입력!$C$2:$E$289,2,0))</f>
        <v/>
      </c>
      <c r="AE118" s="28" t="str">
        <f>IF(AY118="","",VLOOKUP(AY118,추피_입력!$C$2:$E$289,2,0))</f>
        <v/>
      </c>
      <c r="AF118" s="28" t="str">
        <f>IF(AZ118="","",VLOOKUP(AZ118,추피_입력!$C$2:$E$289,2,0))</f>
        <v/>
      </c>
      <c r="AG118" s="28" t="str">
        <f>IF(BA118="","",VLOOKUP(BA118,추피_입력!$C$2:$E$289,2,0))</f>
        <v/>
      </c>
      <c r="AH118" s="28" t="str">
        <f>IF(AR118="","",VLOOKUP(AR118,추피_입력!$C$2:$G$289,5,0))</f>
        <v>-</v>
      </c>
      <c r="AI118" s="28">
        <f>IF(AS118="","",VLOOKUP(AS118,추피_입력!$C$2:$G$289,5,0))</f>
        <v>3</v>
      </c>
      <c r="AJ118" s="28" t="str">
        <f>IF(AT118="","",VLOOKUP(AT118,추피_입력!$C$2:$G$289,5,0))</f>
        <v/>
      </c>
      <c r="AK118" s="28" t="str">
        <f>IF(AU118="","",VLOOKUP(AU118,추피_입력!$C$2:$G$289,5,0))</f>
        <v/>
      </c>
      <c r="AL118" s="28" t="str">
        <f>IF(AV118="","",VLOOKUP(AV118,추피_입력!$C$2:$G$289,5,0))</f>
        <v/>
      </c>
      <c r="AM118" s="28" t="str">
        <f>IF(AW118="","",VLOOKUP(AW118,추피_입력!$C$2:$G$289,5,0))</f>
        <v/>
      </c>
      <c r="AN118" s="28" t="str">
        <f>IF(AX118="","",VLOOKUP(AX118,추피_입력!$C$2:$G$289,5,0))</f>
        <v/>
      </c>
      <c r="AO118" s="28" t="str">
        <f>IF(AY118="","",VLOOKUP(AY118,추피_입력!$C$2:$G$289,5,0))</f>
        <v/>
      </c>
      <c r="AP118" s="28" t="str">
        <f>IF(AZ118="","",VLOOKUP(AZ118,추피_입력!$C$2:$G$289,5,0))</f>
        <v/>
      </c>
      <c r="AQ118" s="28" t="str">
        <f>IF(BA118="","",VLOOKUP(BA118,추피_입력!$C$2:$G$289,5,0))</f>
        <v/>
      </c>
      <c r="AR118" s="28" t="str">
        <f>IF(N118="","",VLOOKUP(N118,추피_입력!$B$2:$E$289,2,0))</f>
        <v>a-13</v>
      </c>
      <c r="AS118" s="28" t="str">
        <f>IF(O118="","",VLOOKUP(O118,추피_입력!$B$2:$E$289,2,0))</f>
        <v>a-14</v>
      </c>
      <c r="AT118" s="28" t="str">
        <f>IF(P118="","",VLOOKUP(P118,추피_입력!$B$2:$E$289,2,0))</f>
        <v/>
      </c>
      <c r="AU118" s="28" t="str">
        <f>IF(Q118="","",VLOOKUP(Q118,추피_입력!$B$2:$E$289,2,0))</f>
        <v/>
      </c>
      <c r="AV118" s="28" t="str">
        <f>IF(R118="","",VLOOKUP(R118,추피_입력!$B$2:$E$289,2,0))</f>
        <v/>
      </c>
      <c r="AW118" s="28" t="str">
        <f>IF(S118="","",VLOOKUP(S118,추피_입력!$B$2:$E$289,2,0))</f>
        <v/>
      </c>
      <c r="AX118" s="28" t="str">
        <f>IF(T118="","",VLOOKUP(T118,추피_입력!$B$2:$E$289,2,0))</f>
        <v/>
      </c>
      <c r="AY118" s="28" t="str">
        <f>IF(U118="","",VLOOKUP(U118,추피_입력!$B$2:$E$289,2,0))</f>
        <v/>
      </c>
      <c r="AZ118" s="28" t="str">
        <f>IF(V118="","",VLOOKUP(V118,추피_입력!$B$2:$E$289,2,0))</f>
        <v/>
      </c>
      <c r="BA118" s="28" t="str">
        <f>IF(W118="","",VLOOKUP(W118,추피_입력!$B$2:$E$289,2,0))</f>
        <v/>
      </c>
      <c r="BB118" s="28"/>
      <c r="BC118" s="28"/>
      <c r="BD118" s="28"/>
      <c r="BE118" s="28"/>
      <c r="BF118" s="28"/>
      <c r="BG118" s="28"/>
      <c r="BH118" s="28">
        <v>3</v>
      </c>
      <c r="BI118" s="28"/>
      <c r="BJ118" s="28"/>
      <c r="BK118" s="28" t="str">
        <f t="shared" si="67"/>
        <v/>
      </c>
      <c r="BL118" s="28" t="str">
        <f t="shared" si="68"/>
        <v/>
      </c>
      <c r="BM118" s="28" t="str">
        <f t="shared" si="69"/>
        <v/>
      </c>
      <c r="BN118" s="28" t="str">
        <f t="shared" si="70"/>
        <v/>
      </c>
      <c r="BO118" s="28" t="str">
        <f t="shared" si="71"/>
        <v/>
      </c>
      <c r="BP118" s="28" t="str">
        <f t="shared" si="72"/>
        <v/>
      </c>
      <c r="BQ118" s="28" t="str">
        <f t="shared" si="73"/>
        <v/>
      </c>
      <c r="BR118" s="28" t="str">
        <f t="shared" si="74"/>
        <v>야수0.3</v>
      </c>
      <c r="BS118" s="28" t="str">
        <f t="shared" si="75"/>
        <v/>
      </c>
      <c r="BT118" s="28">
        <f t="shared" si="76"/>
        <v>0.3</v>
      </c>
      <c r="BU118" s="28" t="str">
        <f t="shared" si="89"/>
        <v>야수0.3</v>
      </c>
      <c r="BV118" s="28"/>
      <c r="BW118" s="28"/>
      <c r="BX118" s="28"/>
      <c r="BY118" s="28"/>
      <c r="BZ118" s="28"/>
      <c r="CA118" s="28"/>
      <c r="CB118" s="28"/>
      <c r="CC118" s="28">
        <v>0.3</v>
      </c>
      <c r="CD118" s="28"/>
      <c r="CE118" s="28">
        <f t="shared" si="90"/>
        <v>0.1</v>
      </c>
      <c r="CF118" s="28">
        <f t="shared" si="77"/>
        <v>0.1</v>
      </c>
      <c r="CG118" s="28">
        <f t="shared" si="78"/>
        <v>0.1</v>
      </c>
      <c r="CH118" s="30" t="str">
        <f t="shared" si="91"/>
        <v>야수</v>
      </c>
      <c r="CI118" s="30" t="str">
        <f t="shared" si="92"/>
        <v>-</v>
      </c>
      <c r="CJ118" s="30" t="str">
        <f t="shared" si="93"/>
        <v>-</v>
      </c>
      <c r="CK118" s="30" t="str">
        <f t="shared" si="94"/>
        <v/>
      </c>
      <c r="CL118" s="30" t="str">
        <f t="shared" si="95"/>
        <v/>
      </c>
      <c r="CM118" s="31" t="str">
        <f t="shared" si="96"/>
        <v/>
      </c>
    </row>
    <row r="119" spans="2:91" s="41" customFormat="1" ht="13.5" hidden="1" x14ac:dyDescent="0.3">
      <c r="B119" s="27">
        <v>116</v>
      </c>
      <c r="C119" s="32" t="s">
        <v>1116</v>
      </c>
      <c r="D119" s="33" t="str">
        <f t="shared" si="79"/>
        <v>호동 0→3각</v>
      </c>
      <c r="E119" s="33" t="str">
        <f t="shared" si="80"/>
        <v>시안 5각</v>
      </c>
      <c r="F119" s="33" t="str">
        <f t="shared" si="81"/>
        <v>아이히만 박사 1→5각</v>
      </c>
      <c r="G119" s="33" t="str">
        <f t="shared" si="82"/>
        <v>엔비스카 0→1각</v>
      </c>
      <c r="H119" s="33" t="str">
        <f t="shared" si="83"/>
        <v>변절자 제페토 0→5각</v>
      </c>
      <c r="I119" s="33" t="str">
        <f t="shared" si="84"/>
        <v>월향도사 0→5각</v>
      </c>
      <c r="J119" s="33" t="str">
        <f t="shared" si="85"/>
        <v/>
      </c>
      <c r="K119" s="33" t="str">
        <f t="shared" si="86"/>
        <v/>
      </c>
      <c r="L119" s="33" t="str">
        <f t="shared" si="87"/>
        <v/>
      </c>
      <c r="M119" s="33" t="str">
        <f t="shared" si="88"/>
        <v/>
      </c>
      <c r="N119" s="32" t="s">
        <v>1117</v>
      </c>
      <c r="O119" s="32" t="s">
        <v>1000</v>
      </c>
      <c r="P119" s="32" t="s">
        <v>387</v>
      </c>
      <c r="Q119" s="32" t="s">
        <v>317</v>
      </c>
      <c r="R119" s="32" t="s">
        <v>379</v>
      </c>
      <c r="S119" s="32" t="s">
        <v>351</v>
      </c>
      <c r="T119" s="32"/>
      <c r="U119" s="32"/>
      <c r="V119" s="32"/>
      <c r="W119" s="32"/>
      <c r="X119" s="32">
        <f>IF(AR119="","",VLOOKUP(AR119,추피_입력!$C$2:$E$289,2,0))</f>
        <v>0</v>
      </c>
      <c r="Y119" s="32">
        <f>IF(AS119="","",VLOOKUP(AS119,추피_입력!$C$2:$E$289,2,0))</f>
        <v>5</v>
      </c>
      <c r="Z119" s="32">
        <f>IF(AT119="","",VLOOKUP(AT119,추피_입력!$C$2:$E$289,2,0))</f>
        <v>1</v>
      </c>
      <c r="AA119" s="32">
        <f>IF(AU119="","",VLOOKUP(AU119,추피_입력!$C$2:$E$289,2,0))</f>
        <v>0</v>
      </c>
      <c r="AB119" s="32">
        <f>IF(AV119="","",VLOOKUP(AV119,추피_입력!$C$2:$E$289,2,0))</f>
        <v>0</v>
      </c>
      <c r="AC119" s="32">
        <f>IF(AW119="","",VLOOKUP(AW119,추피_입력!$C$2:$E$289,2,0))</f>
        <v>0</v>
      </c>
      <c r="AD119" s="32" t="str">
        <f>IF(AX119="","",VLOOKUP(AX119,추피_입력!$C$2:$E$289,2,0))</f>
        <v/>
      </c>
      <c r="AE119" s="32" t="str">
        <f>IF(AY119="","",VLOOKUP(AY119,추피_입력!$C$2:$E$289,2,0))</f>
        <v/>
      </c>
      <c r="AF119" s="32" t="str">
        <f>IF(AZ119="","",VLOOKUP(AZ119,추피_입력!$C$2:$E$289,2,0))</f>
        <v/>
      </c>
      <c r="AG119" s="32" t="str">
        <f>IF(BA119="","",VLOOKUP(BA119,추피_입력!$C$2:$E$289,2,0))</f>
        <v/>
      </c>
      <c r="AH119" s="32">
        <f>IF(AR119="","",VLOOKUP(AR119,추피_입력!$C$2:$G$289,5,0))</f>
        <v>3</v>
      </c>
      <c r="AI119" s="32">
        <f>IF(AS119="","",VLOOKUP(AS119,추피_입력!$C$2:$G$289,5,0))</f>
        <v>5</v>
      </c>
      <c r="AJ119" s="32">
        <f>IF(AT119="","",VLOOKUP(AT119,추피_입력!$C$2:$G$289,5,0))</f>
        <v>5</v>
      </c>
      <c r="AK119" s="32">
        <f>IF(AU119="","",VLOOKUP(AU119,추피_입력!$C$2:$G$289,5,0))</f>
        <v>1</v>
      </c>
      <c r="AL119" s="32">
        <f>IF(AV119="","",VLOOKUP(AV119,추피_입력!$C$2:$G$289,5,0))</f>
        <v>5</v>
      </c>
      <c r="AM119" s="32">
        <f>IF(AW119="","",VLOOKUP(AW119,추피_입력!$C$2:$G$289,5,0))</f>
        <v>5</v>
      </c>
      <c r="AN119" s="32" t="str">
        <f>IF(AX119="","",VLOOKUP(AX119,추피_입력!$C$2:$G$289,5,0))</f>
        <v/>
      </c>
      <c r="AO119" s="32" t="str">
        <f>IF(AY119="","",VLOOKUP(AY119,추피_입력!$C$2:$G$289,5,0))</f>
        <v/>
      </c>
      <c r="AP119" s="32" t="str">
        <f>IF(AZ119="","",VLOOKUP(AZ119,추피_입력!$C$2:$G$289,5,0))</f>
        <v/>
      </c>
      <c r="AQ119" s="32" t="str">
        <f>IF(BA119="","",VLOOKUP(BA119,추피_입력!$C$2:$G$289,5,0))</f>
        <v/>
      </c>
      <c r="AR119" s="32" t="str">
        <f>IF(N119="","",VLOOKUP(N119,추피_입력!$B$2:$E$289,2,0))</f>
        <v>d-57</v>
      </c>
      <c r="AS119" s="32" t="str">
        <f>IF(O119="","",VLOOKUP(O119,추피_입력!$B$2:$E$289,2,0))</f>
        <v>c-53</v>
      </c>
      <c r="AT119" s="32" t="str">
        <f>IF(P119="","",VLOOKUP(P119,추피_입력!$B$2:$E$289,2,0))</f>
        <v>c-60</v>
      </c>
      <c r="AU119" s="32" t="str">
        <f>IF(Q119="","",VLOOKUP(Q119,추피_입력!$B$2:$E$289,2,0))</f>
        <v>b-37</v>
      </c>
      <c r="AV119" s="32" t="str">
        <f>IF(R119="","",VLOOKUP(R119,추피_입력!$B$2:$E$289,2,0))</f>
        <v>c-35</v>
      </c>
      <c r="AW119" s="32" t="str">
        <f>IF(S119="","",VLOOKUP(S119,추피_입력!$B$2:$E$289,2,0))</f>
        <v>d-36</v>
      </c>
      <c r="AX119" s="32" t="str">
        <f>IF(T119="","",VLOOKUP(T119,추피_입력!$B$2:$E$289,2,0))</f>
        <v/>
      </c>
      <c r="AY119" s="32" t="str">
        <f>IF(U119="","",VLOOKUP(U119,추피_입력!$B$2:$E$289,2,0))</f>
        <v/>
      </c>
      <c r="AZ119" s="32" t="str">
        <f>IF(V119="","",VLOOKUP(V119,추피_입력!$B$2:$E$289,2,0))</f>
        <v/>
      </c>
      <c r="BA119" s="32" t="str">
        <f>IF(W119="","",VLOOKUP(W119,추피_입력!$B$2:$E$289,2,0))</f>
        <v/>
      </c>
      <c r="BB119" s="32"/>
      <c r="BC119" s="32"/>
      <c r="BD119" s="32"/>
      <c r="BE119" s="32"/>
      <c r="BF119" s="32"/>
      <c r="BG119" s="32"/>
      <c r="BH119" s="32"/>
      <c r="BI119" s="32"/>
      <c r="BJ119" s="32">
        <v>3</v>
      </c>
      <c r="BK119" s="32" t="str">
        <f t="shared" si="67"/>
        <v/>
      </c>
      <c r="BL119" s="32" t="str">
        <f t="shared" si="68"/>
        <v/>
      </c>
      <c r="BM119" s="32" t="str">
        <f t="shared" si="69"/>
        <v/>
      </c>
      <c r="BN119" s="32" t="str">
        <f t="shared" si="70"/>
        <v/>
      </c>
      <c r="BO119" s="32" t="str">
        <f t="shared" si="71"/>
        <v/>
      </c>
      <c r="BP119" s="32" t="str">
        <f t="shared" si="72"/>
        <v>곤충0.2</v>
      </c>
      <c r="BQ119" s="32" t="str">
        <f t="shared" si="73"/>
        <v/>
      </c>
      <c r="BR119" s="32" t="str">
        <f t="shared" si="74"/>
        <v/>
      </c>
      <c r="BS119" s="32" t="str">
        <f t="shared" si="75"/>
        <v/>
      </c>
      <c r="BT119" s="32">
        <f t="shared" si="76"/>
        <v>0.2</v>
      </c>
      <c r="BU119" s="32" t="str">
        <f t="shared" si="89"/>
        <v>곤충0.2</v>
      </c>
      <c r="BV119" s="32"/>
      <c r="BW119" s="32"/>
      <c r="BX119" s="32"/>
      <c r="BY119" s="32"/>
      <c r="BZ119" s="32"/>
      <c r="CA119" s="32">
        <v>0.2</v>
      </c>
      <c r="CB119" s="32"/>
      <c r="CC119" s="32"/>
      <c r="CD119" s="32"/>
      <c r="CE119" s="32">
        <f t="shared" si="90"/>
        <v>0.06</v>
      </c>
      <c r="CF119" s="32">
        <f t="shared" si="77"/>
        <v>7.0000000000000007E-2</v>
      </c>
      <c r="CG119" s="32">
        <f t="shared" si="78"/>
        <v>7.0000000000000007E-2</v>
      </c>
      <c r="CH119" s="34" t="str">
        <f t="shared" si="91"/>
        <v>곤충</v>
      </c>
      <c r="CI119" s="34" t="str">
        <f t="shared" si="92"/>
        <v>-</v>
      </c>
      <c r="CJ119" s="34">
        <f t="shared" si="93"/>
        <v>0.13</v>
      </c>
      <c r="CK119" s="34">
        <f t="shared" si="94"/>
        <v>6</v>
      </c>
      <c r="CL119" s="34">
        <f t="shared" si="95"/>
        <v>18</v>
      </c>
      <c r="CM119" s="35" t="str">
        <f t="shared" si="96"/>
        <v/>
      </c>
    </row>
    <row r="120" spans="2:91" s="41" customFormat="1" ht="13.5" hidden="1" x14ac:dyDescent="0.3">
      <c r="B120" s="27">
        <v>117</v>
      </c>
      <c r="C120" s="28" t="s">
        <v>1118</v>
      </c>
      <c r="D120" s="29" t="str">
        <f t="shared" si="79"/>
        <v>모카모카 5각</v>
      </c>
      <c r="E120" s="29" t="str">
        <f t="shared" si="80"/>
        <v>검은이빨 2→3각</v>
      </c>
      <c r="F120" s="29" t="str">
        <f t="shared" si="81"/>
        <v>칼스 모론토 0→3각</v>
      </c>
      <c r="G120" s="29" t="str">
        <f t="shared" si="82"/>
        <v>아나벨 1→3각</v>
      </c>
      <c r="H120" s="29" t="str">
        <f t="shared" si="83"/>
        <v>세비엘 0→5각</v>
      </c>
      <c r="I120" s="29" t="str">
        <f t="shared" si="84"/>
        <v>포포 0→3각</v>
      </c>
      <c r="J120" s="29" t="str">
        <f t="shared" si="85"/>
        <v>다쿠쿠 0→5각</v>
      </c>
      <c r="K120" s="29" t="str">
        <f t="shared" si="86"/>
        <v>표류소녀 엠마 0→3각</v>
      </c>
      <c r="L120" s="29" t="str">
        <f t="shared" si="87"/>
        <v/>
      </c>
      <c r="M120" s="29" t="str">
        <f t="shared" si="88"/>
        <v/>
      </c>
      <c r="N120" s="28" t="s">
        <v>881</v>
      </c>
      <c r="O120" s="28" t="s">
        <v>873</v>
      </c>
      <c r="P120" s="28" t="s">
        <v>1119</v>
      </c>
      <c r="Q120" s="28" t="s">
        <v>914</v>
      </c>
      <c r="R120" s="28" t="s">
        <v>388</v>
      </c>
      <c r="S120" s="28" t="s">
        <v>213</v>
      </c>
      <c r="T120" s="28" t="s">
        <v>389</v>
      </c>
      <c r="U120" s="28" t="s">
        <v>344</v>
      </c>
      <c r="V120" s="28"/>
      <c r="W120" s="28"/>
      <c r="X120" s="28">
        <f>IF(AR120="","",VLOOKUP(AR120,추피_입력!$C$2:$E$289,2,0))</f>
        <v>5</v>
      </c>
      <c r="Y120" s="28">
        <f>IF(AS120="","",VLOOKUP(AS120,추피_입력!$C$2:$E$289,2,0))</f>
        <v>2</v>
      </c>
      <c r="Z120" s="28">
        <f>IF(AT120="","",VLOOKUP(AT120,추피_입력!$C$2:$E$289,2,0))</f>
        <v>0</v>
      </c>
      <c r="AA120" s="28">
        <f>IF(AU120="","",VLOOKUP(AU120,추피_입력!$C$2:$E$289,2,0))</f>
        <v>1</v>
      </c>
      <c r="AB120" s="28">
        <f>IF(AV120="","",VLOOKUP(AV120,추피_입력!$C$2:$E$289,2,0))</f>
        <v>0</v>
      </c>
      <c r="AC120" s="28">
        <f>IF(AW120="","",VLOOKUP(AW120,추피_입력!$C$2:$E$289,2,0))</f>
        <v>0</v>
      </c>
      <c r="AD120" s="28">
        <f>IF(AX120="","",VLOOKUP(AX120,추피_입력!$C$2:$E$289,2,0))</f>
        <v>0</v>
      </c>
      <c r="AE120" s="28">
        <f>IF(AY120="","",VLOOKUP(AY120,추피_입력!$C$2:$E$289,2,0))</f>
        <v>0</v>
      </c>
      <c r="AF120" s="28" t="str">
        <f>IF(AZ120="","",VLOOKUP(AZ120,추피_입력!$C$2:$E$289,2,0))</f>
        <v/>
      </c>
      <c r="AG120" s="28" t="str">
        <f>IF(BA120="","",VLOOKUP(BA120,추피_입력!$C$2:$E$289,2,0))</f>
        <v/>
      </c>
      <c r="AH120" s="28">
        <f>IF(AR120="","",VLOOKUP(AR120,추피_입력!$C$2:$G$289,5,0))</f>
        <v>5</v>
      </c>
      <c r="AI120" s="28">
        <f>IF(AS120="","",VLOOKUP(AS120,추피_입력!$C$2:$G$289,5,0))</f>
        <v>3</v>
      </c>
      <c r="AJ120" s="28">
        <f>IF(AT120="","",VLOOKUP(AT120,추피_입력!$C$2:$G$289,5,0))</f>
        <v>3</v>
      </c>
      <c r="AK120" s="28">
        <f>IF(AU120="","",VLOOKUP(AU120,추피_입력!$C$2:$G$289,5,0))</f>
        <v>3</v>
      </c>
      <c r="AL120" s="28">
        <f>IF(AV120="","",VLOOKUP(AV120,추피_입력!$C$2:$G$289,5,0))</f>
        <v>5</v>
      </c>
      <c r="AM120" s="28">
        <f>IF(AW120="","",VLOOKUP(AW120,추피_입력!$C$2:$G$289,5,0))</f>
        <v>3</v>
      </c>
      <c r="AN120" s="28">
        <f>IF(AX120="","",VLOOKUP(AX120,추피_입력!$C$2:$G$289,5,0))</f>
        <v>5</v>
      </c>
      <c r="AO120" s="28">
        <f>IF(AY120="","",VLOOKUP(AY120,추피_입력!$C$2:$G$289,5,0))</f>
        <v>3</v>
      </c>
      <c r="AP120" s="28" t="str">
        <f>IF(AZ120="","",VLOOKUP(AZ120,추피_입력!$C$2:$G$289,5,0))</f>
        <v/>
      </c>
      <c r="AQ120" s="28" t="str">
        <f>IF(BA120="","",VLOOKUP(BA120,추피_입력!$C$2:$G$289,5,0))</f>
        <v/>
      </c>
      <c r="AR120" s="28" t="str">
        <f>IF(N120="","",VLOOKUP(N120,추피_입력!$B$2:$E$289,2,0))</f>
        <v>b-12</v>
      </c>
      <c r="AS120" s="28" t="str">
        <f>IF(O120="","",VLOOKUP(O120,추피_입력!$B$2:$E$289,2,0))</f>
        <v>b-1</v>
      </c>
      <c r="AT120" s="28" t="str">
        <f>IF(P120="","",VLOOKUP(P120,추피_입력!$B$2:$E$289,2,0))</f>
        <v>c-83</v>
      </c>
      <c r="AU120" s="28" t="str">
        <f>IF(Q120="","",VLOOKUP(Q120,추피_입력!$B$2:$E$289,2,0))</f>
        <v>b-26</v>
      </c>
      <c r="AV120" s="28" t="str">
        <f>IF(R120="","",VLOOKUP(R120,추피_입력!$B$2:$E$289,2,0))</f>
        <v>d-27</v>
      </c>
      <c r="AW120" s="28" t="str">
        <f>IF(S120="","",VLOOKUP(S120,추피_입력!$B$2:$E$289,2,0))</f>
        <v>d-48</v>
      </c>
      <c r="AX120" s="28" t="str">
        <f>IF(T120="","",VLOOKUP(T120,추피_입력!$B$2:$E$289,2,0))</f>
        <v>d-8</v>
      </c>
      <c r="AY120" s="28" t="str">
        <f>IF(U120="","",VLOOKUP(U120,추피_입력!$B$2:$E$289,2,0))</f>
        <v>d-49</v>
      </c>
      <c r="AZ120" s="28" t="str">
        <f>IF(V120="","",VLOOKUP(V120,추피_입력!$B$2:$E$289,2,0))</f>
        <v/>
      </c>
      <c r="BA120" s="28" t="str">
        <f>IF(W120="","",VLOOKUP(W120,추피_입력!$B$2:$E$289,2,0))</f>
        <v/>
      </c>
      <c r="BB120" s="28"/>
      <c r="BC120" s="28"/>
      <c r="BD120" s="28">
        <v>2</v>
      </c>
      <c r="BE120" s="28"/>
      <c r="BF120" s="28"/>
      <c r="BG120" s="28"/>
      <c r="BH120" s="28"/>
      <c r="BI120" s="28"/>
      <c r="BJ120" s="28"/>
      <c r="BK120" s="28" t="str">
        <f t="shared" si="67"/>
        <v>인간0.2</v>
      </c>
      <c r="BL120" s="28" t="str">
        <f t="shared" si="68"/>
        <v/>
      </c>
      <c r="BM120" s="28" t="str">
        <f t="shared" si="69"/>
        <v/>
      </c>
      <c r="BN120" s="28" t="str">
        <f t="shared" si="70"/>
        <v/>
      </c>
      <c r="BO120" s="28" t="str">
        <f t="shared" si="71"/>
        <v/>
      </c>
      <c r="BP120" s="28" t="str">
        <f t="shared" si="72"/>
        <v/>
      </c>
      <c r="BQ120" s="28" t="str">
        <f t="shared" si="73"/>
        <v/>
      </c>
      <c r="BR120" s="28" t="str">
        <f t="shared" si="74"/>
        <v/>
      </c>
      <c r="BS120" s="28" t="str">
        <f t="shared" si="75"/>
        <v/>
      </c>
      <c r="BT120" s="28">
        <f t="shared" si="76"/>
        <v>0.2</v>
      </c>
      <c r="BU120" s="28" t="str">
        <f t="shared" si="89"/>
        <v>인간0.2</v>
      </c>
      <c r="BV120" s="28">
        <v>0.2</v>
      </c>
      <c r="BW120" s="28"/>
      <c r="BX120" s="28"/>
      <c r="BY120" s="28"/>
      <c r="BZ120" s="28"/>
      <c r="CA120" s="28"/>
      <c r="CB120" s="28"/>
      <c r="CC120" s="28"/>
      <c r="CD120" s="28"/>
      <c r="CE120" s="28">
        <f t="shared" si="90"/>
        <v>0.06</v>
      </c>
      <c r="CF120" s="28">
        <f t="shared" si="77"/>
        <v>7.0000000000000007E-2</v>
      </c>
      <c r="CG120" s="28">
        <f t="shared" si="78"/>
        <v>7.0000000000000007E-2</v>
      </c>
      <c r="CH120" s="30" t="str">
        <f t="shared" si="91"/>
        <v>인간</v>
      </c>
      <c r="CI120" s="30" t="str">
        <f t="shared" si="92"/>
        <v>-</v>
      </c>
      <c r="CJ120" s="30">
        <f t="shared" si="93"/>
        <v>0.06</v>
      </c>
      <c r="CK120" s="30">
        <f t="shared" si="94"/>
        <v>8</v>
      </c>
      <c r="CL120" s="30" t="str">
        <f t="shared" si="95"/>
        <v/>
      </c>
      <c r="CM120" s="31" t="str">
        <f t="shared" si="96"/>
        <v/>
      </c>
    </row>
    <row r="121" spans="2:91" s="41" customFormat="1" ht="13.5" hidden="1" x14ac:dyDescent="0.3">
      <c r="B121" s="27">
        <v>118</v>
      </c>
      <c r="C121" s="32" t="s">
        <v>1120</v>
      </c>
      <c r="D121" s="33" t="str">
        <f t="shared" si="79"/>
        <v>레이든 0→4각</v>
      </c>
      <c r="E121" s="33" t="str">
        <f t="shared" si="80"/>
        <v>비올레 0→5각</v>
      </c>
      <c r="F121" s="33" t="str">
        <f t="shared" si="81"/>
        <v>모카모카 5각</v>
      </c>
      <c r="G121" s="33" t="str">
        <f t="shared" si="82"/>
        <v/>
      </c>
      <c r="H121" s="33" t="str">
        <f t="shared" si="83"/>
        <v/>
      </c>
      <c r="I121" s="33" t="str">
        <f t="shared" si="84"/>
        <v/>
      </c>
      <c r="J121" s="33" t="str">
        <f t="shared" si="85"/>
        <v/>
      </c>
      <c r="K121" s="33" t="str">
        <f t="shared" si="86"/>
        <v/>
      </c>
      <c r="L121" s="33" t="str">
        <f t="shared" si="87"/>
        <v/>
      </c>
      <c r="M121" s="33" t="str">
        <f t="shared" si="88"/>
        <v/>
      </c>
      <c r="N121" s="32" t="s">
        <v>1121</v>
      </c>
      <c r="O121" s="32" t="s">
        <v>989</v>
      </c>
      <c r="P121" s="32" t="s">
        <v>206</v>
      </c>
      <c r="Q121" s="32"/>
      <c r="R121" s="32"/>
      <c r="S121" s="32"/>
      <c r="T121" s="32"/>
      <c r="U121" s="32"/>
      <c r="V121" s="32"/>
      <c r="W121" s="32"/>
      <c r="X121" s="32">
        <f>IF(AR121="","",VLOOKUP(AR121,추피_입력!$C$2:$E$289,2,0))</f>
        <v>0</v>
      </c>
      <c r="Y121" s="32">
        <f>IF(AS121="","",VLOOKUP(AS121,추피_입력!$C$2:$E$289,2,0))</f>
        <v>0</v>
      </c>
      <c r="Z121" s="32">
        <f>IF(AT121="","",VLOOKUP(AT121,추피_입력!$C$2:$E$289,2,0))</f>
        <v>5</v>
      </c>
      <c r="AA121" s="32" t="str">
        <f>IF(AU121="","",VLOOKUP(AU121,추피_입력!$C$2:$E$289,2,0))</f>
        <v/>
      </c>
      <c r="AB121" s="32" t="str">
        <f>IF(AV121="","",VLOOKUP(AV121,추피_입력!$C$2:$E$289,2,0))</f>
        <v/>
      </c>
      <c r="AC121" s="32" t="str">
        <f>IF(AW121="","",VLOOKUP(AW121,추피_입력!$C$2:$E$289,2,0))</f>
        <v/>
      </c>
      <c r="AD121" s="32" t="str">
        <f>IF(AX121="","",VLOOKUP(AX121,추피_입력!$C$2:$E$289,2,0))</f>
        <v/>
      </c>
      <c r="AE121" s="32" t="str">
        <f>IF(AY121="","",VLOOKUP(AY121,추피_입력!$C$2:$E$289,2,0))</f>
        <v/>
      </c>
      <c r="AF121" s="32" t="str">
        <f>IF(AZ121="","",VLOOKUP(AZ121,추피_입력!$C$2:$E$289,2,0))</f>
        <v/>
      </c>
      <c r="AG121" s="32" t="str">
        <f>IF(BA121="","",VLOOKUP(BA121,추피_입력!$C$2:$E$289,2,0))</f>
        <v/>
      </c>
      <c r="AH121" s="32">
        <f>IF(AR121="","",VLOOKUP(AR121,추피_입력!$C$2:$G$289,5,0))</f>
        <v>4</v>
      </c>
      <c r="AI121" s="32">
        <f>IF(AS121="","",VLOOKUP(AS121,추피_입력!$C$2:$G$289,5,0))</f>
        <v>5</v>
      </c>
      <c r="AJ121" s="32">
        <f>IF(AT121="","",VLOOKUP(AT121,추피_입력!$C$2:$G$289,5,0))</f>
        <v>5</v>
      </c>
      <c r="AK121" s="32" t="str">
        <f>IF(AU121="","",VLOOKUP(AU121,추피_입력!$C$2:$G$289,5,0))</f>
        <v/>
      </c>
      <c r="AL121" s="32" t="str">
        <f>IF(AV121="","",VLOOKUP(AV121,추피_입력!$C$2:$G$289,5,0))</f>
        <v/>
      </c>
      <c r="AM121" s="32" t="str">
        <f>IF(AW121="","",VLOOKUP(AW121,추피_입력!$C$2:$G$289,5,0))</f>
        <v/>
      </c>
      <c r="AN121" s="32" t="str">
        <f>IF(AX121="","",VLOOKUP(AX121,추피_입력!$C$2:$G$289,5,0))</f>
        <v/>
      </c>
      <c r="AO121" s="32" t="str">
        <f>IF(AY121="","",VLOOKUP(AY121,추피_입력!$C$2:$G$289,5,0))</f>
        <v/>
      </c>
      <c r="AP121" s="32" t="str">
        <f>IF(AZ121="","",VLOOKUP(AZ121,추피_입력!$C$2:$G$289,5,0))</f>
        <v/>
      </c>
      <c r="AQ121" s="32" t="str">
        <f>IF(BA121="","",VLOOKUP(BA121,추피_입력!$C$2:$G$289,5,0))</f>
        <v/>
      </c>
      <c r="AR121" s="32" t="str">
        <f>IF(N121="","",VLOOKUP(N121,추피_입력!$B$2:$E$289,2,0))</f>
        <v>d-11</v>
      </c>
      <c r="AS121" s="32" t="str">
        <f>IF(O121="","",VLOOKUP(O121,추피_입력!$B$2:$E$289,2,0))</f>
        <v>c-39</v>
      </c>
      <c r="AT121" s="32" t="str">
        <f>IF(P121="","",VLOOKUP(P121,추피_입력!$B$2:$E$289,2,0))</f>
        <v>b-12</v>
      </c>
      <c r="AU121" s="32" t="str">
        <f>IF(Q121="","",VLOOKUP(Q121,추피_입력!$B$2:$E$289,2,0))</f>
        <v/>
      </c>
      <c r="AV121" s="32" t="str">
        <f>IF(R121="","",VLOOKUP(R121,추피_입력!$B$2:$E$289,2,0))</f>
        <v/>
      </c>
      <c r="AW121" s="32" t="str">
        <f>IF(S121="","",VLOOKUP(S121,추피_입력!$B$2:$E$289,2,0))</f>
        <v/>
      </c>
      <c r="AX121" s="32" t="str">
        <f>IF(T121="","",VLOOKUP(T121,추피_입력!$B$2:$E$289,2,0))</f>
        <v/>
      </c>
      <c r="AY121" s="32" t="str">
        <f>IF(U121="","",VLOOKUP(U121,추피_입력!$B$2:$E$289,2,0))</f>
        <v/>
      </c>
      <c r="AZ121" s="32" t="str">
        <f>IF(V121="","",VLOOKUP(V121,추피_입력!$B$2:$E$289,2,0))</f>
        <v/>
      </c>
      <c r="BA121" s="32" t="str">
        <f>IF(W121="","",VLOOKUP(W121,추피_입력!$B$2:$E$289,2,0))</f>
        <v/>
      </c>
      <c r="BB121" s="32"/>
      <c r="BC121" s="32"/>
      <c r="BD121" s="32"/>
      <c r="BE121" s="32"/>
      <c r="BF121" s="32"/>
      <c r="BG121" s="32"/>
      <c r="BH121" s="32"/>
      <c r="BI121" s="32"/>
      <c r="BJ121" s="32">
        <v>2</v>
      </c>
      <c r="BK121" s="32" t="str">
        <f t="shared" si="67"/>
        <v/>
      </c>
      <c r="BL121" s="32" t="str">
        <f t="shared" si="68"/>
        <v/>
      </c>
      <c r="BM121" s="32" t="str">
        <f t="shared" si="69"/>
        <v>물질0.2</v>
      </c>
      <c r="BN121" s="32" t="str">
        <f t="shared" si="70"/>
        <v/>
      </c>
      <c r="BO121" s="32" t="str">
        <f t="shared" si="71"/>
        <v/>
      </c>
      <c r="BP121" s="32" t="str">
        <f t="shared" si="72"/>
        <v/>
      </c>
      <c r="BQ121" s="32" t="str">
        <f t="shared" si="73"/>
        <v/>
      </c>
      <c r="BR121" s="32" t="str">
        <f t="shared" si="74"/>
        <v/>
      </c>
      <c r="BS121" s="32" t="str">
        <f t="shared" si="75"/>
        <v/>
      </c>
      <c r="BT121" s="32">
        <f t="shared" si="76"/>
        <v>0.2</v>
      </c>
      <c r="BU121" s="32" t="str">
        <f t="shared" si="89"/>
        <v>물질0.2</v>
      </c>
      <c r="BV121" s="32"/>
      <c r="BW121" s="32"/>
      <c r="BX121" s="32">
        <v>0.2</v>
      </c>
      <c r="BY121" s="32"/>
      <c r="BZ121" s="32"/>
      <c r="CA121" s="32"/>
      <c r="CB121" s="32"/>
      <c r="CC121" s="32"/>
      <c r="CD121" s="32"/>
      <c r="CE121" s="32">
        <f t="shared" si="90"/>
        <v>0.06</v>
      </c>
      <c r="CF121" s="32">
        <f t="shared" si="77"/>
        <v>7.0000000000000007E-2</v>
      </c>
      <c r="CG121" s="32">
        <f t="shared" si="78"/>
        <v>7.0000000000000007E-2</v>
      </c>
      <c r="CH121" s="34" t="str">
        <f t="shared" si="91"/>
        <v>물질</v>
      </c>
      <c r="CI121" s="34" t="str">
        <f t="shared" si="92"/>
        <v>-</v>
      </c>
      <c r="CJ121" s="34">
        <f t="shared" si="93"/>
        <v>0.13</v>
      </c>
      <c r="CK121" s="34">
        <f t="shared" si="94"/>
        <v>0.99999999999999978</v>
      </c>
      <c r="CL121" s="34">
        <f t="shared" si="95"/>
        <v>7</v>
      </c>
      <c r="CM121" s="35" t="str">
        <f t="shared" si="96"/>
        <v/>
      </c>
    </row>
    <row r="122" spans="2:91" s="41" customFormat="1" ht="13.5" hidden="1" x14ac:dyDescent="0.3">
      <c r="B122" s="27">
        <v>119</v>
      </c>
      <c r="C122" s="28" t="s">
        <v>1122</v>
      </c>
      <c r="D122" s="29" t="str">
        <f t="shared" si="79"/>
        <v>모카모카 5각</v>
      </c>
      <c r="E122" s="29" t="str">
        <f t="shared" si="80"/>
        <v>토토마 0→4각</v>
      </c>
      <c r="F122" s="29" t="str">
        <f t="shared" si="81"/>
        <v>다쿠쿠 0→5각</v>
      </c>
      <c r="G122" s="29" t="str">
        <f t="shared" si="82"/>
        <v/>
      </c>
      <c r="H122" s="29" t="str">
        <f t="shared" si="83"/>
        <v/>
      </c>
      <c r="I122" s="29" t="str">
        <f t="shared" si="84"/>
        <v/>
      </c>
      <c r="J122" s="29" t="str">
        <f t="shared" si="85"/>
        <v/>
      </c>
      <c r="K122" s="29" t="str">
        <f t="shared" si="86"/>
        <v/>
      </c>
      <c r="L122" s="29" t="str">
        <f t="shared" si="87"/>
        <v/>
      </c>
      <c r="M122" s="29" t="str">
        <f t="shared" si="88"/>
        <v/>
      </c>
      <c r="N122" s="28" t="s">
        <v>881</v>
      </c>
      <c r="O122" s="28" t="s">
        <v>957</v>
      </c>
      <c r="P122" s="28" t="s">
        <v>1123</v>
      </c>
      <c r="Q122" s="28"/>
      <c r="R122" s="28"/>
      <c r="S122" s="28"/>
      <c r="T122" s="28"/>
      <c r="U122" s="28"/>
      <c r="V122" s="28"/>
      <c r="W122" s="28"/>
      <c r="X122" s="28">
        <f>IF(AR122="","",VLOOKUP(AR122,추피_입력!$C$2:$E$289,2,0))</f>
        <v>5</v>
      </c>
      <c r="Y122" s="28">
        <f>IF(AS122="","",VLOOKUP(AS122,추피_입력!$C$2:$E$289,2,0))</f>
        <v>0</v>
      </c>
      <c r="Z122" s="28">
        <f>IF(AT122="","",VLOOKUP(AT122,추피_입력!$C$2:$E$289,2,0))</f>
        <v>0</v>
      </c>
      <c r="AA122" s="28" t="str">
        <f>IF(AU122="","",VLOOKUP(AU122,추피_입력!$C$2:$E$289,2,0))</f>
        <v/>
      </c>
      <c r="AB122" s="28" t="str">
        <f>IF(AV122="","",VLOOKUP(AV122,추피_입력!$C$2:$E$289,2,0))</f>
        <v/>
      </c>
      <c r="AC122" s="28" t="str">
        <f>IF(AW122="","",VLOOKUP(AW122,추피_입력!$C$2:$E$289,2,0))</f>
        <v/>
      </c>
      <c r="AD122" s="28" t="str">
        <f>IF(AX122="","",VLOOKUP(AX122,추피_입력!$C$2:$E$289,2,0))</f>
        <v/>
      </c>
      <c r="AE122" s="28" t="str">
        <f>IF(AY122="","",VLOOKUP(AY122,추피_입력!$C$2:$E$289,2,0))</f>
        <v/>
      </c>
      <c r="AF122" s="28" t="str">
        <f>IF(AZ122="","",VLOOKUP(AZ122,추피_입력!$C$2:$E$289,2,0))</f>
        <v/>
      </c>
      <c r="AG122" s="28" t="str">
        <f>IF(BA122="","",VLOOKUP(BA122,추피_입력!$C$2:$E$289,2,0))</f>
        <v/>
      </c>
      <c r="AH122" s="28">
        <f>IF(AR122="","",VLOOKUP(AR122,추피_입력!$C$2:$G$289,5,0))</f>
        <v>5</v>
      </c>
      <c r="AI122" s="28">
        <f>IF(AS122="","",VLOOKUP(AS122,추피_입력!$C$2:$G$289,5,0))</f>
        <v>4</v>
      </c>
      <c r="AJ122" s="28">
        <f>IF(AT122="","",VLOOKUP(AT122,추피_입력!$C$2:$G$289,5,0))</f>
        <v>5</v>
      </c>
      <c r="AK122" s="28" t="str">
        <f>IF(AU122="","",VLOOKUP(AU122,추피_입력!$C$2:$G$289,5,0))</f>
        <v/>
      </c>
      <c r="AL122" s="28" t="str">
        <f>IF(AV122="","",VLOOKUP(AV122,추피_입력!$C$2:$G$289,5,0))</f>
        <v/>
      </c>
      <c r="AM122" s="28" t="str">
        <f>IF(AW122="","",VLOOKUP(AW122,추피_입력!$C$2:$G$289,5,0))</f>
        <v/>
      </c>
      <c r="AN122" s="28" t="str">
        <f>IF(AX122="","",VLOOKUP(AX122,추피_입력!$C$2:$G$289,5,0))</f>
        <v/>
      </c>
      <c r="AO122" s="28" t="str">
        <f>IF(AY122="","",VLOOKUP(AY122,추피_입력!$C$2:$G$289,5,0))</f>
        <v/>
      </c>
      <c r="AP122" s="28" t="str">
        <f>IF(AZ122="","",VLOOKUP(AZ122,추피_입력!$C$2:$G$289,5,0))</f>
        <v/>
      </c>
      <c r="AQ122" s="28" t="str">
        <f>IF(BA122="","",VLOOKUP(BA122,추피_입력!$C$2:$G$289,5,0))</f>
        <v/>
      </c>
      <c r="AR122" s="28" t="str">
        <f>IF(N122="","",VLOOKUP(N122,추피_입력!$B$2:$E$289,2,0))</f>
        <v>b-12</v>
      </c>
      <c r="AS122" s="28" t="str">
        <f>IF(O122="","",VLOOKUP(O122,추피_입력!$B$2:$E$289,2,0))</f>
        <v>c-88</v>
      </c>
      <c r="AT122" s="28" t="str">
        <f>IF(P122="","",VLOOKUP(P122,추피_입력!$B$2:$E$289,2,0))</f>
        <v>d-8</v>
      </c>
      <c r="AU122" s="28" t="str">
        <f>IF(Q122="","",VLOOKUP(Q122,추피_입력!$B$2:$E$289,2,0))</f>
        <v/>
      </c>
      <c r="AV122" s="28" t="str">
        <f>IF(R122="","",VLOOKUP(R122,추피_입력!$B$2:$E$289,2,0))</f>
        <v/>
      </c>
      <c r="AW122" s="28" t="str">
        <f>IF(S122="","",VLOOKUP(S122,추피_입력!$B$2:$E$289,2,0))</f>
        <v/>
      </c>
      <c r="AX122" s="28" t="str">
        <f>IF(T122="","",VLOOKUP(T122,추피_입력!$B$2:$E$289,2,0))</f>
        <v/>
      </c>
      <c r="AY122" s="28" t="str">
        <f>IF(U122="","",VLOOKUP(U122,추피_입력!$B$2:$E$289,2,0))</f>
        <v/>
      </c>
      <c r="AZ122" s="28" t="str">
        <f>IF(V122="","",VLOOKUP(V122,추피_입력!$B$2:$E$289,2,0))</f>
        <v/>
      </c>
      <c r="BA122" s="28" t="str">
        <f>IF(W122="","",VLOOKUP(W122,추피_입력!$B$2:$E$289,2,0))</f>
        <v/>
      </c>
      <c r="BB122" s="28"/>
      <c r="BC122" s="28"/>
      <c r="BD122" s="28">
        <v>1</v>
      </c>
      <c r="BE122" s="28"/>
      <c r="BF122" s="28"/>
      <c r="BG122" s="28"/>
      <c r="BH122" s="28"/>
      <c r="BI122" s="28"/>
      <c r="BJ122" s="28"/>
      <c r="BK122" s="28" t="str">
        <f t="shared" si="67"/>
        <v/>
      </c>
      <c r="BL122" s="28" t="str">
        <f t="shared" si="68"/>
        <v/>
      </c>
      <c r="BM122" s="28" t="str">
        <f t="shared" si="69"/>
        <v/>
      </c>
      <c r="BN122" s="28" t="str">
        <f t="shared" si="70"/>
        <v>불사0.2</v>
      </c>
      <c r="BO122" s="28" t="str">
        <f t="shared" si="71"/>
        <v/>
      </c>
      <c r="BP122" s="28" t="str">
        <f t="shared" si="72"/>
        <v/>
      </c>
      <c r="BQ122" s="28" t="str">
        <f t="shared" si="73"/>
        <v/>
      </c>
      <c r="BR122" s="28" t="str">
        <f t="shared" si="74"/>
        <v/>
      </c>
      <c r="BS122" s="28" t="str">
        <f t="shared" si="75"/>
        <v/>
      </c>
      <c r="BT122" s="28">
        <f t="shared" si="76"/>
        <v>0.2</v>
      </c>
      <c r="BU122" s="28" t="str">
        <f t="shared" si="89"/>
        <v>불사0.2</v>
      </c>
      <c r="BV122" s="28"/>
      <c r="BW122" s="28"/>
      <c r="BX122" s="28"/>
      <c r="BY122" s="28">
        <v>0.2</v>
      </c>
      <c r="BZ122" s="28"/>
      <c r="CA122" s="28"/>
      <c r="CB122" s="28"/>
      <c r="CC122" s="28"/>
      <c r="CD122" s="28"/>
      <c r="CE122" s="28">
        <f t="shared" si="90"/>
        <v>0.06</v>
      </c>
      <c r="CF122" s="28">
        <f t="shared" si="77"/>
        <v>7.0000000000000007E-2</v>
      </c>
      <c r="CG122" s="28">
        <f t="shared" si="78"/>
        <v>7.0000000000000007E-2</v>
      </c>
      <c r="CH122" s="30" t="str">
        <f t="shared" si="91"/>
        <v>불사</v>
      </c>
      <c r="CI122" s="30" t="str">
        <f t="shared" si="92"/>
        <v>-</v>
      </c>
      <c r="CJ122" s="30">
        <f t="shared" si="93"/>
        <v>0.13</v>
      </c>
      <c r="CK122" s="30">
        <f t="shared" si="94"/>
        <v>0.99999999999999978</v>
      </c>
      <c r="CL122" s="30">
        <f t="shared" si="95"/>
        <v>7</v>
      </c>
      <c r="CM122" s="31" t="str">
        <f t="shared" si="96"/>
        <v/>
      </c>
    </row>
    <row r="123" spans="2:91" s="41" customFormat="1" ht="13.5" hidden="1" x14ac:dyDescent="0.3">
      <c r="B123" s="27">
        <v>120</v>
      </c>
      <c r="C123" s="32" t="s">
        <v>1124</v>
      </c>
      <c r="D123" s="33" t="str">
        <f t="shared" si="79"/>
        <v>국왕 실리안 1→2각</v>
      </c>
      <c r="E123" s="33" t="str">
        <f t="shared" si="80"/>
        <v>검은이빨 2→3각</v>
      </c>
      <c r="F123" s="33" t="str">
        <f t="shared" si="81"/>
        <v>칼스 모론토 0→3각</v>
      </c>
      <c r="G123" s="33" t="str">
        <f t="shared" si="82"/>
        <v>미한 1→5각</v>
      </c>
      <c r="H123" s="33" t="str">
        <f t="shared" si="83"/>
        <v>하셀링크 0→5각</v>
      </c>
      <c r="I123" s="33" t="str">
        <f t="shared" si="84"/>
        <v/>
      </c>
      <c r="J123" s="33" t="str">
        <f t="shared" si="85"/>
        <v/>
      </c>
      <c r="K123" s="33" t="str">
        <f t="shared" si="86"/>
        <v/>
      </c>
      <c r="L123" s="33" t="str">
        <f t="shared" si="87"/>
        <v/>
      </c>
      <c r="M123" s="33" t="str">
        <f t="shared" si="88"/>
        <v/>
      </c>
      <c r="N123" s="32" t="s">
        <v>949</v>
      </c>
      <c r="O123" s="32" t="s">
        <v>873</v>
      </c>
      <c r="P123" s="32" t="s">
        <v>204</v>
      </c>
      <c r="Q123" s="32" t="s">
        <v>277</v>
      </c>
      <c r="R123" s="32" t="s">
        <v>276</v>
      </c>
      <c r="S123" s="32"/>
      <c r="T123" s="32"/>
      <c r="U123" s="32"/>
      <c r="V123" s="32"/>
      <c r="W123" s="32"/>
      <c r="X123" s="32">
        <f>IF(AR123="","",VLOOKUP(AR123,추피_입력!$C$2:$E$289,2,0))</f>
        <v>1</v>
      </c>
      <c r="Y123" s="32">
        <f>IF(AS123="","",VLOOKUP(AS123,추피_입력!$C$2:$E$289,2,0))</f>
        <v>2</v>
      </c>
      <c r="Z123" s="32">
        <f>IF(AT123="","",VLOOKUP(AT123,추피_입력!$C$2:$E$289,2,0))</f>
        <v>0</v>
      </c>
      <c r="AA123" s="32">
        <f>IF(AU123="","",VLOOKUP(AU123,추피_입력!$C$2:$E$289,2,0))</f>
        <v>1</v>
      </c>
      <c r="AB123" s="32">
        <f>IF(AV123="","",VLOOKUP(AV123,추피_입력!$C$2:$E$289,2,0))</f>
        <v>0</v>
      </c>
      <c r="AC123" s="32" t="str">
        <f>IF(AW123="","",VLOOKUP(AW123,추피_입력!$C$2:$E$289,2,0))</f>
        <v/>
      </c>
      <c r="AD123" s="32" t="str">
        <f>IF(AX123="","",VLOOKUP(AX123,추피_입력!$C$2:$E$289,2,0))</f>
        <v/>
      </c>
      <c r="AE123" s="32" t="str">
        <f>IF(AY123="","",VLOOKUP(AY123,추피_입력!$C$2:$E$289,2,0))</f>
        <v/>
      </c>
      <c r="AF123" s="32" t="str">
        <f>IF(AZ123="","",VLOOKUP(AZ123,추피_입력!$C$2:$E$289,2,0))</f>
        <v/>
      </c>
      <c r="AG123" s="32" t="str">
        <f>IF(BA123="","",VLOOKUP(BA123,추피_입력!$C$2:$E$289,2,0))</f>
        <v/>
      </c>
      <c r="AH123" s="32">
        <f>IF(AR123="","",VLOOKUP(AR123,추피_입력!$C$2:$G$289,5,0))</f>
        <v>2</v>
      </c>
      <c r="AI123" s="32">
        <f>IF(AS123="","",VLOOKUP(AS123,추피_입력!$C$2:$G$289,5,0))</f>
        <v>3</v>
      </c>
      <c r="AJ123" s="32">
        <f>IF(AT123="","",VLOOKUP(AT123,추피_입력!$C$2:$G$289,5,0))</f>
        <v>3</v>
      </c>
      <c r="AK123" s="32">
        <f>IF(AU123="","",VLOOKUP(AU123,추피_입력!$C$2:$G$289,5,0))</f>
        <v>5</v>
      </c>
      <c r="AL123" s="32">
        <f>IF(AV123="","",VLOOKUP(AV123,추피_입력!$C$2:$G$289,5,0))</f>
        <v>5</v>
      </c>
      <c r="AM123" s="32" t="str">
        <f>IF(AW123="","",VLOOKUP(AW123,추피_입력!$C$2:$G$289,5,0))</f>
        <v/>
      </c>
      <c r="AN123" s="32" t="str">
        <f>IF(AX123="","",VLOOKUP(AX123,추피_입력!$C$2:$G$289,5,0))</f>
        <v/>
      </c>
      <c r="AO123" s="32" t="str">
        <f>IF(AY123="","",VLOOKUP(AY123,추피_입력!$C$2:$G$289,5,0))</f>
        <v/>
      </c>
      <c r="AP123" s="32" t="str">
        <f>IF(AZ123="","",VLOOKUP(AZ123,추피_입력!$C$2:$G$289,5,0))</f>
        <v/>
      </c>
      <c r="AQ123" s="32" t="str">
        <f>IF(BA123="","",VLOOKUP(BA123,추피_입력!$C$2:$G$289,5,0))</f>
        <v/>
      </c>
      <c r="AR123" s="32" t="str">
        <f>IF(N123="","",VLOOKUP(N123,추피_입력!$B$2:$E$289,2,0))</f>
        <v>a-3</v>
      </c>
      <c r="AS123" s="32" t="str">
        <f>IF(O123="","",VLOOKUP(O123,추피_입력!$B$2:$E$289,2,0))</f>
        <v>b-1</v>
      </c>
      <c r="AT123" s="32" t="str">
        <f>IF(P123="","",VLOOKUP(P123,추피_입력!$B$2:$E$289,2,0))</f>
        <v>c-83</v>
      </c>
      <c r="AU123" s="32" t="str">
        <f>IF(Q123="","",VLOOKUP(Q123,추피_입력!$B$2:$E$289,2,0))</f>
        <v>c-31</v>
      </c>
      <c r="AV123" s="32" t="str">
        <f>IF(R123="","",VLOOKUP(R123,추피_입력!$B$2:$E$289,2,0))</f>
        <v>c-96</v>
      </c>
      <c r="AW123" s="32" t="str">
        <f>IF(S123="","",VLOOKUP(S123,추피_입력!$B$2:$E$289,2,0))</f>
        <v/>
      </c>
      <c r="AX123" s="32" t="str">
        <f>IF(T123="","",VLOOKUP(T123,추피_입력!$B$2:$E$289,2,0))</f>
        <v/>
      </c>
      <c r="AY123" s="32" t="str">
        <f>IF(U123="","",VLOOKUP(U123,추피_입력!$B$2:$E$289,2,0))</f>
        <v/>
      </c>
      <c r="AZ123" s="32" t="str">
        <f>IF(V123="","",VLOOKUP(V123,추피_입력!$B$2:$E$289,2,0))</f>
        <v/>
      </c>
      <c r="BA123" s="32" t="str">
        <f>IF(W123="","",VLOOKUP(W123,추피_입력!$B$2:$E$289,2,0))</f>
        <v/>
      </c>
      <c r="BB123" s="32"/>
      <c r="BC123" s="32"/>
      <c r="BD123" s="32"/>
      <c r="BE123" s="32"/>
      <c r="BF123" s="32"/>
      <c r="BG123" s="32"/>
      <c r="BH123" s="32">
        <v>2</v>
      </c>
      <c r="BI123" s="32"/>
      <c r="BJ123" s="32"/>
      <c r="BK123" s="32" t="str">
        <f t="shared" si="67"/>
        <v/>
      </c>
      <c r="BL123" s="32" t="str">
        <f t="shared" si="68"/>
        <v/>
      </c>
      <c r="BM123" s="32" t="str">
        <f t="shared" si="69"/>
        <v/>
      </c>
      <c r="BN123" s="32" t="str">
        <f t="shared" si="70"/>
        <v/>
      </c>
      <c r="BO123" s="32" t="str">
        <f t="shared" si="71"/>
        <v>식물0.3</v>
      </c>
      <c r="BP123" s="32" t="str">
        <f t="shared" si="72"/>
        <v/>
      </c>
      <c r="BQ123" s="32" t="str">
        <f t="shared" si="73"/>
        <v/>
      </c>
      <c r="BR123" s="32" t="str">
        <f t="shared" si="74"/>
        <v/>
      </c>
      <c r="BS123" s="32" t="str">
        <f t="shared" si="75"/>
        <v/>
      </c>
      <c r="BT123" s="32">
        <f t="shared" si="76"/>
        <v>0.3</v>
      </c>
      <c r="BU123" s="32" t="str">
        <f t="shared" si="89"/>
        <v>식물0.3</v>
      </c>
      <c r="BV123" s="32"/>
      <c r="BW123" s="32"/>
      <c r="BX123" s="32"/>
      <c r="BY123" s="32"/>
      <c r="BZ123" s="32">
        <v>0.3</v>
      </c>
      <c r="CA123" s="32"/>
      <c r="CB123" s="32"/>
      <c r="CC123" s="32"/>
      <c r="CD123" s="32"/>
      <c r="CE123" s="32">
        <f t="shared" si="90"/>
        <v>0.1</v>
      </c>
      <c r="CF123" s="32">
        <f t="shared" si="77"/>
        <v>0.1</v>
      </c>
      <c r="CG123" s="32">
        <f t="shared" si="78"/>
        <v>0.1</v>
      </c>
      <c r="CH123" s="34" t="str">
        <f t="shared" si="91"/>
        <v>식물</v>
      </c>
      <c r="CI123" s="34" t="str">
        <f t="shared" si="92"/>
        <v>-</v>
      </c>
      <c r="CJ123" s="34">
        <f t="shared" si="93"/>
        <v>0.1</v>
      </c>
      <c r="CK123" s="34">
        <f t="shared" si="94"/>
        <v>6</v>
      </c>
      <c r="CL123" s="34" t="str">
        <f t="shared" si="95"/>
        <v/>
      </c>
      <c r="CM123" s="35" t="str">
        <f t="shared" si="96"/>
        <v/>
      </c>
    </row>
    <row r="124" spans="2:91" s="41" customFormat="1" ht="13.5" hidden="1" x14ac:dyDescent="0.3">
      <c r="B124" s="27">
        <v>121</v>
      </c>
      <c r="C124" s="28" t="s">
        <v>1125</v>
      </c>
      <c r="D124" s="29" t="str">
        <f t="shared" si="79"/>
        <v>검은이빨 2→3각</v>
      </c>
      <c r="E124" s="29" t="str">
        <f t="shared" si="80"/>
        <v>칼스 모론토 0→3각</v>
      </c>
      <c r="F124" s="29" t="str">
        <f t="shared" si="81"/>
        <v>국왕 실리안 1→2각</v>
      </c>
      <c r="G124" s="29" t="str">
        <f t="shared" si="82"/>
        <v/>
      </c>
      <c r="H124" s="29" t="str">
        <f t="shared" si="83"/>
        <v/>
      </c>
      <c r="I124" s="29" t="str">
        <f t="shared" si="84"/>
        <v/>
      </c>
      <c r="J124" s="29" t="str">
        <f t="shared" si="85"/>
        <v/>
      </c>
      <c r="K124" s="29" t="str">
        <f t="shared" si="86"/>
        <v/>
      </c>
      <c r="L124" s="29" t="str">
        <f t="shared" si="87"/>
        <v/>
      </c>
      <c r="M124" s="29" t="str">
        <f t="shared" si="88"/>
        <v/>
      </c>
      <c r="N124" s="28" t="s">
        <v>873</v>
      </c>
      <c r="O124" s="28" t="s">
        <v>1119</v>
      </c>
      <c r="P124" s="28" t="s">
        <v>949</v>
      </c>
      <c r="Q124" s="28"/>
      <c r="R124" s="28"/>
      <c r="S124" s="28"/>
      <c r="T124" s="28"/>
      <c r="U124" s="28"/>
      <c r="V124" s="28"/>
      <c r="W124" s="28"/>
      <c r="X124" s="28">
        <f>IF(AR124="","",VLOOKUP(AR124,추피_입력!$C$2:$E$289,2,0))</f>
        <v>2</v>
      </c>
      <c r="Y124" s="28">
        <f>IF(AS124="","",VLOOKUP(AS124,추피_입력!$C$2:$E$289,2,0))</f>
        <v>0</v>
      </c>
      <c r="Z124" s="28">
        <f>IF(AT124="","",VLOOKUP(AT124,추피_입력!$C$2:$E$289,2,0))</f>
        <v>1</v>
      </c>
      <c r="AA124" s="28" t="str">
        <f>IF(AU124="","",VLOOKUP(AU124,추피_입력!$C$2:$E$289,2,0))</f>
        <v/>
      </c>
      <c r="AB124" s="28" t="str">
        <f>IF(AV124="","",VLOOKUP(AV124,추피_입력!$C$2:$E$289,2,0))</f>
        <v/>
      </c>
      <c r="AC124" s="28" t="str">
        <f>IF(AW124="","",VLOOKUP(AW124,추피_입력!$C$2:$E$289,2,0))</f>
        <v/>
      </c>
      <c r="AD124" s="28" t="str">
        <f>IF(AX124="","",VLOOKUP(AX124,추피_입력!$C$2:$E$289,2,0))</f>
        <v/>
      </c>
      <c r="AE124" s="28" t="str">
        <f>IF(AY124="","",VLOOKUP(AY124,추피_입력!$C$2:$E$289,2,0))</f>
        <v/>
      </c>
      <c r="AF124" s="28" t="str">
        <f>IF(AZ124="","",VLOOKUP(AZ124,추피_입력!$C$2:$E$289,2,0))</f>
        <v/>
      </c>
      <c r="AG124" s="28" t="str">
        <f>IF(BA124="","",VLOOKUP(BA124,추피_입력!$C$2:$E$289,2,0))</f>
        <v/>
      </c>
      <c r="AH124" s="28">
        <f>IF(AR124="","",VLOOKUP(AR124,추피_입력!$C$2:$G$289,5,0))</f>
        <v>3</v>
      </c>
      <c r="AI124" s="28">
        <f>IF(AS124="","",VLOOKUP(AS124,추피_입력!$C$2:$G$289,5,0))</f>
        <v>3</v>
      </c>
      <c r="AJ124" s="28">
        <f>IF(AT124="","",VLOOKUP(AT124,추피_입력!$C$2:$G$289,5,0))</f>
        <v>2</v>
      </c>
      <c r="AK124" s="28" t="str">
        <f>IF(AU124="","",VLOOKUP(AU124,추피_입력!$C$2:$G$289,5,0))</f>
        <v/>
      </c>
      <c r="AL124" s="28" t="str">
        <f>IF(AV124="","",VLOOKUP(AV124,추피_입력!$C$2:$G$289,5,0))</f>
        <v/>
      </c>
      <c r="AM124" s="28" t="str">
        <f>IF(AW124="","",VLOOKUP(AW124,추피_입력!$C$2:$G$289,5,0))</f>
        <v/>
      </c>
      <c r="AN124" s="28" t="str">
        <f>IF(AX124="","",VLOOKUP(AX124,추피_입력!$C$2:$G$289,5,0))</f>
        <v/>
      </c>
      <c r="AO124" s="28" t="str">
        <f>IF(AY124="","",VLOOKUP(AY124,추피_입력!$C$2:$G$289,5,0))</f>
        <v/>
      </c>
      <c r="AP124" s="28" t="str">
        <f>IF(AZ124="","",VLOOKUP(AZ124,추피_입력!$C$2:$G$289,5,0))</f>
        <v/>
      </c>
      <c r="AQ124" s="28" t="str">
        <f>IF(BA124="","",VLOOKUP(BA124,추피_입력!$C$2:$G$289,5,0))</f>
        <v/>
      </c>
      <c r="AR124" s="28" t="str">
        <f>IF(N124="","",VLOOKUP(N124,추피_입력!$B$2:$E$289,2,0))</f>
        <v>b-1</v>
      </c>
      <c r="AS124" s="28" t="str">
        <f>IF(O124="","",VLOOKUP(O124,추피_입력!$B$2:$E$289,2,0))</f>
        <v>c-83</v>
      </c>
      <c r="AT124" s="28" t="str">
        <f>IF(P124="","",VLOOKUP(P124,추피_입력!$B$2:$E$289,2,0))</f>
        <v>a-3</v>
      </c>
      <c r="AU124" s="28" t="str">
        <f>IF(Q124="","",VLOOKUP(Q124,추피_입력!$B$2:$E$289,2,0))</f>
        <v/>
      </c>
      <c r="AV124" s="28" t="str">
        <f>IF(R124="","",VLOOKUP(R124,추피_입력!$B$2:$E$289,2,0))</f>
        <v/>
      </c>
      <c r="AW124" s="28" t="str">
        <f>IF(S124="","",VLOOKUP(S124,추피_입력!$B$2:$E$289,2,0))</f>
        <v/>
      </c>
      <c r="AX124" s="28" t="str">
        <f>IF(T124="","",VLOOKUP(T124,추피_입력!$B$2:$E$289,2,0))</f>
        <v/>
      </c>
      <c r="AY124" s="28" t="str">
        <f>IF(U124="","",VLOOKUP(U124,추피_입력!$B$2:$E$289,2,0))</f>
        <v/>
      </c>
      <c r="AZ124" s="28" t="str">
        <f>IF(V124="","",VLOOKUP(V124,추피_입력!$B$2:$E$289,2,0))</f>
        <v/>
      </c>
      <c r="BA124" s="28" t="str">
        <f>IF(W124="","",VLOOKUP(W124,추피_입력!$B$2:$E$289,2,0))</f>
        <v/>
      </c>
      <c r="BB124" s="28"/>
      <c r="BC124" s="28"/>
      <c r="BD124" s="28"/>
      <c r="BE124" s="28"/>
      <c r="BF124" s="28"/>
      <c r="BG124" s="28"/>
      <c r="BH124" s="28"/>
      <c r="BI124" s="28"/>
      <c r="BJ124" s="28">
        <v>4</v>
      </c>
      <c r="BK124" s="28" t="str">
        <f t="shared" si="67"/>
        <v/>
      </c>
      <c r="BL124" s="28" t="str">
        <f t="shared" si="68"/>
        <v/>
      </c>
      <c r="BM124" s="28" t="str">
        <f t="shared" si="69"/>
        <v/>
      </c>
      <c r="BN124" s="28" t="str">
        <f t="shared" si="70"/>
        <v/>
      </c>
      <c r="BO124" s="28" t="str">
        <f t="shared" si="71"/>
        <v/>
      </c>
      <c r="BP124" s="28" t="str">
        <f t="shared" si="72"/>
        <v/>
      </c>
      <c r="BQ124" s="28" t="str">
        <f t="shared" si="73"/>
        <v/>
      </c>
      <c r="BR124" s="28" t="str">
        <f t="shared" si="74"/>
        <v/>
      </c>
      <c r="BS124" s="28" t="str">
        <f t="shared" si="75"/>
        <v>기계0.2</v>
      </c>
      <c r="BT124" s="28">
        <f t="shared" si="76"/>
        <v>0.2</v>
      </c>
      <c r="BU124" s="28" t="str">
        <f t="shared" si="89"/>
        <v>기계0.2</v>
      </c>
      <c r="BV124" s="28"/>
      <c r="BW124" s="28"/>
      <c r="BX124" s="28"/>
      <c r="BY124" s="28"/>
      <c r="BZ124" s="28"/>
      <c r="CA124" s="28"/>
      <c r="CB124" s="28"/>
      <c r="CC124" s="28"/>
      <c r="CD124" s="28">
        <v>0.2</v>
      </c>
      <c r="CE124" s="28">
        <f t="shared" si="90"/>
        <v>0.06</v>
      </c>
      <c r="CF124" s="28">
        <f t="shared" si="77"/>
        <v>7.0000000000000007E-2</v>
      </c>
      <c r="CG124" s="28">
        <f t="shared" si="78"/>
        <v>7.0000000000000007E-2</v>
      </c>
      <c r="CH124" s="30" t="str">
        <f t="shared" si="91"/>
        <v>기계</v>
      </c>
      <c r="CI124" s="30" t="str">
        <f t="shared" si="92"/>
        <v>-</v>
      </c>
      <c r="CJ124" s="30">
        <f t="shared" si="93"/>
        <v>0.06</v>
      </c>
      <c r="CK124" s="30">
        <f t="shared" si="94"/>
        <v>3</v>
      </c>
      <c r="CL124" s="30" t="str">
        <f t="shared" si="95"/>
        <v/>
      </c>
      <c r="CM124" s="31" t="str">
        <f t="shared" si="96"/>
        <v/>
      </c>
    </row>
    <row r="125" spans="2:91" s="41" customFormat="1" ht="13.5" hidden="1" x14ac:dyDescent="0.3">
      <c r="B125" s="27">
        <v>122</v>
      </c>
      <c r="C125" s="32" t="s">
        <v>1126</v>
      </c>
      <c r="D125" s="33" t="str">
        <f t="shared" si="79"/>
        <v>칸다리아 네리아 0→3각</v>
      </c>
      <c r="E125" s="33" t="str">
        <f t="shared" si="80"/>
        <v>에르제베트 0각</v>
      </c>
      <c r="F125" s="33" t="str">
        <f t="shared" si="81"/>
        <v>검은이빨 2→3각</v>
      </c>
      <c r="G125" s="33" t="str">
        <f t="shared" si="82"/>
        <v>베른 젠로드 0→5각</v>
      </c>
      <c r="H125" s="33" t="str">
        <f t="shared" si="83"/>
        <v/>
      </c>
      <c r="I125" s="33" t="str">
        <f t="shared" si="84"/>
        <v/>
      </c>
      <c r="J125" s="33" t="str">
        <f t="shared" si="85"/>
        <v/>
      </c>
      <c r="K125" s="33" t="str">
        <f t="shared" si="86"/>
        <v/>
      </c>
      <c r="L125" s="33" t="str">
        <f t="shared" si="87"/>
        <v/>
      </c>
      <c r="M125" s="33" t="str">
        <f t="shared" si="88"/>
        <v/>
      </c>
      <c r="N125" s="32" t="s">
        <v>1127</v>
      </c>
      <c r="O125" s="32" t="s">
        <v>1128</v>
      </c>
      <c r="P125" s="32" t="s">
        <v>177</v>
      </c>
      <c r="Q125" s="32" t="s">
        <v>392</v>
      </c>
      <c r="R125" s="32"/>
      <c r="S125" s="32"/>
      <c r="T125" s="32"/>
      <c r="U125" s="32"/>
      <c r="V125" s="32"/>
      <c r="W125" s="32"/>
      <c r="X125" s="32">
        <f>IF(AR125="","",VLOOKUP(AR125,추피_입력!$C$2:$E$289,2,0))</f>
        <v>0</v>
      </c>
      <c r="Y125" s="32">
        <f>IF(AS125="","",VLOOKUP(AS125,추피_입력!$C$2:$E$289,2,0))</f>
        <v>0</v>
      </c>
      <c r="Z125" s="32">
        <f>IF(AT125="","",VLOOKUP(AT125,추피_입력!$C$2:$E$289,2,0))</f>
        <v>2</v>
      </c>
      <c r="AA125" s="32">
        <f>IF(AU125="","",VLOOKUP(AU125,추피_입력!$C$2:$E$289,2,0))</f>
        <v>0</v>
      </c>
      <c r="AB125" s="32" t="str">
        <f>IF(AV125="","",VLOOKUP(AV125,추피_입력!$C$2:$E$289,2,0))</f>
        <v/>
      </c>
      <c r="AC125" s="32" t="str">
        <f>IF(AW125="","",VLOOKUP(AW125,추피_입력!$C$2:$E$289,2,0))</f>
        <v/>
      </c>
      <c r="AD125" s="32" t="str">
        <f>IF(AX125="","",VLOOKUP(AX125,추피_입력!$C$2:$E$289,2,0))</f>
        <v/>
      </c>
      <c r="AE125" s="32" t="str">
        <f>IF(AY125="","",VLOOKUP(AY125,추피_입력!$C$2:$E$289,2,0))</f>
        <v/>
      </c>
      <c r="AF125" s="32" t="str">
        <f>IF(AZ125="","",VLOOKUP(AZ125,추피_입력!$C$2:$E$289,2,0))</f>
        <v/>
      </c>
      <c r="AG125" s="32" t="str">
        <f>IF(BA125="","",VLOOKUP(BA125,추피_입력!$C$2:$E$289,2,0))</f>
        <v/>
      </c>
      <c r="AH125" s="32">
        <f>IF(AR125="","",VLOOKUP(AR125,추피_입력!$C$2:$G$289,5,0))</f>
        <v>3</v>
      </c>
      <c r="AI125" s="32">
        <f>IF(AS125="","",VLOOKUP(AS125,추피_입력!$C$2:$G$289,5,0))</f>
        <v>0</v>
      </c>
      <c r="AJ125" s="32">
        <f>IF(AT125="","",VLOOKUP(AT125,추피_입력!$C$2:$G$289,5,0))</f>
        <v>3</v>
      </c>
      <c r="AK125" s="32">
        <f>IF(AU125="","",VLOOKUP(AU125,추피_입력!$C$2:$G$289,5,0))</f>
        <v>5</v>
      </c>
      <c r="AL125" s="32" t="str">
        <f>IF(AV125="","",VLOOKUP(AV125,추피_입력!$C$2:$G$289,5,0))</f>
        <v/>
      </c>
      <c r="AM125" s="32" t="str">
        <f>IF(AW125="","",VLOOKUP(AW125,추피_입력!$C$2:$G$289,5,0))</f>
        <v/>
      </c>
      <c r="AN125" s="32" t="str">
        <f>IF(AX125="","",VLOOKUP(AX125,추피_입력!$C$2:$G$289,5,0))</f>
        <v/>
      </c>
      <c r="AO125" s="32" t="str">
        <f>IF(AY125="","",VLOOKUP(AY125,추피_입력!$C$2:$G$289,5,0))</f>
        <v/>
      </c>
      <c r="AP125" s="32" t="str">
        <f>IF(AZ125="","",VLOOKUP(AZ125,추피_입력!$C$2:$G$289,5,0))</f>
        <v/>
      </c>
      <c r="AQ125" s="32" t="str">
        <f>IF(BA125="","",VLOOKUP(BA125,추피_입력!$C$2:$G$289,5,0))</f>
        <v/>
      </c>
      <c r="AR125" s="32" t="str">
        <f>IF(N125="","",VLOOKUP(N125,추피_입력!$B$2:$E$289,2,0))</f>
        <v>c-81</v>
      </c>
      <c r="AS125" s="32" t="str">
        <f>IF(O125="","",VLOOKUP(O125,추피_입력!$B$2:$E$289,2,0))</f>
        <v>b-34</v>
      </c>
      <c r="AT125" s="32" t="str">
        <f>IF(P125="","",VLOOKUP(P125,추피_입력!$B$2:$E$289,2,0))</f>
        <v>b-1</v>
      </c>
      <c r="AU125" s="32" t="str">
        <f>IF(Q125="","",VLOOKUP(Q125,추피_입력!$B$2:$E$289,2,0))</f>
        <v>c-34</v>
      </c>
      <c r="AV125" s="32" t="str">
        <f>IF(R125="","",VLOOKUP(R125,추피_입력!$B$2:$E$289,2,0))</f>
        <v/>
      </c>
      <c r="AW125" s="32" t="str">
        <f>IF(S125="","",VLOOKUP(S125,추피_입력!$B$2:$E$289,2,0))</f>
        <v/>
      </c>
      <c r="AX125" s="32" t="str">
        <f>IF(T125="","",VLOOKUP(T125,추피_입력!$B$2:$E$289,2,0))</f>
        <v/>
      </c>
      <c r="AY125" s="32" t="str">
        <f>IF(U125="","",VLOOKUP(U125,추피_입력!$B$2:$E$289,2,0))</f>
        <v/>
      </c>
      <c r="AZ125" s="32" t="str">
        <f>IF(V125="","",VLOOKUP(V125,추피_입력!$B$2:$E$289,2,0))</f>
        <v/>
      </c>
      <c r="BA125" s="32" t="str">
        <f>IF(W125="","",VLOOKUP(W125,추피_입력!$B$2:$E$289,2,0))</f>
        <v/>
      </c>
      <c r="BB125" s="32"/>
      <c r="BC125" s="32"/>
      <c r="BD125" s="32"/>
      <c r="BE125" s="32"/>
      <c r="BF125" s="32"/>
      <c r="BG125" s="32"/>
      <c r="BH125" s="32"/>
      <c r="BI125" s="32">
        <v>2</v>
      </c>
      <c r="BJ125" s="32"/>
      <c r="BK125" s="32" t="str">
        <f t="shared" si="67"/>
        <v/>
      </c>
      <c r="BL125" s="32" t="str">
        <f t="shared" si="68"/>
        <v/>
      </c>
      <c r="BM125" s="32" t="str">
        <f t="shared" si="69"/>
        <v/>
      </c>
      <c r="BN125" s="32" t="str">
        <f t="shared" si="70"/>
        <v/>
      </c>
      <c r="BO125" s="32" t="str">
        <f t="shared" si="71"/>
        <v/>
      </c>
      <c r="BP125" s="32" t="str">
        <f t="shared" si="72"/>
        <v/>
      </c>
      <c r="BQ125" s="32" t="str">
        <f t="shared" si="73"/>
        <v/>
      </c>
      <c r="BR125" s="32" t="str">
        <f t="shared" si="74"/>
        <v/>
      </c>
      <c r="BS125" s="32" t="str">
        <f t="shared" si="75"/>
        <v>기계0.2</v>
      </c>
      <c r="BT125" s="32">
        <f t="shared" si="76"/>
        <v>0.2</v>
      </c>
      <c r="BU125" s="32" t="str">
        <f t="shared" si="89"/>
        <v>기계0.2</v>
      </c>
      <c r="BV125" s="32"/>
      <c r="BW125" s="32"/>
      <c r="BX125" s="32"/>
      <c r="BY125" s="32"/>
      <c r="BZ125" s="32"/>
      <c r="CA125" s="32"/>
      <c r="CB125" s="32"/>
      <c r="CC125" s="32"/>
      <c r="CD125" s="32">
        <v>0.2</v>
      </c>
      <c r="CE125" s="32">
        <f t="shared" si="90"/>
        <v>0.06</v>
      </c>
      <c r="CF125" s="32">
        <f t="shared" si="77"/>
        <v>7.0000000000000007E-2</v>
      </c>
      <c r="CG125" s="32">
        <f t="shared" si="78"/>
        <v>7.0000000000000007E-2</v>
      </c>
      <c r="CH125" s="34" t="str">
        <f t="shared" si="91"/>
        <v>기계</v>
      </c>
      <c r="CI125" s="34" t="str">
        <f t="shared" si="92"/>
        <v>-</v>
      </c>
      <c r="CJ125" s="34">
        <f t="shared" si="93"/>
        <v>0.06</v>
      </c>
      <c r="CK125" s="34">
        <f t="shared" si="94"/>
        <v>6</v>
      </c>
      <c r="CL125" s="34" t="str">
        <f t="shared" si="95"/>
        <v/>
      </c>
      <c r="CM125" s="35" t="str">
        <f t="shared" si="96"/>
        <v/>
      </c>
    </row>
    <row r="126" spans="2:91" s="41" customFormat="1" ht="13.5" hidden="1" x14ac:dyDescent="0.3">
      <c r="B126" s="27">
        <v>123</v>
      </c>
      <c r="C126" s="28" t="s">
        <v>1129</v>
      </c>
      <c r="D126" s="29" t="str">
        <f t="shared" si="79"/>
        <v>가디언 루 2각</v>
      </c>
      <c r="E126" s="29" t="str">
        <f t="shared" si="80"/>
        <v>파한 0→4각</v>
      </c>
      <c r="F126" s="29" t="str">
        <f t="shared" si="81"/>
        <v>호동 0→3각</v>
      </c>
      <c r="G126" s="29" t="str">
        <f t="shared" si="82"/>
        <v>객주도사 0→5각</v>
      </c>
      <c r="H126" s="29" t="str">
        <f t="shared" si="83"/>
        <v>월향도사 0→5각</v>
      </c>
      <c r="I126" s="29" t="str">
        <f t="shared" si="84"/>
        <v>수령도사 0→5각</v>
      </c>
      <c r="J126" s="29" t="str">
        <f t="shared" si="85"/>
        <v/>
      </c>
      <c r="K126" s="29" t="str">
        <f t="shared" si="86"/>
        <v/>
      </c>
      <c r="L126" s="29" t="str">
        <f t="shared" si="87"/>
        <v/>
      </c>
      <c r="M126" s="29" t="str">
        <f t="shared" si="88"/>
        <v/>
      </c>
      <c r="N126" s="28" t="s">
        <v>1130</v>
      </c>
      <c r="O126" s="28" t="s">
        <v>1051</v>
      </c>
      <c r="P126" s="28" t="s">
        <v>1117</v>
      </c>
      <c r="Q126" s="28" t="s">
        <v>1060</v>
      </c>
      <c r="R126" s="28" t="s">
        <v>351</v>
      </c>
      <c r="S126" s="28" t="s">
        <v>350</v>
      </c>
      <c r="T126" s="28"/>
      <c r="U126" s="28"/>
      <c r="V126" s="28"/>
      <c r="W126" s="28"/>
      <c r="X126" s="28">
        <f>IF(AR126="","",VLOOKUP(AR126,추피_입력!$C$2:$E$289,2,0))</f>
        <v>2</v>
      </c>
      <c r="Y126" s="28">
        <f>IF(AS126="","",VLOOKUP(AS126,추피_입력!$C$2:$E$289,2,0))</f>
        <v>0</v>
      </c>
      <c r="Z126" s="28">
        <f>IF(AT126="","",VLOOKUP(AT126,추피_입력!$C$2:$E$289,2,0))</f>
        <v>0</v>
      </c>
      <c r="AA126" s="28">
        <f>IF(AU126="","",VLOOKUP(AU126,추피_입력!$C$2:$E$289,2,0))</f>
        <v>0</v>
      </c>
      <c r="AB126" s="28">
        <f>IF(AV126="","",VLOOKUP(AV126,추피_입력!$C$2:$E$289,2,0))</f>
        <v>0</v>
      </c>
      <c r="AC126" s="28">
        <f>IF(AW126="","",VLOOKUP(AW126,추피_입력!$C$2:$E$289,2,0))</f>
        <v>0</v>
      </c>
      <c r="AD126" s="28" t="str">
        <f>IF(AX126="","",VLOOKUP(AX126,추피_입력!$C$2:$E$289,2,0))</f>
        <v/>
      </c>
      <c r="AE126" s="28" t="str">
        <f>IF(AY126="","",VLOOKUP(AY126,추피_입력!$C$2:$E$289,2,0))</f>
        <v/>
      </c>
      <c r="AF126" s="28" t="str">
        <f>IF(AZ126="","",VLOOKUP(AZ126,추피_입력!$C$2:$E$289,2,0))</f>
        <v/>
      </c>
      <c r="AG126" s="28" t="str">
        <f>IF(BA126="","",VLOOKUP(BA126,추피_입력!$C$2:$E$289,2,0))</f>
        <v/>
      </c>
      <c r="AH126" s="28">
        <f>IF(AR126="","",VLOOKUP(AR126,추피_입력!$C$2:$G$289,5,0))</f>
        <v>2</v>
      </c>
      <c r="AI126" s="28">
        <f>IF(AS126="","",VLOOKUP(AS126,추피_입력!$C$2:$G$289,5,0))</f>
        <v>4</v>
      </c>
      <c r="AJ126" s="28">
        <f>IF(AT126="","",VLOOKUP(AT126,추피_입력!$C$2:$G$289,5,0))</f>
        <v>3</v>
      </c>
      <c r="AK126" s="28">
        <f>IF(AU126="","",VLOOKUP(AU126,추피_입력!$C$2:$G$289,5,0))</f>
        <v>5</v>
      </c>
      <c r="AL126" s="28">
        <f>IF(AV126="","",VLOOKUP(AV126,추피_입력!$C$2:$G$289,5,0))</f>
        <v>5</v>
      </c>
      <c r="AM126" s="28">
        <f>IF(AW126="","",VLOOKUP(AW126,추피_입력!$C$2:$G$289,5,0))</f>
        <v>5</v>
      </c>
      <c r="AN126" s="28" t="str">
        <f>IF(AX126="","",VLOOKUP(AX126,추피_입력!$C$2:$G$289,5,0))</f>
        <v/>
      </c>
      <c r="AO126" s="28" t="str">
        <f>IF(AY126="","",VLOOKUP(AY126,추피_입력!$C$2:$G$289,5,0))</f>
        <v/>
      </c>
      <c r="AP126" s="28" t="str">
        <f>IF(AZ126="","",VLOOKUP(AZ126,추피_입력!$C$2:$G$289,5,0))</f>
        <v/>
      </c>
      <c r="AQ126" s="28" t="str">
        <f>IF(BA126="","",VLOOKUP(BA126,추피_입력!$C$2:$G$289,5,0))</f>
        <v/>
      </c>
      <c r="AR126" s="28" t="str">
        <f>IF(N126="","",VLOOKUP(N126,추피_입력!$B$2:$E$289,2,0))</f>
        <v>a-1</v>
      </c>
      <c r="AS126" s="28" t="str">
        <f>IF(O126="","",VLOOKUP(O126,추피_입력!$B$2:$E$289,2,0))</f>
        <v>c-89</v>
      </c>
      <c r="AT126" s="28" t="str">
        <f>IF(P126="","",VLOOKUP(P126,추피_입력!$B$2:$E$289,2,0))</f>
        <v>d-57</v>
      </c>
      <c r="AU126" s="28" t="str">
        <f>IF(Q126="","",VLOOKUP(Q126,추피_입력!$B$2:$E$289,2,0))</f>
        <v>d-2</v>
      </c>
      <c r="AV126" s="28" t="str">
        <f>IF(R126="","",VLOOKUP(R126,추피_입력!$B$2:$E$289,2,0))</f>
        <v>d-36</v>
      </c>
      <c r="AW126" s="28" t="str">
        <f>IF(S126="","",VLOOKUP(S126,추피_입력!$B$2:$E$289,2,0))</f>
        <v>d-28</v>
      </c>
      <c r="AX126" s="28" t="str">
        <f>IF(T126="","",VLOOKUP(T126,추피_입력!$B$2:$E$289,2,0))</f>
        <v/>
      </c>
      <c r="AY126" s="28" t="str">
        <f>IF(U126="","",VLOOKUP(U126,추피_입력!$B$2:$E$289,2,0))</f>
        <v/>
      </c>
      <c r="AZ126" s="28" t="str">
        <f>IF(V126="","",VLOOKUP(V126,추피_입력!$B$2:$E$289,2,0))</f>
        <v/>
      </c>
      <c r="BA126" s="28" t="str">
        <f>IF(W126="","",VLOOKUP(W126,추피_입력!$B$2:$E$289,2,0))</f>
        <v/>
      </c>
      <c r="BB126" s="28"/>
      <c r="BC126" s="28"/>
      <c r="BD126" s="28">
        <v>2</v>
      </c>
      <c r="BE126" s="28"/>
      <c r="BF126" s="28"/>
      <c r="BG126" s="28"/>
      <c r="BH126" s="28"/>
      <c r="BI126" s="28"/>
      <c r="BJ126" s="28"/>
      <c r="BK126" s="28" t="str">
        <f t="shared" si="67"/>
        <v/>
      </c>
      <c r="BL126" s="28" t="str">
        <f t="shared" si="68"/>
        <v/>
      </c>
      <c r="BM126" s="28" t="str">
        <f t="shared" si="69"/>
        <v/>
      </c>
      <c r="BN126" s="28" t="str">
        <f t="shared" si="70"/>
        <v>불사0.2</v>
      </c>
      <c r="BO126" s="28" t="str">
        <f t="shared" si="71"/>
        <v/>
      </c>
      <c r="BP126" s="28" t="str">
        <f t="shared" si="72"/>
        <v/>
      </c>
      <c r="BQ126" s="28" t="str">
        <f t="shared" si="73"/>
        <v/>
      </c>
      <c r="BR126" s="28" t="str">
        <f t="shared" si="74"/>
        <v/>
      </c>
      <c r="BS126" s="28" t="str">
        <f t="shared" si="75"/>
        <v/>
      </c>
      <c r="BT126" s="28">
        <f t="shared" si="76"/>
        <v>0.2</v>
      </c>
      <c r="BU126" s="28" t="str">
        <f t="shared" si="89"/>
        <v>불사0.2</v>
      </c>
      <c r="BV126" s="28"/>
      <c r="BW126" s="28"/>
      <c r="BX126" s="28"/>
      <c r="BY126" s="28">
        <v>0.2</v>
      </c>
      <c r="BZ126" s="28"/>
      <c r="CA126" s="28"/>
      <c r="CB126" s="28"/>
      <c r="CC126" s="28"/>
      <c r="CD126" s="28"/>
      <c r="CE126" s="28">
        <f t="shared" si="90"/>
        <v>0.06</v>
      </c>
      <c r="CF126" s="28">
        <f t="shared" si="77"/>
        <v>7.0000000000000007E-2</v>
      </c>
      <c r="CG126" s="28">
        <f t="shared" si="78"/>
        <v>7.0000000000000007E-2</v>
      </c>
      <c r="CH126" s="30" t="str">
        <f t="shared" si="91"/>
        <v>불사</v>
      </c>
      <c r="CI126" s="30" t="str">
        <f t="shared" si="92"/>
        <v>-</v>
      </c>
      <c r="CJ126" s="30">
        <f t="shared" si="93"/>
        <v>0.13</v>
      </c>
      <c r="CK126" s="30">
        <f t="shared" si="94"/>
        <v>10</v>
      </c>
      <c r="CL126" s="30">
        <f t="shared" si="95"/>
        <v>22</v>
      </c>
      <c r="CM126" s="31" t="str">
        <f t="shared" si="96"/>
        <v/>
      </c>
    </row>
    <row r="127" spans="2:91" s="41" customFormat="1" ht="13.5" hidden="1" x14ac:dyDescent="0.3">
      <c r="B127" s="27">
        <v>124</v>
      </c>
      <c r="C127" s="32" t="s">
        <v>1131</v>
      </c>
      <c r="D127" s="33" t="str">
        <f t="shared" si="79"/>
        <v>하누마탄 없음</v>
      </c>
      <c r="E127" s="33" t="str">
        <f t="shared" si="80"/>
        <v>가디언 루 2각</v>
      </c>
      <c r="F127" s="33" t="str">
        <f t="shared" si="81"/>
        <v/>
      </c>
      <c r="G127" s="33" t="str">
        <f t="shared" si="82"/>
        <v/>
      </c>
      <c r="H127" s="33" t="str">
        <f t="shared" si="83"/>
        <v/>
      </c>
      <c r="I127" s="33" t="str">
        <f t="shared" si="84"/>
        <v/>
      </c>
      <c r="J127" s="33" t="str">
        <f t="shared" si="85"/>
        <v/>
      </c>
      <c r="K127" s="33" t="str">
        <f t="shared" si="86"/>
        <v/>
      </c>
      <c r="L127" s="33" t="str">
        <f t="shared" si="87"/>
        <v/>
      </c>
      <c r="M127" s="33" t="str">
        <f t="shared" si="88"/>
        <v/>
      </c>
      <c r="N127" s="32" t="s">
        <v>1132</v>
      </c>
      <c r="O127" s="32" t="s">
        <v>1130</v>
      </c>
      <c r="P127" s="32"/>
      <c r="Q127" s="32"/>
      <c r="R127" s="32"/>
      <c r="S127" s="32"/>
      <c r="T127" s="32"/>
      <c r="U127" s="32"/>
      <c r="V127" s="32"/>
      <c r="W127" s="32"/>
      <c r="X127" s="32" t="str">
        <f>IF(AR127="","",VLOOKUP(AR127,추피_입력!$C$2:$E$289,2,0))</f>
        <v>-</v>
      </c>
      <c r="Y127" s="32">
        <f>IF(AS127="","",VLOOKUP(AS127,추피_입력!$C$2:$E$289,2,0))</f>
        <v>2</v>
      </c>
      <c r="Z127" s="32" t="str">
        <f>IF(AT127="","",VLOOKUP(AT127,추피_입력!$C$2:$E$289,2,0))</f>
        <v/>
      </c>
      <c r="AA127" s="32" t="str">
        <f>IF(AU127="","",VLOOKUP(AU127,추피_입력!$C$2:$E$289,2,0))</f>
        <v/>
      </c>
      <c r="AB127" s="32" t="str">
        <f>IF(AV127="","",VLOOKUP(AV127,추피_입력!$C$2:$E$289,2,0))</f>
        <v/>
      </c>
      <c r="AC127" s="32" t="str">
        <f>IF(AW127="","",VLOOKUP(AW127,추피_입력!$C$2:$E$289,2,0))</f>
        <v/>
      </c>
      <c r="AD127" s="32" t="str">
        <f>IF(AX127="","",VLOOKUP(AX127,추피_입력!$C$2:$E$289,2,0))</f>
        <v/>
      </c>
      <c r="AE127" s="32" t="str">
        <f>IF(AY127="","",VLOOKUP(AY127,추피_입력!$C$2:$E$289,2,0))</f>
        <v/>
      </c>
      <c r="AF127" s="32" t="str">
        <f>IF(AZ127="","",VLOOKUP(AZ127,추피_입력!$C$2:$E$289,2,0))</f>
        <v/>
      </c>
      <c r="AG127" s="32" t="str">
        <f>IF(BA127="","",VLOOKUP(BA127,추피_입력!$C$2:$E$289,2,0))</f>
        <v/>
      </c>
      <c r="AH127" s="32" t="str">
        <f>IF(AR127="","",VLOOKUP(AR127,추피_입력!$C$2:$G$289,5,0))</f>
        <v>-</v>
      </c>
      <c r="AI127" s="32">
        <f>IF(AS127="","",VLOOKUP(AS127,추피_입력!$C$2:$G$289,5,0))</f>
        <v>2</v>
      </c>
      <c r="AJ127" s="32" t="str">
        <f>IF(AT127="","",VLOOKUP(AT127,추피_입력!$C$2:$G$289,5,0))</f>
        <v/>
      </c>
      <c r="AK127" s="32" t="str">
        <f>IF(AU127="","",VLOOKUP(AU127,추피_입력!$C$2:$G$289,5,0))</f>
        <v/>
      </c>
      <c r="AL127" s="32" t="str">
        <f>IF(AV127="","",VLOOKUP(AV127,추피_입력!$C$2:$G$289,5,0))</f>
        <v/>
      </c>
      <c r="AM127" s="32" t="str">
        <f>IF(AW127="","",VLOOKUP(AW127,추피_입력!$C$2:$G$289,5,0))</f>
        <v/>
      </c>
      <c r="AN127" s="32" t="str">
        <f>IF(AX127="","",VLOOKUP(AX127,추피_입력!$C$2:$G$289,5,0))</f>
        <v/>
      </c>
      <c r="AO127" s="32" t="str">
        <f>IF(AY127="","",VLOOKUP(AY127,추피_입력!$C$2:$G$289,5,0))</f>
        <v/>
      </c>
      <c r="AP127" s="32" t="str">
        <f>IF(AZ127="","",VLOOKUP(AZ127,추피_입력!$C$2:$G$289,5,0))</f>
        <v/>
      </c>
      <c r="AQ127" s="32" t="str">
        <f>IF(BA127="","",VLOOKUP(BA127,추피_입력!$C$2:$G$289,5,0))</f>
        <v/>
      </c>
      <c r="AR127" s="32" t="str">
        <f>IF(N127="","",VLOOKUP(N127,추피_입력!$B$2:$E$289,2,0))</f>
        <v>b-69</v>
      </c>
      <c r="AS127" s="32" t="str">
        <f>IF(O127="","",VLOOKUP(O127,추피_입력!$B$2:$E$289,2,0))</f>
        <v>a-1</v>
      </c>
      <c r="AT127" s="32" t="str">
        <f>IF(P127="","",VLOOKUP(P127,추피_입력!$B$2:$E$289,2,0))</f>
        <v/>
      </c>
      <c r="AU127" s="32" t="str">
        <f>IF(Q127="","",VLOOKUP(Q127,추피_입력!$B$2:$E$289,2,0))</f>
        <v/>
      </c>
      <c r="AV127" s="32" t="str">
        <f>IF(R127="","",VLOOKUP(R127,추피_입력!$B$2:$E$289,2,0))</f>
        <v/>
      </c>
      <c r="AW127" s="32" t="str">
        <f>IF(S127="","",VLOOKUP(S127,추피_입력!$B$2:$E$289,2,0))</f>
        <v/>
      </c>
      <c r="AX127" s="32" t="str">
        <f>IF(T127="","",VLOOKUP(T127,추피_입력!$B$2:$E$289,2,0))</f>
        <v/>
      </c>
      <c r="AY127" s="32" t="str">
        <f>IF(U127="","",VLOOKUP(U127,추피_입력!$B$2:$E$289,2,0))</f>
        <v/>
      </c>
      <c r="AZ127" s="32" t="str">
        <f>IF(V127="","",VLOOKUP(V127,추피_입력!$B$2:$E$289,2,0))</f>
        <v/>
      </c>
      <c r="BA127" s="32" t="str">
        <f>IF(W127="","",VLOOKUP(W127,추피_입력!$B$2:$E$289,2,0))</f>
        <v/>
      </c>
      <c r="BB127" s="32"/>
      <c r="BC127" s="32"/>
      <c r="BD127" s="32"/>
      <c r="BE127" s="32">
        <v>2</v>
      </c>
      <c r="BF127" s="32"/>
      <c r="BG127" s="32"/>
      <c r="BH127" s="32"/>
      <c r="BI127" s="32"/>
      <c r="BJ127" s="32"/>
      <c r="BK127" s="32" t="str">
        <f t="shared" si="67"/>
        <v/>
      </c>
      <c r="BL127" s="32" t="str">
        <f t="shared" si="68"/>
        <v/>
      </c>
      <c r="BM127" s="32" t="str">
        <f t="shared" si="69"/>
        <v/>
      </c>
      <c r="BN127" s="32" t="str">
        <f t="shared" si="70"/>
        <v/>
      </c>
      <c r="BO127" s="32" t="str">
        <f t="shared" si="71"/>
        <v/>
      </c>
      <c r="BP127" s="32" t="str">
        <f t="shared" si="72"/>
        <v/>
      </c>
      <c r="BQ127" s="32" t="str">
        <f t="shared" si="73"/>
        <v/>
      </c>
      <c r="BR127" s="32" t="str">
        <f t="shared" si="74"/>
        <v>야수0.3</v>
      </c>
      <c r="BS127" s="32" t="str">
        <f t="shared" si="75"/>
        <v/>
      </c>
      <c r="BT127" s="32">
        <f t="shared" si="76"/>
        <v>0.3</v>
      </c>
      <c r="BU127" s="32" t="str">
        <f t="shared" si="89"/>
        <v>야수0.3</v>
      </c>
      <c r="BV127" s="32"/>
      <c r="BW127" s="32"/>
      <c r="BX127" s="32"/>
      <c r="BY127" s="32"/>
      <c r="BZ127" s="32"/>
      <c r="CA127" s="32"/>
      <c r="CB127" s="32"/>
      <c r="CC127" s="32">
        <v>0.3</v>
      </c>
      <c r="CD127" s="32"/>
      <c r="CE127" s="32">
        <f t="shared" si="90"/>
        <v>0.1</v>
      </c>
      <c r="CF127" s="32">
        <f t="shared" si="77"/>
        <v>0.1</v>
      </c>
      <c r="CG127" s="32">
        <f t="shared" si="78"/>
        <v>0.1</v>
      </c>
      <c r="CH127" s="34" t="str">
        <f t="shared" si="91"/>
        <v>야수</v>
      </c>
      <c r="CI127" s="34" t="str">
        <f t="shared" si="92"/>
        <v>-</v>
      </c>
      <c r="CJ127" s="34" t="str">
        <f t="shared" si="93"/>
        <v>-</v>
      </c>
      <c r="CK127" s="34" t="str">
        <f t="shared" si="94"/>
        <v/>
      </c>
      <c r="CL127" s="34" t="str">
        <f t="shared" si="95"/>
        <v/>
      </c>
      <c r="CM127" s="35" t="str">
        <f t="shared" si="96"/>
        <v/>
      </c>
    </row>
    <row r="128" spans="2:91" s="41" customFormat="1" ht="13.5" hidden="1" x14ac:dyDescent="0.3">
      <c r="B128" s="27">
        <v>125</v>
      </c>
      <c r="C128" s="28" t="s">
        <v>1133</v>
      </c>
      <c r="D128" s="29" t="str">
        <f t="shared" si="79"/>
        <v>하셀링크 0→5각</v>
      </c>
      <c r="E128" s="29" t="str">
        <f t="shared" si="80"/>
        <v>실리안 3각</v>
      </c>
      <c r="F128" s="29" t="str">
        <f t="shared" si="81"/>
        <v>미한 1→5각</v>
      </c>
      <c r="G128" s="29" t="str">
        <f t="shared" si="82"/>
        <v>슈헤리트 1→2각</v>
      </c>
      <c r="H128" s="29" t="str">
        <f t="shared" si="83"/>
        <v>카도건 0→5각</v>
      </c>
      <c r="I128" s="29" t="str">
        <f t="shared" si="84"/>
        <v/>
      </c>
      <c r="J128" s="29" t="str">
        <f t="shared" si="85"/>
        <v/>
      </c>
      <c r="K128" s="29" t="str">
        <f t="shared" si="86"/>
        <v/>
      </c>
      <c r="L128" s="29" t="str">
        <f t="shared" si="87"/>
        <v/>
      </c>
      <c r="M128" s="29" t="str">
        <f t="shared" si="88"/>
        <v/>
      </c>
      <c r="N128" s="28" t="s">
        <v>950</v>
      </c>
      <c r="O128" s="28" t="s">
        <v>934</v>
      </c>
      <c r="P128" s="28" t="s">
        <v>951</v>
      </c>
      <c r="Q128" s="28" t="s">
        <v>885</v>
      </c>
      <c r="R128" s="28" t="s">
        <v>394</v>
      </c>
      <c r="S128" s="28"/>
      <c r="T128" s="28"/>
      <c r="U128" s="28"/>
      <c r="V128" s="28"/>
      <c r="W128" s="28"/>
      <c r="X128" s="28">
        <f>IF(AR128="","",VLOOKUP(AR128,추피_입력!$C$2:$E$289,2,0))</f>
        <v>0</v>
      </c>
      <c r="Y128" s="28">
        <f>IF(AS128="","",VLOOKUP(AS128,추피_입력!$C$2:$E$289,2,0))</f>
        <v>3</v>
      </c>
      <c r="Z128" s="28">
        <f>IF(AT128="","",VLOOKUP(AT128,추피_입력!$C$2:$E$289,2,0))</f>
        <v>1</v>
      </c>
      <c r="AA128" s="28">
        <f>IF(AU128="","",VLOOKUP(AU128,추피_입력!$C$2:$E$289,2,0))</f>
        <v>1</v>
      </c>
      <c r="AB128" s="28">
        <f>IF(AV128="","",VLOOKUP(AV128,추피_입력!$C$2:$E$289,2,0))</f>
        <v>0</v>
      </c>
      <c r="AC128" s="28" t="str">
        <f>IF(AW128="","",VLOOKUP(AW128,추피_입력!$C$2:$E$289,2,0))</f>
        <v/>
      </c>
      <c r="AD128" s="28" t="str">
        <f>IF(AX128="","",VLOOKUP(AX128,추피_입력!$C$2:$E$289,2,0))</f>
        <v/>
      </c>
      <c r="AE128" s="28" t="str">
        <f>IF(AY128="","",VLOOKUP(AY128,추피_입력!$C$2:$E$289,2,0))</f>
        <v/>
      </c>
      <c r="AF128" s="28" t="str">
        <f>IF(AZ128="","",VLOOKUP(AZ128,추피_입력!$C$2:$E$289,2,0))</f>
        <v/>
      </c>
      <c r="AG128" s="28" t="str">
        <f>IF(BA128="","",VLOOKUP(BA128,추피_입력!$C$2:$E$289,2,0))</f>
        <v/>
      </c>
      <c r="AH128" s="28">
        <f>IF(AR128="","",VLOOKUP(AR128,추피_입력!$C$2:$G$289,5,0))</f>
        <v>5</v>
      </c>
      <c r="AI128" s="28">
        <f>IF(AS128="","",VLOOKUP(AS128,추피_입력!$C$2:$G$289,5,0))</f>
        <v>3</v>
      </c>
      <c r="AJ128" s="28">
        <f>IF(AT128="","",VLOOKUP(AT128,추피_입력!$C$2:$G$289,5,0))</f>
        <v>5</v>
      </c>
      <c r="AK128" s="28">
        <f>IF(AU128="","",VLOOKUP(AU128,추피_입력!$C$2:$G$289,5,0))</f>
        <v>2</v>
      </c>
      <c r="AL128" s="28">
        <f>IF(AV128="","",VLOOKUP(AV128,추피_입력!$C$2:$G$289,5,0))</f>
        <v>5</v>
      </c>
      <c r="AM128" s="28" t="str">
        <f>IF(AW128="","",VLOOKUP(AW128,추피_입력!$C$2:$G$289,5,0))</f>
        <v/>
      </c>
      <c r="AN128" s="28" t="str">
        <f>IF(AX128="","",VLOOKUP(AX128,추피_입력!$C$2:$G$289,5,0))</f>
        <v/>
      </c>
      <c r="AO128" s="28" t="str">
        <f>IF(AY128="","",VLOOKUP(AY128,추피_입력!$C$2:$G$289,5,0))</f>
        <v/>
      </c>
      <c r="AP128" s="28" t="str">
        <f>IF(AZ128="","",VLOOKUP(AZ128,추피_입력!$C$2:$G$289,5,0))</f>
        <v/>
      </c>
      <c r="AQ128" s="28" t="str">
        <f>IF(BA128="","",VLOOKUP(BA128,추피_입력!$C$2:$G$289,5,0))</f>
        <v/>
      </c>
      <c r="AR128" s="28" t="str">
        <f>IF(N128="","",VLOOKUP(N128,추피_입력!$B$2:$E$289,2,0))</f>
        <v>c-96</v>
      </c>
      <c r="AS128" s="28" t="str">
        <f>IF(O128="","",VLOOKUP(O128,추피_입력!$B$2:$E$289,2,0))</f>
        <v>a-11</v>
      </c>
      <c r="AT128" s="28" t="str">
        <f>IF(P128="","",VLOOKUP(P128,추피_입력!$B$2:$E$289,2,0))</f>
        <v>c-31</v>
      </c>
      <c r="AU128" s="28" t="str">
        <f>IF(Q128="","",VLOOKUP(Q128,추피_입력!$B$2:$E$289,2,0))</f>
        <v>b-23</v>
      </c>
      <c r="AV128" s="28" t="str">
        <f>IF(R128="","",VLOOKUP(R128,추피_입력!$B$2:$E$289,2,0))</f>
        <v>d-43</v>
      </c>
      <c r="AW128" s="28" t="str">
        <f>IF(S128="","",VLOOKUP(S128,추피_입력!$B$2:$E$289,2,0))</f>
        <v/>
      </c>
      <c r="AX128" s="28" t="str">
        <f>IF(T128="","",VLOOKUP(T128,추피_입력!$B$2:$E$289,2,0))</f>
        <v/>
      </c>
      <c r="AY128" s="28" t="str">
        <f>IF(U128="","",VLOOKUP(U128,추피_입력!$B$2:$E$289,2,0))</f>
        <v/>
      </c>
      <c r="AZ128" s="28" t="str">
        <f>IF(V128="","",VLOOKUP(V128,추피_입력!$B$2:$E$289,2,0))</f>
        <v/>
      </c>
      <c r="BA128" s="28" t="str">
        <f>IF(W128="","",VLOOKUP(W128,추피_입력!$B$2:$E$289,2,0))</f>
        <v/>
      </c>
      <c r="BB128" s="28"/>
      <c r="BC128" s="28"/>
      <c r="BD128" s="28"/>
      <c r="BE128" s="28"/>
      <c r="BF128" s="28"/>
      <c r="BG128" s="28"/>
      <c r="BH128" s="28"/>
      <c r="BI128" s="28">
        <v>2</v>
      </c>
      <c r="BJ128" s="28"/>
      <c r="BK128" s="28" t="str">
        <f t="shared" si="67"/>
        <v/>
      </c>
      <c r="BL128" s="28" t="str">
        <f t="shared" si="68"/>
        <v/>
      </c>
      <c r="BM128" s="28" t="str">
        <f t="shared" si="69"/>
        <v/>
      </c>
      <c r="BN128" s="28" t="str">
        <f t="shared" si="70"/>
        <v/>
      </c>
      <c r="BO128" s="28" t="str">
        <f t="shared" si="71"/>
        <v/>
      </c>
      <c r="BP128" s="28" t="str">
        <f t="shared" si="72"/>
        <v>곤충0.3</v>
      </c>
      <c r="BQ128" s="28" t="str">
        <f t="shared" si="73"/>
        <v/>
      </c>
      <c r="BR128" s="28" t="str">
        <f t="shared" si="74"/>
        <v/>
      </c>
      <c r="BS128" s="28" t="str">
        <f t="shared" si="75"/>
        <v/>
      </c>
      <c r="BT128" s="28">
        <f t="shared" si="76"/>
        <v>0.3</v>
      </c>
      <c r="BU128" s="28" t="str">
        <f t="shared" si="89"/>
        <v>곤충0.3</v>
      </c>
      <c r="BV128" s="28"/>
      <c r="BW128" s="28"/>
      <c r="BX128" s="28"/>
      <c r="BY128" s="28"/>
      <c r="BZ128" s="28"/>
      <c r="CA128" s="28">
        <v>0.3</v>
      </c>
      <c r="CB128" s="28"/>
      <c r="CC128" s="28"/>
      <c r="CD128" s="28"/>
      <c r="CE128" s="28">
        <f t="shared" si="90"/>
        <v>0.1</v>
      </c>
      <c r="CF128" s="28">
        <f t="shared" si="77"/>
        <v>0.1</v>
      </c>
      <c r="CG128" s="28">
        <f t="shared" si="78"/>
        <v>0.1</v>
      </c>
      <c r="CH128" s="30" t="str">
        <f t="shared" si="91"/>
        <v>곤충</v>
      </c>
      <c r="CI128" s="30" t="str">
        <f t="shared" si="92"/>
        <v>-</v>
      </c>
      <c r="CJ128" s="30">
        <f t="shared" si="93"/>
        <v>0.2</v>
      </c>
      <c r="CK128" s="30">
        <f t="shared" si="94"/>
        <v>5</v>
      </c>
      <c r="CL128" s="30">
        <f t="shared" si="95"/>
        <v>15</v>
      </c>
      <c r="CM128" s="31" t="str">
        <f t="shared" si="96"/>
        <v/>
      </c>
    </row>
    <row r="129" spans="2:91" s="41" customFormat="1" ht="13.5" x14ac:dyDescent="0.3">
      <c r="B129" s="27">
        <v>126</v>
      </c>
      <c r="C129" s="32" t="s">
        <v>1134</v>
      </c>
      <c r="D129" s="33" t="str">
        <f t="shared" si="79"/>
        <v>니아 1→2각</v>
      </c>
      <c r="E129" s="33" t="str">
        <f t="shared" si="80"/>
        <v>샤나 0→1각</v>
      </c>
      <c r="F129" s="33" t="str">
        <f t="shared" si="81"/>
        <v>자하라 0→3각</v>
      </c>
      <c r="G129" s="33" t="str">
        <f t="shared" si="82"/>
        <v>나기 0→3각</v>
      </c>
      <c r="H129" s="33" t="str">
        <f t="shared" si="83"/>
        <v>리루 1→3각</v>
      </c>
      <c r="I129" s="33" t="str">
        <f t="shared" si="84"/>
        <v/>
      </c>
      <c r="J129" s="33" t="str">
        <f t="shared" si="85"/>
        <v/>
      </c>
      <c r="K129" s="33" t="str">
        <f t="shared" si="86"/>
        <v/>
      </c>
      <c r="L129" s="33" t="str">
        <f t="shared" si="87"/>
        <v/>
      </c>
      <c r="M129" s="33" t="str">
        <f t="shared" si="88"/>
        <v/>
      </c>
      <c r="N129" s="32" t="s">
        <v>1135</v>
      </c>
      <c r="O129" s="32" t="s">
        <v>1136</v>
      </c>
      <c r="P129" s="32" t="s">
        <v>398</v>
      </c>
      <c r="Q129" s="32" t="s">
        <v>399</v>
      </c>
      <c r="R129" s="32" t="s">
        <v>400</v>
      </c>
      <c r="S129" s="32"/>
      <c r="T129" s="32"/>
      <c r="U129" s="32"/>
      <c r="V129" s="32"/>
      <c r="W129" s="32"/>
      <c r="X129" s="32">
        <f>IF(AR129="","",VLOOKUP(AR129,추피_입력!$C$2:$E$289,2,0))</f>
        <v>1</v>
      </c>
      <c r="Y129" s="32">
        <f>IF(AS129="","",VLOOKUP(AS129,추피_입력!$C$2:$E$289,2,0))</f>
        <v>0</v>
      </c>
      <c r="Z129" s="32">
        <f>IF(AT129="","",VLOOKUP(AT129,추피_입력!$C$2:$E$289,2,0))</f>
        <v>0</v>
      </c>
      <c r="AA129" s="32">
        <f>IF(AU129="","",VLOOKUP(AU129,추피_입력!$C$2:$E$289,2,0))</f>
        <v>0</v>
      </c>
      <c r="AB129" s="32">
        <f>IF(AV129="","",VLOOKUP(AV129,추피_입력!$C$2:$E$289,2,0))</f>
        <v>1</v>
      </c>
      <c r="AC129" s="32" t="str">
        <f>IF(AW129="","",VLOOKUP(AW129,추피_입력!$C$2:$E$289,2,0))</f>
        <v/>
      </c>
      <c r="AD129" s="32" t="str">
        <f>IF(AX129="","",VLOOKUP(AX129,추피_입력!$C$2:$E$289,2,0))</f>
        <v/>
      </c>
      <c r="AE129" s="32" t="str">
        <f>IF(AY129="","",VLOOKUP(AY129,추피_입력!$C$2:$E$289,2,0))</f>
        <v/>
      </c>
      <c r="AF129" s="32" t="str">
        <f>IF(AZ129="","",VLOOKUP(AZ129,추피_입력!$C$2:$E$289,2,0))</f>
        <v/>
      </c>
      <c r="AG129" s="32" t="str">
        <f>IF(BA129="","",VLOOKUP(BA129,추피_입력!$C$2:$E$289,2,0))</f>
        <v/>
      </c>
      <c r="AH129" s="32">
        <f>IF(AR129="","",VLOOKUP(AR129,추피_입력!$C$2:$G$289,5,0))</f>
        <v>2</v>
      </c>
      <c r="AI129" s="32">
        <f>IF(AS129="","",VLOOKUP(AS129,추피_입력!$C$2:$G$289,5,0))</f>
        <v>1</v>
      </c>
      <c r="AJ129" s="32">
        <f>IF(AT129="","",VLOOKUP(AT129,추피_입력!$C$2:$G$289,5,0))</f>
        <v>3</v>
      </c>
      <c r="AK129" s="32">
        <f>IF(AU129="","",VLOOKUP(AU129,추피_입력!$C$2:$G$289,5,0))</f>
        <v>3</v>
      </c>
      <c r="AL129" s="32">
        <f>IF(AV129="","",VLOOKUP(AV129,추피_입력!$C$2:$G$289,5,0))</f>
        <v>3</v>
      </c>
      <c r="AM129" s="32" t="str">
        <f>IF(AW129="","",VLOOKUP(AW129,추피_입력!$C$2:$G$289,5,0))</f>
        <v/>
      </c>
      <c r="AN129" s="32" t="str">
        <f>IF(AX129="","",VLOOKUP(AX129,추피_입력!$C$2:$G$289,5,0))</f>
        <v/>
      </c>
      <c r="AO129" s="32" t="str">
        <f>IF(AY129="","",VLOOKUP(AY129,추피_입력!$C$2:$G$289,5,0))</f>
        <v/>
      </c>
      <c r="AP129" s="32" t="str">
        <f>IF(AZ129="","",VLOOKUP(AZ129,추피_입력!$C$2:$G$289,5,0))</f>
        <v/>
      </c>
      <c r="AQ129" s="32" t="str">
        <f>IF(BA129="","",VLOOKUP(BA129,추피_입력!$C$2:$G$289,5,0))</f>
        <v/>
      </c>
      <c r="AR129" s="32" t="str">
        <f>IF(N129="","",VLOOKUP(N129,추피_입력!$B$2:$E$289,2,0))</f>
        <v>b-5</v>
      </c>
      <c r="AS129" s="32" t="str">
        <f>IF(O129="","",VLOOKUP(O129,추피_입력!$B$2:$E$289,2,0))</f>
        <v>b-22</v>
      </c>
      <c r="AT129" s="32" t="str">
        <f>IF(P129="","",VLOOKUP(P129,추피_입력!$B$2:$E$289,2,0))</f>
        <v>c-74</v>
      </c>
      <c r="AU129" s="32" t="str">
        <f>IF(Q129="","",VLOOKUP(Q129,추피_입력!$B$2:$E$289,2,0))</f>
        <v>c-10</v>
      </c>
      <c r="AV129" s="32" t="str">
        <f>IF(R129="","",VLOOKUP(R129,추피_입력!$B$2:$E$289,2,0))</f>
        <v>c-24</v>
      </c>
      <c r="AW129" s="32" t="str">
        <f>IF(S129="","",VLOOKUP(S129,추피_입력!$B$2:$E$289,2,0))</f>
        <v/>
      </c>
      <c r="AX129" s="32" t="str">
        <f>IF(T129="","",VLOOKUP(T129,추피_입력!$B$2:$E$289,2,0))</f>
        <v/>
      </c>
      <c r="AY129" s="32" t="str">
        <f>IF(U129="","",VLOOKUP(U129,추피_입력!$B$2:$E$289,2,0))</f>
        <v/>
      </c>
      <c r="AZ129" s="32" t="str">
        <f>IF(V129="","",VLOOKUP(V129,추피_입력!$B$2:$E$289,2,0))</f>
        <v/>
      </c>
      <c r="BA129" s="32" t="str">
        <f>IF(W129="","",VLOOKUP(W129,추피_입력!$B$2:$E$289,2,0))</f>
        <v/>
      </c>
      <c r="BB129" s="32"/>
      <c r="BC129" s="32">
        <v>5</v>
      </c>
      <c r="BD129" s="32"/>
      <c r="BE129" s="32"/>
      <c r="BF129" s="32"/>
      <c r="BG129" s="32"/>
      <c r="BH129" s="32"/>
      <c r="BI129" s="32"/>
      <c r="BJ129" s="32"/>
      <c r="BK129" s="32" t="str">
        <f t="shared" si="67"/>
        <v/>
      </c>
      <c r="BL129" s="32" t="str">
        <f t="shared" si="68"/>
        <v>악마0.2</v>
      </c>
      <c r="BM129" s="32" t="str">
        <f t="shared" si="69"/>
        <v/>
      </c>
      <c r="BN129" s="32" t="str">
        <f t="shared" si="70"/>
        <v/>
      </c>
      <c r="BO129" s="32" t="str">
        <f t="shared" si="71"/>
        <v/>
      </c>
      <c r="BP129" s="32" t="str">
        <f t="shared" si="72"/>
        <v/>
      </c>
      <c r="BQ129" s="32" t="str">
        <f t="shared" si="73"/>
        <v/>
      </c>
      <c r="BR129" s="32" t="str">
        <f t="shared" si="74"/>
        <v/>
      </c>
      <c r="BS129" s="32" t="str">
        <f t="shared" si="75"/>
        <v/>
      </c>
      <c r="BT129" s="32">
        <f t="shared" si="76"/>
        <v>0.2</v>
      </c>
      <c r="BU129" s="32" t="str">
        <f t="shared" si="89"/>
        <v>악마0.2</v>
      </c>
      <c r="BV129" s="32"/>
      <c r="BW129" s="32">
        <v>0.2</v>
      </c>
      <c r="BX129" s="32"/>
      <c r="BY129" s="32"/>
      <c r="BZ129" s="32"/>
      <c r="CA129" s="32"/>
      <c r="CB129" s="32"/>
      <c r="CC129" s="32"/>
      <c r="CD129" s="32"/>
      <c r="CE129" s="32">
        <f t="shared" si="90"/>
        <v>0.06</v>
      </c>
      <c r="CF129" s="32">
        <f t="shared" si="77"/>
        <v>7.0000000000000007E-2</v>
      </c>
      <c r="CG129" s="32">
        <f t="shared" si="78"/>
        <v>7.0000000000000007E-2</v>
      </c>
      <c r="CH129" s="34" t="str">
        <f t="shared" si="91"/>
        <v>악마</v>
      </c>
      <c r="CI129" s="34" t="str">
        <f t="shared" si="92"/>
        <v>-</v>
      </c>
      <c r="CJ129" s="34">
        <f t="shared" si="93"/>
        <v>0.06</v>
      </c>
      <c r="CK129" s="34">
        <f t="shared" si="94"/>
        <v>8</v>
      </c>
      <c r="CL129" s="34" t="str">
        <f t="shared" si="95"/>
        <v/>
      </c>
      <c r="CM129" s="35" t="str">
        <f t="shared" si="96"/>
        <v/>
      </c>
    </row>
    <row r="130" spans="2:91" s="41" customFormat="1" ht="13.5" hidden="1" x14ac:dyDescent="0.3">
      <c r="B130" s="27">
        <v>127</v>
      </c>
      <c r="C130" s="28" t="s">
        <v>1137</v>
      </c>
      <c r="D130" s="29" t="str">
        <f t="shared" si="79"/>
        <v>카마인 1각</v>
      </c>
      <c r="E130" s="29" t="str">
        <f t="shared" si="80"/>
        <v>바루투 0→5각</v>
      </c>
      <c r="F130" s="29" t="str">
        <f t="shared" si="81"/>
        <v/>
      </c>
      <c r="G130" s="29" t="str">
        <f t="shared" si="82"/>
        <v/>
      </c>
      <c r="H130" s="29" t="str">
        <f t="shared" si="83"/>
        <v/>
      </c>
      <c r="I130" s="29" t="str">
        <f t="shared" si="84"/>
        <v/>
      </c>
      <c r="J130" s="29" t="str">
        <f t="shared" si="85"/>
        <v/>
      </c>
      <c r="K130" s="29" t="str">
        <f t="shared" si="86"/>
        <v/>
      </c>
      <c r="L130" s="29" t="str">
        <f t="shared" si="87"/>
        <v/>
      </c>
      <c r="M130" s="29" t="str">
        <f t="shared" si="88"/>
        <v/>
      </c>
      <c r="N130" s="28" t="s">
        <v>937</v>
      </c>
      <c r="O130" s="28" t="s">
        <v>919</v>
      </c>
      <c r="P130" s="28"/>
      <c r="Q130" s="28"/>
      <c r="R130" s="28"/>
      <c r="S130" s="28"/>
      <c r="T130" s="28"/>
      <c r="U130" s="28"/>
      <c r="V130" s="28"/>
      <c r="W130" s="28"/>
      <c r="X130" s="28">
        <f>IF(AR130="","",VLOOKUP(AR130,추피_입력!$C$2:$E$289,2,0))</f>
        <v>1</v>
      </c>
      <c r="Y130" s="28">
        <f>IF(AS130="","",VLOOKUP(AS130,추피_입력!$C$2:$E$289,2,0))</f>
        <v>0</v>
      </c>
      <c r="Z130" s="28" t="str">
        <f>IF(AT130="","",VLOOKUP(AT130,추피_입력!$C$2:$E$289,2,0))</f>
        <v/>
      </c>
      <c r="AA130" s="28" t="str">
        <f>IF(AU130="","",VLOOKUP(AU130,추피_입력!$C$2:$E$289,2,0))</f>
        <v/>
      </c>
      <c r="AB130" s="28" t="str">
        <f>IF(AV130="","",VLOOKUP(AV130,추피_입력!$C$2:$E$289,2,0))</f>
        <v/>
      </c>
      <c r="AC130" s="28" t="str">
        <f>IF(AW130="","",VLOOKUP(AW130,추피_입력!$C$2:$E$289,2,0))</f>
        <v/>
      </c>
      <c r="AD130" s="28" t="str">
        <f>IF(AX130="","",VLOOKUP(AX130,추피_입력!$C$2:$E$289,2,0))</f>
        <v/>
      </c>
      <c r="AE130" s="28" t="str">
        <f>IF(AY130="","",VLOOKUP(AY130,추피_입력!$C$2:$E$289,2,0))</f>
        <v/>
      </c>
      <c r="AF130" s="28" t="str">
        <f>IF(AZ130="","",VLOOKUP(AZ130,추피_입력!$C$2:$E$289,2,0))</f>
        <v/>
      </c>
      <c r="AG130" s="28" t="str">
        <f>IF(BA130="","",VLOOKUP(BA130,추피_입력!$C$2:$E$289,2,0))</f>
        <v/>
      </c>
      <c r="AH130" s="28">
        <f>IF(AR130="","",VLOOKUP(AR130,추피_입력!$C$2:$G$289,5,0))</f>
        <v>1</v>
      </c>
      <c r="AI130" s="28">
        <f>IF(AS130="","",VLOOKUP(AS130,추피_입력!$C$2:$G$289,5,0))</f>
        <v>5</v>
      </c>
      <c r="AJ130" s="28" t="str">
        <f>IF(AT130="","",VLOOKUP(AT130,추피_입력!$C$2:$G$289,5,0))</f>
        <v/>
      </c>
      <c r="AK130" s="28" t="str">
        <f>IF(AU130="","",VLOOKUP(AU130,추피_입력!$C$2:$G$289,5,0))</f>
        <v/>
      </c>
      <c r="AL130" s="28" t="str">
        <f>IF(AV130="","",VLOOKUP(AV130,추피_입력!$C$2:$G$289,5,0))</f>
        <v/>
      </c>
      <c r="AM130" s="28" t="str">
        <f>IF(AW130="","",VLOOKUP(AW130,추피_입력!$C$2:$G$289,5,0))</f>
        <v/>
      </c>
      <c r="AN130" s="28" t="str">
        <f>IF(AX130="","",VLOOKUP(AX130,추피_입력!$C$2:$G$289,5,0))</f>
        <v/>
      </c>
      <c r="AO130" s="28" t="str">
        <f>IF(AY130="","",VLOOKUP(AY130,추피_입력!$C$2:$G$289,5,0))</f>
        <v/>
      </c>
      <c r="AP130" s="28" t="str">
        <f>IF(AZ130="","",VLOOKUP(AZ130,추피_입력!$C$2:$G$289,5,0))</f>
        <v/>
      </c>
      <c r="AQ130" s="28" t="str">
        <f>IF(BA130="","",VLOOKUP(BA130,추피_입력!$C$2:$G$289,5,0))</f>
        <v/>
      </c>
      <c r="AR130" s="28" t="str">
        <f>IF(N130="","",VLOOKUP(N130,추피_입력!$B$2:$E$289,2,0))</f>
        <v>a-22</v>
      </c>
      <c r="AS130" s="28" t="str">
        <f>IF(O130="","",VLOOKUP(O130,추피_입력!$B$2:$E$289,2,0))</f>
        <v>c-32</v>
      </c>
      <c r="AT130" s="28" t="str">
        <f>IF(P130="","",VLOOKUP(P130,추피_입력!$B$2:$E$289,2,0))</f>
        <v/>
      </c>
      <c r="AU130" s="28" t="str">
        <f>IF(Q130="","",VLOOKUP(Q130,추피_입력!$B$2:$E$289,2,0))</f>
        <v/>
      </c>
      <c r="AV130" s="28" t="str">
        <f>IF(R130="","",VLOOKUP(R130,추피_입력!$B$2:$E$289,2,0))</f>
        <v/>
      </c>
      <c r="AW130" s="28" t="str">
        <f>IF(S130="","",VLOOKUP(S130,추피_입력!$B$2:$E$289,2,0))</f>
        <v/>
      </c>
      <c r="AX130" s="28" t="str">
        <f>IF(T130="","",VLOOKUP(T130,추피_입력!$B$2:$E$289,2,0))</f>
        <v/>
      </c>
      <c r="AY130" s="28" t="str">
        <f>IF(U130="","",VLOOKUP(U130,추피_입력!$B$2:$E$289,2,0))</f>
        <v/>
      </c>
      <c r="AZ130" s="28" t="str">
        <f>IF(V130="","",VLOOKUP(V130,추피_입력!$B$2:$E$289,2,0))</f>
        <v/>
      </c>
      <c r="BA130" s="28" t="str">
        <f>IF(W130="","",VLOOKUP(W130,추피_입력!$B$2:$E$289,2,0))</f>
        <v/>
      </c>
      <c r="BB130" s="28"/>
      <c r="BC130" s="28"/>
      <c r="BD130" s="28"/>
      <c r="BE130" s="28"/>
      <c r="BF130" s="28"/>
      <c r="BG130" s="28"/>
      <c r="BH130" s="28"/>
      <c r="BI130" s="28">
        <v>2</v>
      </c>
      <c r="BJ130" s="28"/>
      <c r="BK130" s="28" t="str">
        <f t="shared" si="67"/>
        <v/>
      </c>
      <c r="BL130" s="28" t="str">
        <f t="shared" si="68"/>
        <v/>
      </c>
      <c r="BM130" s="28" t="str">
        <f t="shared" si="69"/>
        <v>물질0.2</v>
      </c>
      <c r="BN130" s="28" t="str">
        <f t="shared" si="70"/>
        <v/>
      </c>
      <c r="BO130" s="28" t="str">
        <f t="shared" si="71"/>
        <v/>
      </c>
      <c r="BP130" s="28" t="str">
        <f t="shared" si="72"/>
        <v/>
      </c>
      <c r="BQ130" s="28" t="str">
        <f t="shared" si="73"/>
        <v/>
      </c>
      <c r="BR130" s="28" t="str">
        <f t="shared" si="74"/>
        <v/>
      </c>
      <c r="BS130" s="28" t="str">
        <f t="shared" si="75"/>
        <v/>
      </c>
      <c r="BT130" s="28">
        <f t="shared" si="76"/>
        <v>0.2</v>
      </c>
      <c r="BU130" s="28" t="str">
        <f t="shared" si="89"/>
        <v>물질0.2</v>
      </c>
      <c r="BV130" s="28"/>
      <c r="BW130" s="28"/>
      <c r="BX130" s="28">
        <v>0.2</v>
      </c>
      <c r="BY130" s="28"/>
      <c r="BZ130" s="28"/>
      <c r="CA130" s="28"/>
      <c r="CB130" s="28"/>
      <c r="CC130" s="28"/>
      <c r="CD130" s="28"/>
      <c r="CE130" s="28">
        <f t="shared" si="90"/>
        <v>0.06</v>
      </c>
      <c r="CF130" s="28">
        <f t="shared" si="77"/>
        <v>7.0000000000000007E-2</v>
      </c>
      <c r="CG130" s="28">
        <f t="shared" si="78"/>
        <v>7.0000000000000007E-2</v>
      </c>
      <c r="CH130" s="30" t="str">
        <f t="shared" si="91"/>
        <v>물질</v>
      </c>
      <c r="CI130" s="30" t="str">
        <f t="shared" si="92"/>
        <v>-</v>
      </c>
      <c r="CJ130" s="30">
        <f t="shared" si="93"/>
        <v>0.06</v>
      </c>
      <c r="CK130" s="30">
        <f t="shared" si="94"/>
        <v>3</v>
      </c>
      <c r="CL130" s="30" t="str">
        <f t="shared" si="95"/>
        <v/>
      </c>
      <c r="CM130" s="31" t="str">
        <f t="shared" si="96"/>
        <v/>
      </c>
    </row>
    <row r="131" spans="2:91" s="41" customFormat="1" ht="13.5" hidden="1" x14ac:dyDescent="0.3">
      <c r="B131" s="27">
        <v>128</v>
      </c>
      <c r="C131" s="32" t="s">
        <v>1138</v>
      </c>
      <c r="D131" s="33" t="str">
        <f t="shared" si="79"/>
        <v>비아키스 0→1각</v>
      </c>
      <c r="E131" s="33" t="str">
        <f t="shared" si="80"/>
        <v>하백 0→2각</v>
      </c>
      <c r="F131" s="33" t="str">
        <f t="shared" si="81"/>
        <v>반다 1→2각</v>
      </c>
      <c r="G131" s="33" t="str">
        <f t="shared" si="82"/>
        <v/>
      </c>
      <c r="H131" s="33" t="str">
        <f t="shared" si="83"/>
        <v/>
      </c>
      <c r="I131" s="33" t="str">
        <f t="shared" si="84"/>
        <v/>
      </c>
      <c r="J131" s="33" t="str">
        <f t="shared" si="85"/>
        <v/>
      </c>
      <c r="K131" s="33" t="str">
        <f t="shared" si="86"/>
        <v/>
      </c>
      <c r="L131" s="33" t="str">
        <f t="shared" si="87"/>
        <v/>
      </c>
      <c r="M131" s="33" t="str">
        <f t="shared" si="88"/>
        <v/>
      </c>
      <c r="N131" s="32" t="s">
        <v>1011</v>
      </c>
      <c r="O131" s="32" t="s">
        <v>1056</v>
      </c>
      <c r="P131" s="32" t="s">
        <v>196</v>
      </c>
      <c r="Q131" s="32"/>
      <c r="R131" s="32"/>
      <c r="S131" s="32"/>
      <c r="T131" s="32"/>
      <c r="U131" s="32"/>
      <c r="V131" s="32"/>
      <c r="W131" s="32"/>
      <c r="X131" s="32">
        <f>IF(AR131="","",VLOOKUP(AR131,추피_입력!$C$2:$E$289,2,0))</f>
        <v>0</v>
      </c>
      <c r="Y131" s="32">
        <f>IF(AS131="","",VLOOKUP(AS131,추피_입력!$C$2:$E$289,2,0))</f>
        <v>0</v>
      </c>
      <c r="Z131" s="32">
        <f>IF(AT131="","",VLOOKUP(AT131,추피_입력!$C$2:$E$289,2,0))</f>
        <v>1</v>
      </c>
      <c r="AA131" s="32" t="str">
        <f>IF(AU131="","",VLOOKUP(AU131,추피_입력!$C$2:$E$289,2,0))</f>
        <v/>
      </c>
      <c r="AB131" s="32" t="str">
        <f>IF(AV131="","",VLOOKUP(AV131,추피_입력!$C$2:$E$289,2,0))</f>
        <v/>
      </c>
      <c r="AC131" s="32" t="str">
        <f>IF(AW131="","",VLOOKUP(AW131,추피_입력!$C$2:$E$289,2,0))</f>
        <v/>
      </c>
      <c r="AD131" s="32" t="str">
        <f>IF(AX131="","",VLOOKUP(AX131,추피_입력!$C$2:$E$289,2,0))</f>
        <v/>
      </c>
      <c r="AE131" s="32" t="str">
        <f>IF(AY131="","",VLOOKUP(AY131,추피_입력!$C$2:$E$289,2,0))</f>
        <v/>
      </c>
      <c r="AF131" s="32" t="str">
        <f>IF(AZ131="","",VLOOKUP(AZ131,추피_입력!$C$2:$E$289,2,0))</f>
        <v/>
      </c>
      <c r="AG131" s="32" t="str">
        <f>IF(BA131="","",VLOOKUP(BA131,추피_입력!$C$2:$E$289,2,0))</f>
        <v/>
      </c>
      <c r="AH131" s="32">
        <f>IF(AR131="","",VLOOKUP(AR131,추피_입력!$C$2:$G$289,5,0))</f>
        <v>1</v>
      </c>
      <c r="AI131" s="32">
        <f>IF(AS131="","",VLOOKUP(AS131,추피_입력!$C$2:$G$289,5,0))</f>
        <v>2</v>
      </c>
      <c r="AJ131" s="32">
        <f>IF(AT131="","",VLOOKUP(AT131,추피_입력!$C$2:$G$289,5,0))</f>
        <v>2</v>
      </c>
      <c r="AK131" s="32" t="str">
        <f>IF(AU131="","",VLOOKUP(AU131,추피_입력!$C$2:$G$289,5,0))</f>
        <v/>
      </c>
      <c r="AL131" s="32" t="str">
        <f>IF(AV131="","",VLOOKUP(AV131,추피_입력!$C$2:$G$289,5,0))</f>
        <v/>
      </c>
      <c r="AM131" s="32" t="str">
        <f>IF(AW131="","",VLOOKUP(AW131,추피_입력!$C$2:$G$289,5,0))</f>
        <v/>
      </c>
      <c r="AN131" s="32" t="str">
        <f>IF(AX131="","",VLOOKUP(AX131,추피_입력!$C$2:$G$289,5,0))</f>
        <v/>
      </c>
      <c r="AO131" s="32" t="str">
        <f>IF(AY131="","",VLOOKUP(AY131,추피_입력!$C$2:$G$289,5,0))</f>
        <v/>
      </c>
      <c r="AP131" s="32" t="str">
        <f>IF(AZ131="","",VLOOKUP(AZ131,추피_입력!$C$2:$G$289,5,0))</f>
        <v/>
      </c>
      <c r="AQ131" s="32" t="str">
        <f>IF(BA131="","",VLOOKUP(BA131,추피_입력!$C$2:$G$289,5,0))</f>
        <v/>
      </c>
      <c r="AR131" s="32" t="str">
        <f>IF(N131="","",VLOOKUP(N131,추피_입력!$B$2:$E$289,2,0))</f>
        <v>a-9</v>
      </c>
      <c r="AS131" s="32" t="str">
        <f>IF(O131="","",VLOOKUP(O131,추피_입력!$B$2:$E$289,2,0))</f>
        <v>b-70</v>
      </c>
      <c r="AT131" s="32" t="str">
        <f>IF(P131="","",VLOOKUP(P131,추피_입력!$B$2:$E$289,2,0))</f>
        <v>b-15</v>
      </c>
      <c r="AU131" s="32" t="str">
        <f>IF(Q131="","",VLOOKUP(Q131,추피_입력!$B$2:$E$289,2,0))</f>
        <v/>
      </c>
      <c r="AV131" s="32" t="str">
        <f>IF(R131="","",VLOOKUP(R131,추피_입력!$B$2:$E$289,2,0))</f>
        <v/>
      </c>
      <c r="AW131" s="32" t="str">
        <f>IF(S131="","",VLOOKUP(S131,추피_입력!$B$2:$E$289,2,0))</f>
        <v/>
      </c>
      <c r="AX131" s="32" t="str">
        <f>IF(T131="","",VLOOKUP(T131,추피_입력!$B$2:$E$289,2,0))</f>
        <v/>
      </c>
      <c r="AY131" s="32" t="str">
        <f>IF(U131="","",VLOOKUP(U131,추피_입력!$B$2:$E$289,2,0))</f>
        <v/>
      </c>
      <c r="AZ131" s="32" t="str">
        <f>IF(V131="","",VLOOKUP(V131,추피_입력!$B$2:$E$289,2,0))</f>
        <v/>
      </c>
      <c r="BA131" s="32" t="str">
        <f>IF(W131="","",VLOOKUP(W131,추피_입력!$B$2:$E$289,2,0))</f>
        <v/>
      </c>
      <c r="BB131" s="32"/>
      <c r="BC131" s="32"/>
      <c r="BD131" s="32"/>
      <c r="BE131" s="32"/>
      <c r="BF131" s="32"/>
      <c r="BG131" s="32">
        <v>2</v>
      </c>
      <c r="BH131" s="32"/>
      <c r="BI131" s="32"/>
      <c r="BJ131" s="32"/>
      <c r="BK131" s="32" t="str">
        <f t="shared" si="67"/>
        <v/>
      </c>
      <c r="BL131" s="32" t="str">
        <f t="shared" si="68"/>
        <v/>
      </c>
      <c r="BM131" s="32" t="str">
        <f t="shared" si="69"/>
        <v/>
      </c>
      <c r="BN131" s="32" t="str">
        <f t="shared" si="70"/>
        <v>불사0.3</v>
      </c>
      <c r="BO131" s="32" t="str">
        <f t="shared" si="71"/>
        <v/>
      </c>
      <c r="BP131" s="32" t="str">
        <f t="shared" si="72"/>
        <v/>
      </c>
      <c r="BQ131" s="32" t="str">
        <f t="shared" si="73"/>
        <v/>
      </c>
      <c r="BR131" s="32" t="str">
        <f t="shared" si="74"/>
        <v/>
      </c>
      <c r="BS131" s="32" t="str">
        <f t="shared" si="75"/>
        <v/>
      </c>
      <c r="BT131" s="32">
        <f t="shared" si="76"/>
        <v>0.3</v>
      </c>
      <c r="BU131" s="32" t="str">
        <f t="shared" si="89"/>
        <v>불사0.3</v>
      </c>
      <c r="BV131" s="32"/>
      <c r="BW131" s="32"/>
      <c r="BX131" s="32"/>
      <c r="BY131" s="32">
        <v>0.3</v>
      </c>
      <c r="BZ131" s="32"/>
      <c r="CA131" s="32"/>
      <c r="CB131" s="32"/>
      <c r="CC131" s="32"/>
      <c r="CD131" s="32"/>
      <c r="CE131" s="32">
        <f t="shared" si="90"/>
        <v>0.1</v>
      </c>
      <c r="CF131" s="32">
        <f t="shared" si="77"/>
        <v>0.1</v>
      </c>
      <c r="CG131" s="32">
        <f t="shared" si="78"/>
        <v>0.1</v>
      </c>
      <c r="CH131" s="34" t="str">
        <f t="shared" si="91"/>
        <v>불사</v>
      </c>
      <c r="CI131" s="34" t="str">
        <f t="shared" si="92"/>
        <v>-</v>
      </c>
      <c r="CJ131" s="34" t="str">
        <f t="shared" si="93"/>
        <v>-</v>
      </c>
      <c r="CK131" s="34" t="str">
        <f t="shared" si="94"/>
        <v/>
      </c>
      <c r="CL131" s="34" t="str">
        <f t="shared" si="95"/>
        <v/>
      </c>
      <c r="CM131" s="35" t="str">
        <f t="shared" si="96"/>
        <v/>
      </c>
    </row>
    <row r="132" spans="2:91" s="41" customFormat="1" ht="13.5" hidden="1" x14ac:dyDescent="0.3">
      <c r="B132" s="27">
        <v>129</v>
      </c>
      <c r="C132" s="28" t="s">
        <v>1139</v>
      </c>
      <c r="D132" s="29" t="str">
        <f t="shared" ref="D132:D163" si="97">IF(X132="-",N132&amp;" 없음",IF(X132="","",IF(AH132=X132,N132&amp;" "&amp;X132&amp;"각",N132&amp;" "&amp;X132&amp;"→"&amp;AH132&amp;"각")))</f>
        <v>비아키스 0→1각</v>
      </c>
      <c r="E132" s="29" t="str">
        <f t="shared" ref="E132:E163" si="98">IF(Y132="-",O132&amp;" 없음",IF(Y132="","",IF(AI132=Y132,O132&amp;" "&amp;Y132&amp;"각",O132&amp;" "&amp;Y132&amp;"→"&amp;AI132&amp;"각")))</f>
        <v>절망의 레키엘 0→3각</v>
      </c>
      <c r="F132" s="29" t="str">
        <f t="shared" ref="F132:F163" si="99">IF(Z132="-",P132&amp;" 없음",IF(Z132="","",IF(AJ132=Z132,P132&amp;" "&amp;Z132&amp;"각",P132&amp;" "&amp;Z132&amp;"→"&amp;AJ132&amp;"각")))</f>
        <v>키즈라 0→4각</v>
      </c>
      <c r="G132" s="29" t="str">
        <f t="shared" ref="G132:G163" si="100">IF(AA132="-",Q132&amp;" 없음",IF(AA132="","",IF(AK132=AA132,Q132&amp;" "&amp;AA132&amp;"각",Q132&amp;" "&amp;AA132&amp;"→"&amp;AK132&amp;"각")))</f>
        <v/>
      </c>
      <c r="H132" s="29" t="str">
        <f t="shared" ref="H132:H163" si="101">IF(AB132="-",R132&amp;" 없음",IF(AB132="","",IF(AL132=AB132,R132&amp;" "&amp;AB132&amp;"각",R132&amp;" "&amp;AB132&amp;"→"&amp;AL132&amp;"각")))</f>
        <v/>
      </c>
      <c r="I132" s="29" t="str">
        <f t="shared" ref="I132:I163" si="102">IF(AC132="-",S132&amp;" 없음",IF(AC132="","",IF(AM132=AC132,S132&amp;" "&amp;AC132&amp;"각",S132&amp;" "&amp;AC132&amp;"→"&amp;AM132&amp;"각")))</f>
        <v/>
      </c>
      <c r="J132" s="29" t="str">
        <f t="shared" ref="J132:J163" si="103">IF(AD132="-",T132&amp;" 없음",IF(AD132="","",IF(AN132=AD132,T132&amp;" "&amp;AD132&amp;"각",T132&amp;" "&amp;AD132&amp;"→"&amp;AN132&amp;"각")))</f>
        <v/>
      </c>
      <c r="K132" s="29" t="str">
        <f t="shared" ref="K132:K163" si="104">IF(AE132="-",U132&amp;" 없음",IF(AE132="","",IF(AO132=AE132,U132&amp;" "&amp;AE132&amp;"각",U132&amp;" "&amp;AE132&amp;"→"&amp;AO132&amp;"각")))</f>
        <v/>
      </c>
      <c r="L132" s="29" t="str">
        <f t="shared" ref="L132:L163" si="105">IF(AF132="-",V132&amp;" 없음",IF(AF132="","",IF(AP132=AF132,V132&amp;" "&amp;AF132&amp;"각",V132&amp;" "&amp;AF132&amp;"→"&amp;AP132&amp;"각")))</f>
        <v/>
      </c>
      <c r="M132" s="29" t="str">
        <f t="shared" ref="M132:M163" si="106">IF(AG132="-",W132&amp;" 없음",IF(AG132="","",IF(AQ132=AG132,W132&amp;" "&amp;AG132&amp;"각",W132&amp;" "&amp;AG132&amp;"→"&amp;AQ132&amp;"각")))</f>
        <v/>
      </c>
      <c r="N132" s="28" t="s">
        <v>1011</v>
      </c>
      <c r="O132" s="28" t="s">
        <v>1140</v>
      </c>
      <c r="P132" s="28" t="s">
        <v>1141</v>
      </c>
      <c r="Q132" s="28"/>
      <c r="R132" s="28"/>
      <c r="S132" s="28"/>
      <c r="T132" s="28"/>
      <c r="U132" s="28"/>
      <c r="V132" s="28"/>
      <c r="W132" s="28"/>
      <c r="X132" s="28">
        <f>IF(AR132="","",VLOOKUP(AR132,추피_입력!$C$2:$E$289,2,0))</f>
        <v>0</v>
      </c>
      <c r="Y132" s="28">
        <f>IF(AS132="","",VLOOKUP(AS132,추피_입력!$C$2:$E$289,2,0))</f>
        <v>0</v>
      </c>
      <c r="Z132" s="28">
        <f>IF(AT132="","",VLOOKUP(AT132,추피_입력!$C$2:$E$289,2,0))</f>
        <v>0</v>
      </c>
      <c r="AA132" s="28" t="str">
        <f>IF(AU132="","",VLOOKUP(AU132,추피_입력!$C$2:$E$289,2,0))</f>
        <v/>
      </c>
      <c r="AB132" s="28" t="str">
        <f>IF(AV132="","",VLOOKUP(AV132,추피_입력!$C$2:$E$289,2,0))</f>
        <v/>
      </c>
      <c r="AC132" s="28" t="str">
        <f>IF(AW132="","",VLOOKUP(AW132,추피_입력!$C$2:$E$289,2,0))</f>
        <v/>
      </c>
      <c r="AD132" s="28" t="str">
        <f>IF(AX132="","",VLOOKUP(AX132,추피_입력!$C$2:$E$289,2,0))</f>
        <v/>
      </c>
      <c r="AE132" s="28" t="str">
        <f>IF(AY132="","",VLOOKUP(AY132,추피_입력!$C$2:$E$289,2,0))</f>
        <v/>
      </c>
      <c r="AF132" s="28" t="str">
        <f>IF(AZ132="","",VLOOKUP(AZ132,추피_입력!$C$2:$E$289,2,0))</f>
        <v/>
      </c>
      <c r="AG132" s="28" t="str">
        <f>IF(BA132="","",VLOOKUP(BA132,추피_입력!$C$2:$E$289,2,0))</f>
        <v/>
      </c>
      <c r="AH132" s="28">
        <f>IF(AR132="","",VLOOKUP(AR132,추피_입력!$C$2:$G$289,5,0))</f>
        <v>1</v>
      </c>
      <c r="AI132" s="28">
        <f>IF(AS132="","",VLOOKUP(AS132,추피_입력!$C$2:$G$289,5,0))</f>
        <v>3</v>
      </c>
      <c r="AJ132" s="28">
        <f>IF(AT132="","",VLOOKUP(AT132,추피_입력!$C$2:$G$289,5,0))</f>
        <v>4</v>
      </c>
      <c r="AK132" s="28" t="str">
        <f>IF(AU132="","",VLOOKUP(AU132,추피_입력!$C$2:$G$289,5,0))</f>
        <v/>
      </c>
      <c r="AL132" s="28" t="str">
        <f>IF(AV132="","",VLOOKUP(AV132,추피_입력!$C$2:$G$289,5,0))</f>
        <v/>
      </c>
      <c r="AM132" s="28" t="str">
        <f>IF(AW132="","",VLOOKUP(AW132,추피_입력!$C$2:$G$289,5,0))</f>
        <v/>
      </c>
      <c r="AN132" s="28" t="str">
        <f>IF(AX132="","",VLOOKUP(AX132,추피_입력!$C$2:$G$289,5,0))</f>
        <v/>
      </c>
      <c r="AO132" s="28" t="str">
        <f>IF(AY132="","",VLOOKUP(AY132,추피_입력!$C$2:$G$289,5,0))</f>
        <v/>
      </c>
      <c r="AP132" s="28" t="str">
        <f>IF(AZ132="","",VLOOKUP(AZ132,추피_입력!$C$2:$G$289,5,0))</f>
        <v/>
      </c>
      <c r="AQ132" s="28" t="str">
        <f>IF(BA132="","",VLOOKUP(BA132,추피_입력!$C$2:$G$289,5,0))</f>
        <v/>
      </c>
      <c r="AR132" s="28" t="str">
        <f>IF(N132="","",VLOOKUP(N132,추피_입력!$B$2:$E$289,2,0))</f>
        <v>a-9</v>
      </c>
      <c r="AS132" s="28" t="str">
        <f>IF(O132="","",VLOOKUP(O132,추피_입력!$B$2:$E$289,2,0))</f>
        <v>c-76</v>
      </c>
      <c r="AT132" s="28" t="str">
        <f>IF(P132="","",VLOOKUP(P132,추피_입력!$B$2:$E$289,2,0))</f>
        <v>c-85</v>
      </c>
      <c r="AU132" s="28" t="str">
        <f>IF(Q132="","",VLOOKUP(Q132,추피_입력!$B$2:$E$289,2,0))</f>
        <v/>
      </c>
      <c r="AV132" s="28" t="str">
        <f>IF(R132="","",VLOOKUP(R132,추피_입력!$B$2:$E$289,2,0))</f>
        <v/>
      </c>
      <c r="AW132" s="28" t="str">
        <f>IF(S132="","",VLOOKUP(S132,추피_입력!$B$2:$E$289,2,0))</f>
        <v/>
      </c>
      <c r="AX132" s="28" t="str">
        <f>IF(T132="","",VLOOKUP(T132,추피_입력!$B$2:$E$289,2,0))</f>
        <v/>
      </c>
      <c r="AY132" s="28" t="str">
        <f>IF(U132="","",VLOOKUP(U132,추피_입력!$B$2:$E$289,2,0))</f>
        <v/>
      </c>
      <c r="AZ132" s="28" t="str">
        <f>IF(V132="","",VLOOKUP(V132,추피_입력!$B$2:$E$289,2,0))</f>
        <v/>
      </c>
      <c r="BA132" s="28" t="str">
        <f>IF(W132="","",VLOOKUP(W132,추피_입력!$B$2:$E$289,2,0))</f>
        <v/>
      </c>
      <c r="BB132" s="28"/>
      <c r="BC132" s="28"/>
      <c r="BD132" s="28"/>
      <c r="BE132" s="28">
        <v>2</v>
      </c>
      <c r="BF132" s="28"/>
      <c r="BG132" s="28"/>
      <c r="BH132" s="28"/>
      <c r="BI132" s="28"/>
      <c r="BJ132" s="28"/>
      <c r="BK132" s="28" t="str">
        <f t="shared" si="67"/>
        <v/>
      </c>
      <c r="BL132" s="28" t="str">
        <f t="shared" si="68"/>
        <v/>
      </c>
      <c r="BM132" s="28" t="str">
        <f t="shared" si="69"/>
        <v/>
      </c>
      <c r="BN132" s="28" t="str">
        <f t="shared" si="70"/>
        <v/>
      </c>
      <c r="BO132" s="28" t="str">
        <f t="shared" si="71"/>
        <v/>
      </c>
      <c r="BP132" s="28" t="str">
        <f t="shared" si="72"/>
        <v/>
      </c>
      <c r="BQ132" s="28" t="str">
        <f t="shared" si="73"/>
        <v/>
      </c>
      <c r="BR132" s="28" t="str">
        <f t="shared" si="74"/>
        <v>야수0.2</v>
      </c>
      <c r="BS132" s="28" t="str">
        <f t="shared" si="75"/>
        <v/>
      </c>
      <c r="BT132" s="28">
        <f t="shared" si="76"/>
        <v>0.2</v>
      </c>
      <c r="BU132" s="28" t="str">
        <f t="shared" ref="BU132:BU163" si="107">IF(BK132&lt;&gt;"",BK132,IF(BL132&lt;&gt;"",BL132,IF(BM132&lt;&gt;"",BM132,IF(BN132&lt;&gt;"",BN132,IF(BO132&lt;&gt;"",BO132,IF(BP132&lt;&gt;"",BP132,IF(BQ132&lt;&gt;"",BQ132,IF(BR132&lt;&gt;"",BR132,BS132))))))))</f>
        <v>야수0.2</v>
      </c>
      <c r="BV132" s="28"/>
      <c r="BW132" s="28"/>
      <c r="BX132" s="28"/>
      <c r="BY132" s="28"/>
      <c r="BZ132" s="28"/>
      <c r="CA132" s="28"/>
      <c r="CB132" s="28"/>
      <c r="CC132" s="28">
        <v>0.2</v>
      </c>
      <c r="CD132" s="28"/>
      <c r="CE132" s="28">
        <f t="shared" ref="CE132:CE163" si="108">IF(SUM($BV132:$CD132)=0.2,0.06,IF(SUM($BV132:$CD132)=0.3,0.1,0.13))</f>
        <v>0.06</v>
      </c>
      <c r="CF132" s="28">
        <f t="shared" si="77"/>
        <v>7.0000000000000007E-2</v>
      </c>
      <c r="CG132" s="28">
        <f t="shared" si="78"/>
        <v>7.0000000000000007E-2</v>
      </c>
      <c r="CH132" s="30" t="str">
        <f t="shared" ref="CH132:CH163" si="109">LEFT(BU132,2)</f>
        <v>야수</v>
      </c>
      <c r="CI132" s="30" t="str">
        <f t="shared" ref="CI132:CI163" si="110">IF(COUNTIF(X132:AG132,"-")&gt;0,"-",IF(AVERAGE(X132:AG132)=5,SUM(CE132:CG132),IF(AVERAGE(X132:AG132)&gt;=4,SUM(CE132:CF132),IF(AVERAGE(X132:AG132)&gt;=2,CE132,"-"))))</f>
        <v>-</v>
      </c>
      <c r="CJ132" s="30">
        <f t="shared" ref="CJ132:CJ163" si="111">IF(COUNTIF(AH132:AQ132,"-")&gt;0,"-",IF(AVERAGE(AH132:AQ132)=5,SUM(CE132:CG132),IF(AVERAGE(AH132:AQ132)&gt;=4,SUM(CE132:CF132),IF(AVERAGE(AH132:AQ132)&gt;=2,CE132,"-"))))</f>
        <v>0.06</v>
      </c>
      <c r="CK132" s="30">
        <f t="shared" ref="CK132:CK163" si="112">IF(CJ132="-","",IF(CI132="-",(2-AVERAGE(X132:AG132))*COUNT(X132:AG132),""))</f>
        <v>6</v>
      </c>
      <c r="CL132" s="30" t="str">
        <f t="shared" ref="CL132:CL163" si="113">IF(AVERAGE(AH132:AQ132)&gt;=4,IF(CK132&lt;&gt;"",CK132+COUNT(AH132:AQ132)*2,IF(CI132=CJ132,"",(4-AVERAGE(X132:AG132))*COUNT(AH132:AQ132))),"")</f>
        <v/>
      </c>
      <c r="CM132" s="31" t="str">
        <f t="shared" ref="CM132:CM163" si="114">IF(AVERAGE(AH132:AQ132)=5,(5-AVERAGE(X132:AG132))*COUNT(X132:AG132),"")</f>
        <v/>
      </c>
    </row>
    <row r="133" spans="2:91" s="41" customFormat="1" ht="13.5" hidden="1" x14ac:dyDescent="0.3">
      <c r="B133" s="27">
        <v>130</v>
      </c>
      <c r="C133" s="32" t="s">
        <v>1142</v>
      </c>
      <c r="D133" s="33" t="str">
        <f t="shared" si="97"/>
        <v>벨크루제 0→1각</v>
      </c>
      <c r="E133" s="33" t="str">
        <f t="shared" si="98"/>
        <v>나잔 0→3각</v>
      </c>
      <c r="F133" s="33" t="str">
        <f t="shared" si="99"/>
        <v>키즈라 0→4각</v>
      </c>
      <c r="G133" s="33" t="str">
        <f t="shared" si="100"/>
        <v>카이슈르 0→2각</v>
      </c>
      <c r="H133" s="33" t="str">
        <f t="shared" si="101"/>
        <v/>
      </c>
      <c r="I133" s="33" t="str">
        <f t="shared" si="102"/>
        <v/>
      </c>
      <c r="J133" s="33" t="str">
        <f t="shared" si="103"/>
        <v/>
      </c>
      <c r="K133" s="33" t="str">
        <f t="shared" si="104"/>
        <v/>
      </c>
      <c r="L133" s="33" t="str">
        <f t="shared" si="105"/>
        <v/>
      </c>
      <c r="M133" s="33" t="str">
        <f t="shared" si="106"/>
        <v/>
      </c>
      <c r="N133" s="32" t="s">
        <v>942</v>
      </c>
      <c r="O133" s="32" t="s">
        <v>1143</v>
      </c>
      <c r="P133" s="32" t="s">
        <v>233</v>
      </c>
      <c r="Q133" s="32" t="s">
        <v>234</v>
      </c>
      <c r="R133" s="32"/>
      <c r="S133" s="32"/>
      <c r="T133" s="32"/>
      <c r="U133" s="32"/>
      <c r="V133" s="32"/>
      <c r="W133" s="32"/>
      <c r="X133" s="32">
        <f>IF(AR133="","",VLOOKUP(AR133,추피_입력!$C$2:$E$289,2,0))</f>
        <v>0</v>
      </c>
      <c r="Y133" s="32">
        <f>IF(AS133="","",VLOOKUP(AS133,추피_입력!$C$2:$E$289,2,0))</f>
        <v>0</v>
      </c>
      <c r="Z133" s="32">
        <f>IF(AT133="","",VLOOKUP(AT133,추피_입력!$C$2:$E$289,2,0))</f>
        <v>0</v>
      </c>
      <c r="AA133" s="32">
        <f>IF(AU133="","",VLOOKUP(AU133,추피_입력!$C$2:$E$289,2,0))</f>
        <v>0</v>
      </c>
      <c r="AB133" s="32" t="str">
        <f>IF(AV133="","",VLOOKUP(AV133,추피_입력!$C$2:$E$289,2,0))</f>
        <v/>
      </c>
      <c r="AC133" s="32" t="str">
        <f>IF(AW133="","",VLOOKUP(AW133,추피_입력!$C$2:$E$289,2,0))</f>
        <v/>
      </c>
      <c r="AD133" s="32" t="str">
        <f>IF(AX133="","",VLOOKUP(AX133,추피_입력!$C$2:$E$289,2,0))</f>
        <v/>
      </c>
      <c r="AE133" s="32" t="str">
        <f>IF(AY133="","",VLOOKUP(AY133,추피_입력!$C$2:$E$289,2,0))</f>
        <v/>
      </c>
      <c r="AF133" s="32" t="str">
        <f>IF(AZ133="","",VLOOKUP(AZ133,추피_입력!$C$2:$E$289,2,0))</f>
        <v/>
      </c>
      <c r="AG133" s="32" t="str">
        <f>IF(BA133="","",VLOOKUP(BA133,추피_입력!$C$2:$E$289,2,0))</f>
        <v/>
      </c>
      <c r="AH133" s="32">
        <f>IF(AR133="","",VLOOKUP(AR133,추피_입력!$C$2:$G$289,5,0))</f>
        <v>1</v>
      </c>
      <c r="AI133" s="32">
        <f>IF(AS133="","",VLOOKUP(AS133,추피_입력!$C$2:$G$289,5,0))</f>
        <v>3</v>
      </c>
      <c r="AJ133" s="32">
        <f>IF(AT133="","",VLOOKUP(AT133,추피_입력!$C$2:$G$289,5,0))</f>
        <v>4</v>
      </c>
      <c r="AK133" s="32">
        <f>IF(AU133="","",VLOOKUP(AU133,추피_입력!$C$2:$G$289,5,0))</f>
        <v>2</v>
      </c>
      <c r="AL133" s="32" t="str">
        <f>IF(AV133="","",VLOOKUP(AV133,추피_입력!$C$2:$G$289,5,0))</f>
        <v/>
      </c>
      <c r="AM133" s="32" t="str">
        <f>IF(AW133="","",VLOOKUP(AW133,추피_입력!$C$2:$G$289,5,0))</f>
        <v/>
      </c>
      <c r="AN133" s="32" t="str">
        <f>IF(AX133="","",VLOOKUP(AX133,추피_입력!$C$2:$G$289,5,0))</f>
        <v/>
      </c>
      <c r="AO133" s="32" t="str">
        <f>IF(AY133="","",VLOOKUP(AY133,추피_입력!$C$2:$G$289,5,0))</f>
        <v/>
      </c>
      <c r="AP133" s="32" t="str">
        <f>IF(AZ133="","",VLOOKUP(AZ133,추피_입력!$C$2:$G$289,5,0))</f>
        <v/>
      </c>
      <c r="AQ133" s="32" t="str">
        <f>IF(BA133="","",VLOOKUP(BA133,추피_입력!$C$2:$G$289,5,0))</f>
        <v/>
      </c>
      <c r="AR133" s="32" t="str">
        <f>IF(N133="","",VLOOKUP(N133,추피_입력!$B$2:$E$289,2,0))</f>
        <v>b-18</v>
      </c>
      <c r="AS133" s="32" t="str">
        <f>IF(O133="","",VLOOKUP(O133,추피_입력!$B$2:$E$289,2,0))</f>
        <v>c-12</v>
      </c>
      <c r="AT133" s="32" t="str">
        <f>IF(P133="","",VLOOKUP(P133,추피_입력!$B$2:$E$289,2,0))</f>
        <v>c-85</v>
      </c>
      <c r="AU133" s="32" t="str">
        <f>IF(Q133="","",VLOOKUP(Q133,추피_입력!$B$2:$E$289,2,0))</f>
        <v>b-52</v>
      </c>
      <c r="AV133" s="32" t="str">
        <f>IF(R133="","",VLOOKUP(R133,추피_입력!$B$2:$E$289,2,0))</f>
        <v/>
      </c>
      <c r="AW133" s="32" t="str">
        <f>IF(S133="","",VLOOKUP(S133,추피_입력!$B$2:$E$289,2,0))</f>
        <v/>
      </c>
      <c r="AX133" s="32" t="str">
        <f>IF(T133="","",VLOOKUP(T133,추피_입력!$B$2:$E$289,2,0))</f>
        <v/>
      </c>
      <c r="AY133" s="32" t="str">
        <f>IF(U133="","",VLOOKUP(U133,추피_입력!$B$2:$E$289,2,0))</f>
        <v/>
      </c>
      <c r="AZ133" s="32" t="str">
        <f>IF(V133="","",VLOOKUP(V133,추피_입력!$B$2:$E$289,2,0))</f>
        <v/>
      </c>
      <c r="BA133" s="32" t="str">
        <f>IF(W133="","",VLOOKUP(W133,추피_입력!$B$2:$E$289,2,0))</f>
        <v/>
      </c>
      <c r="BB133" s="32"/>
      <c r="BC133" s="32">
        <v>4</v>
      </c>
      <c r="BD133" s="32"/>
      <c r="BE133" s="32"/>
      <c r="BF133" s="32"/>
      <c r="BG133" s="32"/>
      <c r="BH133" s="32"/>
      <c r="BI133" s="32"/>
      <c r="BJ133" s="32"/>
      <c r="BK133" s="32" t="str">
        <f t="shared" ref="BK133:BK196" si="115">IF(BV133="","",BV$3&amp;SUM($BV133:$CD133))</f>
        <v/>
      </c>
      <c r="BL133" s="32" t="str">
        <f t="shared" ref="BL133:BL196" si="116">IF(BW133="","",BW$3&amp;SUM($BV133:$CD133))</f>
        <v/>
      </c>
      <c r="BM133" s="32" t="str">
        <f t="shared" ref="BM133:BM196" si="117">IF(BX133="","",BX$3&amp;SUM($BV133:$CD133))</f>
        <v/>
      </c>
      <c r="BN133" s="32" t="str">
        <f t="shared" ref="BN133:BN196" si="118">IF(BY133="","",BY$3&amp;SUM($BV133:$CD133))</f>
        <v/>
      </c>
      <c r="BO133" s="32" t="str">
        <f t="shared" ref="BO133:BO196" si="119">IF(BZ133="","",BZ$3&amp;SUM($BV133:$CD133))</f>
        <v>식물0.2</v>
      </c>
      <c r="BP133" s="32" t="str">
        <f t="shared" ref="BP133:BP196" si="120">IF(CA133="","",CA$3&amp;SUM($BV133:$CD133))</f>
        <v/>
      </c>
      <c r="BQ133" s="32" t="str">
        <f t="shared" ref="BQ133:BQ196" si="121">IF(CB133="","",CB$3&amp;SUM($BV133:$CD133))</f>
        <v/>
      </c>
      <c r="BR133" s="32" t="str">
        <f t="shared" ref="BR133:BR196" si="122">IF(CC133="","",CC$3&amp;SUM($BV133:$CD133))</f>
        <v/>
      </c>
      <c r="BS133" s="32" t="str">
        <f t="shared" ref="BS133:BS196" si="123">IF(CD133="","",CD$3&amp;SUM($BV133:$CD133))</f>
        <v/>
      </c>
      <c r="BT133" s="32">
        <f t="shared" ref="BT133:BT196" si="124">SUM(BV133:CD133)</f>
        <v>0.2</v>
      </c>
      <c r="BU133" s="32" t="str">
        <f t="shared" si="107"/>
        <v>식물0.2</v>
      </c>
      <c r="BV133" s="32"/>
      <c r="BW133" s="32"/>
      <c r="BX133" s="32"/>
      <c r="BY133" s="32"/>
      <c r="BZ133" s="32">
        <v>0.2</v>
      </c>
      <c r="CA133" s="32"/>
      <c r="CB133" s="32"/>
      <c r="CC133" s="32"/>
      <c r="CD133" s="32"/>
      <c r="CE133" s="32">
        <f t="shared" si="108"/>
        <v>0.06</v>
      </c>
      <c r="CF133" s="32">
        <f t="shared" ref="CF133:CF196" si="125">IF(SUM($BV133:$CD133)=0.2,0.07,IF(SUM($BV133:$CD133)=0.3,0.1,0.13))</f>
        <v>7.0000000000000007E-2</v>
      </c>
      <c r="CG133" s="32">
        <f t="shared" ref="CG133:CG196" si="126">IF(SUM($BV133:$CD133)=0.2,0.07,IF(SUM($BV133:$CD133)=0.3,0.1,0.14))</f>
        <v>7.0000000000000007E-2</v>
      </c>
      <c r="CH133" s="34" t="str">
        <f t="shared" si="109"/>
        <v>식물</v>
      </c>
      <c r="CI133" s="34" t="str">
        <f t="shared" si="110"/>
        <v>-</v>
      </c>
      <c r="CJ133" s="34">
        <f t="shared" si="111"/>
        <v>0.06</v>
      </c>
      <c r="CK133" s="34">
        <f t="shared" si="112"/>
        <v>8</v>
      </c>
      <c r="CL133" s="34" t="str">
        <f t="shared" si="113"/>
        <v/>
      </c>
      <c r="CM133" s="35" t="str">
        <f t="shared" si="114"/>
        <v/>
      </c>
    </row>
    <row r="134" spans="2:91" s="41" customFormat="1" ht="13.5" hidden="1" x14ac:dyDescent="0.3">
      <c r="B134" s="27">
        <v>131</v>
      </c>
      <c r="C134" s="28" t="s">
        <v>1144</v>
      </c>
      <c r="D134" s="29" t="str">
        <f t="shared" si="97"/>
        <v>에스더 시엔 1각</v>
      </c>
      <c r="E134" s="29" t="str">
        <f t="shared" si="98"/>
        <v>사이카 0→3각</v>
      </c>
      <c r="F134" s="29" t="str">
        <f t="shared" si="99"/>
        <v/>
      </c>
      <c r="G134" s="29" t="str">
        <f t="shared" si="100"/>
        <v/>
      </c>
      <c r="H134" s="29" t="str">
        <f t="shared" si="101"/>
        <v/>
      </c>
      <c r="I134" s="29" t="str">
        <f t="shared" si="102"/>
        <v/>
      </c>
      <c r="J134" s="29" t="str">
        <f t="shared" si="103"/>
        <v/>
      </c>
      <c r="K134" s="29" t="str">
        <f t="shared" si="104"/>
        <v/>
      </c>
      <c r="L134" s="29" t="str">
        <f t="shared" si="105"/>
        <v/>
      </c>
      <c r="M134" s="29" t="str">
        <f t="shared" si="106"/>
        <v/>
      </c>
      <c r="N134" s="28" t="s">
        <v>1009</v>
      </c>
      <c r="O134" s="28" t="s">
        <v>987</v>
      </c>
      <c r="P134" s="28"/>
      <c r="Q134" s="28"/>
      <c r="R134" s="28"/>
      <c r="S134" s="28"/>
      <c r="T134" s="28"/>
      <c r="U134" s="28"/>
      <c r="V134" s="28"/>
      <c r="W134" s="28"/>
      <c r="X134" s="28">
        <f>IF(AR134="","",VLOOKUP(AR134,추피_입력!$C$2:$E$289,2,0))</f>
        <v>1</v>
      </c>
      <c r="Y134" s="28">
        <f>IF(AS134="","",VLOOKUP(AS134,추피_입력!$C$2:$E$289,2,0))</f>
        <v>0</v>
      </c>
      <c r="Z134" s="28" t="str">
        <f>IF(AT134="","",VLOOKUP(AT134,추피_입력!$C$2:$E$289,2,0))</f>
        <v/>
      </c>
      <c r="AA134" s="28" t="str">
        <f>IF(AU134="","",VLOOKUP(AU134,추피_입력!$C$2:$E$289,2,0))</f>
        <v/>
      </c>
      <c r="AB134" s="28" t="str">
        <f>IF(AV134="","",VLOOKUP(AV134,추피_입력!$C$2:$E$289,2,0))</f>
        <v/>
      </c>
      <c r="AC134" s="28" t="str">
        <f>IF(AW134="","",VLOOKUP(AW134,추피_입력!$C$2:$E$289,2,0))</f>
        <v/>
      </c>
      <c r="AD134" s="28" t="str">
        <f>IF(AX134="","",VLOOKUP(AX134,추피_입력!$C$2:$E$289,2,0))</f>
        <v/>
      </c>
      <c r="AE134" s="28" t="str">
        <f>IF(AY134="","",VLOOKUP(AY134,추피_입력!$C$2:$E$289,2,0))</f>
        <v/>
      </c>
      <c r="AF134" s="28" t="str">
        <f>IF(AZ134="","",VLOOKUP(AZ134,추피_입력!$C$2:$E$289,2,0))</f>
        <v/>
      </c>
      <c r="AG134" s="28" t="str">
        <f>IF(BA134="","",VLOOKUP(BA134,추피_입력!$C$2:$E$289,2,0))</f>
        <v/>
      </c>
      <c r="AH134" s="28">
        <f>IF(AR134="","",VLOOKUP(AR134,추피_입력!$C$2:$G$289,5,0))</f>
        <v>1</v>
      </c>
      <c r="AI134" s="28">
        <f>IF(AS134="","",VLOOKUP(AS134,추피_입력!$C$2:$G$289,5,0))</f>
        <v>3</v>
      </c>
      <c r="AJ134" s="28" t="str">
        <f>IF(AT134="","",VLOOKUP(AT134,추피_입력!$C$2:$G$289,5,0))</f>
        <v/>
      </c>
      <c r="AK134" s="28" t="str">
        <f>IF(AU134="","",VLOOKUP(AU134,추피_입력!$C$2:$G$289,5,0))</f>
        <v/>
      </c>
      <c r="AL134" s="28" t="str">
        <f>IF(AV134="","",VLOOKUP(AV134,추피_입력!$C$2:$G$289,5,0))</f>
        <v/>
      </c>
      <c r="AM134" s="28" t="str">
        <f>IF(AW134="","",VLOOKUP(AW134,추피_입력!$C$2:$G$289,5,0))</f>
        <v/>
      </c>
      <c r="AN134" s="28" t="str">
        <f>IF(AX134="","",VLOOKUP(AX134,추피_입력!$C$2:$G$289,5,0))</f>
        <v/>
      </c>
      <c r="AO134" s="28" t="str">
        <f>IF(AY134="","",VLOOKUP(AY134,추피_입력!$C$2:$G$289,5,0))</f>
        <v/>
      </c>
      <c r="AP134" s="28" t="str">
        <f>IF(AZ134="","",VLOOKUP(AZ134,추피_입력!$C$2:$G$289,5,0))</f>
        <v/>
      </c>
      <c r="AQ134" s="28" t="str">
        <f>IF(BA134="","",VLOOKUP(BA134,추피_입력!$C$2:$G$289,5,0))</f>
        <v/>
      </c>
      <c r="AR134" s="28" t="str">
        <f>IF(N134="","",VLOOKUP(N134,추피_입력!$B$2:$E$289,2,0))</f>
        <v>a-17</v>
      </c>
      <c r="AS134" s="28" t="str">
        <f>IF(O134="","",VLOOKUP(O134,추피_입력!$B$2:$E$289,2,0))</f>
        <v>b-21</v>
      </c>
      <c r="AT134" s="28" t="str">
        <f>IF(P134="","",VLOOKUP(P134,추피_입력!$B$2:$E$289,2,0))</f>
        <v/>
      </c>
      <c r="AU134" s="28" t="str">
        <f>IF(Q134="","",VLOOKUP(Q134,추피_입력!$B$2:$E$289,2,0))</f>
        <v/>
      </c>
      <c r="AV134" s="28" t="str">
        <f>IF(R134="","",VLOOKUP(R134,추피_입력!$B$2:$E$289,2,0))</f>
        <v/>
      </c>
      <c r="AW134" s="28" t="str">
        <f>IF(S134="","",VLOOKUP(S134,추피_입력!$B$2:$E$289,2,0))</f>
        <v/>
      </c>
      <c r="AX134" s="28" t="str">
        <f>IF(T134="","",VLOOKUP(T134,추피_입력!$B$2:$E$289,2,0))</f>
        <v/>
      </c>
      <c r="AY134" s="28" t="str">
        <f>IF(U134="","",VLOOKUP(U134,추피_입력!$B$2:$E$289,2,0))</f>
        <v/>
      </c>
      <c r="AZ134" s="28" t="str">
        <f>IF(V134="","",VLOOKUP(V134,추피_입력!$B$2:$E$289,2,0))</f>
        <v/>
      </c>
      <c r="BA134" s="28" t="str">
        <f>IF(W134="","",VLOOKUP(W134,추피_입력!$B$2:$E$289,2,0))</f>
        <v/>
      </c>
      <c r="BB134" s="28"/>
      <c r="BC134" s="28"/>
      <c r="BD134" s="28"/>
      <c r="BE134" s="28"/>
      <c r="BF134" s="28"/>
      <c r="BG134" s="28"/>
      <c r="BH134" s="28">
        <v>2</v>
      </c>
      <c r="BI134" s="28"/>
      <c r="BJ134" s="28"/>
      <c r="BK134" s="28" t="str">
        <f t="shared" si="115"/>
        <v/>
      </c>
      <c r="BL134" s="28" t="str">
        <f t="shared" si="116"/>
        <v/>
      </c>
      <c r="BM134" s="28" t="str">
        <f t="shared" si="117"/>
        <v/>
      </c>
      <c r="BN134" s="28" t="str">
        <f t="shared" si="118"/>
        <v/>
      </c>
      <c r="BO134" s="28" t="str">
        <f t="shared" si="119"/>
        <v/>
      </c>
      <c r="BP134" s="28" t="str">
        <f t="shared" si="120"/>
        <v/>
      </c>
      <c r="BQ134" s="28" t="str">
        <f t="shared" si="121"/>
        <v/>
      </c>
      <c r="BR134" s="28" t="str">
        <f t="shared" si="122"/>
        <v>야수0.2</v>
      </c>
      <c r="BS134" s="28" t="str">
        <f t="shared" si="123"/>
        <v/>
      </c>
      <c r="BT134" s="28">
        <f t="shared" si="124"/>
        <v>0.2</v>
      </c>
      <c r="BU134" s="28" t="str">
        <f t="shared" si="107"/>
        <v>야수0.2</v>
      </c>
      <c r="BV134" s="28"/>
      <c r="BW134" s="28"/>
      <c r="BX134" s="28"/>
      <c r="BY134" s="28"/>
      <c r="BZ134" s="28"/>
      <c r="CA134" s="28"/>
      <c r="CB134" s="28"/>
      <c r="CC134" s="28">
        <v>0.2</v>
      </c>
      <c r="CD134" s="28"/>
      <c r="CE134" s="28">
        <f t="shared" si="108"/>
        <v>0.06</v>
      </c>
      <c r="CF134" s="28">
        <f t="shared" si="125"/>
        <v>7.0000000000000007E-2</v>
      </c>
      <c r="CG134" s="28">
        <f t="shared" si="126"/>
        <v>7.0000000000000007E-2</v>
      </c>
      <c r="CH134" s="30" t="str">
        <f t="shared" si="109"/>
        <v>야수</v>
      </c>
      <c r="CI134" s="30" t="str">
        <f t="shared" si="110"/>
        <v>-</v>
      </c>
      <c r="CJ134" s="30">
        <f t="shared" si="111"/>
        <v>0.06</v>
      </c>
      <c r="CK134" s="30">
        <f t="shared" si="112"/>
        <v>3</v>
      </c>
      <c r="CL134" s="30" t="str">
        <f t="shared" si="113"/>
        <v/>
      </c>
      <c r="CM134" s="31" t="str">
        <f t="shared" si="114"/>
        <v/>
      </c>
    </row>
    <row r="135" spans="2:91" s="41" customFormat="1" ht="13.5" hidden="1" x14ac:dyDescent="0.3">
      <c r="B135" s="27">
        <v>132</v>
      </c>
      <c r="C135" s="32" t="s">
        <v>1145</v>
      </c>
      <c r="D135" s="33" t="str">
        <f t="shared" si="97"/>
        <v>사이카 0→3각</v>
      </c>
      <c r="E135" s="33" t="str">
        <f t="shared" si="98"/>
        <v>비올레 0→5각</v>
      </c>
      <c r="F135" s="33" t="str">
        <f t="shared" si="99"/>
        <v>굴딩 0→5각</v>
      </c>
      <c r="G135" s="33" t="str">
        <f t="shared" si="100"/>
        <v>칼도르 0→5각</v>
      </c>
      <c r="H135" s="33" t="str">
        <f t="shared" si="101"/>
        <v/>
      </c>
      <c r="I135" s="33" t="str">
        <f t="shared" si="102"/>
        <v/>
      </c>
      <c r="J135" s="33" t="str">
        <f t="shared" si="103"/>
        <v/>
      </c>
      <c r="K135" s="33" t="str">
        <f t="shared" si="104"/>
        <v/>
      </c>
      <c r="L135" s="33" t="str">
        <f t="shared" si="105"/>
        <v/>
      </c>
      <c r="M135" s="33" t="str">
        <f t="shared" si="106"/>
        <v/>
      </c>
      <c r="N135" s="32" t="s">
        <v>987</v>
      </c>
      <c r="O135" s="32" t="s">
        <v>989</v>
      </c>
      <c r="P135" s="32" t="s">
        <v>313</v>
      </c>
      <c r="Q135" s="32" t="s">
        <v>311</v>
      </c>
      <c r="R135" s="32"/>
      <c r="S135" s="32"/>
      <c r="T135" s="32"/>
      <c r="U135" s="32"/>
      <c r="V135" s="32"/>
      <c r="W135" s="32"/>
      <c r="X135" s="32">
        <f>IF(AR135="","",VLOOKUP(AR135,추피_입력!$C$2:$E$289,2,0))</f>
        <v>0</v>
      </c>
      <c r="Y135" s="32">
        <f>IF(AS135="","",VLOOKUP(AS135,추피_입력!$C$2:$E$289,2,0))</f>
        <v>0</v>
      </c>
      <c r="Z135" s="32">
        <f>IF(AT135="","",VLOOKUP(AT135,추피_입력!$C$2:$E$289,2,0))</f>
        <v>0</v>
      </c>
      <c r="AA135" s="32">
        <f>IF(AU135="","",VLOOKUP(AU135,추피_입력!$C$2:$E$289,2,0))</f>
        <v>0</v>
      </c>
      <c r="AB135" s="32" t="str">
        <f>IF(AV135="","",VLOOKUP(AV135,추피_입력!$C$2:$E$289,2,0))</f>
        <v/>
      </c>
      <c r="AC135" s="32" t="str">
        <f>IF(AW135="","",VLOOKUP(AW135,추피_입력!$C$2:$E$289,2,0))</f>
        <v/>
      </c>
      <c r="AD135" s="32" t="str">
        <f>IF(AX135="","",VLOOKUP(AX135,추피_입력!$C$2:$E$289,2,0))</f>
        <v/>
      </c>
      <c r="AE135" s="32" t="str">
        <f>IF(AY135="","",VLOOKUP(AY135,추피_입력!$C$2:$E$289,2,0))</f>
        <v/>
      </c>
      <c r="AF135" s="32" t="str">
        <f>IF(AZ135="","",VLOOKUP(AZ135,추피_입력!$C$2:$E$289,2,0))</f>
        <v/>
      </c>
      <c r="AG135" s="32" t="str">
        <f>IF(BA135="","",VLOOKUP(BA135,추피_입력!$C$2:$E$289,2,0))</f>
        <v/>
      </c>
      <c r="AH135" s="32">
        <f>IF(AR135="","",VLOOKUP(AR135,추피_입력!$C$2:$G$289,5,0))</f>
        <v>3</v>
      </c>
      <c r="AI135" s="32">
        <f>IF(AS135="","",VLOOKUP(AS135,추피_입력!$C$2:$G$289,5,0))</f>
        <v>5</v>
      </c>
      <c r="AJ135" s="32">
        <f>IF(AT135="","",VLOOKUP(AT135,추피_입력!$C$2:$G$289,5,0))</f>
        <v>5</v>
      </c>
      <c r="AK135" s="32">
        <f>IF(AU135="","",VLOOKUP(AU135,추피_입력!$C$2:$G$289,5,0))</f>
        <v>5</v>
      </c>
      <c r="AL135" s="32" t="str">
        <f>IF(AV135="","",VLOOKUP(AV135,추피_입력!$C$2:$G$289,5,0))</f>
        <v/>
      </c>
      <c r="AM135" s="32" t="str">
        <f>IF(AW135="","",VLOOKUP(AW135,추피_입력!$C$2:$G$289,5,0))</f>
        <v/>
      </c>
      <c r="AN135" s="32" t="str">
        <f>IF(AX135="","",VLOOKUP(AX135,추피_입력!$C$2:$G$289,5,0))</f>
        <v/>
      </c>
      <c r="AO135" s="32" t="str">
        <f>IF(AY135="","",VLOOKUP(AY135,추피_입력!$C$2:$G$289,5,0))</f>
        <v/>
      </c>
      <c r="AP135" s="32" t="str">
        <f>IF(AZ135="","",VLOOKUP(AZ135,추피_입력!$C$2:$G$289,5,0))</f>
        <v/>
      </c>
      <c r="AQ135" s="32" t="str">
        <f>IF(BA135="","",VLOOKUP(BA135,추피_입력!$C$2:$G$289,5,0))</f>
        <v/>
      </c>
      <c r="AR135" s="32" t="str">
        <f>IF(N135="","",VLOOKUP(N135,추피_입력!$B$2:$E$289,2,0))</f>
        <v>b-21</v>
      </c>
      <c r="AS135" s="32" t="str">
        <f>IF(O135="","",VLOOKUP(O135,추피_입력!$B$2:$E$289,2,0))</f>
        <v>c-39</v>
      </c>
      <c r="AT135" s="32" t="str">
        <f>IF(P135="","",VLOOKUP(P135,추피_입력!$B$2:$E$289,2,0))</f>
        <v>c-7</v>
      </c>
      <c r="AU135" s="32" t="str">
        <f>IF(Q135="","",VLOOKUP(Q135,추피_입력!$B$2:$E$289,2,0))</f>
        <v>b-55</v>
      </c>
      <c r="AV135" s="32" t="str">
        <f>IF(R135="","",VLOOKUP(R135,추피_입력!$B$2:$E$289,2,0))</f>
        <v/>
      </c>
      <c r="AW135" s="32" t="str">
        <f>IF(S135="","",VLOOKUP(S135,추피_입력!$B$2:$E$289,2,0))</f>
        <v/>
      </c>
      <c r="AX135" s="32" t="str">
        <f>IF(T135="","",VLOOKUP(T135,추피_입력!$B$2:$E$289,2,0))</f>
        <v/>
      </c>
      <c r="AY135" s="32" t="str">
        <f>IF(U135="","",VLOOKUP(U135,추피_입력!$B$2:$E$289,2,0))</f>
        <v/>
      </c>
      <c r="AZ135" s="32" t="str">
        <f>IF(V135="","",VLOOKUP(V135,추피_입력!$B$2:$E$289,2,0))</f>
        <v/>
      </c>
      <c r="BA135" s="32" t="str">
        <f>IF(W135="","",VLOOKUP(W135,추피_입력!$B$2:$E$289,2,0))</f>
        <v/>
      </c>
      <c r="BB135" s="32"/>
      <c r="BC135" s="32"/>
      <c r="BD135" s="32"/>
      <c r="BE135" s="32"/>
      <c r="BF135" s="32"/>
      <c r="BG135" s="32"/>
      <c r="BH135" s="32"/>
      <c r="BI135" s="32"/>
      <c r="BJ135" s="32">
        <v>3</v>
      </c>
      <c r="BK135" s="32" t="str">
        <f t="shared" si="115"/>
        <v/>
      </c>
      <c r="BL135" s="32" t="str">
        <f t="shared" si="116"/>
        <v/>
      </c>
      <c r="BM135" s="32" t="str">
        <f t="shared" si="117"/>
        <v>물질0.2</v>
      </c>
      <c r="BN135" s="32" t="str">
        <f t="shared" si="118"/>
        <v/>
      </c>
      <c r="BO135" s="32" t="str">
        <f t="shared" si="119"/>
        <v/>
      </c>
      <c r="BP135" s="32" t="str">
        <f t="shared" si="120"/>
        <v/>
      </c>
      <c r="BQ135" s="32" t="str">
        <f t="shared" si="121"/>
        <v/>
      </c>
      <c r="BR135" s="32" t="str">
        <f t="shared" si="122"/>
        <v/>
      </c>
      <c r="BS135" s="32" t="str">
        <f t="shared" si="123"/>
        <v/>
      </c>
      <c r="BT135" s="32">
        <f t="shared" si="124"/>
        <v>0.2</v>
      </c>
      <c r="BU135" s="32" t="str">
        <f t="shared" si="107"/>
        <v>물질0.2</v>
      </c>
      <c r="BV135" s="32"/>
      <c r="BW135" s="32"/>
      <c r="BX135" s="32">
        <v>0.2</v>
      </c>
      <c r="BY135" s="32"/>
      <c r="BZ135" s="32"/>
      <c r="CA135" s="32"/>
      <c r="CB135" s="32"/>
      <c r="CC135" s="32"/>
      <c r="CD135" s="32"/>
      <c r="CE135" s="32">
        <f t="shared" si="108"/>
        <v>0.06</v>
      </c>
      <c r="CF135" s="32">
        <f t="shared" si="125"/>
        <v>7.0000000000000007E-2</v>
      </c>
      <c r="CG135" s="32">
        <f t="shared" si="126"/>
        <v>7.0000000000000007E-2</v>
      </c>
      <c r="CH135" s="34" t="str">
        <f t="shared" si="109"/>
        <v>물질</v>
      </c>
      <c r="CI135" s="34" t="str">
        <f t="shared" si="110"/>
        <v>-</v>
      </c>
      <c r="CJ135" s="34">
        <f t="shared" si="111"/>
        <v>0.13</v>
      </c>
      <c r="CK135" s="34">
        <f t="shared" si="112"/>
        <v>8</v>
      </c>
      <c r="CL135" s="34">
        <f t="shared" si="113"/>
        <v>16</v>
      </c>
      <c r="CM135" s="35" t="str">
        <f t="shared" si="114"/>
        <v/>
      </c>
    </row>
    <row r="136" spans="2:91" s="41" customFormat="1" ht="13.5" hidden="1" x14ac:dyDescent="0.3">
      <c r="B136" s="27">
        <v>133</v>
      </c>
      <c r="C136" s="28" t="s">
        <v>1146</v>
      </c>
      <c r="D136" s="29" t="str">
        <f t="shared" si="97"/>
        <v>변절자 제페토 0→5각</v>
      </c>
      <c r="E136" s="29" t="str">
        <f t="shared" si="98"/>
        <v>사이카 0→3각</v>
      </c>
      <c r="F136" s="29" t="str">
        <f t="shared" si="99"/>
        <v>페데리코 0→2각</v>
      </c>
      <c r="G136" s="29" t="str">
        <f t="shared" si="100"/>
        <v/>
      </c>
      <c r="H136" s="29" t="str">
        <f t="shared" si="101"/>
        <v/>
      </c>
      <c r="I136" s="29" t="str">
        <f t="shared" si="102"/>
        <v/>
      </c>
      <c r="J136" s="29" t="str">
        <f t="shared" si="103"/>
        <v/>
      </c>
      <c r="K136" s="29" t="str">
        <f t="shared" si="104"/>
        <v/>
      </c>
      <c r="L136" s="29" t="str">
        <f t="shared" si="105"/>
        <v/>
      </c>
      <c r="M136" s="29" t="str">
        <f t="shared" si="106"/>
        <v/>
      </c>
      <c r="N136" s="28" t="s">
        <v>1147</v>
      </c>
      <c r="O136" s="28" t="s">
        <v>987</v>
      </c>
      <c r="P136" s="28" t="s">
        <v>992</v>
      </c>
      <c r="Q136" s="28"/>
      <c r="R136" s="28"/>
      <c r="S136" s="28"/>
      <c r="T136" s="28"/>
      <c r="U136" s="28"/>
      <c r="V136" s="28"/>
      <c r="W136" s="28"/>
      <c r="X136" s="28">
        <f>IF(AR136="","",VLOOKUP(AR136,추피_입력!$C$2:$E$289,2,0))</f>
        <v>0</v>
      </c>
      <c r="Y136" s="28">
        <f>IF(AS136="","",VLOOKUP(AS136,추피_입력!$C$2:$E$289,2,0))</f>
        <v>0</v>
      </c>
      <c r="Z136" s="28">
        <f>IF(AT136="","",VLOOKUP(AT136,추피_입력!$C$2:$E$289,2,0))</f>
        <v>0</v>
      </c>
      <c r="AA136" s="28" t="str">
        <f>IF(AU136="","",VLOOKUP(AU136,추피_입력!$C$2:$E$289,2,0))</f>
        <v/>
      </c>
      <c r="AB136" s="28" t="str">
        <f>IF(AV136="","",VLOOKUP(AV136,추피_입력!$C$2:$E$289,2,0))</f>
        <v/>
      </c>
      <c r="AC136" s="28" t="str">
        <f>IF(AW136="","",VLOOKUP(AW136,추피_입력!$C$2:$E$289,2,0))</f>
        <v/>
      </c>
      <c r="AD136" s="28" t="str">
        <f>IF(AX136="","",VLOOKUP(AX136,추피_입력!$C$2:$E$289,2,0))</f>
        <v/>
      </c>
      <c r="AE136" s="28" t="str">
        <f>IF(AY136="","",VLOOKUP(AY136,추피_입력!$C$2:$E$289,2,0))</f>
        <v/>
      </c>
      <c r="AF136" s="28" t="str">
        <f>IF(AZ136="","",VLOOKUP(AZ136,추피_입력!$C$2:$E$289,2,0))</f>
        <v/>
      </c>
      <c r="AG136" s="28" t="str">
        <f>IF(BA136="","",VLOOKUP(BA136,추피_입력!$C$2:$E$289,2,0))</f>
        <v/>
      </c>
      <c r="AH136" s="28">
        <f>IF(AR136="","",VLOOKUP(AR136,추피_입력!$C$2:$G$289,5,0))</f>
        <v>5</v>
      </c>
      <c r="AI136" s="28">
        <f>IF(AS136="","",VLOOKUP(AS136,추피_입력!$C$2:$G$289,5,0))</f>
        <v>3</v>
      </c>
      <c r="AJ136" s="28">
        <f>IF(AT136="","",VLOOKUP(AT136,추피_입력!$C$2:$G$289,5,0))</f>
        <v>2</v>
      </c>
      <c r="AK136" s="28" t="str">
        <f>IF(AU136="","",VLOOKUP(AU136,추피_입력!$C$2:$G$289,5,0))</f>
        <v/>
      </c>
      <c r="AL136" s="28" t="str">
        <f>IF(AV136="","",VLOOKUP(AV136,추피_입력!$C$2:$G$289,5,0))</f>
        <v/>
      </c>
      <c r="AM136" s="28" t="str">
        <f>IF(AW136="","",VLOOKUP(AW136,추피_입력!$C$2:$G$289,5,0))</f>
        <v/>
      </c>
      <c r="AN136" s="28" t="str">
        <f>IF(AX136="","",VLOOKUP(AX136,추피_입력!$C$2:$G$289,5,0))</f>
        <v/>
      </c>
      <c r="AO136" s="28" t="str">
        <f>IF(AY136="","",VLOOKUP(AY136,추피_입력!$C$2:$G$289,5,0))</f>
        <v/>
      </c>
      <c r="AP136" s="28" t="str">
        <f>IF(AZ136="","",VLOOKUP(AZ136,추피_입력!$C$2:$G$289,5,0))</f>
        <v/>
      </c>
      <c r="AQ136" s="28" t="str">
        <f>IF(BA136="","",VLOOKUP(BA136,추피_입력!$C$2:$G$289,5,0))</f>
        <v/>
      </c>
      <c r="AR136" s="28" t="str">
        <f>IF(N136="","",VLOOKUP(N136,추피_입력!$B$2:$E$289,2,0))</f>
        <v>c-35</v>
      </c>
      <c r="AS136" s="28" t="str">
        <f>IF(O136="","",VLOOKUP(O136,추피_입력!$B$2:$E$289,2,0))</f>
        <v>b-21</v>
      </c>
      <c r="AT136" s="28" t="str">
        <f>IF(P136="","",VLOOKUP(P136,추피_입력!$B$2:$E$289,2,0))</f>
        <v>b-67</v>
      </c>
      <c r="AU136" s="28" t="str">
        <f>IF(Q136="","",VLOOKUP(Q136,추피_입력!$B$2:$E$289,2,0))</f>
        <v/>
      </c>
      <c r="AV136" s="28" t="str">
        <f>IF(R136="","",VLOOKUP(R136,추피_입력!$B$2:$E$289,2,0))</f>
        <v/>
      </c>
      <c r="AW136" s="28" t="str">
        <f>IF(S136="","",VLOOKUP(S136,추피_입력!$B$2:$E$289,2,0))</f>
        <v/>
      </c>
      <c r="AX136" s="28" t="str">
        <f>IF(T136="","",VLOOKUP(T136,추피_입력!$B$2:$E$289,2,0))</f>
        <v/>
      </c>
      <c r="AY136" s="28" t="str">
        <f>IF(U136="","",VLOOKUP(U136,추피_입력!$B$2:$E$289,2,0))</f>
        <v/>
      </c>
      <c r="AZ136" s="28" t="str">
        <f>IF(V136="","",VLOOKUP(V136,추피_입력!$B$2:$E$289,2,0))</f>
        <v/>
      </c>
      <c r="BA136" s="28" t="str">
        <f>IF(W136="","",VLOOKUP(W136,추피_입력!$B$2:$E$289,2,0))</f>
        <v/>
      </c>
      <c r="BB136" s="28"/>
      <c r="BC136" s="28"/>
      <c r="BD136" s="28">
        <v>2</v>
      </c>
      <c r="BE136" s="28"/>
      <c r="BF136" s="28"/>
      <c r="BG136" s="28"/>
      <c r="BH136" s="28"/>
      <c r="BI136" s="28"/>
      <c r="BJ136" s="28"/>
      <c r="BK136" s="28" t="str">
        <f t="shared" si="115"/>
        <v/>
      </c>
      <c r="BL136" s="28" t="str">
        <f t="shared" si="116"/>
        <v/>
      </c>
      <c r="BM136" s="28" t="str">
        <f t="shared" si="117"/>
        <v/>
      </c>
      <c r="BN136" s="28" t="str">
        <f t="shared" si="118"/>
        <v/>
      </c>
      <c r="BO136" s="28" t="str">
        <f t="shared" si="119"/>
        <v/>
      </c>
      <c r="BP136" s="28" t="str">
        <f t="shared" si="120"/>
        <v/>
      </c>
      <c r="BQ136" s="28" t="str">
        <f t="shared" si="121"/>
        <v>정령0.2</v>
      </c>
      <c r="BR136" s="28" t="str">
        <f t="shared" si="122"/>
        <v/>
      </c>
      <c r="BS136" s="28" t="str">
        <f t="shared" si="123"/>
        <v/>
      </c>
      <c r="BT136" s="28">
        <f t="shared" si="124"/>
        <v>0.2</v>
      </c>
      <c r="BU136" s="28" t="str">
        <f t="shared" si="107"/>
        <v>정령0.2</v>
      </c>
      <c r="BV136" s="28"/>
      <c r="BW136" s="28"/>
      <c r="BX136" s="28"/>
      <c r="BY136" s="28"/>
      <c r="BZ136" s="28"/>
      <c r="CA136" s="28"/>
      <c r="CB136" s="28">
        <v>0.2</v>
      </c>
      <c r="CC136" s="28"/>
      <c r="CD136" s="28"/>
      <c r="CE136" s="28">
        <f t="shared" si="108"/>
        <v>0.06</v>
      </c>
      <c r="CF136" s="28">
        <f t="shared" si="125"/>
        <v>7.0000000000000007E-2</v>
      </c>
      <c r="CG136" s="28">
        <f t="shared" si="126"/>
        <v>7.0000000000000007E-2</v>
      </c>
      <c r="CH136" s="30" t="str">
        <f t="shared" si="109"/>
        <v>정령</v>
      </c>
      <c r="CI136" s="30" t="str">
        <f t="shared" si="110"/>
        <v>-</v>
      </c>
      <c r="CJ136" s="30">
        <f t="shared" si="111"/>
        <v>0.06</v>
      </c>
      <c r="CK136" s="30">
        <f t="shared" si="112"/>
        <v>6</v>
      </c>
      <c r="CL136" s="30" t="str">
        <f t="shared" si="113"/>
        <v/>
      </c>
      <c r="CM136" s="31" t="str">
        <f t="shared" si="114"/>
        <v/>
      </c>
    </row>
    <row r="137" spans="2:91" s="41" customFormat="1" ht="13.5" hidden="1" x14ac:dyDescent="0.3">
      <c r="B137" s="27">
        <v>134</v>
      </c>
      <c r="C137" s="32" t="s">
        <v>1148</v>
      </c>
      <c r="D137" s="33" t="str">
        <f t="shared" si="97"/>
        <v>발탄 0→3각</v>
      </c>
      <c r="E137" s="33" t="str">
        <f t="shared" si="98"/>
        <v>릭투스 0→3각</v>
      </c>
      <c r="F137" s="33" t="str">
        <f t="shared" si="99"/>
        <v/>
      </c>
      <c r="G137" s="33" t="str">
        <f t="shared" si="100"/>
        <v/>
      </c>
      <c r="H137" s="33" t="str">
        <f t="shared" si="101"/>
        <v/>
      </c>
      <c r="I137" s="33" t="str">
        <f t="shared" si="102"/>
        <v/>
      </c>
      <c r="J137" s="33" t="str">
        <f t="shared" si="103"/>
        <v/>
      </c>
      <c r="K137" s="33" t="str">
        <f t="shared" si="104"/>
        <v/>
      </c>
      <c r="L137" s="33" t="str">
        <f t="shared" si="105"/>
        <v/>
      </c>
      <c r="M137" s="33" t="str">
        <f t="shared" si="106"/>
        <v/>
      </c>
      <c r="N137" s="32" t="s">
        <v>939</v>
      </c>
      <c r="O137" s="32" t="s">
        <v>1028</v>
      </c>
      <c r="P137" s="32"/>
      <c r="Q137" s="32"/>
      <c r="R137" s="32"/>
      <c r="S137" s="32"/>
      <c r="T137" s="32"/>
      <c r="U137" s="32"/>
      <c r="V137" s="32"/>
      <c r="W137" s="32"/>
      <c r="X137" s="32">
        <f>IF(AR137="","",VLOOKUP(AR137,추피_입력!$C$2:$E$289,2,0))</f>
        <v>0</v>
      </c>
      <c r="Y137" s="32">
        <f>IF(AS137="","",VLOOKUP(AS137,추피_입력!$C$2:$E$289,2,0))</f>
        <v>0</v>
      </c>
      <c r="Z137" s="32" t="str">
        <f>IF(AT137="","",VLOOKUP(AT137,추피_입력!$C$2:$E$289,2,0))</f>
        <v/>
      </c>
      <c r="AA137" s="32" t="str">
        <f>IF(AU137="","",VLOOKUP(AU137,추피_입력!$C$2:$E$289,2,0))</f>
        <v/>
      </c>
      <c r="AB137" s="32" t="str">
        <f>IF(AV137="","",VLOOKUP(AV137,추피_입력!$C$2:$E$289,2,0))</f>
        <v/>
      </c>
      <c r="AC137" s="32" t="str">
        <f>IF(AW137="","",VLOOKUP(AW137,추피_입력!$C$2:$E$289,2,0))</f>
        <v/>
      </c>
      <c r="AD137" s="32" t="str">
        <f>IF(AX137="","",VLOOKUP(AX137,추피_입력!$C$2:$E$289,2,0))</f>
        <v/>
      </c>
      <c r="AE137" s="32" t="str">
        <f>IF(AY137="","",VLOOKUP(AY137,추피_입력!$C$2:$E$289,2,0))</f>
        <v/>
      </c>
      <c r="AF137" s="32" t="str">
        <f>IF(AZ137="","",VLOOKUP(AZ137,추피_입력!$C$2:$E$289,2,0))</f>
        <v/>
      </c>
      <c r="AG137" s="32" t="str">
        <f>IF(BA137="","",VLOOKUP(BA137,추피_입력!$C$2:$E$289,2,0))</f>
        <v/>
      </c>
      <c r="AH137" s="32">
        <f>IF(AR137="","",VLOOKUP(AR137,추피_입력!$C$2:$G$289,5,0))</f>
        <v>3</v>
      </c>
      <c r="AI137" s="32">
        <f>IF(AS137="","",VLOOKUP(AS137,추피_입력!$C$2:$G$289,5,0))</f>
        <v>3</v>
      </c>
      <c r="AJ137" s="32" t="str">
        <f>IF(AT137="","",VLOOKUP(AT137,추피_입력!$C$2:$G$289,5,0))</f>
        <v/>
      </c>
      <c r="AK137" s="32" t="str">
        <f>IF(AU137="","",VLOOKUP(AU137,추피_입력!$C$2:$G$289,5,0))</f>
        <v/>
      </c>
      <c r="AL137" s="32" t="str">
        <f>IF(AV137="","",VLOOKUP(AV137,추피_입력!$C$2:$G$289,5,0))</f>
        <v/>
      </c>
      <c r="AM137" s="32" t="str">
        <f>IF(AW137="","",VLOOKUP(AW137,추피_입력!$C$2:$G$289,5,0))</f>
        <v/>
      </c>
      <c r="AN137" s="32" t="str">
        <f>IF(AX137="","",VLOOKUP(AX137,추피_입력!$C$2:$G$289,5,0))</f>
        <v/>
      </c>
      <c r="AO137" s="32" t="str">
        <f>IF(AY137="","",VLOOKUP(AY137,추피_입력!$C$2:$G$289,5,0))</f>
        <v/>
      </c>
      <c r="AP137" s="32" t="str">
        <f>IF(AZ137="","",VLOOKUP(AZ137,추피_입력!$C$2:$G$289,5,0))</f>
        <v/>
      </c>
      <c r="AQ137" s="32" t="str">
        <f>IF(BA137="","",VLOOKUP(BA137,추피_입력!$C$2:$G$289,5,0))</f>
        <v/>
      </c>
      <c r="AR137" s="32" t="str">
        <f>IF(N137="","",VLOOKUP(N137,추피_입력!$B$2:$E$289,2,0))</f>
        <v>a-7</v>
      </c>
      <c r="AS137" s="32" t="str">
        <f>IF(O137="","",VLOOKUP(O137,추피_입력!$B$2:$E$289,2,0))</f>
        <v>c-25</v>
      </c>
      <c r="AT137" s="32" t="str">
        <f>IF(P137="","",VLOOKUP(P137,추피_입력!$B$2:$E$289,2,0))</f>
        <v/>
      </c>
      <c r="AU137" s="32" t="str">
        <f>IF(Q137="","",VLOOKUP(Q137,추피_입력!$B$2:$E$289,2,0))</f>
        <v/>
      </c>
      <c r="AV137" s="32" t="str">
        <f>IF(R137="","",VLOOKUP(R137,추피_입력!$B$2:$E$289,2,0))</f>
        <v/>
      </c>
      <c r="AW137" s="32" t="str">
        <f>IF(S137="","",VLOOKUP(S137,추피_입력!$B$2:$E$289,2,0))</f>
        <v/>
      </c>
      <c r="AX137" s="32" t="str">
        <f>IF(T137="","",VLOOKUP(T137,추피_입력!$B$2:$E$289,2,0))</f>
        <v/>
      </c>
      <c r="AY137" s="32" t="str">
        <f>IF(U137="","",VLOOKUP(U137,추피_입력!$B$2:$E$289,2,0))</f>
        <v/>
      </c>
      <c r="AZ137" s="32" t="str">
        <f>IF(V137="","",VLOOKUP(V137,추피_입력!$B$2:$E$289,2,0))</f>
        <v/>
      </c>
      <c r="BA137" s="32" t="str">
        <f>IF(W137="","",VLOOKUP(W137,추피_입력!$B$2:$E$289,2,0))</f>
        <v/>
      </c>
      <c r="BB137" s="32">
        <v>6</v>
      </c>
      <c r="BC137" s="32"/>
      <c r="BD137" s="32"/>
      <c r="BE137" s="32"/>
      <c r="BF137" s="32"/>
      <c r="BG137" s="32"/>
      <c r="BH137" s="32"/>
      <c r="BI137" s="32"/>
      <c r="BJ137" s="32"/>
      <c r="BK137" s="32" t="str">
        <f t="shared" si="115"/>
        <v/>
      </c>
      <c r="BL137" s="32" t="str">
        <f t="shared" si="116"/>
        <v/>
      </c>
      <c r="BM137" s="32" t="str">
        <f t="shared" si="117"/>
        <v/>
      </c>
      <c r="BN137" s="32" t="str">
        <f t="shared" si="118"/>
        <v>불사0.2</v>
      </c>
      <c r="BO137" s="32" t="str">
        <f t="shared" si="119"/>
        <v/>
      </c>
      <c r="BP137" s="32" t="str">
        <f t="shared" si="120"/>
        <v/>
      </c>
      <c r="BQ137" s="32" t="str">
        <f t="shared" si="121"/>
        <v/>
      </c>
      <c r="BR137" s="32" t="str">
        <f t="shared" si="122"/>
        <v/>
      </c>
      <c r="BS137" s="32" t="str">
        <f t="shared" si="123"/>
        <v/>
      </c>
      <c r="BT137" s="32">
        <f t="shared" si="124"/>
        <v>0.2</v>
      </c>
      <c r="BU137" s="32" t="str">
        <f t="shared" si="107"/>
        <v>불사0.2</v>
      </c>
      <c r="BV137" s="32"/>
      <c r="BW137" s="32"/>
      <c r="BX137" s="32"/>
      <c r="BY137" s="32">
        <v>0.2</v>
      </c>
      <c r="BZ137" s="32"/>
      <c r="CA137" s="32"/>
      <c r="CB137" s="32"/>
      <c r="CC137" s="32"/>
      <c r="CD137" s="32"/>
      <c r="CE137" s="32">
        <f t="shared" si="108"/>
        <v>0.06</v>
      </c>
      <c r="CF137" s="32">
        <f t="shared" si="125"/>
        <v>7.0000000000000007E-2</v>
      </c>
      <c r="CG137" s="32">
        <f t="shared" si="126"/>
        <v>7.0000000000000007E-2</v>
      </c>
      <c r="CH137" s="34" t="str">
        <f t="shared" si="109"/>
        <v>불사</v>
      </c>
      <c r="CI137" s="34" t="str">
        <f t="shared" si="110"/>
        <v>-</v>
      </c>
      <c r="CJ137" s="34">
        <f t="shared" si="111"/>
        <v>0.06</v>
      </c>
      <c r="CK137" s="34">
        <f t="shared" si="112"/>
        <v>4</v>
      </c>
      <c r="CL137" s="34" t="str">
        <f t="shared" si="113"/>
        <v/>
      </c>
      <c r="CM137" s="35" t="str">
        <f t="shared" si="114"/>
        <v/>
      </c>
    </row>
    <row r="138" spans="2:91" s="41" customFormat="1" ht="13.5" hidden="1" x14ac:dyDescent="0.3">
      <c r="B138" s="27">
        <v>135</v>
      </c>
      <c r="C138" s="28" t="s">
        <v>1149</v>
      </c>
      <c r="D138" s="29" t="str">
        <f t="shared" si="97"/>
        <v>용병 세이라 0→3각</v>
      </c>
      <c r="E138" s="29" t="str">
        <f t="shared" si="98"/>
        <v>카인 0→5각</v>
      </c>
      <c r="F138" s="29" t="str">
        <f t="shared" si="99"/>
        <v>바스티안 0→3각</v>
      </c>
      <c r="G138" s="29" t="str">
        <f t="shared" si="100"/>
        <v>사샤 0→1각</v>
      </c>
      <c r="H138" s="29" t="str">
        <f t="shared" si="101"/>
        <v>슈테른 네리아 2→5각</v>
      </c>
      <c r="I138" s="29" t="str">
        <f t="shared" si="102"/>
        <v/>
      </c>
      <c r="J138" s="29" t="str">
        <f t="shared" si="103"/>
        <v/>
      </c>
      <c r="K138" s="29" t="str">
        <f t="shared" si="104"/>
        <v/>
      </c>
      <c r="L138" s="29" t="str">
        <f t="shared" si="105"/>
        <v/>
      </c>
      <c r="M138" s="29" t="str">
        <f t="shared" si="106"/>
        <v/>
      </c>
      <c r="N138" s="28" t="s">
        <v>1150</v>
      </c>
      <c r="O138" s="28" t="s">
        <v>1151</v>
      </c>
      <c r="P138" s="28" t="s">
        <v>1049</v>
      </c>
      <c r="Q138" s="28" t="s">
        <v>1105</v>
      </c>
      <c r="R138" s="28" t="s">
        <v>137</v>
      </c>
      <c r="S138" s="28"/>
      <c r="T138" s="28"/>
      <c r="U138" s="28"/>
      <c r="V138" s="28"/>
      <c r="W138" s="28"/>
      <c r="X138" s="28">
        <f>IF(AR138="","",VLOOKUP(AR138,추피_입력!$C$2:$E$289,2,0))</f>
        <v>0</v>
      </c>
      <c r="Y138" s="28">
        <f>IF(AS138="","",VLOOKUP(AS138,추피_입력!$C$2:$E$289,2,0))</f>
        <v>0</v>
      </c>
      <c r="Z138" s="28">
        <f>IF(AT138="","",VLOOKUP(AT138,추피_입력!$C$2:$E$289,2,0))</f>
        <v>0</v>
      </c>
      <c r="AA138" s="28">
        <f>IF(AU138="","",VLOOKUP(AU138,추피_입력!$C$2:$E$289,2,0))</f>
        <v>0</v>
      </c>
      <c r="AB138" s="28">
        <f>IF(AV138="","",VLOOKUP(AV138,추피_입력!$C$2:$E$289,2,0))</f>
        <v>2</v>
      </c>
      <c r="AC138" s="28" t="str">
        <f>IF(AW138="","",VLOOKUP(AW138,추피_입력!$C$2:$E$289,2,0))</f>
        <v/>
      </c>
      <c r="AD138" s="28" t="str">
        <f>IF(AX138="","",VLOOKUP(AX138,추피_입력!$C$2:$E$289,2,0))</f>
        <v/>
      </c>
      <c r="AE138" s="28" t="str">
        <f>IF(AY138="","",VLOOKUP(AY138,추피_입력!$C$2:$E$289,2,0))</f>
        <v/>
      </c>
      <c r="AF138" s="28" t="str">
        <f>IF(AZ138="","",VLOOKUP(AZ138,추피_입력!$C$2:$E$289,2,0))</f>
        <v/>
      </c>
      <c r="AG138" s="28" t="str">
        <f>IF(BA138="","",VLOOKUP(BA138,추피_입력!$C$2:$E$289,2,0))</f>
        <v/>
      </c>
      <c r="AH138" s="28">
        <f>IF(AR138="","",VLOOKUP(AR138,추피_입력!$C$2:$G$289,5,0))</f>
        <v>3</v>
      </c>
      <c r="AI138" s="28">
        <f>IF(AS138="","",VLOOKUP(AS138,추피_입력!$C$2:$G$289,5,0))</f>
        <v>5</v>
      </c>
      <c r="AJ138" s="28">
        <f>IF(AT138="","",VLOOKUP(AT138,추피_입력!$C$2:$G$289,5,0))</f>
        <v>3</v>
      </c>
      <c r="AK138" s="28">
        <f>IF(AU138="","",VLOOKUP(AU138,추피_입력!$C$2:$G$289,5,0))</f>
        <v>1</v>
      </c>
      <c r="AL138" s="28">
        <f>IF(AV138="","",VLOOKUP(AV138,추피_입력!$C$2:$G$289,5,0))</f>
        <v>5</v>
      </c>
      <c r="AM138" s="28" t="str">
        <f>IF(AW138="","",VLOOKUP(AW138,추피_입력!$C$2:$G$289,5,0))</f>
        <v/>
      </c>
      <c r="AN138" s="28" t="str">
        <f>IF(AX138="","",VLOOKUP(AX138,추피_입력!$C$2:$G$289,5,0))</f>
        <v/>
      </c>
      <c r="AO138" s="28" t="str">
        <f>IF(AY138="","",VLOOKUP(AY138,추피_입력!$C$2:$G$289,5,0))</f>
        <v/>
      </c>
      <c r="AP138" s="28" t="str">
        <f>IF(AZ138="","",VLOOKUP(AZ138,추피_입력!$C$2:$G$289,5,0))</f>
        <v/>
      </c>
      <c r="AQ138" s="28" t="str">
        <f>IF(BA138="","",VLOOKUP(BA138,추피_입력!$C$2:$G$289,5,0))</f>
        <v/>
      </c>
      <c r="AR138" s="28" t="str">
        <f>IF(N138="","",VLOOKUP(N138,추피_입력!$B$2:$E$289,2,0))</f>
        <v>d-34</v>
      </c>
      <c r="AS138" s="28" t="str">
        <f>IF(O138="","",VLOOKUP(O138,추피_입력!$B$2:$E$289,2,0))</f>
        <v>b-54</v>
      </c>
      <c r="AT138" s="28" t="str">
        <f>IF(P138="","",VLOOKUP(P138,추피_입력!$B$2:$E$289,2,0))</f>
        <v>b-14</v>
      </c>
      <c r="AU138" s="28" t="str">
        <f>IF(Q138="","",VLOOKUP(Q138,추피_입력!$B$2:$E$289,2,0))</f>
        <v>b-20</v>
      </c>
      <c r="AV138" s="28" t="str">
        <f>IF(R138="","",VLOOKUP(R138,추피_입력!$B$2:$E$289,2,0))</f>
        <v>c-50</v>
      </c>
      <c r="AW138" s="28" t="str">
        <f>IF(S138="","",VLOOKUP(S138,추피_입력!$B$2:$E$289,2,0))</f>
        <v/>
      </c>
      <c r="AX138" s="28" t="str">
        <f>IF(T138="","",VLOOKUP(T138,추피_입력!$B$2:$E$289,2,0))</f>
        <v/>
      </c>
      <c r="AY138" s="28" t="str">
        <f>IF(U138="","",VLOOKUP(U138,추피_입력!$B$2:$E$289,2,0))</f>
        <v/>
      </c>
      <c r="AZ138" s="28" t="str">
        <f>IF(V138="","",VLOOKUP(V138,추피_입력!$B$2:$E$289,2,0))</f>
        <v/>
      </c>
      <c r="BA138" s="28" t="str">
        <f>IF(W138="","",VLOOKUP(W138,추피_입력!$B$2:$E$289,2,0))</f>
        <v/>
      </c>
      <c r="BB138" s="28"/>
      <c r="BC138" s="28"/>
      <c r="BD138" s="28"/>
      <c r="BE138" s="28"/>
      <c r="BF138" s="28"/>
      <c r="BG138" s="28"/>
      <c r="BH138" s="28"/>
      <c r="BI138" s="28">
        <v>2</v>
      </c>
      <c r="BJ138" s="28"/>
      <c r="BK138" s="28" t="str">
        <f t="shared" si="115"/>
        <v/>
      </c>
      <c r="BL138" s="28" t="str">
        <f t="shared" si="116"/>
        <v/>
      </c>
      <c r="BM138" s="28" t="str">
        <f t="shared" si="117"/>
        <v/>
      </c>
      <c r="BN138" s="28" t="str">
        <f t="shared" si="118"/>
        <v/>
      </c>
      <c r="BO138" s="28" t="str">
        <f t="shared" si="119"/>
        <v/>
      </c>
      <c r="BP138" s="28" t="str">
        <f t="shared" si="120"/>
        <v>곤충0.2</v>
      </c>
      <c r="BQ138" s="28" t="str">
        <f t="shared" si="121"/>
        <v/>
      </c>
      <c r="BR138" s="28" t="str">
        <f t="shared" si="122"/>
        <v/>
      </c>
      <c r="BS138" s="28" t="str">
        <f t="shared" si="123"/>
        <v/>
      </c>
      <c r="BT138" s="28">
        <f t="shared" si="124"/>
        <v>0.2</v>
      </c>
      <c r="BU138" s="28" t="str">
        <f t="shared" si="107"/>
        <v>곤충0.2</v>
      </c>
      <c r="BV138" s="28"/>
      <c r="BW138" s="28"/>
      <c r="BX138" s="28"/>
      <c r="BY138" s="28"/>
      <c r="BZ138" s="28"/>
      <c r="CA138" s="28">
        <v>0.2</v>
      </c>
      <c r="CB138" s="28"/>
      <c r="CC138" s="28"/>
      <c r="CD138" s="28"/>
      <c r="CE138" s="28">
        <f t="shared" si="108"/>
        <v>0.06</v>
      </c>
      <c r="CF138" s="28">
        <f t="shared" si="125"/>
        <v>7.0000000000000007E-2</v>
      </c>
      <c r="CG138" s="28">
        <f t="shared" si="126"/>
        <v>7.0000000000000007E-2</v>
      </c>
      <c r="CH138" s="30" t="str">
        <f t="shared" si="109"/>
        <v>곤충</v>
      </c>
      <c r="CI138" s="30" t="str">
        <f t="shared" si="110"/>
        <v>-</v>
      </c>
      <c r="CJ138" s="30">
        <f t="shared" si="111"/>
        <v>0.06</v>
      </c>
      <c r="CK138" s="30">
        <f t="shared" si="112"/>
        <v>8</v>
      </c>
      <c r="CL138" s="30" t="str">
        <f t="shared" si="113"/>
        <v/>
      </c>
      <c r="CM138" s="31" t="str">
        <f t="shared" si="114"/>
        <v/>
      </c>
    </row>
    <row r="139" spans="2:91" s="41" customFormat="1" ht="13.5" hidden="1" x14ac:dyDescent="0.3">
      <c r="B139" s="27">
        <v>136</v>
      </c>
      <c r="C139" s="32" t="s">
        <v>1152</v>
      </c>
      <c r="D139" s="33" t="str">
        <f t="shared" si="97"/>
        <v>슈테른 네리아 2→5각</v>
      </c>
      <c r="E139" s="33" t="str">
        <f t="shared" si="98"/>
        <v>바스티안 0→3각</v>
      </c>
      <c r="F139" s="33" t="str">
        <f t="shared" si="99"/>
        <v>사샤 0→1각</v>
      </c>
      <c r="G139" s="33" t="str">
        <f t="shared" si="100"/>
        <v>용병 세이라 0→3각</v>
      </c>
      <c r="H139" s="33" t="str">
        <f t="shared" si="101"/>
        <v>기자 마티아스 0→3각</v>
      </c>
      <c r="I139" s="33" t="str">
        <f t="shared" si="102"/>
        <v/>
      </c>
      <c r="J139" s="33" t="str">
        <f t="shared" si="103"/>
        <v/>
      </c>
      <c r="K139" s="33" t="str">
        <f t="shared" si="104"/>
        <v/>
      </c>
      <c r="L139" s="33" t="str">
        <f t="shared" si="105"/>
        <v/>
      </c>
      <c r="M139" s="33" t="str">
        <f t="shared" si="106"/>
        <v/>
      </c>
      <c r="N139" s="32" t="s">
        <v>1153</v>
      </c>
      <c r="O139" s="32" t="s">
        <v>1049</v>
      </c>
      <c r="P139" s="32" t="s">
        <v>174</v>
      </c>
      <c r="Q139" s="32" t="s">
        <v>401</v>
      </c>
      <c r="R139" s="32" t="s">
        <v>403</v>
      </c>
      <c r="S139" s="32"/>
      <c r="T139" s="32"/>
      <c r="U139" s="32"/>
      <c r="V139" s="32"/>
      <c r="W139" s="32"/>
      <c r="X139" s="32">
        <f>IF(AR139="","",VLOOKUP(AR139,추피_입력!$C$2:$E$289,2,0))</f>
        <v>2</v>
      </c>
      <c r="Y139" s="32">
        <f>IF(AS139="","",VLOOKUP(AS139,추피_입력!$C$2:$E$289,2,0))</f>
        <v>0</v>
      </c>
      <c r="Z139" s="32">
        <f>IF(AT139="","",VLOOKUP(AT139,추피_입력!$C$2:$E$289,2,0))</f>
        <v>0</v>
      </c>
      <c r="AA139" s="32">
        <f>IF(AU139="","",VLOOKUP(AU139,추피_입력!$C$2:$E$289,2,0))</f>
        <v>0</v>
      </c>
      <c r="AB139" s="32">
        <f>IF(AV139="","",VLOOKUP(AV139,추피_입력!$C$2:$E$289,2,0))</f>
        <v>0</v>
      </c>
      <c r="AC139" s="32" t="str">
        <f>IF(AW139="","",VLOOKUP(AW139,추피_입력!$C$2:$E$289,2,0))</f>
        <v/>
      </c>
      <c r="AD139" s="32" t="str">
        <f>IF(AX139="","",VLOOKUP(AX139,추피_입력!$C$2:$E$289,2,0))</f>
        <v/>
      </c>
      <c r="AE139" s="32" t="str">
        <f>IF(AY139="","",VLOOKUP(AY139,추피_입력!$C$2:$E$289,2,0))</f>
        <v/>
      </c>
      <c r="AF139" s="32" t="str">
        <f>IF(AZ139="","",VLOOKUP(AZ139,추피_입력!$C$2:$E$289,2,0))</f>
        <v/>
      </c>
      <c r="AG139" s="32" t="str">
        <f>IF(BA139="","",VLOOKUP(BA139,추피_입력!$C$2:$E$289,2,0))</f>
        <v/>
      </c>
      <c r="AH139" s="32">
        <f>IF(AR139="","",VLOOKUP(AR139,추피_입력!$C$2:$G$289,5,0))</f>
        <v>5</v>
      </c>
      <c r="AI139" s="32">
        <f>IF(AS139="","",VLOOKUP(AS139,추피_입력!$C$2:$G$289,5,0))</f>
        <v>3</v>
      </c>
      <c r="AJ139" s="32">
        <f>IF(AT139="","",VLOOKUP(AT139,추피_입력!$C$2:$G$289,5,0))</f>
        <v>1</v>
      </c>
      <c r="AK139" s="32">
        <f>IF(AU139="","",VLOOKUP(AU139,추피_입력!$C$2:$G$289,5,0))</f>
        <v>3</v>
      </c>
      <c r="AL139" s="32">
        <f>IF(AV139="","",VLOOKUP(AV139,추피_입력!$C$2:$G$289,5,0))</f>
        <v>3</v>
      </c>
      <c r="AM139" s="32" t="str">
        <f>IF(AW139="","",VLOOKUP(AW139,추피_입력!$C$2:$G$289,5,0))</f>
        <v/>
      </c>
      <c r="AN139" s="32" t="str">
        <f>IF(AX139="","",VLOOKUP(AX139,추피_입력!$C$2:$G$289,5,0))</f>
        <v/>
      </c>
      <c r="AO139" s="32" t="str">
        <f>IF(AY139="","",VLOOKUP(AY139,추피_입력!$C$2:$G$289,5,0))</f>
        <v/>
      </c>
      <c r="AP139" s="32" t="str">
        <f>IF(AZ139="","",VLOOKUP(AZ139,추피_입력!$C$2:$G$289,5,0))</f>
        <v/>
      </c>
      <c r="AQ139" s="32" t="str">
        <f>IF(BA139="","",VLOOKUP(BA139,추피_입력!$C$2:$G$289,5,0))</f>
        <v/>
      </c>
      <c r="AR139" s="32" t="str">
        <f>IF(N139="","",VLOOKUP(N139,추피_입력!$B$2:$E$289,2,0))</f>
        <v>c-50</v>
      </c>
      <c r="AS139" s="32" t="str">
        <f>IF(O139="","",VLOOKUP(O139,추피_입력!$B$2:$E$289,2,0))</f>
        <v>b-14</v>
      </c>
      <c r="AT139" s="32" t="str">
        <f>IF(P139="","",VLOOKUP(P139,추피_입력!$B$2:$E$289,2,0))</f>
        <v>b-20</v>
      </c>
      <c r="AU139" s="32" t="str">
        <f>IF(Q139="","",VLOOKUP(Q139,추피_입력!$B$2:$E$289,2,0))</f>
        <v>d-34</v>
      </c>
      <c r="AV139" s="32" t="str">
        <f>IF(R139="","",VLOOKUP(R139,추피_입력!$B$2:$E$289,2,0))</f>
        <v>e-2</v>
      </c>
      <c r="AW139" s="32" t="str">
        <f>IF(S139="","",VLOOKUP(S139,추피_입력!$B$2:$E$289,2,0))</f>
        <v/>
      </c>
      <c r="AX139" s="32" t="str">
        <f>IF(T139="","",VLOOKUP(T139,추피_입력!$B$2:$E$289,2,0))</f>
        <v/>
      </c>
      <c r="AY139" s="32" t="str">
        <f>IF(U139="","",VLOOKUP(U139,추피_입력!$B$2:$E$289,2,0))</f>
        <v/>
      </c>
      <c r="AZ139" s="32" t="str">
        <f>IF(V139="","",VLOOKUP(V139,추피_입력!$B$2:$E$289,2,0))</f>
        <v/>
      </c>
      <c r="BA139" s="32" t="str">
        <f>IF(W139="","",VLOOKUP(W139,추피_입력!$B$2:$E$289,2,0))</f>
        <v/>
      </c>
      <c r="BB139" s="32"/>
      <c r="BC139" s="32"/>
      <c r="BD139" s="32"/>
      <c r="BE139" s="32"/>
      <c r="BF139" s="32"/>
      <c r="BG139" s="32"/>
      <c r="BH139" s="32"/>
      <c r="BI139" s="32">
        <v>2</v>
      </c>
      <c r="BJ139" s="32"/>
      <c r="BK139" s="32" t="str">
        <f t="shared" si="115"/>
        <v/>
      </c>
      <c r="BL139" s="32" t="str">
        <f t="shared" si="116"/>
        <v/>
      </c>
      <c r="BM139" s="32" t="str">
        <f t="shared" si="117"/>
        <v/>
      </c>
      <c r="BN139" s="32" t="str">
        <f t="shared" si="118"/>
        <v/>
      </c>
      <c r="BO139" s="32" t="str">
        <f t="shared" si="119"/>
        <v/>
      </c>
      <c r="BP139" s="32" t="str">
        <f t="shared" si="120"/>
        <v/>
      </c>
      <c r="BQ139" s="32" t="str">
        <f t="shared" si="121"/>
        <v/>
      </c>
      <c r="BR139" s="32" t="str">
        <f t="shared" si="122"/>
        <v/>
      </c>
      <c r="BS139" s="32" t="str">
        <f t="shared" si="123"/>
        <v>기계0.2</v>
      </c>
      <c r="BT139" s="32">
        <f t="shared" si="124"/>
        <v>0.2</v>
      </c>
      <c r="BU139" s="32" t="str">
        <f t="shared" si="107"/>
        <v>기계0.2</v>
      </c>
      <c r="BV139" s="32"/>
      <c r="BW139" s="32"/>
      <c r="BX139" s="32"/>
      <c r="BY139" s="32"/>
      <c r="BZ139" s="32"/>
      <c r="CA139" s="32"/>
      <c r="CB139" s="32"/>
      <c r="CC139" s="32"/>
      <c r="CD139" s="32">
        <v>0.2</v>
      </c>
      <c r="CE139" s="32">
        <f t="shared" si="108"/>
        <v>0.06</v>
      </c>
      <c r="CF139" s="32">
        <f t="shared" si="125"/>
        <v>7.0000000000000007E-2</v>
      </c>
      <c r="CG139" s="32">
        <f t="shared" si="126"/>
        <v>7.0000000000000007E-2</v>
      </c>
      <c r="CH139" s="34" t="str">
        <f t="shared" si="109"/>
        <v>기계</v>
      </c>
      <c r="CI139" s="34" t="str">
        <f t="shared" si="110"/>
        <v>-</v>
      </c>
      <c r="CJ139" s="34">
        <f t="shared" si="111"/>
        <v>0.06</v>
      </c>
      <c r="CK139" s="34">
        <f t="shared" si="112"/>
        <v>8</v>
      </c>
      <c r="CL139" s="34" t="str">
        <f t="shared" si="113"/>
        <v/>
      </c>
      <c r="CM139" s="35" t="str">
        <f t="shared" si="114"/>
        <v/>
      </c>
    </row>
    <row r="140" spans="2:91" s="41" customFormat="1" ht="13.5" hidden="1" x14ac:dyDescent="0.3">
      <c r="B140" s="27">
        <v>137</v>
      </c>
      <c r="C140" s="28" t="s">
        <v>1154</v>
      </c>
      <c r="D140" s="29" t="str">
        <f t="shared" si="97"/>
        <v>절망의 레키엘 0→3각</v>
      </c>
      <c r="E140" s="29" t="str">
        <f t="shared" si="98"/>
        <v>위대한 성 네리아 0→5각</v>
      </c>
      <c r="F140" s="29" t="str">
        <f t="shared" si="99"/>
        <v>이마르 0→4각</v>
      </c>
      <c r="G140" s="29" t="str">
        <f t="shared" si="100"/>
        <v>사샤 0→1각</v>
      </c>
      <c r="H140" s="29" t="str">
        <f t="shared" si="101"/>
        <v/>
      </c>
      <c r="I140" s="29" t="str">
        <f t="shared" si="102"/>
        <v/>
      </c>
      <c r="J140" s="29" t="str">
        <f t="shared" si="103"/>
        <v/>
      </c>
      <c r="K140" s="29" t="str">
        <f t="shared" si="104"/>
        <v/>
      </c>
      <c r="L140" s="29" t="str">
        <f t="shared" si="105"/>
        <v/>
      </c>
      <c r="M140" s="29" t="str">
        <f t="shared" si="106"/>
        <v/>
      </c>
      <c r="N140" s="28" t="s">
        <v>1140</v>
      </c>
      <c r="O140" s="28" t="s">
        <v>1106</v>
      </c>
      <c r="P140" s="28" t="s">
        <v>904</v>
      </c>
      <c r="Q140" s="28" t="s">
        <v>1105</v>
      </c>
      <c r="R140" s="28"/>
      <c r="S140" s="28"/>
      <c r="T140" s="28"/>
      <c r="U140" s="28"/>
      <c r="V140" s="28"/>
      <c r="W140" s="28"/>
      <c r="X140" s="28">
        <f>IF(AR140="","",VLOOKUP(AR140,추피_입력!$C$2:$E$289,2,0))</f>
        <v>0</v>
      </c>
      <c r="Y140" s="28">
        <f>IF(AS140="","",VLOOKUP(AS140,추피_입력!$C$2:$E$289,2,0))</f>
        <v>0</v>
      </c>
      <c r="Z140" s="28">
        <f>IF(AT140="","",VLOOKUP(AT140,추피_입력!$C$2:$E$289,2,0))</f>
        <v>0</v>
      </c>
      <c r="AA140" s="28">
        <f>IF(AU140="","",VLOOKUP(AU140,추피_입력!$C$2:$E$289,2,0))</f>
        <v>0</v>
      </c>
      <c r="AB140" s="28" t="str">
        <f>IF(AV140="","",VLOOKUP(AV140,추피_입력!$C$2:$E$289,2,0))</f>
        <v/>
      </c>
      <c r="AC140" s="28" t="str">
        <f>IF(AW140="","",VLOOKUP(AW140,추피_입력!$C$2:$E$289,2,0))</f>
        <v/>
      </c>
      <c r="AD140" s="28" t="str">
        <f>IF(AX140="","",VLOOKUP(AX140,추피_입력!$C$2:$E$289,2,0))</f>
        <v/>
      </c>
      <c r="AE140" s="28" t="str">
        <f>IF(AY140="","",VLOOKUP(AY140,추피_입력!$C$2:$E$289,2,0))</f>
        <v/>
      </c>
      <c r="AF140" s="28" t="str">
        <f>IF(AZ140="","",VLOOKUP(AZ140,추피_입력!$C$2:$E$289,2,0))</f>
        <v/>
      </c>
      <c r="AG140" s="28" t="str">
        <f>IF(BA140="","",VLOOKUP(BA140,추피_입력!$C$2:$E$289,2,0))</f>
        <v/>
      </c>
      <c r="AH140" s="28">
        <f>IF(AR140="","",VLOOKUP(AR140,추피_입력!$C$2:$G$289,5,0))</f>
        <v>3</v>
      </c>
      <c r="AI140" s="28">
        <f>IF(AS140="","",VLOOKUP(AS140,추피_입력!$C$2:$G$289,5,0))</f>
        <v>5</v>
      </c>
      <c r="AJ140" s="28">
        <f>IF(AT140="","",VLOOKUP(AT140,추피_입력!$C$2:$G$289,5,0))</f>
        <v>4</v>
      </c>
      <c r="AK140" s="28">
        <f>IF(AU140="","",VLOOKUP(AU140,추피_입력!$C$2:$G$289,5,0))</f>
        <v>1</v>
      </c>
      <c r="AL140" s="28" t="str">
        <f>IF(AV140="","",VLOOKUP(AV140,추피_입력!$C$2:$G$289,5,0))</f>
        <v/>
      </c>
      <c r="AM140" s="28" t="str">
        <f>IF(AW140="","",VLOOKUP(AW140,추피_입력!$C$2:$G$289,5,0))</f>
        <v/>
      </c>
      <c r="AN140" s="28" t="str">
        <f>IF(AX140="","",VLOOKUP(AX140,추피_입력!$C$2:$G$289,5,0))</f>
        <v/>
      </c>
      <c r="AO140" s="28" t="str">
        <f>IF(AY140="","",VLOOKUP(AY140,추피_입력!$C$2:$G$289,5,0))</f>
        <v/>
      </c>
      <c r="AP140" s="28" t="str">
        <f>IF(AZ140="","",VLOOKUP(AZ140,추피_입력!$C$2:$G$289,5,0))</f>
        <v/>
      </c>
      <c r="AQ140" s="28" t="str">
        <f>IF(BA140="","",VLOOKUP(BA140,추피_입력!$C$2:$G$289,5,0))</f>
        <v/>
      </c>
      <c r="AR140" s="28" t="str">
        <f>IF(N140="","",VLOOKUP(N140,추피_입력!$B$2:$E$289,2,0))</f>
        <v>c-76</v>
      </c>
      <c r="AS140" s="28" t="str">
        <f>IF(O140="","",VLOOKUP(O140,추피_입력!$B$2:$E$289,2,0))</f>
        <v>c-72</v>
      </c>
      <c r="AT140" s="28" t="str">
        <f>IF(P140="","",VLOOKUP(P140,추피_입력!$B$2:$E$289,2,0))</f>
        <v>d-37</v>
      </c>
      <c r="AU140" s="28" t="str">
        <f>IF(Q140="","",VLOOKUP(Q140,추피_입력!$B$2:$E$289,2,0))</f>
        <v>b-20</v>
      </c>
      <c r="AV140" s="28" t="str">
        <f>IF(R140="","",VLOOKUP(R140,추피_입력!$B$2:$E$289,2,0))</f>
        <v/>
      </c>
      <c r="AW140" s="28" t="str">
        <f>IF(S140="","",VLOOKUP(S140,추피_입력!$B$2:$E$289,2,0))</f>
        <v/>
      </c>
      <c r="AX140" s="28" t="str">
        <f>IF(T140="","",VLOOKUP(T140,추피_입력!$B$2:$E$289,2,0))</f>
        <v/>
      </c>
      <c r="AY140" s="28" t="str">
        <f>IF(U140="","",VLOOKUP(U140,추피_입력!$B$2:$E$289,2,0))</f>
        <v/>
      </c>
      <c r="AZ140" s="28" t="str">
        <f>IF(V140="","",VLOOKUP(V140,추피_입력!$B$2:$E$289,2,0))</f>
        <v/>
      </c>
      <c r="BA140" s="28" t="str">
        <f>IF(W140="","",VLOOKUP(W140,추피_입력!$B$2:$E$289,2,0))</f>
        <v/>
      </c>
      <c r="BB140" s="28"/>
      <c r="BC140" s="28"/>
      <c r="BD140" s="28"/>
      <c r="BE140" s="28"/>
      <c r="BF140" s="28"/>
      <c r="BG140" s="28"/>
      <c r="BH140" s="28"/>
      <c r="BI140" s="28"/>
      <c r="BJ140" s="28">
        <v>3</v>
      </c>
      <c r="BK140" s="28" t="str">
        <f t="shared" si="115"/>
        <v/>
      </c>
      <c r="BL140" s="28" t="str">
        <f t="shared" si="116"/>
        <v/>
      </c>
      <c r="BM140" s="28" t="str">
        <f t="shared" si="117"/>
        <v/>
      </c>
      <c r="BN140" s="28" t="str">
        <f t="shared" si="118"/>
        <v/>
      </c>
      <c r="BO140" s="28" t="str">
        <f t="shared" si="119"/>
        <v/>
      </c>
      <c r="BP140" s="28" t="str">
        <f t="shared" si="120"/>
        <v/>
      </c>
      <c r="BQ140" s="28" t="str">
        <f t="shared" si="121"/>
        <v/>
      </c>
      <c r="BR140" s="28" t="str">
        <f t="shared" si="122"/>
        <v/>
      </c>
      <c r="BS140" s="28" t="str">
        <f t="shared" si="123"/>
        <v>기계0.2</v>
      </c>
      <c r="BT140" s="28">
        <f t="shared" si="124"/>
        <v>0.2</v>
      </c>
      <c r="BU140" s="28" t="str">
        <f t="shared" si="107"/>
        <v>기계0.2</v>
      </c>
      <c r="BV140" s="28"/>
      <c r="BW140" s="28"/>
      <c r="BX140" s="28"/>
      <c r="BY140" s="28"/>
      <c r="BZ140" s="28"/>
      <c r="CA140" s="28"/>
      <c r="CB140" s="28"/>
      <c r="CC140" s="28"/>
      <c r="CD140" s="28">
        <v>0.2</v>
      </c>
      <c r="CE140" s="28">
        <f t="shared" si="108"/>
        <v>0.06</v>
      </c>
      <c r="CF140" s="28">
        <f t="shared" si="125"/>
        <v>7.0000000000000007E-2</v>
      </c>
      <c r="CG140" s="28">
        <f t="shared" si="126"/>
        <v>7.0000000000000007E-2</v>
      </c>
      <c r="CH140" s="30" t="str">
        <f t="shared" si="109"/>
        <v>기계</v>
      </c>
      <c r="CI140" s="30" t="str">
        <f t="shared" si="110"/>
        <v>-</v>
      </c>
      <c r="CJ140" s="30">
        <f t="shared" si="111"/>
        <v>0.06</v>
      </c>
      <c r="CK140" s="30">
        <f t="shared" si="112"/>
        <v>8</v>
      </c>
      <c r="CL140" s="30" t="str">
        <f t="shared" si="113"/>
        <v/>
      </c>
      <c r="CM140" s="31" t="str">
        <f t="shared" si="114"/>
        <v/>
      </c>
    </row>
    <row r="141" spans="2:91" s="41" customFormat="1" ht="13.5" hidden="1" x14ac:dyDescent="0.3">
      <c r="B141" s="27">
        <v>138</v>
      </c>
      <c r="C141" s="32" t="s">
        <v>1155</v>
      </c>
      <c r="D141" s="33" t="str">
        <f t="shared" si="97"/>
        <v>바스티안 0→3각</v>
      </c>
      <c r="E141" s="33" t="str">
        <f t="shared" si="98"/>
        <v>사샤 0→1각</v>
      </c>
      <c r="F141" s="33" t="str">
        <f t="shared" si="99"/>
        <v>카인 0→5각</v>
      </c>
      <c r="G141" s="33" t="str">
        <f t="shared" si="100"/>
        <v/>
      </c>
      <c r="H141" s="33" t="str">
        <f t="shared" si="101"/>
        <v/>
      </c>
      <c r="I141" s="33" t="str">
        <f t="shared" si="102"/>
        <v/>
      </c>
      <c r="J141" s="33" t="str">
        <f t="shared" si="103"/>
        <v/>
      </c>
      <c r="K141" s="33" t="str">
        <f t="shared" si="104"/>
        <v/>
      </c>
      <c r="L141" s="33" t="str">
        <f t="shared" si="105"/>
        <v/>
      </c>
      <c r="M141" s="33" t="str">
        <f t="shared" si="106"/>
        <v/>
      </c>
      <c r="N141" s="32" t="s">
        <v>1049</v>
      </c>
      <c r="O141" s="32" t="s">
        <v>1105</v>
      </c>
      <c r="P141" s="32" t="s">
        <v>402</v>
      </c>
      <c r="Q141" s="32"/>
      <c r="R141" s="32"/>
      <c r="S141" s="32"/>
      <c r="T141" s="32"/>
      <c r="U141" s="32"/>
      <c r="V141" s="32"/>
      <c r="W141" s="32"/>
      <c r="X141" s="32">
        <f>IF(AR141="","",VLOOKUP(AR141,추피_입력!$C$2:$E$289,2,0))</f>
        <v>0</v>
      </c>
      <c r="Y141" s="32">
        <f>IF(AS141="","",VLOOKUP(AS141,추피_입력!$C$2:$E$289,2,0))</f>
        <v>0</v>
      </c>
      <c r="Z141" s="32">
        <f>IF(AT141="","",VLOOKUP(AT141,추피_입력!$C$2:$E$289,2,0))</f>
        <v>0</v>
      </c>
      <c r="AA141" s="32" t="str">
        <f>IF(AU141="","",VLOOKUP(AU141,추피_입력!$C$2:$E$289,2,0))</f>
        <v/>
      </c>
      <c r="AB141" s="32" t="str">
        <f>IF(AV141="","",VLOOKUP(AV141,추피_입력!$C$2:$E$289,2,0))</f>
        <v/>
      </c>
      <c r="AC141" s="32" t="str">
        <f>IF(AW141="","",VLOOKUP(AW141,추피_입력!$C$2:$E$289,2,0))</f>
        <v/>
      </c>
      <c r="AD141" s="32" t="str">
        <f>IF(AX141="","",VLOOKUP(AX141,추피_입력!$C$2:$E$289,2,0))</f>
        <v/>
      </c>
      <c r="AE141" s="32" t="str">
        <f>IF(AY141="","",VLOOKUP(AY141,추피_입력!$C$2:$E$289,2,0))</f>
        <v/>
      </c>
      <c r="AF141" s="32" t="str">
        <f>IF(AZ141="","",VLOOKUP(AZ141,추피_입력!$C$2:$E$289,2,0))</f>
        <v/>
      </c>
      <c r="AG141" s="32" t="str">
        <f>IF(BA141="","",VLOOKUP(BA141,추피_입력!$C$2:$E$289,2,0))</f>
        <v/>
      </c>
      <c r="AH141" s="32">
        <f>IF(AR141="","",VLOOKUP(AR141,추피_입력!$C$2:$G$289,5,0))</f>
        <v>3</v>
      </c>
      <c r="AI141" s="32">
        <f>IF(AS141="","",VLOOKUP(AS141,추피_입력!$C$2:$G$289,5,0))</f>
        <v>1</v>
      </c>
      <c r="AJ141" s="32">
        <f>IF(AT141="","",VLOOKUP(AT141,추피_입력!$C$2:$G$289,5,0))</f>
        <v>5</v>
      </c>
      <c r="AK141" s="32" t="str">
        <f>IF(AU141="","",VLOOKUP(AU141,추피_입력!$C$2:$G$289,5,0))</f>
        <v/>
      </c>
      <c r="AL141" s="32" t="str">
        <f>IF(AV141="","",VLOOKUP(AV141,추피_입력!$C$2:$G$289,5,0))</f>
        <v/>
      </c>
      <c r="AM141" s="32" t="str">
        <f>IF(AW141="","",VLOOKUP(AW141,추피_입력!$C$2:$G$289,5,0))</f>
        <v/>
      </c>
      <c r="AN141" s="32" t="str">
        <f>IF(AX141="","",VLOOKUP(AX141,추피_입력!$C$2:$G$289,5,0))</f>
        <v/>
      </c>
      <c r="AO141" s="32" t="str">
        <f>IF(AY141="","",VLOOKUP(AY141,추피_입력!$C$2:$G$289,5,0))</f>
        <v/>
      </c>
      <c r="AP141" s="32" t="str">
        <f>IF(AZ141="","",VLOOKUP(AZ141,추피_입력!$C$2:$G$289,5,0))</f>
        <v/>
      </c>
      <c r="AQ141" s="32" t="str">
        <f>IF(BA141="","",VLOOKUP(BA141,추피_입력!$C$2:$G$289,5,0))</f>
        <v/>
      </c>
      <c r="AR141" s="32" t="str">
        <f>IF(N141="","",VLOOKUP(N141,추피_입력!$B$2:$E$289,2,0))</f>
        <v>b-14</v>
      </c>
      <c r="AS141" s="32" t="str">
        <f>IF(O141="","",VLOOKUP(O141,추피_입력!$B$2:$E$289,2,0))</f>
        <v>b-20</v>
      </c>
      <c r="AT141" s="32" t="str">
        <f>IF(P141="","",VLOOKUP(P141,추피_입력!$B$2:$E$289,2,0))</f>
        <v>b-54</v>
      </c>
      <c r="AU141" s="32" t="str">
        <f>IF(Q141="","",VLOOKUP(Q141,추피_입력!$B$2:$E$289,2,0))</f>
        <v/>
      </c>
      <c r="AV141" s="32" t="str">
        <f>IF(R141="","",VLOOKUP(R141,추피_입력!$B$2:$E$289,2,0))</f>
        <v/>
      </c>
      <c r="AW141" s="32" t="str">
        <f>IF(S141="","",VLOOKUP(S141,추피_입력!$B$2:$E$289,2,0))</f>
        <v/>
      </c>
      <c r="AX141" s="32" t="str">
        <f>IF(T141="","",VLOOKUP(T141,추피_입력!$B$2:$E$289,2,0))</f>
        <v/>
      </c>
      <c r="AY141" s="32" t="str">
        <f>IF(U141="","",VLOOKUP(U141,추피_입력!$B$2:$E$289,2,0))</f>
        <v/>
      </c>
      <c r="AZ141" s="32" t="str">
        <f>IF(V141="","",VLOOKUP(V141,추피_입력!$B$2:$E$289,2,0))</f>
        <v/>
      </c>
      <c r="BA141" s="32" t="str">
        <f>IF(W141="","",VLOOKUP(W141,추피_입력!$B$2:$E$289,2,0))</f>
        <v/>
      </c>
      <c r="BB141" s="32"/>
      <c r="BC141" s="32"/>
      <c r="BD141" s="32"/>
      <c r="BE141" s="32">
        <v>2</v>
      </c>
      <c r="BF141" s="32"/>
      <c r="BG141" s="32"/>
      <c r="BH141" s="32"/>
      <c r="BI141" s="32"/>
      <c r="BJ141" s="32"/>
      <c r="BK141" s="32" t="str">
        <f t="shared" si="115"/>
        <v/>
      </c>
      <c r="BL141" s="32" t="str">
        <f t="shared" si="116"/>
        <v/>
      </c>
      <c r="BM141" s="32" t="str">
        <f t="shared" si="117"/>
        <v/>
      </c>
      <c r="BN141" s="32" t="str">
        <f t="shared" si="118"/>
        <v/>
      </c>
      <c r="BO141" s="32" t="str">
        <f t="shared" si="119"/>
        <v>식물0.2</v>
      </c>
      <c r="BP141" s="32" t="str">
        <f t="shared" si="120"/>
        <v/>
      </c>
      <c r="BQ141" s="32" t="str">
        <f t="shared" si="121"/>
        <v/>
      </c>
      <c r="BR141" s="32" t="str">
        <f t="shared" si="122"/>
        <v/>
      </c>
      <c r="BS141" s="32" t="str">
        <f t="shared" si="123"/>
        <v/>
      </c>
      <c r="BT141" s="32">
        <f t="shared" si="124"/>
        <v>0.2</v>
      </c>
      <c r="BU141" s="32" t="str">
        <f t="shared" si="107"/>
        <v>식물0.2</v>
      </c>
      <c r="BV141" s="32"/>
      <c r="BW141" s="32"/>
      <c r="BX141" s="32"/>
      <c r="BY141" s="32"/>
      <c r="BZ141" s="32">
        <v>0.2</v>
      </c>
      <c r="CA141" s="32"/>
      <c r="CB141" s="32"/>
      <c r="CC141" s="32"/>
      <c r="CD141" s="32"/>
      <c r="CE141" s="32">
        <f t="shared" si="108"/>
        <v>0.06</v>
      </c>
      <c r="CF141" s="32">
        <f t="shared" si="125"/>
        <v>7.0000000000000007E-2</v>
      </c>
      <c r="CG141" s="32">
        <f t="shared" si="126"/>
        <v>7.0000000000000007E-2</v>
      </c>
      <c r="CH141" s="34" t="str">
        <f t="shared" si="109"/>
        <v>식물</v>
      </c>
      <c r="CI141" s="34" t="str">
        <f t="shared" si="110"/>
        <v>-</v>
      </c>
      <c r="CJ141" s="34">
        <f t="shared" si="111"/>
        <v>0.06</v>
      </c>
      <c r="CK141" s="34">
        <f t="shared" si="112"/>
        <v>6</v>
      </c>
      <c r="CL141" s="34" t="str">
        <f t="shared" si="113"/>
        <v/>
      </c>
      <c r="CM141" s="35" t="str">
        <f t="shared" si="114"/>
        <v/>
      </c>
    </row>
    <row r="142" spans="2:91" s="41" customFormat="1" ht="13.5" hidden="1" x14ac:dyDescent="0.3">
      <c r="B142" s="27">
        <v>139</v>
      </c>
      <c r="C142" s="28" t="s">
        <v>1156</v>
      </c>
      <c r="D142" s="29" t="str">
        <f t="shared" si="97"/>
        <v>바스티안 0→3각</v>
      </c>
      <c r="E142" s="29" t="str">
        <f t="shared" si="98"/>
        <v>사샤 0→1각</v>
      </c>
      <c r="F142" s="29" t="str">
        <f t="shared" si="99"/>
        <v>예지의 아크 아가톤 0→3각</v>
      </c>
      <c r="G142" s="29" t="str">
        <f t="shared" si="100"/>
        <v/>
      </c>
      <c r="H142" s="29" t="str">
        <f t="shared" si="101"/>
        <v/>
      </c>
      <c r="I142" s="29" t="str">
        <f t="shared" si="102"/>
        <v/>
      </c>
      <c r="J142" s="29" t="str">
        <f t="shared" si="103"/>
        <v/>
      </c>
      <c r="K142" s="29" t="str">
        <f t="shared" si="104"/>
        <v/>
      </c>
      <c r="L142" s="29" t="str">
        <f t="shared" si="105"/>
        <v/>
      </c>
      <c r="M142" s="29" t="str">
        <f t="shared" si="106"/>
        <v/>
      </c>
      <c r="N142" s="28" t="s">
        <v>1049</v>
      </c>
      <c r="O142" s="28" t="s">
        <v>1105</v>
      </c>
      <c r="P142" s="28" t="s">
        <v>1157</v>
      </c>
      <c r="Q142" s="28"/>
      <c r="R142" s="28"/>
      <c r="S142" s="28"/>
      <c r="T142" s="28"/>
      <c r="U142" s="28"/>
      <c r="V142" s="28"/>
      <c r="W142" s="28"/>
      <c r="X142" s="28">
        <f>IF(AR142="","",VLOOKUP(AR142,추피_입력!$C$2:$E$289,2,0))</f>
        <v>0</v>
      </c>
      <c r="Y142" s="28">
        <f>IF(AS142="","",VLOOKUP(AS142,추피_입력!$C$2:$E$289,2,0))</f>
        <v>0</v>
      </c>
      <c r="Z142" s="28">
        <f>IF(AT142="","",VLOOKUP(AT142,추피_입력!$C$2:$E$289,2,0))</f>
        <v>0</v>
      </c>
      <c r="AA142" s="28" t="str">
        <f>IF(AU142="","",VLOOKUP(AU142,추피_입력!$C$2:$E$289,2,0))</f>
        <v/>
      </c>
      <c r="AB142" s="28" t="str">
        <f>IF(AV142="","",VLOOKUP(AV142,추피_입력!$C$2:$E$289,2,0))</f>
        <v/>
      </c>
      <c r="AC142" s="28" t="str">
        <f>IF(AW142="","",VLOOKUP(AW142,추피_입력!$C$2:$E$289,2,0))</f>
        <v/>
      </c>
      <c r="AD142" s="28" t="str">
        <f>IF(AX142="","",VLOOKUP(AX142,추피_입력!$C$2:$E$289,2,0))</f>
        <v/>
      </c>
      <c r="AE142" s="28" t="str">
        <f>IF(AY142="","",VLOOKUP(AY142,추피_입력!$C$2:$E$289,2,0))</f>
        <v/>
      </c>
      <c r="AF142" s="28" t="str">
        <f>IF(AZ142="","",VLOOKUP(AZ142,추피_입력!$C$2:$E$289,2,0))</f>
        <v/>
      </c>
      <c r="AG142" s="28" t="str">
        <f>IF(BA142="","",VLOOKUP(BA142,추피_입력!$C$2:$E$289,2,0))</f>
        <v/>
      </c>
      <c r="AH142" s="28">
        <f>IF(AR142="","",VLOOKUP(AR142,추피_입력!$C$2:$G$289,5,0))</f>
        <v>3</v>
      </c>
      <c r="AI142" s="28">
        <f>IF(AS142="","",VLOOKUP(AS142,추피_입력!$C$2:$G$289,5,0))</f>
        <v>1</v>
      </c>
      <c r="AJ142" s="28">
        <f>IF(AT142="","",VLOOKUP(AT142,추피_입력!$C$2:$G$289,5,0))</f>
        <v>3</v>
      </c>
      <c r="AK142" s="28" t="str">
        <f>IF(AU142="","",VLOOKUP(AU142,추피_입력!$C$2:$G$289,5,0))</f>
        <v/>
      </c>
      <c r="AL142" s="28" t="str">
        <f>IF(AV142="","",VLOOKUP(AV142,추피_입력!$C$2:$G$289,5,0))</f>
        <v/>
      </c>
      <c r="AM142" s="28" t="str">
        <f>IF(AW142="","",VLOOKUP(AW142,추피_입력!$C$2:$G$289,5,0))</f>
        <v/>
      </c>
      <c r="AN142" s="28" t="str">
        <f>IF(AX142="","",VLOOKUP(AX142,추피_입력!$C$2:$G$289,5,0))</f>
        <v/>
      </c>
      <c r="AO142" s="28" t="str">
        <f>IF(AY142="","",VLOOKUP(AY142,추피_입력!$C$2:$G$289,5,0))</f>
        <v/>
      </c>
      <c r="AP142" s="28" t="str">
        <f>IF(AZ142="","",VLOOKUP(AZ142,추피_입력!$C$2:$G$289,5,0))</f>
        <v/>
      </c>
      <c r="AQ142" s="28" t="str">
        <f>IF(BA142="","",VLOOKUP(BA142,추피_입력!$C$2:$G$289,5,0))</f>
        <v/>
      </c>
      <c r="AR142" s="28" t="str">
        <f>IF(N142="","",VLOOKUP(N142,추피_입력!$B$2:$E$289,2,0))</f>
        <v>b-14</v>
      </c>
      <c r="AS142" s="28" t="str">
        <f>IF(O142="","",VLOOKUP(O142,추피_입력!$B$2:$E$289,2,0))</f>
        <v>b-20</v>
      </c>
      <c r="AT142" s="28" t="str">
        <f>IF(P142="","",VLOOKUP(P142,추피_입력!$B$2:$E$289,2,0))</f>
        <v>b-39</v>
      </c>
      <c r="AU142" s="28" t="str">
        <f>IF(Q142="","",VLOOKUP(Q142,추피_입력!$B$2:$E$289,2,0))</f>
        <v/>
      </c>
      <c r="AV142" s="28" t="str">
        <f>IF(R142="","",VLOOKUP(R142,추피_입력!$B$2:$E$289,2,0))</f>
        <v/>
      </c>
      <c r="AW142" s="28" t="str">
        <f>IF(S142="","",VLOOKUP(S142,추피_입력!$B$2:$E$289,2,0))</f>
        <v/>
      </c>
      <c r="AX142" s="28" t="str">
        <f>IF(T142="","",VLOOKUP(T142,추피_입력!$B$2:$E$289,2,0))</f>
        <v/>
      </c>
      <c r="AY142" s="28" t="str">
        <f>IF(U142="","",VLOOKUP(U142,추피_입력!$B$2:$E$289,2,0))</f>
        <v/>
      </c>
      <c r="AZ142" s="28" t="str">
        <f>IF(V142="","",VLOOKUP(V142,추피_입력!$B$2:$E$289,2,0))</f>
        <v/>
      </c>
      <c r="BA142" s="28" t="str">
        <f>IF(W142="","",VLOOKUP(W142,추피_입력!$B$2:$E$289,2,0))</f>
        <v/>
      </c>
      <c r="BB142" s="28"/>
      <c r="BC142" s="28"/>
      <c r="BD142" s="28"/>
      <c r="BE142" s="28"/>
      <c r="BF142" s="28">
        <v>2</v>
      </c>
      <c r="BG142" s="28"/>
      <c r="BH142" s="28"/>
      <c r="BI142" s="28"/>
      <c r="BJ142" s="28"/>
      <c r="BK142" s="28" t="str">
        <f t="shared" si="115"/>
        <v/>
      </c>
      <c r="BL142" s="28" t="str">
        <f t="shared" si="116"/>
        <v/>
      </c>
      <c r="BM142" s="28" t="str">
        <f t="shared" si="117"/>
        <v/>
      </c>
      <c r="BN142" s="28" t="str">
        <f t="shared" si="118"/>
        <v/>
      </c>
      <c r="BO142" s="28" t="str">
        <f t="shared" si="119"/>
        <v/>
      </c>
      <c r="BP142" s="28" t="str">
        <f t="shared" si="120"/>
        <v>곤충0.2</v>
      </c>
      <c r="BQ142" s="28" t="str">
        <f t="shared" si="121"/>
        <v/>
      </c>
      <c r="BR142" s="28" t="str">
        <f t="shared" si="122"/>
        <v/>
      </c>
      <c r="BS142" s="28" t="str">
        <f t="shared" si="123"/>
        <v/>
      </c>
      <c r="BT142" s="28">
        <f t="shared" si="124"/>
        <v>0.2</v>
      </c>
      <c r="BU142" s="28" t="str">
        <f t="shared" si="107"/>
        <v>곤충0.2</v>
      </c>
      <c r="BV142" s="28"/>
      <c r="BW142" s="28"/>
      <c r="BX142" s="28"/>
      <c r="BY142" s="28"/>
      <c r="BZ142" s="28"/>
      <c r="CA142" s="28">
        <v>0.2</v>
      </c>
      <c r="CB142" s="28"/>
      <c r="CC142" s="28"/>
      <c r="CD142" s="28"/>
      <c r="CE142" s="28">
        <f t="shared" si="108"/>
        <v>0.06</v>
      </c>
      <c r="CF142" s="28">
        <f t="shared" si="125"/>
        <v>7.0000000000000007E-2</v>
      </c>
      <c r="CG142" s="28">
        <f t="shared" si="126"/>
        <v>7.0000000000000007E-2</v>
      </c>
      <c r="CH142" s="30" t="str">
        <f t="shared" si="109"/>
        <v>곤충</v>
      </c>
      <c r="CI142" s="30" t="str">
        <f t="shared" si="110"/>
        <v>-</v>
      </c>
      <c r="CJ142" s="30">
        <f t="shared" si="111"/>
        <v>0.06</v>
      </c>
      <c r="CK142" s="30">
        <f t="shared" si="112"/>
        <v>6</v>
      </c>
      <c r="CL142" s="30" t="str">
        <f t="shared" si="113"/>
        <v/>
      </c>
      <c r="CM142" s="31" t="str">
        <f t="shared" si="114"/>
        <v/>
      </c>
    </row>
    <row r="143" spans="2:91" s="41" customFormat="1" ht="13.5" hidden="1" x14ac:dyDescent="0.3">
      <c r="B143" s="27">
        <v>140</v>
      </c>
      <c r="C143" s="32" t="s">
        <v>1158</v>
      </c>
      <c r="D143" s="33" t="str">
        <f t="shared" si="97"/>
        <v>미한 1→5각</v>
      </c>
      <c r="E143" s="33" t="str">
        <f t="shared" si="98"/>
        <v>비비안 0→5각</v>
      </c>
      <c r="F143" s="33" t="str">
        <f t="shared" si="99"/>
        <v>루테란 성 네리아 0→3각</v>
      </c>
      <c r="G143" s="33" t="str">
        <f t="shared" si="100"/>
        <v>갈기파도 항구 네리아 0→4각</v>
      </c>
      <c r="H143" s="33" t="str">
        <f t="shared" si="101"/>
        <v>오렐다 1→3각</v>
      </c>
      <c r="I143" s="33" t="str">
        <f t="shared" si="102"/>
        <v>국왕 실리안 1→2각</v>
      </c>
      <c r="J143" s="33" t="str">
        <f t="shared" si="103"/>
        <v>루티아 0→4각</v>
      </c>
      <c r="K143" s="33" t="str">
        <f t="shared" si="104"/>
        <v>모리나 0→5각</v>
      </c>
      <c r="L143" s="33" t="str">
        <f t="shared" si="105"/>
        <v/>
      </c>
      <c r="M143" s="33" t="str">
        <f t="shared" si="106"/>
        <v/>
      </c>
      <c r="N143" s="32" t="s">
        <v>951</v>
      </c>
      <c r="O143" s="32" t="s">
        <v>1159</v>
      </c>
      <c r="P143" s="32" t="s">
        <v>135</v>
      </c>
      <c r="Q143" s="32" t="s">
        <v>236</v>
      </c>
      <c r="R143" s="32" t="s">
        <v>362</v>
      </c>
      <c r="S143" s="32" t="s">
        <v>275</v>
      </c>
      <c r="T143" s="32" t="s">
        <v>157</v>
      </c>
      <c r="U143" s="32" t="s">
        <v>358</v>
      </c>
      <c r="V143" s="32"/>
      <c r="W143" s="32"/>
      <c r="X143" s="32">
        <f>IF(AR143="","",VLOOKUP(AR143,추피_입력!$C$2:$E$289,2,0))</f>
        <v>1</v>
      </c>
      <c r="Y143" s="32">
        <f>IF(AS143="","",VLOOKUP(AS143,추피_입력!$C$2:$E$289,2,0))</f>
        <v>0</v>
      </c>
      <c r="Z143" s="32">
        <f>IF(AT143="","",VLOOKUP(AT143,추피_입력!$C$2:$E$289,2,0))</f>
        <v>0</v>
      </c>
      <c r="AA143" s="32">
        <f>IF(AU143="","",VLOOKUP(AU143,추피_입력!$C$2:$E$289,2,0))</f>
        <v>0</v>
      </c>
      <c r="AB143" s="32">
        <f>IF(AV143="","",VLOOKUP(AV143,추피_입력!$C$2:$E$289,2,0))</f>
        <v>1</v>
      </c>
      <c r="AC143" s="32">
        <f>IF(AW143="","",VLOOKUP(AW143,추피_입력!$C$2:$E$289,2,0))</f>
        <v>1</v>
      </c>
      <c r="AD143" s="32">
        <f>IF(AX143="","",VLOOKUP(AX143,추피_입력!$C$2:$E$289,2,0))</f>
        <v>0</v>
      </c>
      <c r="AE143" s="32">
        <f>IF(AY143="","",VLOOKUP(AY143,추피_입력!$C$2:$E$289,2,0))</f>
        <v>0</v>
      </c>
      <c r="AF143" s="32" t="str">
        <f>IF(AZ143="","",VLOOKUP(AZ143,추피_입력!$C$2:$E$289,2,0))</f>
        <v/>
      </c>
      <c r="AG143" s="32" t="str">
        <f>IF(BA143="","",VLOOKUP(BA143,추피_입력!$C$2:$E$289,2,0))</f>
        <v/>
      </c>
      <c r="AH143" s="32">
        <f>IF(AR143="","",VLOOKUP(AR143,추피_입력!$C$2:$G$289,5,0))</f>
        <v>5</v>
      </c>
      <c r="AI143" s="32">
        <f>IF(AS143="","",VLOOKUP(AS143,추피_입력!$C$2:$G$289,5,0))</f>
        <v>5</v>
      </c>
      <c r="AJ143" s="32">
        <f>IF(AT143="","",VLOOKUP(AT143,추피_입력!$C$2:$G$289,5,0))</f>
        <v>3</v>
      </c>
      <c r="AK143" s="32">
        <f>IF(AU143="","",VLOOKUP(AU143,추피_입력!$C$2:$G$289,5,0))</f>
        <v>4</v>
      </c>
      <c r="AL143" s="32">
        <f>IF(AV143="","",VLOOKUP(AV143,추피_입력!$C$2:$G$289,5,0))</f>
        <v>3</v>
      </c>
      <c r="AM143" s="32">
        <f>IF(AW143="","",VLOOKUP(AW143,추피_입력!$C$2:$G$289,5,0))</f>
        <v>2</v>
      </c>
      <c r="AN143" s="32">
        <f>IF(AX143="","",VLOOKUP(AX143,추피_입력!$C$2:$G$289,5,0))</f>
        <v>4</v>
      </c>
      <c r="AO143" s="32">
        <f>IF(AY143="","",VLOOKUP(AY143,추피_입력!$C$2:$G$289,5,0))</f>
        <v>5</v>
      </c>
      <c r="AP143" s="32" t="str">
        <f>IF(AZ143="","",VLOOKUP(AZ143,추피_입력!$C$2:$G$289,5,0))</f>
        <v/>
      </c>
      <c r="AQ143" s="32" t="str">
        <f>IF(BA143="","",VLOOKUP(BA143,추피_입력!$C$2:$G$289,5,0))</f>
        <v/>
      </c>
      <c r="AR143" s="32" t="str">
        <f>IF(N143="","",VLOOKUP(N143,추피_입력!$B$2:$E$289,2,0))</f>
        <v>c-31</v>
      </c>
      <c r="AS143" s="32" t="str">
        <f>IF(O143="","",VLOOKUP(O143,추피_입력!$B$2:$E$289,2,0))</f>
        <v>e-15</v>
      </c>
      <c r="AT143" s="32" t="str">
        <f>IF(P143="","",VLOOKUP(P143,추피_입력!$B$2:$E$289,2,0))</f>
        <v>c-22</v>
      </c>
      <c r="AU143" s="32" t="str">
        <f>IF(Q143="","",VLOOKUP(Q143,추피_입력!$B$2:$E$289,2,0))</f>
        <v>c-2</v>
      </c>
      <c r="AV143" s="32" t="str">
        <f>IF(R143="","",VLOOKUP(R143,추피_입력!$B$2:$E$289,2,0))</f>
        <v>c-70</v>
      </c>
      <c r="AW143" s="32" t="str">
        <f>IF(S143="","",VLOOKUP(S143,추피_입력!$B$2:$E$289,2,0))</f>
        <v>a-3</v>
      </c>
      <c r="AX143" s="32" t="str">
        <f>IF(T143="","",VLOOKUP(T143,추피_입력!$B$2:$E$289,2,0))</f>
        <v>d-14</v>
      </c>
      <c r="AY143" s="32" t="str">
        <f>IF(U143="","",VLOOKUP(U143,추피_입력!$B$2:$E$289,2,0))</f>
        <v>d-16</v>
      </c>
      <c r="AZ143" s="32" t="str">
        <f>IF(V143="","",VLOOKUP(V143,추피_입력!$B$2:$E$289,2,0))</f>
        <v/>
      </c>
      <c r="BA143" s="32" t="str">
        <f>IF(W143="","",VLOOKUP(W143,추피_입력!$B$2:$E$289,2,0))</f>
        <v/>
      </c>
      <c r="BB143" s="32">
        <v>6</v>
      </c>
      <c r="BC143" s="32"/>
      <c r="BD143" s="32"/>
      <c r="BE143" s="32"/>
      <c r="BF143" s="32"/>
      <c r="BG143" s="32"/>
      <c r="BH143" s="32"/>
      <c r="BI143" s="32"/>
      <c r="BJ143" s="32"/>
      <c r="BK143" s="32" t="str">
        <f t="shared" si="115"/>
        <v/>
      </c>
      <c r="BL143" s="32" t="str">
        <f t="shared" si="116"/>
        <v/>
      </c>
      <c r="BM143" s="32" t="str">
        <f t="shared" si="117"/>
        <v/>
      </c>
      <c r="BN143" s="32" t="str">
        <f t="shared" si="118"/>
        <v/>
      </c>
      <c r="BO143" s="32" t="str">
        <f t="shared" si="119"/>
        <v/>
      </c>
      <c r="BP143" s="32" t="str">
        <f t="shared" si="120"/>
        <v/>
      </c>
      <c r="BQ143" s="32" t="str">
        <f t="shared" si="121"/>
        <v>정령0.2</v>
      </c>
      <c r="BR143" s="32" t="str">
        <f t="shared" si="122"/>
        <v/>
      </c>
      <c r="BS143" s="32" t="str">
        <f t="shared" si="123"/>
        <v/>
      </c>
      <c r="BT143" s="32">
        <f t="shared" si="124"/>
        <v>0.2</v>
      </c>
      <c r="BU143" s="32" t="str">
        <f t="shared" si="107"/>
        <v>정령0.2</v>
      </c>
      <c r="BV143" s="32"/>
      <c r="BW143" s="32"/>
      <c r="BX143" s="32"/>
      <c r="BY143" s="32"/>
      <c r="BZ143" s="32"/>
      <c r="CA143" s="32"/>
      <c r="CB143" s="32">
        <v>0.2</v>
      </c>
      <c r="CC143" s="32"/>
      <c r="CD143" s="32"/>
      <c r="CE143" s="32">
        <f t="shared" si="108"/>
        <v>0.06</v>
      </c>
      <c r="CF143" s="32">
        <f t="shared" si="125"/>
        <v>7.0000000000000007E-2</v>
      </c>
      <c r="CG143" s="32">
        <f t="shared" si="126"/>
        <v>7.0000000000000007E-2</v>
      </c>
      <c r="CH143" s="34" t="str">
        <f t="shared" si="109"/>
        <v>정령</v>
      </c>
      <c r="CI143" s="34" t="str">
        <f t="shared" si="110"/>
        <v>-</v>
      </c>
      <c r="CJ143" s="34">
        <f t="shared" si="111"/>
        <v>0.06</v>
      </c>
      <c r="CK143" s="34">
        <f t="shared" si="112"/>
        <v>13</v>
      </c>
      <c r="CL143" s="34" t="str">
        <f t="shared" si="113"/>
        <v/>
      </c>
      <c r="CM143" s="35" t="str">
        <f t="shared" si="114"/>
        <v/>
      </c>
    </row>
    <row r="144" spans="2:91" s="41" customFormat="1" ht="13.5" hidden="1" x14ac:dyDescent="0.3">
      <c r="B144" s="27">
        <v>141</v>
      </c>
      <c r="C144" s="28" t="s">
        <v>1160</v>
      </c>
      <c r="D144" s="29" t="str">
        <f t="shared" si="97"/>
        <v>루아브 1→3각</v>
      </c>
      <c r="E144" s="29" t="str">
        <f t="shared" si="98"/>
        <v>바에단 3→4각</v>
      </c>
      <c r="F144" s="29" t="str">
        <f t="shared" si="99"/>
        <v/>
      </c>
      <c r="G144" s="29" t="str">
        <f t="shared" si="100"/>
        <v/>
      </c>
      <c r="H144" s="29" t="str">
        <f t="shared" si="101"/>
        <v/>
      </c>
      <c r="I144" s="29" t="str">
        <f t="shared" si="102"/>
        <v/>
      </c>
      <c r="J144" s="29" t="str">
        <f t="shared" si="103"/>
        <v/>
      </c>
      <c r="K144" s="29" t="str">
        <f t="shared" si="104"/>
        <v/>
      </c>
      <c r="L144" s="29" t="str">
        <f t="shared" si="105"/>
        <v/>
      </c>
      <c r="M144" s="29" t="str">
        <f t="shared" si="106"/>
        <v/>
      </c>
      <c r="N144" s="28" t="s">
        <v>1001</v>
      </c>
      <c r="O144" s="28" t="s">
        <v>1053</v>
      </c>
      <c r="P144" s="28"/>
      <c r="Q144" s="28"/>
      <c r="R144" s="28"/>
      <c r="S144" s="28"/>
      <c r="T144" s="28"/>
      <c r="U144" s="28"/>
      <c r="V144" s="28"/>
      <c r="W144" s="28"/>
      <c r="X144" s="28">
        <f>IF(AR144="","",VLOOKUP(AR144,추피_입력!$C$2:$E$289,2,0))</f>
        <v>1</v>
      </c>
      <c r="Y144" s="28">
        <f>IF(AS144="","",VLOOKUP(AS144,추피_입력!$C$2:$E$289,2,0))</f>
        <v>3</v>
      </c>
      <c r="Z144" s="28" t="str">
        <f>IF(AT144="","",VLOOKUP(AT144,추피_입력!$C$2:$E$289,2,0))</f>
        <v/>
      </c>
      <c r="AA144" s="28" t="str">
        <f>IF(AU144="","",VLOOKUP(AU144,추피_입력!$C$2:$E$289,2,0))</f>
        <v/>
      </c>
      <c r="AB144" s="28" t="str">
        <f>IF(AV144="","",VLOOKUP(AV144,추피_입력!$C$2:$E$289,2,0))</f>
        <v/>
      </c>
      <c r="AC144" s="28" t="str">
        <f>IF(AW144="","",VLOOKUP(AW144,추피_입력!$C$2:$E$289,2,0))</f>
        <v/>
      </c>
      <c r="AD144" s="28" t="str">
        <f>IF(AX144="","",VLOOKUP(AX144,추피_입력!$C$2:$E$289,2,0))</f>
        <v/>
      </c>
      <c r="AE144" s="28" t="str">
        <f>IF(AY144="","",VLOOKUP(AY144,추피_입력!$C$2:$E$289,2,0))</f>
        <v/>
      </c>
      <c r="AF144" s="28" t="str">
        <f>IF(AZ144="","",VLOOKUP(AZ144,추피_입력!$C$2:$E$289,2,0))</f>
        <v/>
      </c>
      <c r="AG144" s="28" t="str">
        <f>IF(BA144="","",VLOOKUP(BA144,추피_입력!$C$2:$E$289,2,0))</f>
        <v/>
      </c>
      <c r="AH144" s="28">
        <f>IF(AR144="","",VLOOKUP(AR144,추피_입력!$C$2:$G$289,5,0))</f>
        <v>3</v>
      </c>
      <c r="AI144" s="28">
        <f>IF(AS144="","",VLOOKUP(AS144,추피_입력!$C$2:$G$289,5,0))</f>
        <v>4</v>
      </c>
      <c r="AJ144" s="28" t="str">
        <f>IF(AT144="","",VLOOKUP(AT144,추피_입력!$C$2:$G$289,5,0))</f>
        <v/>
      </c>
      <c r="AK144" s="28" t="str">
        <f>IF(AU144="","",VLOOKUP(AU144,추피_입력!$C$2:$G$289,5,0))</f>
        <v/>
      </c>
      <c r="AL144" s="28" t="str">
        <f>IF(AV144="","",VLOOKUP(AV144,추피_입력!$C$2:$G$289,5,0))</f>
        <v/>
      </c>
      <c r="AM144" s="28" t="str">
        <f>IF(AW144="","",VLOOKUP(AW144,추피_입력!$C$2:$G$289,5,0))</f>
        <v/>
      </c>
      <c r="AN144" s="28" t="str">
        <f>IF(AX144="","",VLOOKUP(AX144,추피_입력!$C$2:$G$289,5,0))</f>
        <v/>
      </c>
      <c r="AO144" s="28" t="str">
        <f>IF(AY144="","",VLOOKUP(AY144,추피_입력!$C$2:$G$289,5,0))</f>
        <v/>
      </c>
      <c r="AP144" s="28" t="str">
        <f>IF(AZ144="","",VLOOKUP(AZ144,추피_입력!$C$2:$G$289,5,0))</f>
        <v/>
      </c>
      <c r="AQ144" s="28" t="str">
        <f>IF(BA144="","",VLOOKUP(BA144,추피_입력!$C$2:$G$289,5,0))</f>
        <v/>
      </c>
      <c r="AR144" s="28" t="str">
        <f>IF(N144="","",VLOOKUP(N144,추피_입력!$B$2:$E$289,2,0))</f>
        <v>c-21</v>
      </c>
      <c r="AS144" s="28" t="str">
        <f>IF(O144="","",VLOOKUP(O144,추피_입력!$B$2:$E$289,2,0))</f>
        <v>c-33</v>
      </c>
      <c r="AT144" s="28" t="str">
        <f>IF(P144="","",VLOOKUP(P144,추피_입력!$B$2:$E$289,2,0))</f>
        <v/>
      </c>
      <c r="AU144" s="28" t="str">
        <f>IF(Q144="","",VLOOKUP(Q144,추피_입력!$B$2:$E$289,2,0))</f>
        <v/>
      </c>
      <c r="AV144" s="28" t="str">
        <f>IF(R144="","",VLOOKUP(R144,추피_입력!$B$2:$E$289,2,0))</f>
        <v/>
      </c>
      <c r="AW144" s="28" t="str">
        <f>IF(S144="","",VLOOKUP(S144,추피_입력!$B$2:$E$289,2,0))</f>
        <v/>
      </c>
      <c r="AX144" s="28" t="str">
        <f>IF(T144="","",VLOOKUP(T144,추피_입력!$B$2:$E$289,2,0))</f>
        <v/>
      </c>
      <c r="AY144" s="28" t="str">
        <f>IF(U144="","",VLOOKUP(U144,추피_입력!$B$2:$E$289,2,0))</f>
        <v/>
      </c>
      <c r="AZ144" s="28" t="str">
        <f>IF(V144="","",VLOOKUP(V144,추피_입력!$B$2:$E$289,2,0))</f>
        <v/>
      </c>
      <c r="BA144" s="28" t="str">
        <f>IF(W144="","",VLOOKUP(W144,추피_입력!$B$2:$E$289,2,0))</f>
        <v/>
      </c>
      <c r="BB144" s="28"/>
      <c r="BC144" s="28"/>
      <c r="BD144" s="28"/>
      <c r="BE144" s="28"/>
      <c r="BF144" s="28"/>
      <c r="BG144" s="28"/>
      <c r="BH144" s="28"/>
      <c r="BI144" s="28"/>
      <c r="BJ144" s="28">
        <v>2</v>
      </c>
      <c r="BK144" s="28" t="str">
        <f t="shared" si="115"/>
        <v/>
      </c>
      <c r="BL144" s="28" t="str">
        <f t="shared" si="116"/>
        <v/>
      </c>
      <c r="BM144" s="28" t="str">
        <f t="shared" si="117"/>
        <v/>
      </c>
      <c r="BN144" s="28" t="str">
        <f t="shared" si="118"/>
        <v/>
      </c>
      <c r="BO144" s="28" t="str">
        <f t="shared" si="119"/>
        <v/>
      </c>
      <c r="BP144" s="28" t="str">
        <f t="shared" si="120"/>
        <v/>
      </c>
      <c r="BQ144" s="28" t="str">
        <f t="shared" si="121"/>
        <v/>
      </c>
      <c r="BR144" s="28" t="str">
        <f t="shared" si="122"/>
        <v/>
      </c>
      <c r="BS144" s="28" t="str">
        <f t="shared" si="123"/>
        <v>기계0.2</v>
      </c>
      <c r="BT144" s="28">
        <f t="shared" si="124"/>
        <v>0.2</v>
      </c>
      <c r="BU144" s="28" t="str">
        <f t="shared" si="107"/>
        <v>기계0.2</v>
      </c>
      <c r="BV144" s="28"/>
      <c r="BW144" s="28"/>
      <c r="BX144" s="28"/>
      <c r="BY144" s="28"/>
      <c r="BZ144" s="28"/>
      <c r="CA144" s="28"/>
      <c r="CB144" s="28"/>
      <c r="CC144" s="28"/>
      <c r="CD144" s="28">
        <v>0.2</v>
      </c>
      <c r="CE144" s="28">
        <f t="shared" si="108"/>
        <v>0.06</v>
      </c>
      <c r="CF144" s="28">
        <f t="shared" si="125"/>
        <v>7.0000000000000007E-2</v>
      </c>
      <c r="CG144" s="28">
        <f t="shared" si="126"/>
        <v>7.0000000000000007E-2</v>
      </c>
      <c r="CH144" s="30" t="str">
        <f t="shared" si="109"/>
        <v>기계</v>
      </c>
      <c r="CI144" s="30">
        <f t="shared" si="110"/>
        <v>0.06</v>
      </c>
      <c r="CJ144" s="30">
        <f t="shared" si="111"/>
        <v>0.06</v>
      </c>
      <c r="CK144" s="30" t="str">
        <f t="shared" si="112"/>
        <v/>
      </c>
      <c r="CL144" s="30" t="str">
        <f t="shared" si="113"/>
        <v/>
      </c>
      <c r="CM144" s="31" t="str">
        <f t="shared" si="114"/>
        <v/>
      </c>
    </row>
    <row r="145" spans="2:91" s="41" customFormat="1" ht="13.5" hidden="1" x14ac:dyDescent="0.3">
      <c r="B145" s="27">
        <v>142</v>
      </c>
      <c r="C145" s="32" t="s">
        <v>1161</v>
      </c>
      <c r="D145" s="33" t="str">
        <f t="shared" si="97"/>
        <v>에르제베트 0각</v>
      </c>
      <c r="E145" s="33" t="str">
        <f t="shared" si="98"/>
        <v>크리스틴 1→2각</v>
      </c>
      <c r="F145" s="33" t="str">
        <f t="shared" si="99"/>
        <v/>
      </c>
      <c r="G145" s="33" t="str">
        <f t="shared" si="100"/>
        <v/>
      </c>
      <c r="H145" s="33" t="str">
        <f t="shared" si="101"/>
        <v/>
      </c>
      <c r="I145" s="33" t="str">
        <f t="shared" si="102"/>
        <v/>
      </c>
      <c r="J145" s="33" t="str">
        <f t="shared" si="103"/>
        <v/>
      </c>
      <c r="K145" s="33" t="str">
        <f t="shared" si="104"/>
        <v/>
      </c>
      <c r="L145" s="33" t="str">
        <f t="shared" si="105"/>
        <v/>
      </c>
      <c r="M145" s="33" t="str">
        <f t="shared" si="106"/>
        <v/>
      </c>
      <c r="N145" s="32" t="s">
        <v>1128</v>
      </c>
      <c r="O145" s="32" t="s">
        <v>1162</v>
      </c>
      <c r="P145" s="32"/>
      <c r="Q145" s="32"/>
      <c r="R145" s="32"/>
      <c r="S145" s="32"/>
      <c r="T145" s="32"/>
      <c r="U145" s="32"/>
      <c r="V145" s="32"/>
      <c r="W145" s="32"/>
      <c r="X145" s="32">
        <f>IF(AR145="","",VLOOKUP(AR145,추피_입력!$C$2:$E$289,2,0))</f>
        <v>0</v>
      </c>
      <c r="Y145" s="32">
        <f>IF(AS145="","",VLOOKUP(AS145,추피_입력!$C$2:$E$289,2,0))</f>
        <v>1</v>
      </c>
      <c r="Z145" s="32" t="str">
        <f>IF(AT145="","",VLOOKUP(AT145,추피_입력!$C$2:$E$289,2,0))</f>
        <v/>
      </c>
      <c r="AA145" s="32" t="str">
        <f>IF(AU145="","",VLOOKUP(AU145,추피_입력!$C$2:$E$289,2,0))</f>
        <v/>
      </c>
      <c r="AB145" s="32" t="str">
        <f>IF(AV145="","",VLOOKUP(AV145,추피_입력!$C$2:$E$289,2,0))</f>
        <v/>
      </c>
      <c r="AC145" s="32" t="str">
        <f>IF(AW145="","",VLOOKUP(AW145,추피_입력!$C$2:$E$289,2,0))</f>
        <v/>
      </c>
      <c r="AD145" s="32" t="str">
        <f>IF(AX145="","",VLOOKUP(AX145,추피_입력!$C$2:$E$289,2,0))</f>
        <v/>
      </c>
      <c r="AE145" s="32" t="str">
        <f>IF(AY145="","",VLOOKUP(AY145,추피_입력!$C$2:$E$289,2,0))</f>
        <v/>
      </c>
      <c r="AF145" s="32" t="str">
        <f>IF(AZ145="","",VLOOKUP(AZ145,추피_입력!$C$2:$E$289,2,0))</f>
        <v/>
      </c>
      <c r="AG145" s="32" t="str">
        <f>IF(BA145="","",VLOOKUP(BA145,추피_입력!$C$2:$E$289,2,0))</f>
        <v/>
      </c>
      <c r="AH145" s="32">
        <f>IF(AR145="","",VLOOKUP(AR145,추피_입력!$C$2:$G$289,5,0))</f>
        <v>0</v>
      </c>
      <c r="AI145" s="32">
        <f>IF(AS145="","",VLOOKUP(AS145,추피_입력!$C$2:$G$289,5,0))</f>
        <v>2</v>
      </c>
      <c r="AJ145" s="32" t="str">
        <f>IF(AT145="","",VLOOKUP(AT145,추피_입력!$C$2:$G$289,5,0))</f>
        <v/>
      </c>
      <c r="AK145" s="32" t="str">
        <f>IF(AU145="","",VLOOKUP(AU145,추피_입력!$C$2:$G$289,5,0))</f>
        <v/>
      </c>
      <c r="AL145" s="32" t="str">
        <f>IF(AV145="","",VLOOKUP(AV145,추피_입력!$C$2:$G$289,5,0))</f>
        <v/>
      </c>
      <c r="AM145" s="32" t="str">
        <f>IF(AW145="","",VLOOKUP(AW145,추피_입력!$C$2:$G$289,5,0))</f>
        <v/>
      </c>
      <c r="AN145" s="32" t="str">
        <f>IF(AX145="","",VLOOKUP(AX145,추피_입력!$C$2:$G$289,5,0))</f>
        <v/>
      </c>
      <c r="AO145" s="32" t="str">
        <f>IF(AY145="","",VLOOKUP(AY145,추피_입력!$C$2:$G$289,5,0))</f>
        <v/>
      </c>
      <c r="AP145" s="32" t="str">
        <f>IF(AZ145="","",VLOOKUP(AZ145,추피_입력!$C$2:$G$289,5,0))</f>
        <v/>
      </c>
      <c r="AQ145" s="32" t="str">
        <f>IF(BA145="","",VLOOKUP(BA145,추피_입력!$C$2:$G$289,5,0))</f>
        <v/>
      </c>
      <c r="AR145" s="32" t="str">
        <f>IF(N145="","",VLOOKUP(N145,추피_입력!$B$2:$E$289,2,0))</f>
        <v>b-34</v>
      </c>
      <c r="AS145" s="32" t="str">
        <f>IF(O145="","",VLOOKUP(O145,추피_입력!$B$2:$E$289,2,0))</f>
        <v>b-63</v>
      </c>
      <c r="AT145" s="32" t="str">
        <f>IF(P145="","",VLOOKUP(P145,추피_입력!$B$2:$E$289,2,0))</f>
        <v/>
      </c>
      <c r="AU145" s="32" t="str">
        <f>IF(Q145="","",VLOOKUP(Q145,추피_입력!$B$2:$E$289,2,0))</f>
        <v/>
      </c>
      <c r="AV145" s="32" t="str">
        <f>IF(R145="","",VLOOKUP(R145,추피_입력!$B$2:$E$289,2,0))</f>
        <v/>
      </c>
      <c r="AW145" s="32" t="str">
        <f>IF(S145="","",VLOOKUP(S145,추피_입력!$B$2:$E$289,2,0))</f>
        <v/>
      </c>
      <c r="AX145" s="32" t="str">
        <f>IF(T145="","",VLOOKUP(T145,추피_입력!$B$2:$E$289,2,0))</f>
        <v/>
      </c>
      <c r="AY145" s="32" t="str">
        <f>IF(U145="","",VLOOKUP(U145,추피_입력!$B$2:$E$289,2,0))</f>
        <v/>
      </c>
      <c r="AZ145" s="32" t="str">
        <f>IF(V145="","",VLOOKUP(V145,추피_입력!$B$2:$E$289,2,0))</f>
        <v/>
      </c>
      <c r="BA145" s="32" t="str">
        <f>IF(W145="","",VLOOKUP(W145,추피_입력!$B$2:$E$289,2,0))</f>
        <v/>
      </c>
      <c r="BB145" s="32">
        <v>4</v>
      </c>
      <c r="BC145" s="32"/>
      <c r="BD145" s="32"/>
      <c r="BE145" s="32"/>
      <c r="BF145" s="32"/>
      <c r="BG145" s="32"/>
      <c r="BH145" s="32"/>
      <c r="BI145" s="32"/>
      <c r="BJ145" s="32"/>
      <c r="BK145" s="32" t="str">
        <f t="shared" si="115"/>
        <v/>
      </c>
      <c r="BL145" s="32" t="str">
        <f t="shared" si="116"/>
        <v/>
      </c>
      <c r="BM145" s="32" t="str">
        <f t="shared" si="117"/>
        <v/>
      </c>
      <c r="BN145" s="32" t="str">
        <f t="shared" si="118"/>
        <v>불사0.2</v>
      </c>
      <c r="BO145" s="32" t="str">
        <f t="shared" si="119"/>
        <v/>
      </c>
      <c r="BP145" s="32" t="str">
        <f t="shared" si="120"/>
        <v/>
      </c>
      <c r="BQ145" s="32" t="str">
        <f t="shared" si="121"/>
        <v/>
      </c>
      <c r="BR145" s="32" t="str">
        <f t="shared" si="122"/>
        <v/>
      </c>
      <c r="BS145" s="32" t="str">
        <f t="shared" si="123"/>
        <v/>
      </c>
      <c r="BT145" s="32">
        <f t="shared" si="124"/>
        <v>0.2</v>
      </c>
      <c r="BU145" s="32" t="str">
        <f t="shared" si="107"/>
        <v>불사0.2</v>
      </c>
      <c r="BV145" s="32"/>
      <c r="BW145" s="32"/>
      <c r="BX145" s="32"/>
      <c r="BY145" s="32">
        <v>0.2</v>
      </c>
      <c r="BZ145" s="32"/>
      <c r="CA145" s="32"/>
      <c r="CB145" s="32"/>
      <c r="CC145" s="32"/>
      <c r="CD145" s="32"/>
      <c r="CE145" s="32">
        <f t="shared" si="108"/>
        <v>0.06</v>
      </c>
      <c r="CF145" s="32">
        <f t="shared" si="125"/>
        <v>7.0000000000000007E-2</v>
      </c>
      <c r="CG145" s="32">
        <f t="shared" si="126"/>
        <v>7.0000000000000007E-2</v>
      </c>
      <c r="CH145" s="34" t="str">
        <f t="shared" si="109"/>
        <v>불사</v>
      </c>
      <c r="CI145" s="34" t="str">
        <f t="shared" si="110"/>
        <v>-</v>
      </c>
      <c r="CJ145" s="34" t="str">
        <f t="shared" si="111"/>
        <v>-</v>
      </c>
      <c r="CK145" s="34" t="str">
        <f t="shared" si="112"/>
        <v/>
      </c>
      <c r="CL145" s="34" t="str">
        <f t="shared" si="113"/>
        <v/>
      </c>
      <c r="CM145" s="35" t="str">
        <f t="shared" si="114"/>
        <v/>
      </c>
    </row>
    <row r="146" spans="2:91" s="41" customFormat="1" ht="13.5" hidden="1" x14ac:dyDescent="0.3">
      <c r="B146" s="27">
        <v>143</v>
      </c>
      <c r="C146" s="28" t="s">
        <v>1163</v>
      </c>
      <c r="D146" s="29" t="str">
        <f t="shared" si="97"/>
        <v>두키킹 0→2각</v>
      </c>
      <c r="E146" s="29" t="str">
        <f t="shared" si="98"/>
        <v>두키칼리버 0→3각</v>
      </c>
      <c r="F146" s="29" t="str">
        <f t="shared" si="99"/>
        <v/>
      </c>
      <c r="G146" s="29" t="str">
        <f t="shared" si="100"/>
        <v/>
      </c>
      <c r="H146" s="29" t="str">
        <f t="shared" si="101"/>
        <v/>
      </c>
      <c r="I146" s="29" t="str">
        <f t="shared" si="102"/>
        <v/>
      </c>
      <c r="J146" s="29" t="str">
        <f t="shared" si="103"/>
        <v/>
      </c>
      <c r="K146" s="29" t="str">
        <f t="shared" si="104"/>
        <v/>
      </c>
      <c r="L146" s="29" t="str">
        <f t="shared" si="105"/>
        <v/>
      </c>
      <c r="M146" s="29" t="str">
        <f t="shared" si="106"/>
        <v/>
      </c>
      <c r="N146" s="28" t="s">
        <v>1043</v>
      </c>
      <c r="O146" s="28" t="s">
        <v>1164</v>
      </c>
      <c r="P146" s="28"/>
      <c r="Q146" s="28"/>
      <c r="R146" s="28"/>
      <c r="S146" s="28"/>
      <c r="T146" s="28"/>
      <c r="U146" s="28"/>
      <c r="V146" s="28"/>
      <c r="W146" s="28"/>
      <c r="X146" s="28">
        <f>IF(AR146="","",VLOOKUP(AR146,추피_입력!$C$2:$E$289,2,0))</f>
        <v>0</v>
      </c>
      <c r="Y146" s="28">
        <f>IF(AS146="","",VLOOKUP(AS146,추피_입력!$C$2:$E$289,2,0))</f>
        <v>0</v>
      </c>
      <c r="Z146" s="28" t="str">
        <f>IF(AT146="","",VLOOKUP(AT146,추피_입력!$C$2:$E$289,2,0))</f>
        <v/>
      </c>
      <c r="AA146" s="28" t="str">
        <f>IF(AU146="","",VLOOKUP(AU146,추피_입력!$C$2:$E$289,2,0))</f>
        <v/>
      </c>
      <c r="AB146" s="28" t="str">
        <f>IF(AV146="","",VLOOKUP(AV146,추피_입력!$C$2:$E$289,2,0))</f>
        <v/>
      </c>
      <c r="AC146" s="28" t="str">
        <f>IF(AW146="","",VLOOKUP(AW146,추피_입력!$C$2:$E$289,2,0))</f>
        <v/>
      </c>
      <c r="AD146" s="28" t="str">
        <f>IF(AX146="","",VLOOKUP(AX146,추피_입력!$C$2:$E$289,2,0))</f>
        <v/>
      </c>
      <c r="AE146" s="28" t="str">
        <f>IF(AY146="","",VLOOKUP(AY146,추피_입력!$C$2:$E$289,2,0))</f>
        <v/>
      </c>
      <c r="AF146" s="28" t="str">
        <f>IF(AZ146="","",VLOOKUP(AZ146,추피_입력!$C$2:$E$289,2,0))</f>
        <v/>
      </c>
      <c r="AG146" s="28" t="str">
        <f>IF(BA146="","",VLOOKUP(BA146,추피_입력!$C$2:$E$289,2,0))</f>
        <v/>
      </c>
      <c r="AH146" s="28">
        <f>IF(AR146="","",VLOOKUP(AR146,추피_입력!$C$2:$G$289,5,0))</f>
        <v>2</v>
      </c>
      <c r="AI146" s="28">
        <f>IF(AS146="","",VLOOKUP(AS146,추피_입력!$C$2:$G$289,5,0))</f>
        <v>3</v>
      </c>
      <c r="AJ146" s="28" t="str">
        <f>IF(AT146="","",VLOOKUP(AT146,추피_입력!$C$2:$G$289,5,0))</f>
        <v/>
      </c>
      <c r="AK146" s="28" t="str">
        <f>IF(AU146="","",VLOOKUP(AU146,추피_입력!$C$2:$G$289,5,0))</f>
        <v/>
      </c>
      <c r="AL146" s="28" t="str">
        <f>IF(AV146="","",VLOOKUP(AV146,추피_입력!$C$2:$G$289,5,0))</f>
        <v/>
      </c>
      <c r="AM146" s="28" t="str">
        <f>IF(AW146="","",VLOOKUP(AW146,추피_입력!$C$2:$G$289,5,0))</f>
        <v/>
      </c>
      <c r="AN146" s="28" t="str">
        <f>IF(AX146="","",VLOOKUP(AX146,추피_입력!$C$2:$G$289,5,0))</f>
        <v/>
      </c>
      <c r="AO146" s="28" t="str">
        <f>IF(AY146="","",VLOOKUP(AY146,추피_입력!$C$2:$G$289,5,0))</f>
        <v/>
      </c>
      <c r="AP146" s="28" t="str">
        <f>IF(AZ146="","",VLOOKUP(AZ146,추피_입력!$C$2:$G$289,5,0))</f>
        <v/>
      </c>
      <c r="AQ146" s="28" t="str">
        <f>IF(BA146="","",VLOOKUP(BA146,추피_입력!$C$2:$G$289,5,0))</f>
        <v/>
      </c>
      <c r="AR146" s="28" t="str">
        <f>IF(N146="","",VLOOKUP(N146,추피_입력!$B$2:$E$289,2,0))</f>
        <v>c-16</v>
      </c>
      <c r="AS146" s="28" t="str">
        <f>IF(O146="","",VLOOKUP(O146,추피_입력!$B$2:$E$289,2,0))</f>
        <v>e-9</v>
      </c>
      <c r="AT146" s="28" t="str">
        <f>IF(P146="","",VLOOKUP(P146,추피_입력!$B$2:$E$289,2,0))</f>
        <v/>
      </c>
      <c r="AU146" s="28" t="str">
        <f>IF(Q146="","",VLOOKUP(Q146,추피_입력!$B$2:$E$289,2,0))</f>
        <v/>
      </c>
      <c r="AV146" s="28" t="str">
        <f>IF(R146="","",VLOOKUP(R146,추피_입력!$B$2:$E$289,2,0))</f>
        <v/>
      </c>
      <c r="AW146" s="28" t="str">
        <f>IF(S146="","",VLOOKUP(S146,추피_입력!$B$2:$E$289,2,0))</f>
        <v/>
      </c>
      <c r="AX146" s="28" t="str">
        <f>IF(T146="","",VLOOKUP(T146,추피_입력!$B$2:$E$289,2,0))</f>
        <v/>
      </c>
      <c r="AY146" s="28" t="str">
        <f>IF(U146="","",VLOOKUP(U146,추피_입력!$B$2:$E$289,2,0))</f>
        <v/>
      </c>
      <c r="AZ146" s="28" t="str">
        <f>IF(V146="","",VLOOKUP(V146,추피_입력!$B$2:$E$289,2,0))</f>
        <v/>
      </c>
      <c r="BA146" s="28" t="str">
        <f>IF(W146="","",VLOOKUP(W146,추피_입력!$B$2:$E$289,2,0))</f>
        <v/>
      </c>
      <c r="BB146" s="28"/>
      <c r="BC146" s="28"/>
      <c r="BD146" s="28"/>
      <c r="BE146" s="28">
        <v>1</v>
      </c>
      <c r="BF146" s="28"/>
      <c r="BG146" s="28"/>
      <c r="BH146" s="28"/>
      <c r="BI146" s="28"/>
      <c r="BJ146" s="28"/>
      <c r="BK146" s="28" t="str">
        <f t="shared" si="115"/>
        <v/>
      </c>
      <c r="BL146" s="28" t="str">
        <f t="shared" si="116"/>
        <v/>
      </c>
      <c r="BM146" s="28" t="str">
        <f t="shared" si="117"/>
        <v/>
      </c>
      <c r="BN146" s="28" t="str">
        <f t="shared" si="118"/>
        <v/>
      </c>
      <c r="BO146" s="28" t="str">
        <f t="shared" si="119"/>
        <v>식물0.2</v>
      </c>
      <c r="BP146" s="28" t="str">
        <f t="shared" si="120"/>
        <v/>
      </c>
      <c r="BQ146" s="28" t="str">
        <f t="shared" si="121"/>
        <v/>
      </c>
      <c r="BR146" s="28" t="str">
        <f t="shared" si="122"/>
        <v/>
      </c>
      <c r="BS146" s="28" t="str">
        <f t="shared" si="123"/>
        <v/>
      </c>
      <c r="BT146" s="28">
        <f t="shared" si="124"/>
        <v>0.2</v>
      </c>
      <c r="BU146" s="28" t="str">
        <f t="shared" si="107"/>
        <v>식물0.2</v>
      </c>
      <c r="BV146" s="28"/>
      <c r="BW146" s="28"/>
      <c r="BX146" s="28"/>
      <c r="BY146" s="28"/>
      <c r="BZ146" s="28">
        <v>0.2</v>
      </c>
      <c r="CA146" s="28"/>
      <c r="CB146" s="28"/>
      <c r="CC146" s="28"/>
      <c r="CD146" s="28"/>
      <c r="CE146" s="28">
        <f t="shared" si="108"/>
        <v>0.06</v>
      </c>
      <c r="CF146" s="28">
        <f t="shared" si="125"/>
        <v>7.0000000000000007E-2</v>
      </c>
      <c r="CG146" s="28">
        <f t="shared" si="126"/>
        <v>7.0000000000000007E-2</v>
      </c>
      <c r="CH146" s="30" t="str">
        <f t="shared" si="109"/>
        <v>식물</v>
      </c>
      <c r="CI146" s="30" t="str">
        <f t="shared" si="110"/>
        <v>-</v>
      </c>
      <c r="CJ146" s="30">
        <f t="shared" si="111"/>
        <v>0.06</v>
      </c>
      <c r="CK146" s="30">
        <f t="shared" si="112"/>
        <v>4</v>
      </c>
      <c r="CL146" s="30" t="str">
        <f t="shared" si="113"/>
        <v/>
      </c>
      <c r="CM146" s="31" t="str">
        <f t="shared" si="114"/>
        <v/>
      </c>
    </row>
    <row r="147" spans="2:91" s="41" customFormat="1" ht="13.5" hidden="1" x14ac:dyDescent="0.3">
      <c r="B147" s="27">
        <v>144</v>
      </c>
      <c r="C147" s="32" t="s">
        <v>1165</v>
      </c>
      <c r="D147" s="33" t="str">
        <f t="shared" si="97"/>
        <v>아나벨 1→3각</v>
      </c>
      <c r="E147" s="33" t="str">
        <f t="shared" si="98"/>
        <v>마리 파우렌츠 1→2각</v>
      </c>
      <c r="F147" s="33" t="str">
        <f t="shared" si="99"/>
        <v>타냐 벤텀 0→3각</v>
      </c>
      <c r="G147" s="33" t="str">
        <f t="shared" si="100"/>
        <v>표류소녀 엠마 0→3각</v>
      </c>
      <c r="H147" s="33" t="str">
        <f t="shared" si="101"/>
        <v>레나 0→5각</v>
      </c>
      <c r="I147" s="33" t="str">
        <f t="shared" si="102"/>
        <v>투란 0→4각</v>
      </c>
      <c r="J147" s="33" t="str">
        <f t="shared" si="103"/>
        <v>첼라 0→4각</v>
      </c>
      <c r="K147" s="33" t="str">
        <f t="shared" si="104"/>
        <v>여울 0→5각</v>
      </c>
      <c r="L147" s="33" t="str">
        <f t="shared" si="105"/>
        <v/>
      </c>
      <c r="M147" s="33" t="str">
        <f t="shared" si="106"/>
        <v/>
      </c>
      <c r="N147" s="32" t="s">
        <v>914</v>
      </c>
      <c r="O147" s="32" t="s">
        <v>1166</v>
      </c>
      <c r="P147" s="32" t="s">
        <v>410</v>
      </c>
      <c r="Q147" s="32" t="s">
        <v>344</v>
      </c>
      <c r="R147" s="32" t="s">
        <v>158</v>
      </c>
      <c r="S147" s="32" t="s">
        <v>411</v>
      </c>
      <c r="T147" s="32" t="s">
        <v>412</v>
      </c>
      <c r="U147" s="32" t="s">
        <v>368</v>
      </c>
      <c r="V147" s="32"/>
      <c r="W147" s="32"/>
      <c r="X147" s="32">
        <f>IF(AR147="","",VLOOKUP(AR147,추피_입력!$C$2:$E$289,2,0))</f>
        <v>1</v>
      </c>
      <c r="Y147" s="32">
        <f>IF(AS147="","",VLOOKUP(AS147,추피_입력!$C$2:$E$289,2,0))</f>
        <v>1</v>
      </c>
      <c r="Z147" s="32">
        <f>IF(AT147="","",VLOOKUP(AT147,추피_입력!$C$2:$E$289,2,0))</f>
        <v>0</v>
      </c>
      <c r="AA147" s="32">
        <f>IF(AU147="","",VLOOKUP(AU147,추피_입력!$C$2:$E$289,2,0))</f>
        <v>0</v>
      </c>
      <c r="AB147" s="32">
        <f>IF(AV147="","",VLOOKUP(AV147,추피_입력!$C$2:$E$289,2,0))</f>
        <v>0</v>
      </c>
      <c r="AC147" s="32">
        <f>IF(AW147="","",VLOOKUP(AW147,추피_입력!$C$2:$E$289,2,0))</f>
        <v>0</v>
      </c>
      <c r="AD147" s="32">
        <f>IF(AX147="","",VLOOKUP(AX147,추피_입력!$C$2:$E$289,2,0))</f>
        <v>0</v>
      </c>
      <c r="AE147" s="32">
        <f>IF(AY147="","",VLOOKUP(AY147,추피_입력!$C$2:$E$289,2,0))</f>
        <v>0</v>
      </c>
      <c r="AF147" s="32" t="str">
        <f>IF(AZ147="","",VLOOKUP(AZ147,추피_입력!$C$2:$E$289,2,0))</f>
        <v/>
      </c>
      <c r="AG147" s="32" t="str">
        <f>IF(BA147="","",VLOOKUP(BA147,추피_입력!$C$2:$E$289,2,0))</f>
        <v/>
      </c>
      <c r="AH147" s="32">
        <f>IF(AR147="","",VLOOKUP(AR147,추피_입력!$C$2:$G$289,5,0))</f>
        <v>3</v>
      </c>
      <c r="AI147" s="32">
        <f>IF(AS147="","",VLOOKUP(AS147,추피_입력!$C$2:$G$289,5,0))</f>
        <v>2</v>
      </c>
      <c r="AJ147" s="32">
        <f>IF(AT147="","",VLOOKUP(AT147,추피_입력!$C$2:$G$289,5,0))</f>
        <v>3</v>
      </c>
      <c r="AK147" s="32">
        <f>IF(AU147="","",VLOOKUP(AU147,추피_입력!$C$2:$G$289,5,0))</f>
        <v>3</v>
      </c>
      <c r="AL147" s="32">
        <f>IF(AV147="","",VLOOKUP(AV147,추피_입력!$C$2:$G$289,5,0))</f>
        <v>5</v>
      </c>
      <c r="AM147" s="32">
        <f>IF(AW147="","",VLOOKUP(AW147,추피_입력!$C$2:$G$289,5,0))</f>
        <v>4</v>
      </c>
      <c r="AN147" s="32">
        <f>IF(AX147="","",VLOOKUP(AX147,추피_입력!$C$2:$G$289,5,0))</f>
        <v>4</v>
      </c>
      <c r="AO147" s="32">
        <f>IF(AY147="","",VLOOKUP(AY147,추피_입력!$C$2:$G$289,5,0))</f>
        <v>5</v>
      </c>
      <c r="AP147" s="32" t="str">
        <f>IF(AZ147="","",VLOOKUP(AZ147,추피_입력!$C$2:$G$289,5,0))</f>
        <v/>
      </c>
      <c r="AQ147" s="32" t="str">
        <f>IF(BA147="","",VLOOKUP(BA147,추피_입력!$C$2:$G$289,5,0))</f>
        <v/>
      </c>
      <c r="AR147" s="32" t="str">
        <f>IF(N147="","",VLOOKUP(N147,추피_입력!$B$2:$E$289,2,0))</f>
        <v>b-26</v>
      </c>
      <c r="AS147" s="32" t="str">
        <f>IF(O147="","",VLOOKUP(O147,추피_입력!$B$2:$E$289,2,0))</f>
        <v>b-10</v>
      </c>
      <c r="AT147" s="32" t="str">
        <f>IF(P147="","",VLOOKUP(P147,추피_입력!$B$2:$E$289,2,0))</f>
        <v>d-45</v>
      </c>
      <c r="AU147" s="32" t="str">
        <f>IF(Q147="","",VLOOKUP(Q147,추피_입력!$B$2:$E$289,2,0))</f>
        <v>d-49</v>
      </c>
      <c r="AV147" s="32" t="str">
        <f>IF(R147="","",VLOOKUP(R147,추피_입력!$B$2:$E$289,2,0))</f>
        <v>d-10</v>
      </c>
      <c r="AW147" s="32" t="str">
        <f>IF(S147="","",VLOOKUP(S147,추피_입력!$B$2:$E$289,2,0))</f>
        <v>e-27</v>
      </c>
      <c r="AX147" s="32" t="str">
        <f>IF(T147="","",VLOOKUP(T147,추피_입력!$B$2:$E$289,2,0))</f>
        <v>e-21</v>
      </c>
      <c r="AY147" s="32" t="str">
        <f>IF(U147="","",VLOOKUP(U147,추피_입력!$B$2:$E$289,2,0))</f>
        <v>d-32</v>
      </c>
      <c r="AZ147" s="32" t="str">
        <f>IF(V147="","",VLOOKUP(V147,추피_입력!$B$2:$E$289,2,0))</f>
        <v/>
      </c>
      <c r="BA147" s="32" t="str">
        <f>IF(W147="","",VLOOKUP(W147,추피_입력!$B$2:$E$289,2,0))</f>
        <v/>
      </c>
      <c r="BB147" s="32"/>
      <c r="BC147" s="32">
        <v>5</v>
      </c>
      <c r="BD147" s="32"/>
      <c r="BE147" s="32"/>
      <c r="BF147" s="32"/>
      <c r="BG147" s="32"/>
      <c r="BH147" s="32"/>
      <c r="BI147" s="32"/>
      <c r="BJ147" s="32"/>
      <c r="BK147" s="32" t="str">
        <f t="shared" si="115"/>
        <v/>
      </c>
      <c r="BL147" s="32" t="str">
        <f t="shared" si="116"/>
        <v/>
      </c>
      <c r="BM147" s="32" t="str">
        <f t="shared" si="117"/>
        <v/>
      </c>
      <c r="BN147" s="32" t="str">
        <f t="shared" si="118"/>
        <v/>
      </c>
      <c r="BO147" s="32" t="str">
        <f t="shared" si="119"/>
        <v/>
      </c>
      <c r="BP147" s="32" t="str">
        <f t="shared" si="120"/>
        <v/>
      </c>
      <c r="BQ147" s="32" t="str">
        <f t="shared" si="121"/>
        <v/>
      </c>
      <c r="BR147" s="32" t="str">
        <f t="shared" si="122"/>
        <v>야수0.2</v>
      </c>
      <c r="BS147" s="32" t="str">
        <f t="shared" si="123"/>
        <v/>
      </c>
      <c r="BT147" s="32">
        <f t="shared" si="124"/>
        <v>0.2</v>
      </c>
      <c r="BU147" s="32" t="str">
        <f t="shared" si="107"/>
        <v>야수0.2</v>
      </c>
      <c r="BV147" s="32"/>
      <c r="BW147" s="32"/>
      <c r="BX147" s="32"/>
      <c r="BY147" s="32"/>
      <c r="BZ147" s="32"/>
      <c r="CA147" s="32"/>
      <c r="CB147" s="32"/>
      <c r="CC147" s="32">
        <v>0.2</v>
      </c>
      <c r="CD147" s="32"/>
      <c r="CE147" s="32">
        <f t="shared" si="108"/>
        <v>0.06</v>
      </c>
      <c r="CF147" s="32">
        <f t="shared" si="125"/>
        <v>7.0000000000000007E-2</v>
      </c>
      <c r="CG147" s="32">
        <f t="shared" si="126"/>
        <v>7.0000000000000007E-2</v>
      </c>
      <c r="CH147" s="34" t="str">
        <f t="shared" si="109"/>
        <v>야수</v>
      </c>
      <c r="CI147" s="34" t="str">
        <f t="shared" si="110"/>
        <v>-</v>
      </c>
      <c r="CJ147" s="34">
        <f t="shared" si="111"/>
        <v>0.06</v>
      </c>
      <c r="CK147" s="34">
        <f t="shared" si="112"/>
        <v>14</v>
      </c>
      <c r="CL147" s="34" t="str">
        <f t="shared" si="113"/>
        <v/>
      </c>
      <c r="CM147" s="35" t="str">
        <f t="shared" si="114"/>
        <v/>
      </c>
    </row>
    <row r="148" spans="2:91" s="41" customFormat="1" ht="13.5" hidden="1" x14ac:dyDescent="0.3">
      <c r="B148" s="27">
        <v>145</v>
      </c>
      <c r="C148" s="28" t="s">
        <v>1167</v>
      </c>
      <c r="D148" s="29" t="str">
        <f t="shared" si="97"/>
        <v>루티아 0→4각</v>
      </c>
      <c r="E148" s="29" t="str">
        <f t="shared" si="98"/>
        <v>칼도르 0→5각</v>
      </c>
      <c r="F148" s="29" t="str">
        <f t="shared" si="99"/>
        <v>비올레 0→5각</v>
      </c>
      <c r="G148" s="29" t="str">
        <f t="shared" si="100"/>
        <v>첼라 0→4각</v>
      </c>
      <c r="H148" s="29" t="str">
        <f t="shared" si="101"/>
        <v>페데리코 0→2각</v>
      </c>
      <c r="I148" s="29" t="str">
        <f t="shared" si="102"/>
        <v>굴딩 0→5각</v>
      </c>
      <c r="J148" s="29" t="str">
        <f t="shared" si="103"/>
        <v>혼돈의 사이카 1→3각</v>
      </c>
      <c r="K148" s="29" t="str">
        <f t="shared" si="104"/>
        <v>변절자 제페토 0→5각</v>
      </c>
      <c r="L148" s="29" t="str">
        <f t="shared" si="105"/>
        <v/>
      </c>
      <c r="M148" s="29" t="str">
        <f t="shared" si="106"/>
        <v/>
      </c>
      <c r="N148" s="28" t="s">
        <v>1081</v>
      </c>
      <c r="O148" s="28" t="s">
        <v>988</v>
      </c>
      <c r="P148" s="28" t="s">
        <v>989</v>
      </c>
      <c r="Q148" s="28" t="s">
        <v>1168</v>
      </c>
      <c r="R148" s="28" t="s">
        <v>314</v>
      </c>
      <c r="S148" s="28" t="s">
        <v>313</v>
      </c>
      <c r="T148" s="28" t="s">
        <v>315</v>
      </c>
      <c r="U148" s="28" t="s">
        <v>379</v>
      </c>
      <c r="V148" s="28"/>
      <c r="W148" s="28"/>
      <c r="X148" s="28">
        <f>IF(AR148="","",VLOOKUP(AR148,추피_입력!$C$2:$E$289,2,0))</f>
        <v>0</v>
      </c>
      <c r="Y148" s="28">
        <f>IF(AS148="","",VLOOKUP(AS148,추피_입력!$C$2:$E$289,2,0))</f>
        <v>0</v>
      </c>
      <c r="Z148" s="28">
        <f>IF(AT148="","",VLOOKUP(AT148,추피_입력!$C$2:$E$289,2,0))</f>
        <v>0</v>
      </c>
      <c r="AA148" s="28">
        <f>IF(AU148="","",VLOOKUP(AU148,추피_입력!$C$2:$E$289,2,0))</f>
        <v>0</v>
      </c>
      <c r="AB148" s="28">
        <f>IF(AV148="","",VLOOKUP(AV148,추피_입력!$C$2:$E$289,2,0))</f>
        <v>0</v>
      </c>
      <c r="AC148" s="28">
        <f>IF(AW148="","",VLOOKUP(AW148,추피_입력!$C$2:$E$289,2,0))</f>
        <v>0</v>
      </c>
      <c r="AD148" s="28">
        <f>IF(AX148="","",VLOOKUP(AX148,추피_입력!$C$2:$E$289,2,0))</f>
        <v>1</v>
      </c>
      <c r="AE148" s="28">
        <f>IF(AY148="","",VLOOKUP(AY148,추피_입력!$C$2:$E$289,2,0))</f>
        <v>0</v>
      </c>
      <c r="AF148" s="28" t="str">
        <f>IF(AZ148="","",VLOOKUP(AZ148,추피_입력!$C$2:$E$289,2,0))</f>
        <v/>
      </c>
      <c r="AG148" s="28" t="str">
        <f>IF(BA148="","",VLOOKUP(BA148,추피_입력!$C$2:$E$289,2,0))</f>
        <v/>
      </c>
      <c r="AH148" s="28">
        <f>IF(AR148="","",VLOOKUP(AR148,추피_입력!$C$2:$G$289,5,0))</f>
        <v>4</v>
      </c>
      <c r="AI148" s="28">
        <f>IF(AS148="","",VLOOKUP(AS148,추피_입력!$C$2:$G$289,5,0))</f>
        <v>5</v>
      </c>
      <c r="AJ148" s="28">
        <f>IF(AT148="","",VLOOKUP(AT148,추피_입력!$C$2:$G$289,5,0))</f>
        <v>5</v>
      </c>
      <c r="AK148" s="28">
        <f>IF(AU148="","",VLOOKUP(AU148,추피_입력!$C$2:$G$289,5,0))</f>
        <v>4</v>
      </c>
      <c r="AL148" s="28">
        <f>IF(AV148="","",VLOOKUP(AV148,추피_입력!$C$2:$G$289,5,0))</f>
        <v>2</v>
      </c>
      <c r="AM148" s="28">
        <f>IF(AW148="","",VLOOKUP(AW148,추피_입력!$C$2:$G$289,5,0))</f>
        <v>5</v>
      </c>
      <c r="AN148" s="28">
        <f>IF(AX148="","",VLOOKUP(AX148,추피_입력!$C$2:$G$289,5,0))</f>
        <v>3</v>
      </c>
      <c r="AO148" s="28">
        <f>IF(AY148="","",VLOOKUP(AY148,추피_입력!$C$2:$G$289,5,0))</f>
        <v>5</v>
      </c>
      <c r="AP148" s="28" t="str">
        <f>IF(AZ148="","",VLOOKUP(AZ148,추피_입력!$C$2:$G$289,5,0))</f>
        <v/>
      </c>
      <c r="AQ148" s="28" t="str">
        <f>IF(BA148="","",VLOOKUP(BA148,추피_입력!$C$2:$G$289,5,0))</f>
        <v/>
      </c>
      <c r="AR148" s="28" t="str">
        <f>IF(N148="","",VLOOKUP(N148,추피_입력!$B$2:$E$289,2,0))</f>
        <v>d-14</v>
      </c>
      <c r="AS148" s="28" t="str">
        <f>IF(O148="","",VLOOKUP(O148,추피_입력!$B$2:$E$289,2,0))</f>
        <v>b-55</v>
      </c>
      <c r="AT148" s="28" t="str">
        <f>IF(P148="","",VLOOKUP(P148,추피_입력!$B$2:$E$289,2,0))</f>
        <v>c-39</v>
      </c>
      <c r="AU148" s="28" t="str">
        <f>IF(Q148="","",VLOOKUP(Q148,추피_입력!$B$2:$E$289,2,0))</f>
        <v>e-21</v>
      </c>
      <c r="AV148" s="28" t="str">
        <f>IF(R148="","",VLOOKUP(R148,추피_입력!$B$2:$E$289,2,0))</f>
        <v>b-67</v>
      </c>
      <c r="AW148" s="28" t="str">
        <f>IF(S148="","",VLOOKUP(S148,추피_입력!$B$2:$E$289,2,0))</f>
        <v>c-7</v>
      </c>
      <c r="AX148" s="28" t="str">
        <f>IF(T148="","",VLOOKUP(T148,추피_입력!$B$2:$E$289,2,0))</f>
        <v>b-74</v>
      </c>
      <c r="AY148" s="28" t="str">
        <f>IF(U148="","",VLOOKUP(U148,추피_입력!$B$2:$E$289,2,0))</f>
        <v>c-35</v>
      </c>
      <c r="AZ148" s="28" t="str">
        <f>IF(V148="","",VLOOKUP(V148,추피_입력!$B$2:$E$289,2,0))</f>
        <v/>
      </c>
      <c r="BA148" s="28" t="str">
        <f>IF(W148="","",VLOOKUP(W148,추피_입력!$B$2:$E$289,2,0))</f>
        <v/>
      </c>
      <c r="BB148" s="28"/>
      <c r="BC148" s="28"/>
      <c r="BD148" s="28"/>
      <c r="BE148" s="28"/>
      <c r="BF148" s="28"/>
      <c r="BG148" s="28"/>
      <c r="BH148" s="28"/>
      <c r="BI148" s="28"/>
      <c r="BJ148" s="28">
        <v>4</v>
      </c>
      <c r="BK148" s="28" t="str">
        <f t="shared" si="115"/>
        <v/>
      </c>
      <c r="BL148" s="28" t="str">
        <f t="shared" si="116"/>
        <v/>
      </c>
      <c r="BM148" s="28" t="str">
        <f t="shared" si="117"/>
        <v/>
      </c>
      <c r="BN148" s="28" t="str">
        <f t="shared" si="118"/>
        <v/>
      </c>
      <c r="BO148" s="28" t="str">
        <f t="shared" si="119"/>
        <v/>
      </c>
      <c r="BP148" s="28" t="str">
        <f t="shared" si="120"/>
        <v/>
      </c>
      <c r="BQ148" s="28" t="str">
        <f t="shared" si="121"/>
        <v/>
      </c>
      <c r="BR148" s="28" t="str">
        <f t="shared" si="122"/>
        <v/>
      </c>
      <c r="BS148" s="28" t="str">
        <f t="shared" si="123"/>
        <v>기계0.2</v>
      </c>
      <c r="BT148" s="28">
        <f t="shared" si="124"/>
        <v>0.2</v>
      </c>
      <c r="BU148" s="28" t="str">
        <f t="shared" si="107"/>
        <v>기계0.2</v>
      </c>
      <c r="BV148" s="28"/>
      <c r="BW148" s="28"/>
      <c r="BX148" s="28"/>
      <c r="BY148" s="28"/>
      <c r="BZ148" s="28"/>
      <c r="CA148" s="28"/>
      <c r="CB148" s="28"/>
      <c r="CC148" s="28"/>
      <c r="CD148" s="28">
        <v>0.2</v>
      </c>
      <c r="CE148" s="28">
        <f t="shared" si="108"/>
        <v>0.06</v>
      </c>
      <c r="CF148" s="28">
        <f t="shared" si="125"/>
        <v>7.0000000000000007E-2</v>
      </c>
      <c r="CG148" s="28">
        <f t="shared" si="126"/>
        <v>7.0000000000000007E-2</v>
      </c>
      <c r="CH148" s="30" t="str">
        <f t="shared" si="109"/>
        <v>기계</v>
      </c>
      <c r="CI148" s="30" t="str">
        <f t="shared" si="110"/>
        <v>-</v>
      </c>
      <c r="CJ148" s="30">
        <f t="shared" si="111"/>
        <v>0.13</v>
      </c>
      <c r="CK148" s="30">
        <f t="shared" si="112"/>
        <v>15</v>
      </c>
      <c r="CL148" s="30">
        <f t="shared" si="113"/>
        <v>31</v>
      </c>
      <c r="CM148" s="31" t="str">
        <f t="shared" si="114"/>
        <v/>
      </c>
    </row>
    <row r="149" spans="2:91" s="41" customFormat="1" ht="13.5" hidden="1" x14ac:dyDescent="0.3">
      <c r="B149" s="27">
        <v>146</v>
      </c>
      <c r="C149" s="32" t="s">
        <v>1169</v>
      </c>
      <c r="D149" s="33" t="str">
        <f t="shared" si="97"/>
        <v>흑야의 요호 0→3각</v>
      </c>
      <c r="E149" s="33" t="str">
        <f t="shared" si="98"/>
        <v>칼벤투스 0→3각</v>
      </c>
      <c r="F149" s="33" t="str">
        <f t="shared" si="99"/>
        <v>헬가이아 0→2각</v>
      </c>
      <c r="G149" s="33" t="str">
        <f t="shared" si="100"/>
        <v>베르투스 0→3각</v>
      </c>
      <c r="H149" s="33" t="str">
        <f t="shared" si="101"/>
        <v>홍염의 요호 0→2각</v>
      </c>
      <c r="I149" s="33" t="str">
        <f t="shared" si="102"/>
        <v>타이탈로스 2각</v>
      </c>
      <c r="J149" s="33" t="str">
        <f t="shared" si="103"/>
        <v/>
      </c>
      <c r="K149" s="33" t="str">
        <f t="shared" si="104"/>
        <v/>
      </c>
      <c r="L149" s="33" t="str">
        <f t="shared" si="105"/>
        <v/>
      </c>
      <c r="M149" s="33" t="str">
        <f t="shared" si="106"/>
        <v/>
      </c>
      <c r="N149" s="32" t="s">
        <v>1170</v>
      </c>
      <c r="O149" s="32" t="s">
        <v>1171</v>
      </c>
      <c r="P149" s="32" t="s">
        <v>415</v>
      </c>
      <c r="Q149" s="32" t="s">
        <v>365</v>
      </c>
      <c r="R149" s="32" t="s">
        <v>416</v>
      </c>
      <c r="S149" s="32" t="s">
        <v>417</v>
      </c>
      <c r="T149" s="32"/>
      <c r="U149" s="32"/>
      <c r="V149" s="32"/>
      <c r="W149" s="32"/>
      <c r="X149" s="32">
        <f>IF(AR149="","",VLOOKUP(AR149,추피_입력!$C$2:$E$289,2,0))</f>
        <v>0</v>
      </c>
      <c r="Y149" s="32">
        <f>IF(AS149="","",VLOOKUP(AS149,추피_입력!$C$2:$E$289,2,0))</f>
        <v>0</v>
      </c>
      <c r="Z149" s="32">
        <f>IF(AT149="","",VLOOKUP(AT149,추피_입력!$C$2:$E$289,2,0))</f>
        <v>0</v>
      </c>
      <c r="AA149" s="32">
        <f>IF(AU149="","",VLOOKUP(AU149,추피_입력!$C$2:$E$289,2,0))</f>
        <v>0</v>
      </c>
      <c r="AB149" s="32">
        <f>IF(AV149="","",VLOOKUP(AV149,추피_입력!$C$2:$E$289,2,0))</f>
        <v>0</v>
      </c>
      <c r="AC149" s="32">
        <f>IF(AW149="","",VLOOKUP(AW149,추피_입력!$C$2:$E$289,2,0))</f>
        <v>2</v>
      </c>
      <c r="AD149" s="32" t="str">
        <f>IF(AX149="","",VLOOKUP(AX149,추피_입력!$C$2:$E$289,2,0))</f>
        <v/>
      </c>
      <c r="AE149" s="32" t="str">
        <f>IF(AY149="","",VLOOKUP(AY149,추피_입력!$C$2:$E$289,2,0))</f>
        <v/>
      </c>
      <c r="AF149" s="32" t="str">
        <f>IF(AZ149="","",VLOOKUP(AZ149,추피_입력!$C$2:$E$289,2,0))</f>
        <v/>
      </c>
      <c r="AG149" s="32" t="str">
        <f>IF(BA149="","",VLOOKUP(BA149,추피_입력!$C$2:$E$289,2,0))</f>
        <v/>
      </c>
      <c r="AH149" s="32">
        <f>IF(AR149="","",VLOOKUP(AR149,추피_입력!$C$2:$G$289,5,0))</f>
        <v>3</v>
      </c>
      <c r="AI149" s="32">
        <f>IF(AS149="","",VLOOKUP(AS149,추피_입력!$C$2:$G$289,5,0))</f>
        <v>3</v>
      </c>
      <c r="AJ149" s="32">
        <f>IF(AT149="","",VLOOKUP(AT149,추피_입력!$C$2:$G$289,5,0))</f>
        <v>2</v>
      </c>
      <c r="AK149" s="32">
        <f>IF(AU149="","",VLOOKUP(AU149,추피_입력!$C$2:$G$289,5,0))</f>
        <v>3</v>
      </c>
      <c r="AL149" s="32">
        <f>IF(AV149="","",VLOOKUP(AV149,추피_입력!$C$2:$G$289,5,0))</f>
        <v>2</v>
      </c>
      <c r="AM149" s="32">
        <f>IF(AW149="","",VLOOKUP(AW149,추피_입력!$C$2:$G$289,5,0))</f>
        <v>2</v>
      </c>
      <c r="AN149" s="32" t="str">
        <f>IF(AX149="","",VLOOKUP(AX149,추피_입력!$C$2:$G$289,5,0))</f>
        <v/>
      </c>
      <c r="AO149" s="32" t="str">
        <f>IF(AY149="","",VLOOKUP(AY149,추피_입력!$C$2:$G$289,5,0))</f>
        <v/>
      </c>
      <c r="AP149" s="32" t="str">
        <f>IF(AZ149="","",VLOOKUP(AZ149,추피_입력!$C$2:$G$289,5,0))</f>
        <v/>
      </c>
      <c r="AQ149" s="32" t="str">
        <f>IF(BA149="","",VLOOKUP(BA149,추피_입력!$C$2:$G$289,5,0))</f>
        <v/>
      </c>
      <c r="AR149" s="32" t="str">
        <f>IF(N149="","",VLOOKUP(N149,추피_입력!$B$2:$E$289,2,0))</f>
        <v>b-76</v>
      </c>
      <c r="AS149" s="32" t="str">
        <f>IF(O149="","",VLOOKUP(O149,추피_입력!$B$2:$E$289,2,0))</f>
        <v>b-57</v>
      </c>
      <c r="AT149" s="32" t="str">
        <f>IF(P149="","",VLOOKUP(P149,추피_입력!$B$2:$E$289,2,0))</f>
        <v>b-72</v>
      </c>
      <c r="AU149" s="32" t="str">
        <f>IF(Q149="","",VLOOKUP(Q149,추피_입력!$B$2:$E$289,2,0))</f>
        <v>b-16</v>
      </c>
      <c r="AV149" s="32" t="str">
        <f>IF(R149="","",VLOOKUP(R149,추피_입력!$B$2:$E$289,2,0))</f>
        <v>b-75</v>
      </c>
      <c r="AW149" s="32" t="str">
        <f>IF(S149="","",VLOOKUP(S149,추피_입력!$B$2:$E$289,2,0))</f>
        <v>b-65</v>
      </c>
      <c r="AX149" s="32" t="str">
        <f>IF(T149="","",VLOOKUP(T149,추피_입력!$B$2:$E$289,2,0))</f>
        <v/>
      </c>
      <c r="AY149" s="32" t="str">
        <f>IF(U149="","",VLOOKUP(U149,추피_입력!$B$2:$E$289,2,0))</f>
        <v/>
      </c>
      <c r="AZ149" s="32" t="str">
        <f>IF(V149="","",VLOOKUP(V149,추피_입력!$B$2:$E$289,2,0))</f>
        <v/>
      </c>
      <c r="BA149" s="32" t="str">
        <f>IF(W149="","",VLOOKUP(W149,추피_입력!$B$2:$E$289,2,0))</f>
        <v/>
      </c>
      <c r="BB149" s="32">
        <v>5</v>
      </c>
      <c r="BC149" s="32"/>
      <c r="BD149" s="32"/>
      <c r="BE149" s="32"/>
      <c r="BF149" s="32"/>
      <c r="BG149" s="32"/>
      <c r="BH149" s="32"/>
      <c r="BI149" s="32"/>
      <c r="BJ149" s="32"/>
      <c r="BK149" s="32" t="str">
        <f t="shared" si="115"/>
        <v/>
      </c>
      <c r="BL149" s="32" t="str">
        <f t="shared" si="116"/>
        <v/>
      </c>
      <c r="BM149" s="32" t="str">
        <f t="shared" si="117"/>
        <v/>
      </c>
      <c r="BN149" s="32" t="str">
        <f t="shared" si="118"/>
        <v>불사0.2</v>
      </c>
      <c r="BO149" s="32" t="str">
        <f t="shared" si="119"/>
        <v/>
      </c>
      <c r="BP149" s="32" t="str">
        <f t="shared" si="120"/>
        <v/>
      </c>
      <c r="BQ149" s="32" t="str">
        <f t="shared" si="121"/>
        <v/>
      </c>
      <c r="BR149" s="32" t="str">
        <f t="shared" si="122"/>
        <v/>
      </c>
      <c r="BS149" s="32" t="str">
        <f t="shared" si="123"/>
        <v/>
      </c>
      <c r="BT149" s="32">
        <f t="shared" si="124"/>
        <v>0.2</v>
      </c>
      <c r="BU149" s="32" t="str">
        <f t="shared" si="107"/>
        <v>불사0.2</v>
      </c>
      <c r="BV149" s="32"/>
      <c r="BW149" s="32"/>
      <c r="BX149" s="32"/>
      <c r="BY149" s="32">
        <v>0.2</v>
      </c>
      <c r="BZ149" s="32"/>
      <c r="CA149" s="32"/>
      <c r="CB149" s="32"/>
      <c r="CC149" s="32"/>
      <c r="CD149" s="32"/>
      <c r="CE149" s="32">
        <f t="shared" si="108"/>
        <v>0.06</v>
      </c>
      <c r="CF149" s="32">
        <f t="shared" si="125"/>
        <v>7.0000000000000007E-2</v>
      </c>
      <c r="CG149" s="32">
        <f t="shared" si="126"/>
        <v>7.0000000000000007E-2</v>
      </c>
      <c r="CH149" s="34" t="str">
        <f t="shared" si="109"/>
        <v>불사</v>
      </c>
      <c r="CI149" s="34" t="str">
        <f t="shared" si="110"/>
        <v>-</v>
      </c>
      <c r="CJ149" s="34">
        <f t="shared" si="111"/>
        <v>0.06</v>
      </c>
      <c r="CK149" s="34">
        <f t="shared" si="112"/>
        <v>10</v>
      </c>
      <c r="CL149" s="34" t="str">
        <f t="shared" si="113"/>
        <v/>
      </c>
      <c r="CM149" s="35" t="str">
        <f t="shared" si="114"/>
        <v/>
      </c>
    </row>
    <row r="150" spans="2:91" s="41" customFormat="1" ht="13.5" hidden="1" x14ac:dyDescent="0.3">
      <c r="B150" s="27">
        <v>147</v>
      </c>
      <c r="C150" s="28" t="s">
        <v>1172</v>
      </c>
      <c r="D150" s="29" t="str">
        <f t="shared" si="97"/>
        <v>몽환의 퀸 0→3각</v>
      </c>
      <c r="E150" s="29" t="str">
        <f t="shared" si="98"/>
        <v>몽환의 킹 0→3각</v>
      </c>
      <c r="F150" s="29" t="str">
        <f t="shared" si="99"/>
        <v>몽환의 룩 0→3각</v>
      </c>
      <c r="G150" s="29" t="str">
        <f t="shared" si="100"/>
        <v>몽환의 나이트 0→2각</v>
      </c>
      <c r="H150" s="29" t="str">
        <f t="shared" si="101"/>
        <v>몽환의 비숍 0→3각</v>
      </c>
      <c r="I150" s="29" t="str">
        <f t="shared" si="102"/>
        <v>몽환의 폰 0→2각</v>
      </c>
      <c r="J150" s="29" t="str">
        <f t="shared" si="103"/>
        <v/>
      </c>
      <c r="K150" s="29" t="str">
        <f t="shared" si="104"/>
        <v/>
      </c>
      <c r="L150" s="29" t="str">
        <f t="shared" si="105"/>
        <v/>
      </c>
      <c r="M150" s="29" t="str">
        <f t="shared" si="106"/>
        <v/>
      </c>
      <c r="N150" s="28" t="s">
        <v>1111</v>
      </c>
      <c r="O150" s="28" t="s">
        <v>1110</v>
      </c>
      <c r="P150" s="28" t="s">
        <v>1173</v>
      </c>
      <c r="Q150" s="28" t="s">
        <v>1112</v>
      </c>
      <c r="R150" s="28" t="s">
        <v>383</v>
      </c>
      <c r="S150" s="28" t="s">
        <v>385</v>
      </c>
      <c r="T150" s="28"/>
      <c r="U150" s="28"/>
      <c r="V150" s="28"/>
      <c r="W150" s="28"/>
      <c r="X150" s="28">
        <f>IF(AR150="","",VLOOKUP(AR150,추피_입력!$C$2:$E$289,2,0))</f>
        <v>0</v>
      </c>
      <c r="Y150" s="28">
        <f>IF(AS150="","",VLOOKUP(AS150,추피_입력!$C$2:$E$289,2,0))</f>
        <v>0</v>
      </c>
      <c r="Z150" s="28">
        <f>IF(AT150="","",VLOOKUP(AT150,추피_입력!$C$2:$E$289,2,0))</f>
        <v>0</v>
      </c>
      <c r="AA150" s="28">
        <f>IF(AU150="","",VLOOKUP(AU150,추피_입력!$C$2:$E$289,2,0))</f>
        <v>0</v>
      </c>
      <c r="AB150" s="28">
        <f>IF(AV150="","",VLOOKUP(AV150,추피_입력!$C$2:$E$289,2,0))</f>
        <v>0</v>
      </c>
      <c r="AC150" s="28">
        <f>IF(AW150="","",VLOOKUP(AW150,추피_입력!$C$2:$E$289,2,0))</f>
        <v>0</v>
      </c>
      <c r="AD150" s="28" t="str">
        <f>IF(AX150="","",VLOOKUP(AX150,추피_입력!$C$2:$E$289,2,0))</f>
        <v/>
      </c>
      <c r="AE150" s="28" t="str">
        <f>IF(AY150="","",VLOOKUP(AY150,추피_입력!$C$2:$E$289,2,0))</f>
        <v/>
      </c>
      <c r="AF150" s="28" t="str">
        <f>IF(AZ150="","",VLOOKUP(AZ150,추피_입력!$C$2:$E$289,2,0))</f>
        <v/>
      </c>
      <c r="AG150" s="28" t="str">
        <f>IF(BA150="","",VLOOKUP(BA150,추피_입력!$C$2:$E$289,2,0))</f>
        <v/>
      </c>
      <c r="AH150" s="28">
        <f>IF(AR150="","",VLOOKUP(AR150,추피_입력!$C$2:$G$289,5,0))</f>
        <v>3</v>
      </c>
      <c r="AI150" s="28">
        <f>IF(AS150="","",VLOOKUP(AS150,추피_입력!$C$2:$G$289,5,0))</f>
        <v>3</v>
      </c>
      <c r="AJ150" s="28">
        <f>IF(AT150="","",VLOOKUP(AT150,추피_입력!$C$2:$G$289,5,0))</f>
        <v>3</v>
      </c>
      <c r="AK150" s="28">
        <f>IF(AU150="","",VLOOKUP(AU150,추피_입력!$C$2:$G$289,5,0))</f>
        <v>2</v>
      </c>
      <c r="AL150" s="28">
        <f>IF(AV150="","",VLOOKUP(AV150,추피_입력!$C$2:$G$289,5,0))</f>
        <v>3</v>
      </c>
      <c r="AM150" s="28">
        <f>IF(AW150="","",VLOOKUP(AW150,추피_입력!$C$2:$G$289,5,0))</f>
        <v>2</v>
      </c>
      <c r="AN150" s="28" t="str">
        <f>IF(AX150="","",VLOOKUP(AX150,추피_입력!$C$2:$G$289,5,0))</f>
        <v/>
      </c>
      <c r="AO150" s="28" t="str">
        <f>IF(AY150="","",VLOOKUP(AY150,추피_입력!$C$2:$G$289,5,0))</f>
        <v/>
      </c>
      <c r="AP150" s="28" t="str">
        <f>IF(AZ150="","",VLOOKUP(AZ150,추피_입력!$C$2:$G$289,5,0))</f>
        <v/>
      </c>
      <c r="AQ150" s="28" t="str">
        <f>IF(BA150="","",VLOOKUP(BA150,추피_입력!$C$2:$G$289,5,0))</f>
        <v/>
      </c>
      <c r="AR150" s="28" t="str">
        <f>IF(N150="","",VLOOKUP(N150,추피_입력!$B$2:$E$289,2,0))</f>
        <v>c-28</v>
      </c>
      <c r="AS150" s="28" t="str">
        <f>IF(O150="","",VLOOKUP(O150,추피_입력!$B$2:$E$289,2,0))</f>
        <v>c-29</v>
      </c>
      <c r="AT150" s="28" t="str">
        <f>IF(P150="","",VLOOKUP(P150,추피_입력!$B$2:$E$289,2,0))</f>
        <v>d-19</v>
      </c>
      <c r="AU150" s="28" t="str">
        <f>IF(Q150="","",VLOOKUP(Q150,추피_입력!$B$2:$E$289,2,0))</f>
        <v>d-18</v>
      </c>
      <c r="AV150" s="28" t="str">
        <f>IF(R150="","",VLOOKUP(R150,추피_입력!$B$2:$E$289,2,0))</f>
        <v>d-20</v>
      </c>
      <c r="AW150" s="28" t="str">
        <f>IF(S150="","",VLOOKUP(S150,추피_입력!$B$2:$E$289,2,0))</f>
        <v>e-12</v>
      </c>
      <c r="AX150" s="28" t="str">
        <f>IF(T150="","",VLOOKUP(T150,추피_입력!$B$2:$E$289,2,0))</f>
        <v/>
      </c>
      <c r="AY150" s="28" t="str">
        <f>IF(U150="","",VLOOKUP(U150,추피_입력!$B$2:$E$289,2,0))</f>
        <v/>
      </c>
      <c r="AZ150" s="28" t="str">
        <f>IF(V150="","",VLOOKUP(V150,추피_입력!$B$2:$E$289,2,0))</f>
        <v/>
      </c>
      <c r="BA150" s="28" t="str">
        <f>IF(W150="","",VLOOKUP(W150,추피_입력!$B$2:$E$289,2,0))</f>
        <v/>
      </c>
      <c r="BB150" s="28"/>
      <c r="BC150" s="28"/>
      <c r="BD150" s="28"/>
      <c r="BE150" s="28"/>
      <c r="BF150" s="28"/>
      <c r="BG150" s="28"/>
      <c r="BH150" s="28"/>
      <c r="BI150" s="28">
        <v>1</v>
      </c>
      <c r="BJ150" s="28"/>
      <c r="BK150" s="28" t="str">
        <f t="shared" si="115"/>
        <v/>
      </c>
      <c r="BL150" s="28" t="str">
        <f t="shared" si="116"/>
        <v/>
      </c>
      <c r="BM150" s="28" t="str">
        <f t="shared" si="117"/>
        <v/>
      </c>
      <c r="BN150" s="28" t="str">
        <f t="shared" si="118"/>
        <v/>
      </c>
      <c r="BO150" s="28" t="str">
        <f t="shared" si="119"/>
        <v/>
      </c>
      <c r="BP150" s="28" t="str">
        <f t="shared" si="120"/>
        <v/>
      </c>
      <c r="BQ150" s="28" t="str">
        <f t="shared" si="121"/>
        <v/>
      </c>
      <c r="BR150" s="28" t="str">
        <f t="shared" si="122"/>
        <v/>
      </c>
      <c r="BS150" s="28" t="str">
        <f t="shared" si="123"/>
        <v>기계0.2</v>
      </c>
      <c r="BT150" s="28">
        <f t="shared" si="124"/>
        <v>0.2</v>
      </c>
      <c r="BU150" s="28" t="str">
        <f t="shared" si="107"/>
        <v>기계0.2</v>
      </c>
      <c r="BV150" s="28"/>
      <c r="BW150" s="28"/>
      <c r="BX150" s="28"/>
      <c r="BY150" s="28"/>
      <c r="BZ150" s="28"/>
      <c r="CA150" s="28"/>
      <c r="CB150" s="28"/>
      <c r="CC150" s="28"/>
      <c r="CD150" s="28">
        <v>0.2</v>
      </c>
      <c r="CE150" s="28">
        <f t="shared" si="108"/>
        <v>0.06</v>
      </c>
      <c r="CF150" s="28">
        <f t="shared" si="125"/>
        <v>7.0000000000000007E-2</v>
      </c>
      <c r="CG150" s="28">
        <f t="shared" si="126"/>
        <v>7.0000000000000007E-2</v>
      </c>
      <c r="CH150" s="30" t="str">
        <f t="shared" si="109"/>
        <v>기계</v>
      </c>
      <c r="CI150" s="30" t="str">
        <f t="shared" si="110"/>
        <v>-</v>
      </c>
      <c r="CJ150" s="30">
        <f t="shared" si="111"/>
        <v>0.06</v>
      </c>
      <c r="CK150" s="30">
        <f t="shared" si="112"/>
        <v>12</v>
      </c>
      <c r="CL150" s="30" t="str">
        <f t="shared" si="113"/>
        <v/>
      </c>
      <c r="CM150" s="31" t="str">
        <f t="shared" si="114"/>
        <v/>
      </c>
    </row>
    <row r="151" spans="2:91" s="41" customFormat="1" ht="13.5" hidden="1" x14ac:dyDescent="0.3">
      <c r="B151" s="27">
        <v>148</v>
      </c>
      <c r="C151" s="32" t="s">
        <v>1174</v>
      </c>
      <c r="D151" s="33" t="str">
        <f t="shared" si="97"/>
        <v>모르페오 0→5각</v>
      </c>
      <c r="E151" s="33" t="str">
        <f t="shared" si="98"/>
        <v>천둥 1→5각</v>
      </c>
      <c r="F151" s="33" t="str">
        <f t="shared" si="99"/>
        <v>시안 5각</v>
      </c>
      <c r="G151" s="33" t="str">
        <f t="shared" si="100"/>
        <v>수령도사 0→5각</v>
      </c>
      <c r="H151" s="33" t="str">
        <f t="shared" si="101"/>
        <v>바루투 0→5각</v>
      </c>
      <c r="I151" s="33" t="str">
        <f t="shared" si="102"/>
        <v>토토마 0→4각</v>
      </c>
      <c r="J151" s="33" t="str">
        <f t="shared" si="103"/>
        <v>벨리타 0→2각</v>
      </c>
      <c r="K151" s="33" t="str">
        <f t="shared" si="104"/>
        <v/>
      </c>
      <c r="L151" s="33" t="str">
        <f t="shared" si="105"/>
        <v/>
      </c>
      <c r="M151" s="33" t="str">
        <f t="shared" si="106"/>
        <v/>
      </c>
      <c r="N151" s="32" t="s">
        <v>1175</v>
      </c>
      <c r="O151" s="32" t="s">
        <v>1176</v>
      </c>
      <c r="P151" s="32" t="s">
        <v>322</v>
      </c>
      <c r="Q151" s="32" t="s">
        <v>350</v>
      </c>
      <c r="R151" s="32" t="s">
        <v>117</v>
      </c>
      <c r="S151" s="32" t="s">
        <v>246</v>
      </c>
      <c r="T151" s="32" t="s">
        <v>347</v>
      </c>
      <c r="U151" s="32"/>
      <c r="V151" s="32"/>
      <c r="W151" s="32"/>
      <c r="X151" s="32">
        <f>IF(AR151="","",VLOOKUP(AR151,추피_입력!$C$2:$E$289,2,0))</f>
        <v>0</v>
      </c>
      <c r="Y151" s="32">
        <f>IF(AS151="","",VLOOKUP(AS151,추피_입력!$C$2:$E$289,2,0))</f>
        <v>1</v>
      </c>
      <c r="Z151" s="32">
        <f>IF(AT151="","",VLOOKUP(AT151,추피_입력!$C$2:$E$289,2,0))</f>
        <v>5</v>
      </c>
      <c r="AA151" s="32">
        <f>IF(AU151="","",VLOOKUP(AU151,추피_입력!$C$2:$E$289,2,0))</f>
        <v>0</v>
      </c>
      <c r="AB151" s="32">
        <f>IF(AV151="","",VLOOKUP(AV151,추피_입력!$C$2:$E$289,2,0))</f>
        <v>0</v>
      </c>
      <c r="AC151" s="32">
        <f>IF(AW151="","",VLOOKUP(AW151,추피_입력!$C$2:$E$289,2,0))</f>
        <v>0</v>
      </c>
      <c r="AD151" s="32">
        <f>IF(AX151="","",VLOOKUP(AX151,추피_입력!$C$2:$E$289,2,0))</f>
        <v>0</v>
      </c>
      <c r="AE151" s="32" t="str">
        <f>IF(AY151="","",VLOOKUP(AY151,추피_입력!$C$2:$E$289,2,0))</f>
        <v/>
      </c>
      <c r="AF151" s="32" t="str">
        <f>IF(AZ151="","",VLOOKUP(AZ151,추피_입력!$C$2:$E$289,2,0))</f>
        <v/>
      </c>
      <c r="AG151" s="32" t="str">
        <f>IF(BA151="","",VLOOKUP(BA151,추피_입력!$C$2:$E$289,2,0))</f>
        <v/>
      </c>
      <c r="AH151" s="32">
        <f>IF(AR151="","",VLOOKUP(AR151,추피_입력!$C$2:$G$289,5,0))</f>
        <v>5</v>
      </c>
      <c r="AI151" s="32">
        <f>IF(AS151="","",VLOOKUP(AS151,추피_입력!$C$2:$G$289,5,0))</f>
        <v>5</v>
      </c>
      <c r="AJ151" s="32">
        <f>IF(AT151="","",VLOOKUP(AT151,추피_입력!$C$2:$G$289,5,0))</f>
        <v>5</v>
      </c>
      <c r="AK151" s="32">
        <f>IF(AU151="","",VLOOKUP(AU151,추피_입력!$C$2:$G$289,5,0))</f>
        <v>5</v>
      </c>
      <c r="AL151" s="32">
        <f>IF(AV151="","",VLOOKUP(AV151,추피_입력!$C$2:$G$289,5,0))</f>
        <v>5</v>
      </c>
      <c r="AM151" s="32">
        <f>IF(AW151="","",VLOOKUP(AW151,추피_입력!$C$2:$G$289,5,0))</f>
        <v>4</v>
      </c>
      <c r="AN151" s="32">
        <f>IF(AX151="","",VLOOKUP(AX151,추피_입력!$C$2:$G$289,5,0))</f>
        <v>2</v>
      </c>
      <c r="AO151" s="32" t="str">
        <f>IF(AY151="","",VLOOKUP(AY151,추피_입력!$C$2:$G$289,5,0))</f>
        <v/>
      </c>
      <c r="AP151" s="32" t="str">
        <f>IF(AZ151="","",VLOOKUP(AZ151,추피_입력!$C$2:$G$289,5,0))</f>
        <v/>
      </c>
      <c r="AQ151" s="32" t="str">
        <f>IF(BA151="","",VLOOKUP(BA151,추피_입력!$C$2:$G$289,5,0))</f>
        <v/>
      </c>
      <c r="AR151" s="32" t="str">
        <f>IF(N151="","",VLOOKUP(N151,추피_입력!$B$2:$E$289,2,0))</f>
        <v>d-15</v>
      </c>
      <c r="AS151" s="32" t="str">
        <f>IF(O151="","",VLOOKUP(O151,추피_입력!$B$2:$E$289,2,0))</f>
        <v>c-80</v>
      </c>
      <c r="AT151" s="32" t="str">
        <f>IF(P151="","",VLOOKUP(P151,추피_입력!$B$2:$E$289,2,0))</f>
        <v>c-53</v>
      </c>
      <c r="AU151" s="32" t="str">
        <f>IF(Q151="","",VLOOKUP(Q151,추피_입력!$B$2:$E$289,2,0))</f>
        <v>d-28</v>
      </c>
      <c r="AV151" s="32" t="str">
        <f>IF(R151="","",VLOOKUP(R151,추피_입력!$B$2:$E$289,2,0))</f>
        <v>c-32</v>
      </c>
      <c r="AW151" s="32" t="str">
        <f>IF(S151="","",VLOOKUP(S151,추피_입력!$B$2:$E$289,2,0))</f>
        <v>c-88</v>
      </c>
      <c r="AX151" s="32" t="str">
        <f>IF(T151="","",VLOOKUP(T151,추피_입력!$B$2:$E$289,2,0))</f>
        <v>e-14</v>
      </c>
      <c r="AY151" s="32" t="str">
        <f>IF(U151="","",VLOOKUP(U151,추피_입력!$B$2:$E$289,2,0))</f>
        <v/>
      </c>
      <c r="AZ151" s="32" t="str">
        <f>IF(V151="","",VLOOKUP(V151,추피_입력!$B$2:$E$289,2,0))</f>
        <v/>
      </c>
      <c r="BA151" s="32" t="str">
        <f>IF(W151="","",VLOOKUP(W151,추피_입력!$B$2:$E$289,2,0))</f>
        <v/>
      </c>
      <c r="BB151" s="32"/>
      <c r="BC151" s="32"/>
      <c r="BD151" s="32"/>
      <c r="BE151" s="32"/>
      <c r="BF151" s="32"/>
      <c r="BG151" s="32"/>
      <c r="BH151" s="32"/>
      <c r="BI151" s="32">
        <v>2</v>
      </c>
      <c r="BJ151" s="32"/>
      <c r="BK151" s="32" t="str">
        <f t="shared" si="115"/>
        <v/>
      </c>
      <c r="BL151" s="32" t="str">
        <f t="shared" si="116"/>
        <v/>
      </c>
      <c r="BM151" s="32" t="str">
        <f t="shared" si="117"/>
        <v/>
      </c>
      <c r="BN151" s="32" t="str">
        <f t="shared" si="118"/>
        <v/>
      </c>
      <c r="BO151" s="32" t="str">
        <f t="shared" si="119"/>
        <v/>
      </c>
      <c r="BP151" s="32" t="str">
        <f t="shared" si="120"/>
        <v>곤충0.2</v>
      </c>
      <c r="BQ151" s="32" t="str">
        <f t="shared" si="121"/>
        <v/>
      </c>
      <c r="BR151" s="32" t="str">
        <f t="shared" si="122"/>
        <v/>
      </c>
      <c r="BS151" s="32" t="str">
        <f t="shared" si="123"/>
        <v/>
      </c>
      <c r="BT151" s="32">
        <f t="shared" si="124"/>
        <v>0.2</v>
      </c>
      <c r="BU151" s="32" t="str">
        <f t="shared" si="107"/>
        <v>곤충0.2</v>
      </c>
      <c r="BV151" s="32"/>
      <c r="BW151" s="32"/>
      <c r="BX151" s="32"/>
      <c r="BY151" s="32"/>
      <c r="BZ151" s="32"/>
      <c r="CA151" s="32">
        <v>0.2</v>
      </c>
      <c r="CB151" s="32"/>
      <c r="CC151" s="32"/>
      <c r="CD151" s="32"/>
      <c r="CE151" s="32">
        <f t="shared" si="108"/>
        <v>0.06</v>
      </c>
      <c r="CF151" s="32">
        <f t="shared" si="125"/>
        <v>7.0000000000000007E-2</v>
      </c>
      <c r="CG151" s="32">
        <f t="shared" si="126"/>
        <v>7.0000000000000007E-2</v>
      </c>
      <c r="CH151" s="34" t="str">
        <f t="shared" si="109"/>
        <v>곤충</v>
      </c>
      <c r="CI151" s="34" t="str">
        <f t="shared" si="110"/>
        <v>-</v>
      </c>
      <c r="CJ151" s="34">
        <f t="shared" si="111"/>
        <v>0.13</v>
      </c>
      <c r="CK151" s="34">
        <f t="shared" si="112"/>
        <v>8</v>
      </c>
      <c r="CL151" s="34">
        <f t="shared" si="113"/>
        <v>22</v>
      </c>
      <c r="CM151" s="35" t="str">
        <f t="shared" si="114"/>
        <v/>
      </c>
    </row>
    <row r="152" spans="2:91" s="41" customFormat="1" ht="13.5" hidden="1" x14ac:dyDescent="0.3">
      <c r="B152" s="27">
        <v>149</v>
      </c>
      <c r="C152" s="28" t="s">
        <v>1177</v>
      </c>
      <c r="D152" s="29" t="str">
        <f t="shared" si="97"/>
        <v>카단 0각</v>
      </c>
      <c r="E152" s="29" t="str">
        <f t="shared" si="98"/>
        <v>신디 0→4각</v>
      </c>
      <c r="F152" s="29" t="str">
        <f t="shared" si="99"/>
        <v>데스칼루다 0→5각</v>
      </c>
      <c r="G152" s="29" t="str">
        <f t="shared" si="100"/>
        <v>베른 젠로드 0→5각</v>
      </c>
      <c r="H152" s="29" t="str">
        <f t="shared" si="101"/>
        <v/>
      </c>
      <c r="I152" s="29" t="str">
        <f t="shared" si="102"/>
        <v/>
      </c>
      <c r="J152" s="29" t="str">
        <f t="shared" si="103"/>
        <v/>
      </c>
      <c r="K152" s="29" t="str">
        <f t="shared" si="104"/>
        <v/>
      </c>
      <c r="L152" s="29" t="str">
        <f t="shared" si="105"/>
        <v/>
      </c>
      <c r="M152" s="29" t="str">
        <f t="shared" si="106"/>
        <v/>
      </c>
      <c r="N152" s="28" t="s">
        <v>1178</v>
      </c>
      <c r="O152" s="28" t="s">
        <v>1179</v>
      </c>
      <c r="P152" s="28" t="s">
        <v>1180</v>
      </c>
      <c r="Q152" s="28" t="s">
        <v>1181</v>
      </c>
      <c r="R152" s="28"/>
      <c r="S152" s="28"/>
      <c r="T152" s="28"/>
      <c r="U152" s="28"/>
      <c r="V152" s="28"/>
      <c r="W152" s="28"/>
      <c r="X152" s="28">
        <f>IF(AR152="","",VLOOKUP(AR152,추피_입력!$C$2:$E$289,2,0))</f>
        <v>0</v>
      </c>
      <c r="Y152" s="28">
        <f>IF(AS152="","",VLOOKUP(AS152,추피_입력!$C$2:$E$289,2,0))</f>
        <v>0</v>
      </c>
      <c r="Z152" s="28">
        <f>IF(AT152="","",VLOOKUP(AT152,추피_입력!$C$2:$E$289,2,0))</f>
        <v>0</v>
      </c>
      <c r="AA152" s="28">
        <f>IF(AU152="","",VLOOKUP(AU152,추피_입력!$C$2:$E$289,2,0))</f>
        <v>0</v>
      </c>
      <c r="AB152" s="28" t="str">
        <f>IF(AV152="","",VLOOKUP(AV152,추피_입력!$C$2:$E$289,2,0))</f>
        <v/>
      </c>
      <c r="AC152" s="28" t="str">
        <f>IF(AW152="","",VLOOKUP(AW152,추피_입력!$C$2:$E$289,2,0))</f>
        <v/>
      </c>
      <c r="AD152" s="28" t="str">
        <f>IF(AX152="","",VLOOKUP(AX152,추피_입력!$C$2:$E$289,2,0))</f>
        <v/>
      </c>
      <c r="AE152" s="28" t="str">
        <f>IF(AY152="","",VLOOKUP(AY152,추피_입력!$C$2:$E$289,2,0))</f>
        <v/>
      </c>
      <c r="AF152" s="28" t="str">
        <f>IF(AZ152="","",VLOOKUP(AZ152,추피_입력!$C$2:$E$289,2,0))</f>
        <v/>
      </c>
      <c r="AG152" s="28" t="str">
        <f>IF(BA152="","",VLOOKUP(BA152,추피_입력!$C$2:$E$289,2,0))</f>
        <v/>
      </c>
      <c r="AH152" s="28">
        <f>IF(AR152="","",VLOOKUP(AR152,추피_입력!$C$2:$G$289,5,0))</f>
        <v>0</v>
      </c>
      <c r="AI152" s="28">
        <f>IF(AS152="","",VLOOKUP(AS152,추피_입력!$C$2:$G$289,5,0))</f>
        <v>4</v>
      </c>
      <c r="AJ152" s="28">
        <f>IF(AT152="","",VLOOKUP(AT152,추피_입력!$C$2:$G$289,5,0))</f>
        <v>5</v>
      </c>
      <c r="AK152" s="28">
        <f>IF(AU152="","",VLOOKUP(AU152,추피_입력!$C$2:$G$289,5,0))</f>
        <v>5</v>
      </c>
      <c r="AL152" s="28" t="str">
        <f>IF(AV152="","",VLOOKUP(AV152,추피_입력!$C$2:$G$289,5,0))</f>
        <v/>
      </c>
      <c r="AM152" s="28" t="str">
        <f>IF(AW152="","",VLOOKUP(AW152,추피_입력!$C$2:$G$289,5,0))</f>
        <v/>
      </c>
      <c r="AN152" s="28" t="str">
        <f>IF(AX152="","",VLOOKUP(AX152,추피_입력!$C$2:$G$289,5,0))</f>
        <v/>
      </c>
      <c r="AO152" s="28" t="str">
        <f>IF(AY152="","",VLOOKUP(AY152,추피_입력!$C$2:$G$289,5,0))</f>
        <v/>
      </c>
      <c r="AP152" s="28" t="str">
        <f>IF(AZ152="","",VLOOKUP(AZ152,추피_입력!$C$2:$G$289,5,0))</f>
        <v/>
      </c>
      <c r="AQ152" s="28" t="str">
        <f>IF(BA152="","",VLOOKUP(BA152,추피_입력!$C$2:$G$289,5,0))</f>
        <v/>
      </c>
      <c r="AR152" s="28" t="str">
        <f>IF(N152="","",VLOOKUP(N152,추피_입력!$B$2:$E$289,2,0))</f>
        <v>a-21</v>
      </c>
      <c r="AS152" s="28" t="str">
        <f>IF(O152="","",VLOOKUP(O152,추피_입력!$B$2:$E$289,2,0))</f>
        <v>c-54</v>
      </c>
      <c r="AT152" s="28" t="str">
        <f>IF(P152="","",VLOOKUP(P152,추피_입력!$B$2:$E$289,2,0))</f>
        <v>b-6</v>
      </c>
      <c r="AU152" s="28" t="str">
        <f>IF(Q152="","",VLOOKUP(Q152,추피_입력!$B$2:$E$289,2,0))</f>
        <v>c-34</v>
      </c>
      <c r="AV152" s="28" t="str">
        <f>IF(R152="","",VLOOKUP(R152,추피_입력!$B$2:$E$289,2,0))</f>
        <v/>
      </c>
      <c r="AW152" s="28" t="str">
        <f>IF(S152="","",VLOOKUP(S152,추피_입력!$B$2:$E$289,2,0))</f>
        <v/>
      </c>
      <c r="AX152" s="28" t="str">
        <f>IF(T152="","",VLOOKUP(T152,추피_입력!$B$2:$E$289,2,0))</f>
        <v/>
      </c>
      <c r="AY152" s="28" t="str">
        <f>IF(U152="","",VLOOKUP(U152,추피_입력!$B$2:$E$289,2,0))</f>
        <v/>
      </c>
      <c r="AZ152" s="28" t="str">
        <f>IF(V152="","",VLOOKUP(V152,추피_입력!$B$2:$E$289,2,0))</f>
        <v/>
      </c>
      <c r="BA152" s="28" t="str">
        <f>IF(W152="","",VLOOKUP(W152,추피_입력!$B$2:$E$289,2,0))</f>
        <v/>
      </c>
      <c r="BB152" s="28"/>
      <c r="BC152" s="28"/>
      <c r="BD152" s="28"/>
      <c r="BE152" s="28"/>
      <c r="BF152" s="28"/>
      <c r="BG152" s="28"/>
      <c r="BH152" s="28">
        <v>2</v>
      </c>
      <c r="BI152" s="28"/>
      <c r="BJ152" s="28"/>
      <c r="BK152" s="28" t="str">
        <f t="shared" si="115"/>
        <v/>
      </c>
      <c r="BL152" s="28" t="str">
        <f t="shared" si="116"/>
        <v/>
      </c>
      <c r="BM152" s="28" t="str">
        <f t="shared" si="117"/>
        <v/>
      </c>
      <c r="BN152" s="28" t="str">
        <f t="shared" si="118"/>
        <v/>
      </c>
      <c r="BO152" s="28" t="str">
        <f t="shared" si="119"/>
        <v/>
      </c>
      <c r="BP152" s="28" t="str">
        <f t="shared" si="120"/>
        <v/>
      </c>
      <c r="BQ152" s="28" t="str">
        <f t="shared" si="121"/>
        <v/>
      </c>
      <c r="BR152" s="28" t="str">
        <f t="shared" si="122"/>
        <v>야수0.3</v>
      </c>
      <c r="BS152" s="28" t="str">
        <f t="shared" si="123"/>
        <v/>
      </c>
      <c r="BT152" s="28">
        <f t="shared" si="124"/>
        <v>0.3</v>
      </c>
      <c r="BU152" s="28" t="str">
        <f t="shared" si="107"/>
        <v>야수0.3</v>
      </c>
      <c r="BV152" s="28"/>
      <c r="BW152" s="28"/>
      <c r="BX152" s="28"/>
      <c r="BY152" s="28"/>
      <c r="BZ152" s="28"/>
      <c r="CA152" s="28"/>
      <c r="CB152" s="28"/>
      <c r="CC152" s="28">
        <v>0.3</v>
      </c>
      <c r="CD152" s="28"/>
      <c r="CE152" s="28">
        <f t="shared" si="108"/>
        <v>0.1</v>
      </c>
      <c r="CF152" s="28">
        <f t="shared" si="125"/>
        <v>0.1</v>
      </c>
      <c r="CG152" s="28">
        <f t="shared" si="126"/>
        <v>0.1</v>
      </c>
      <c r="CH152" s="30" t="str">
        <f t="shared" si="109"/>
        <v>야수</v>
      </c>
      <c r="CI152" s="30" t="str">
        <f t="shared" si="110"/>
        <v>-</v>
      </c>
      <c r="CJ152" s="30">
        <f t="shared" si="111"/>
        <v>0.1</v>
      </c>
      <c r="CK152" s="30">
        <f t="shared" si="112"/>
        <v>8</v>
      </c>
      <c r="CL152" s="30" t="str">
        <f t="shared" si="113"/>
        <v/>
      </c>
      <c r="CM152" s="31" t="str">
        <f t="shared" si="114"/>
        <v/>
      </c>
    </row>
    <row r="153" spans="2:91" s="41" customFormat="1" ht="13.5" hidden="1" x14ac:dyDescent="0.3">
      <c r="B153" s="27">
        <v>150</v>
      </c>
      <c r="C153" s="32" t="s">
        <v>1182</v>
      </c>
      <c r="D153" s="33" t="str">
        <f t="shared" si="97"/>
        <v>카멘 없음</v>
      </c>
      <c r="E153" s="33" t="str">
        <f t="shared" si="98"/>
        <v>카단 0각</v>
      </c>
      <c r="F153" s="33" t="str">
        <f t="shared" si="99"/>
        <v/>
      </c>
      <c r="G153" s="33" t="str">
        <f t="shared" si="100"/>
        <v/>
      </c>
      <c r="H153" s="33" t="str">
        <f t="shared" si="101"/>
        <v/>
      </c>
      <c r="I153" s="33" t="str">
        <f t="shared" si="102"/>
        <v/>
      </c>
      <c r="J153" s="33" t="str">
        <f t="shared" si="103"/>
        <v/>
      </c>
      <c r="K153" s="33" t="str">
        <f t="shared" si="104"/>
        <v/>
      </c>
      <c r="L153" s="33" t="str">
        <f t="shared" si="105"/>
        <v/>
      </c>
      <c r="M153" s="33" t="str">
        <f t="shared" si="106"/>
        <v/>
      </c>
      <c r="N153" s="32" t="s">
        <v>978</v>
      </c>
      <c r="O153" s="32" t="s">
        <v>1178</v>
      </c>
      <c r="P153" s="32"/>
      <c r="Q153" s="32"/>
      <c r="R153" s="32"/>
      <c r="S153" s="32"/>
      <c r="T153" s="32"/>
      <c r="U153" s="32"/>
      <c r="V153" s="32"/>
      <c r="W153" s="32"/>
      <c r="X153" s="32" t="str">
        <f>IF(AR153="","",VLOOKUP(AR153,추피_입력!$C$2:$E$289,2,0))</f>
        <v>-</v>
      </c>
      <c r="Y153" s="32">
        <f>IF(AS153="","",VLOOKUP(AS153,추피_입력!$C$2:$E$289,2,0))</f>
        <v>0</v>
      </c>
      <c r="Z153" s="32" t="str">
        <f>IF(AT153="","",VLOOKUP(AT153,추피_입력!$C$2:$E$289,2,0))</f>
        <v/>
      </c>
      <c r="AA153" s="32" t="str">
        <f>IF(AU153="","",VLOOKUP(AU153,추피_입력!$C$2:$E$289,2,0))</f>
        <v/>
      </c>
      <c r="AB153" s="32" t="str">
        <f>IF(AV153="","",VLOOKUP(AV153,추피_입력!$C$2:$E$289,2,0))</f>
        <v/>
      </c>
      <c r="AC153" s="32" t="str">
        <f>IF(AW153="","",VLOOKUP(AW153,추피_입력!$C$2:$E$289,2,0))</f>
        <v/>
      </c>
      <c r="AD153" s="32" t="str">
        <f>IF(AX153="","",VLOOKUP(AX153,추피_입력!$C$2:$E$289,2,0))</f>
        <v/>
      </c>
      <c r="AE153" s="32" t="str">
        <f>IF(AY153="","",VLOOKUP(AY153,추피_입력!$C$2:$E$289,2,0))</f>
        <v/>
      </c>
      <c r="AF153" s="32" t="str">
        <f>IF(AZ153="","",VLOOKUP(AZ153,추피_입력!$C$2:$E$289,2,0))</f>
        <v/>
      </c>
      <c r="AG153" s="32" t="str">
        <f>IF(BA153="","",VLOOKUP(BA153,추피_입력!$C$2:$E$289,2,0))</f>
        <v/>
      </c>
      <c r="AH153" s="32" t="str">
        <f>IF(AR153="","",VLOOKUP(AR153,추피_입력!$C$2:$G$289,5,0))</f>
        <v>-</v>
      </c>
      <c r="AI153" s="32">
        <f>IF(AS153="","",VLOOKUP(AS153,추피_입력!$C$2:$G$289,5,0))</f>
        <v>0</v>
      </c>
      <c r="AJ153" s="32" t="str">
        <f>IF(AT153="","",VLOOKUP(AT153,추피_입력!$C$2:$G$289,5,0))</f>
        <v/>
      </c>
      <c r="AK153" s="32" t="str">
        <f>IF(AU153="","",VLOOKUP(AU153,추피_입력!$C$2:$G$289,5,0))</f>
        <v/>
      </c>
      <c r="AL153" s="32" t="str">
        <f>IF(AV153="","",VLOOKUP(AV153,추피_입력!$C$2:$G$289,5,0))</f>
        <v/>
      </c>
      <c r="AM153" s="32" t="str">
        <f>IF(AW153="","",VLOOKUP(AW153,추피_입력!$C$2:$G$289,5,0))</f>
        <v/>
      </c>
      <c r="AN153" s="32" t="str">
        <f>IF(AX153="","",VLOOKUP(AX153,추피_입력!$C$2:$G$289,5,0))</f>
        <v/>
      </c>
      <c r="AO153" s="32" t="str">
        <f>IF(AY153="","",VLOOKUP(AY153,추피_입력!$C$2:$G$289,5,0))</f>
        <v/>
      </c>
      <c r="AP153" s="32" t="str">
        <f>IF(AZ153="","",VLOOKUP(AZ153,추피_입력!$C$2:$G$289,5,0))</f>
        <v/>
      </c>
      <c r="AQ153" s="32" t="str">
        <f>IF(BA153="","",VLOOKUP(BA153,추피_입력!$C$2:$G$289,5,0))</f>
        <v/>
      </c>
      <c r="AR153" s="32" t="str">
        <f>IF(N153="","",VLOOKUP(N153,추피_입력!$B$2:$E$289,2,0))</f>
        <v>a-23</v>
      </c>
      <c r="AS153" s="32" t="str">
        <f>IF(O153="","",VLOOKUP(O153,추피_입력!$B$2:$E$289,2,0))</f>
        <v>a-21</v>
      </c>
      <c r="AT153" s="32" t="str">
        <f>IF(P153="","",VLOOKUP(P153,추피_입력!$B$2:$E$289,2,0))</f>
        <v/>
      </c>
      <c r="AU153" s="32" t="str">
        <f>IF(Q153="","",VLOOKUP(Q153,추피_입력!$B$2:$E$289,2,0))</f>
        <v/>
      </c>
      <c r="AV153" s="32" t="str">
        <f>IF(R153="","",VLOOKUP(R153,추피_입력!$B$2:$E$289,2,0))</f>
        <v/>
      </c>
      <c r="AW153" s="32" t="str">
        <f>IF(S153="","",VLOOKUP(S153,추피_입력!$B$2:$E$289,2,0))</f>
        <v/>
      </c>
      <c r="AX153" s="32" t="str">
        <f>IF(T153="","",VLOOKUP(T153,추피_입력!$B$2:$E$289,2,0))</f>
        <v/>
      </c>
      <c r="AY153" s="32" t="str">
        <f>IF(U153="","",VLOOKUP(U153,추피_입력!$B$2:$E$289,2,0))</f>
        <v/>
      </c>
      <c r="AZ153" s="32" t="str">
        <f>IF(V153="","",VLOOKUP(V153,추피_입력!$B$2:$E$289,2,0))</f>
        <v/>
      </c>
      <c r="BA153" s="32" t="str">
        <f>IF(W153="","",VLOOKUP(W153,추피_입력!$B$2:$E$289,2,0))</f>
        <v/>
      </c>
      <c r="BB153" s="32"/>
      <c r="BC153" s="32"/>
      <c r="BD153" s="32"/>
      <c r="BE153" s="32"/>
      <c r="BF153" s="32"/>
      <c r="BG153" s="32"/>
      <c r="BH153" s="32"/>
      <c r="BI153" s="32">
        <v>3</v>
      </c>
      <c r="BJ153" s="32"/>
      <c r="BK153" s="32" t="str">
        <f t="shared" si="115"/>
        <v/>
      </c>
      <c r="BL153" s="32" t="str">
        <f t="shared" si="116"/>
        <v/>
      </c>
      <c r="BM153" s="32" t="str">
        <f t="shared" si="117"/>
        <v/>
      </c>
      <c r="BN153" s="32" t="str">
        <f t="shared" si="118"/>
        <v/>
      </c>
      <c r="BO153" s="32" t="str">
        <f t="shared" si="119"/>
        <v/>
      </c>
      <c r="BP153" s="32" t="str">
        <f t="shared" si="120"/>
        <v/>
      </c>
      <c r="BQ153" s="32" t="str">
        <f t="shared" si="121"/>
        <v/>
      </c>
      <c r="BR153" s="32" t="str">
        <f t="shared" si="122"/>
        <v/>
      </c>
      <c r="BS153" s="32" t="str">
        <f t="shared" si="123"/>
        <v>기계0.3</v>
      </c>
      <c r="BT153" s="32">
        <f t="shared" si="124"/>
        <v>0.3</v>
      </c>
      <c r="BU153" s="32" t="str">
        <f t="shared" si="107"/>
        <v>기계0.3</v>
      </c>
      <c r="BV153" s="32"/>
      <c r="BW153" s="32"/>
      <c r="BX153" s="32"/>
      <c r="BY153" s="32"/>
      <c r="BZ153" s="32"/>
      <c r="CA153" s="32"/>
      <c r="CB153" s="32"/>
      <c r="CC153" s="32"/>
      <c r="CD153" s="32">
        <v>0.3</v>
      </c>
      <c r="CE153" s="32">
        <f t="shared" si="108"/>
        <v>0.1</v>
      </c>
      <c r="CF153" s="32">
        <f t="shared" si="125"/>
        <v>0.1</v>
      </c>
      <c r="CG153" s="32">
        <f t="shared" si="126"/>
        <v>0.1</v>
      </c>
      <c r="CH153" s="34" t="str">
        <f t="shared" si="109"/>
        <v>기계</v>
      </c>
      <c r="CI153" s="34" t="str">
        <f t="shared" si="110"/>
        <v>-</v>
      </c>
      <c r="CJ153" s="34" t="str">
        <f t="shared" si="111"/>
        <v>-</v>
      </c>
      <c r="CK153" s="34" t="str">
        <f t="shared" si="112"/>
        <v/>
      </c>
      <c r="CL153" s="34" t="str">
        <f t="shared" si="113"/>
        <v/>
      </c>
      <c r="CM153" s="35" t="str">
        <f t="shared" si="114"/>
        <v/>
      </c>
    </row>
    <row r="154" spans="2:91" s="41" customFormat="1" ht="13.5" hidden="1" x14ac:dyDescent="0.3">
      <c r="B154" s="27">
        <v>151</v>
      </c>
      <c r="C154" s="28" t="s">
        <v>1183</v>
      </c>
      <c r="D154" s="29" t="str">
        <f t="shared" si="97"/>
        <v>마법사 로나운 1→3각</v>
      </c>
      <c r="E154" s="29" t="str">
        <f t="shared" si="98"/>
        <v>에스더 루테란 1→3각</v>
      </c>
      <c r="F154" s="29" t="str">
        <f t="shared" si="99"/>
        <v>자간 1각</v>
      </c>
      <c r="G154" s="29" t="str">
        <f t="shared" si="100"/>
        <v>릭투스 0→3각</v>
      </c>
      <c r="H154" s="29" t="str">
        <f t="shared" si="101"/>
        <v>로블롬 1→4각</v>
      </c>
      <c r="I154" s="29" t="str">
        <f t="shared" si="102"/>
        <v>윌리윌리 0→2각</v>
      </c>
      <c r="J154" s="29" t="str">
        <f t="shared" si="103"/>
        <v/>
      </c>
      <c r="K154" s="29" t="str">
        <f t="shared" si="104"/>
        <v/>
      </c>
      <c r="L154" s="29" t="str">
        <f t="shared" si="105"/>
        <v/>
      </c>
      <c r="M154" s="29" t="str">
        <f t="shared" si="106"/>
        <v/>
      </c>
      <c r="N154" s="28" t="s">
        <v>1184</v>
      </c>
      <c r="O154" s="28" t="s">
        <v>940</v>
      </c>
      <c r="P154" s="28" t="s">
        <v>1185</v>
      </c>
      <c r="Q154" s="28" t="s">
        <v>1028</v>
      </c>
      <c r="R154" s="28" t="s">
        <v>290</v>
      </c>
      <c r="S154" s="28" t="s">
        <v>291</v>
      </c>
      <c r="T154" s="28"/>
      <c r="U154" s="28"/>
      <c r="V154" s="28"/>
      <c r="W154" s="28"/>
      <c r="X154" s="28">
        <f>IF(AR154="","",VLOOKUP(AR154,추피_입력!$C$2:$E$289,2,0))</f>
        <v>1</v>
      </c>
      <c r="Y154" s="28">
        <f>IF(AS154="","",VLOOKUP(AS154,추피_입력!$C$2:$E$289,2,0))</f>
        <v>1</v>
      </c>
      <c r="Z154" s="28">
        <f>IF(AT154="","",VLOOKUP(AT154,추피_입력!$C$2:$E$289,2,0))</f>
        <v>1</v>
      </c>
      <c r="AA154" s="28">
        <f>IF(AU154="","",VLOOKUP(AU154,추피_입력!$C$2:$E$289,2,0))</f>
        <v>0</v>
      </c>
      <c r="AB154" s="28">
        <f>IF(AV154="","",VLOOKUP(AV154,추피_입력!$C$2:$E$289,2,0))</f>
        <v>1</v>
      </c>
      <c r="AC154" s="28">
        <f>IF(AW154="","",VLOOKUP(AW154,추피_입력!$C$2:$E$289,2,0))</f>
        <v>0</v>
      </c>
      <c r="AD154" s="28" t="str">
        <f>IF(AX154="","",VLOOKUP(AX154,추피_입력!$C$2:$E$289,2,0))</f>
        <v/>
      </c>
      <c r="AE154" s="28" t="str">
        <f>IF(AY154="","",VLOOKUP(AY154,추피_입력!$C$2:$E$289,2,0))</f>
        <v/>
      </c>
      <c r="AF154" s="28" t="str">
        <f>IF(AZ154="","",VLOOKUP(AZ154,추피_입력!$C$2:$E$289,2,0))</f>
        <v/>
      </c>
      <c r="AG154" s="28" t="str">
        <f>IF(BA154="","",VLOOKUP(BA154,추피_입력!$C$2:$E$289,2,0))</f>
        <v/>
      </c>
      <c r="AH154" s="28">
        <f>IF(AR154="","",VLOOKUP(AR154,추피_입력!$C$2:$G$289,5,0))</f>
        <v>3</v>
      </c>
      <c r="AI154" s="28">
        <f>IF(AS154="","",VLOOKUP(AS154,추피_입력!$C$2:$G$289,5,0))</f>
        <v>3</v>
      </c>
      <c r="AJ154" s="28">
        <f>IF(AT154="","",VLOOKUP(AT154,추피_입력!$C$2:$G$289,5,0))</f>
        <v>1</v>
      </c>
      <c r="AK154" s="28">
        <f>IF(AU154="","",VLOOKUP(AU154,추피_입력!$C$2:$G$289,5,0))</f>
        <v>3</v>
      </c>
      <c r="AL154" s="28">
        <f>IF(AV154="","",VLOOKUP(AV154,추피_입력!$C$2:$G$289,5,0))</f>
        <v>4</v>
      </c>
      <c r="AM154" s="28">
        <f>IF(AW154="","",VLOOKUP(AW154,추피_입력!$C$2:$G$289,5,0))</f>
        <v>2</v>
      </c>
      <c r="AN154" s="28" t="str">
        <f>IF(AX154="","",VLOOKUP(AX154,추피_입력!$C$2:$G$289,5,0))</f>
        <v/>
      </c>
      <c r="AO154" s="28" t="str">
        <f>IF(AY154="","",VLOOKUP(AY154,추피_입력!$C$2:$G$289,5,0))</f>
        <v/>
      </c>
      <c r="AP154" s="28" t="str">
        <f>IF(AZ154="","",VLOOKUP(AZ154,추피_입력!$C$2:$G$289,5,0))</f>
        <v/>
      </c>
      <c r="AQ154" s="28" t="str">
        <f>IF(BA154="","",VLOOKUP(BA154,추피_입력!$C$2:$G$289,5,0))</f>
        <v/>
      </c>
      <c r="AR154" s="28" t="str">
        <f>IF(N154="","",VLOOKUP(N154,추피_입력!$B$2:$E$289,2,0))</f>
        <v>b-11</v>
      </c>
      <c r="AS154" s="28" t="str">
        <f>IF(O154="","",VLOOKUP(O154,추피_입력!$B$2:$E$289,2,0))</f>
        <v>a-16</v>
      </c>
      <c r="AT154" s="28" t="str">
        <f>IF(P154="","",VLOOKUP(P154,추피_입력!$B$2:$E$289,2,0))</f>
        <v>b-44</v>
      </c>
      <c r="AU154" s="28" t="str">
        <f>IF(Q154="","",VLOOKUP(Q154,추피_입력!$B$2:$E$289,2,0))</f>
        <v>c-25</v>
      </c>
      <c r="AV154" s="28" t="str">
        <f>IF(R154="","",VLOOKUP(R154,추피_입력!$B$2:$E$289,2,0))</f>
        <v>c-18</v>
      </c>
      <c r="AW154" s="28" t="str">
        <f>IF(S154="","",VLOOKUP(S154,추피_입력!$B$2:$E$289,2,0))</f>
        <v>c-73</v>
      </c>
      <c r="AX154" s="28" t="str">
        <f>IF(T154="","",VLOOKUP(T154,추피_입력!$B$2:$E$289,2,0))</f>
        <v/>
      </c>
      <c r="AY154" s="28" t="str">
        <f>IF(U154="","",VLOOKUP(U154,추피_입력!$B$2:$E$289,2,0))</f>
        <v/>
      </c>
      <c r="AZ154" s="28" t="str">
        <f>IF(V154="","",VLOOKUP(V154,추피_입력!$B$2:$E$289,2,0))</f>
        <v/>
      </c>
      <c r="BA154" s="28" t="str">
        <f>IF(W154="","",VLOOKUP(W154,추피_입력!$B$2:$E$289,2,0))</f>
        <v/>
      </c>
      <c r="BB154" s="28"/>
      <c r="BC154" s="28"/>
      <c r="BD154" s="28"/>
      <c r="BE154" s="28"/>
      <c r="BF154" s="28">
        <v>3</v>
      </c>
      <c r="BG154" s="28"/>
      <c r="BH154" s="28"/>
      <c r="BI154" s="28"/>
      <c r="BJ154" s="28"/>
      <c r="BK154" s="28" t="str">
        <f t="shared" si="115"/>
        <v/>
      </c>
      <c r="BL154" s="28" t="str">
        <f t="shared" si="116"/>
        <v/>
      </c>
      <c r="BM154" s="28" t="str">
        <f t="shared" si="117"/>
        <v/>
      </c>
      <c r="BN154" s="28" t="str">
        <f t="shared" si="118"/>
        <v/>
      </c>
      <c r="BO154" s="28" t="str">
        <f t="shared" si="119"/>
        <v/>
      </c>
      <c r="BP154" s="28" t="str">
        <f t="shared" si="120"/>
        <v/>
      </c>
      <c r="BQ154" s="28" t="str">
        <f t="shared" si="121"/>
        <v/>
      </c>
      <c r="BR154" s="28" t="str">
        <f t="shared" si="122"/>
        <v/>
      </c>
      <c r="BS154" s="28" t="str">
        <f t="shared" si="123"/>
        <v>기계0.3</v>
      </c>
      <c r="BT154" s="28">
        <f t="shared" si="124"/>
        <v>0.3</v>
      </c>
      <c r="BU154" s="28" t="str">
        <f t="shared" si="107"/>
        <v>기계0.3</v>
      </c>
      <c r="BV154" s="28"/>
      <c r="BW154" s="28"/>
      <c r="BX154" s="28"/>
      <c r="BY154" s="28"/>
      <c r="BZ154" s="28"/>
      <c r="CA154" s="28"/>
      <c r="CB154" s="28"/>
      <c r="CC154" s="28"/>
      <c r="CD154" s="28">
        <v>0.3</v>
      </c>
      <c r="CE154" s="28">
        <f t="shared" si="108"/>
        <v>0.1</v>
      </c>
      <c r="CF154" s="28">
        <f t="shared" si="125"/>
        <v>0.1</v>
      </c>
      <c r="CG154" s="28">
        <f t="shared" si="126"/>
        <v>0.1</v>
      </c>
      <c r="CH154" s="30" t="str">
        <f t="shared" si="109"/>
        <v>기계</v>
      </c>
      <c r="CI154" s="30" t="str">
        <f t="shared" si="110"/>
        <v>-</v>
      </c>
      <c r="CJ154" s="30">
        <f t="shared" si="111"/>
        <v>0.1</v>
      </c>
      <c r="CK154" s="30">
        <f t="shared" si="112"/>
        <v>8</v>
      </c>
      <c r="CL154" s="30" t="str">
        <f t="shared" si="113"/>
        <v/>
      </c>
      <c r="CM154" s="31" t="str">
        <f t="shared" si="114"/>
        <v/>
      </c>
    </row>
    <row r="155" spans="2:91" s="41" customFormat="1" ht="13.5" hidden="1" x14ac:dyDescent="0.3">
      <c r="B155" s="27">
        <v>152</v>
      </c>
      <c r="C155" s="32" t="s">
        <v>1186</v>
      </c>
      <c r="D155" s="33" t="str">
        <f t="shared" si="97"/>
        <v>마네스 0→2각</v>
      </c>
      <c r="E155" s="33" t="str">
        <f t="shared" si="98"/>
        <v>타르실라 0→3각</v>
      </c>
      <c r="F155" s="33" t="str">
        <f t="shared" si="99"/>
        <v>솔 그랑데 1→4각</v>
      </c>
      <c r="G155" s="33" t="str">
        <f t="shared" si="100"/>
        <v>브리아레오스 0→3각</v>
      </c>
      <c r="H155" s="33" t="str">
        <f t="shared" si="101"/>
        <v>수신 아포라스 1→4각</v>
      </c>
      <c r="I155" s="33" t="str">
        <f t="shared" si="102"/>
        <v>고르카그로스 0→3각</v>
      </c>
      <c r="J155" s="33" t="str">
        <f t="shared" si="103"/>
        <v>아드린느 1→2각</v>
      </c>
      <c r="K155" s="33" t="str">
        <f t="shared" si="104"/>
        <v/>
      </c>
      <c r="L155" s="33" t="str">
        <f t="shared" si="105"/>
        <v/>
      </c>
      <c r="M155" s="33" t="str">
        <f t="shared" si="106"/>
        <v/>
      </c>
      <c r="N155" s="32" t="s">
        <v>975</v>
      </c>
      <c r="O155" s="32" t="s">
        <v>1187</v>
      </c>
      <c r="P155" s="32" t="s">
        <v>422</v>
      </c>
      <c r="Q155" s="32" t="s">
        <v>423</v>
      </c>
      <c r="R155" s="32" t="s">
        <v>424</v>
      </c>
      <c r="S155" s="32" t="s">
        <v>425</v>
      </c>
      <c r="T155" s="32" t="s">
        <v>301</v>
      </c>
      <c r="U155" s="32"/>
      <c r="V155" s="32"/>
      <c r="W155" s="32"/>
      <c r="X155" s="32">
        <f>IF(AR155="","",VLOOKUP(AR155,추피_입력!$C$2:$E$289,2,0))</f>
        <v>0</v>
      </c>
      <c r="Y155" s="32">
        <f>IF(AS155="","",VLOOKUP(AS155,추피_입력!$C$2:$E$289,2,0))</f>
        <v>0</v>
      </c>
      <c r="Z155" s="32">
        <f>IF(AT155="","",VLOOKUP(AT155,추피_입력!$C$2:$E$289,2,0))</f>
        <v>1</v>
      </c>
      <c r="AA155" s="32">
        <f>IF(AU155="","",VLOOKUP(AU155,추피_입력!$C$2:$E$289,2,0))</f>
        <v>0</v>
      </c>
      <c r="AB155" s="32">
        <f>IF(AV155="","",VLOOKUP(AV155,추피_입력!$C$2:$E$289,2,0))</f>
        <v>1</v>
      </c>
      <c r="AC155" s="32">
        <f>IF(AW155="","",VLOOKUP(AW155,추피_입력!$C$2:$E$289,2,0))</f>
        <v>0</v>
      </c>
      <c r="AD155" s="32">
        <f>IF(AX155="","",VLOOKUP(AX155,추피_입력!$C$2:$E$289,2,0))</f>
        <v>1</v>
      </c>
      <c r="AE155" s="32" t="str">
        <f>IF(AY155="","",VLOOKUP(AY155,추피_입력!$C$2:$E$289,2,0))</f>
        <v/>
      </c>
      <c r="AF155" s="32" t="str">
        <f>IF(AZ155="","",VLOOKUP(AZ155,추피_입력!$C$2:$E$289,2,0))</f>
        <v/>
      </c>
      <c r="AG155" s="32" t="str">
        <f>IF(BA155="","",VLOOKUP(BA155,추피_입력!$C$2:$E$289,2,0))</f>
        <v/>
      </c>
      <c r="AH155" s="32">
        <f>IF(AR155="","",VLOOKUP(AR155,추피_입력!$C$2:$G$289,5,0))</f>
        <v>2</v>
      </c>
      <c r="AI155" s="32">
        <f>IF(AS155="","",VLOOKUP(AS155,추피_입력!$C$2:$G$289,5,0))</f>
        <v>3</v>
      </c>
      <c r="AJ155" s="32">
        <f>IF(AT155="","",VLOOKUP(AT155,추피_입력!$C$2:$G$289,5,0))</f>
        <v>4</v>
      </c>
      <c r="AK155" s="32">
        <f>IF(AU155="","",VLOOKUP(AU155,추피_입력!$C$2:$G$289,5,0))</f>
        <v>3</v>
      </c>
      <c r="AL155" s="32">
        <f>IF(AV155="","",VLOOKUP(AV155,추피_입력!$C$2:$G$289,5,0))</f>
        <v>4</v>
      </c>
      <c r="AM155" s="32">
        <f>IF(AW155="","",VLOOKUP(AW155,추피_입력!$C$2:$G$289,5,0))</f>
        <v>3</v>
      </c>
      <c r="AN155" s="32">
        <f>IF(AX155="","",VLOOKUP(AX155,추피_입력!$C$2:$G$289,5,0))</f>
        <v>2</v>
      </c>
      <c r="AO155" s="32" t="str">
        <f>IF(AY155="","",VLOOKUP(AY155,추피_입력!$C$2:$G$289,5,0))</f>
        <v/>
      </c>
      <c r="AP155" s="32" t="str">
        <f>IF(AZ155="","",VLOOKUP(AZ155,추피_입력!$C$2:$G$289,5,0))</f>
        <v/>
      </c>
      <c r="AQ155" s="32" t="str">
        <f>IF(BA155="","",VLOOKUP(BA155,추피_입력!$C$2:$G$289,5,0))</f>
        <v/>
      </c>
      <c r="AR155" s="32" t="str">
        <f>IF(N155="","",VLOOKUP(N155,추피_입력!$B$2:$E$289,2,0))</f>
        <v>c-26</v>
      </c>
      <c r="AS155" s="32" t="str">
        <f>IF(O155="","",VLOOKUP(O155,추피_입력!$B$2:$E$289,2,0))</f>
        <v>c-87</v>
      </c>
      <c r="AT155" s="32" t="str">
        <f>IF(P155="","",VLOOKUP(P155,추피_입력!$B$2:$E$289,2,0))</f>
        <v>c-46</v>
      </c>
      <c r="AU155" s="32" t="str">
        <f>IF(Q155="","",VLOOKUP(Q155,추피_입력!$B$2:$E$289,2,0))</f>
        <v>c-38</v>
      </c>
      <c r="AV155" s="32" t="str">
        <f>IF(R155="","",VLOOKUP(R155,추피_입력!$B$2:$E$289,2,0))</f>
        <v>c-47</v>
      </c>
      <c r="AW155" s="32" t="str">
        <f>IF(S155="","",VLOOKUP(S155,추피_입력!$B$2:$E$289,2,0))</f>
        <v>c-6</v>
      </c>
      <c r="AX155" s="32" t="str">
        <f>IF(T155="","",VLOOKUP(T155,추피_입력!$B$2:$E$289,2,0))</f>
        <v>c-56</v>
      </c>
      <c r="AY155" s="32" t="str">
        <f>IF(U155="","",VLOOKUP(U155,추피_입력!$B$2:$E$289,2,0))</f>
        <v/>
      </c>
      <c r="AZ155" s="32" t="str">
        <f>IF(V155="","",VLOOKUP(V155,추피_입력!$B$2:$E$289,2,0))</f>
        <v/>
      </c>
      <c r="BA155" s="32" t="str">
        <f>IF(W155="","",VLOOKUP(W155,추피_입력!$B$2:$E$289,2,0))</f>
        <v/>
      </c>
      <c r="BB155" s="32"/>
      <c r="BC155" s="32"/>
      <c r="BD155" s="32"/>
      <c r="BE155" s="32"/>
      <c r="BF155" s="32"/>
      <c r="BG155" s="32">
        <v>2</v>
      </c>
      <c r="BH155" s="32"/>
      <c r="BI155" s="32"/>
      <c r="BJ155" s="32"/>
      <c r="BK155" s="32" t="str">
        <f t="shared" si="115"/>
        <v>인간0.2</v>
      </c>
      <c r="BL155" s="32" t="str">
        <f t="shared" si="116"/>
        <v/>
      </c>
      <c r="BM155" s="32" t="str">
        <f t="shared" si="117"/>
        <v/>
      </c>
      <c r="BN155" s="32" t="str">
        <f t="shared" si="118"/>
        <v/>
      </c>
      <c r="BO155" s="32" t="str">
        <f t="shared" si="119"/>
        <v/>
      </c>
      <c r="BP155" s="32" t="str">
        <f t="shared" si="120"/>
        <v/>
      </c>
      <c r="BQ155" s="32" t="str">
        <f t="shared" si="121"/>
        <v/>
      </c>
      <c r="BR155" s="32" t="str">
        <f t="shared" si="122"/>
        <v/>
      </c>
      <c r="BS155" s="32" t="str">
        <f t="shared" si="123"/>
        <v/>
      </c>
      <c r="BT155" s="32">
        <f t="shared" si="124"/>
        <v>0.2</v>
      </c>
      <c r="BU155" s="32" t="str">
        <f t="shared" si="107"/>
        <v>인간0.2</v>
      </c>
      <c r="BV155" s="32">
        <v>0.2</v>
      </c>
      <c r="BW155" s="32"/>
      <c r="BX155" s="32"/>
      <c r="BY155" s="32"/>
      <c r="BZ155" s="32"/>
      <c r="CA155" s="32"/>
      <c r="CB155" s="32"/>
      <c r="CC155" s="32"/>
      <c r="CD155" s="32"/>
      <c r="CE155" s="32">
        <f t="shared" si="108"/>
        <v>0.06</v>
      </c>
      <c r="CF155" s="32">
        <f t="shared" si="125"/>
        <v>7.0000000000000007E-2</v>
      </c>
      <c r="CG155" s="32">
        <f t="shared" si="126"/>
        <v>7.0000000000000007E-2</v>
      </c>
      <c r="CH155" s="34" t="str">
        <f t="shared" si="109"/>
        <v>인간</v>
      </c>
      <c r="CI155" s="34" t="str">
        <f t="shared" si="110"/>
        <v>-</v>
      </c>
      <c r="CJ155" s="34">
        <f t="shared" si="111"/>
        <v>0.06</v>
      </c>
      <c r="CK155" s="34">
        <f t="shared" si="112"/>
        <v>11</v>
      </c>
      <c r="CL155" s="34" t="str">
        <f t="shared" si="113"/>
        <v/>
      </c>
      <c r="CM155" s="35" t="str">
        <f t="shared" si="114"/>
        <v/>
      </c>
    </row>
    <row r="156" spans="2:91" s="41" customFormat="1" ht="13.5" hidden="1" x14ac:dyDescent="0.3">
      <c r="B156" s="27">
        <v>153</v>
      </c>
      <c r="C156" s="28" t="s">
        <v>1188</v>
      </c>
      <c r="D156" s="29" t="str">
        <f t="shared" si="97"/>
        <v>에라스모 1→3각</v>
      </c>
      <c r="E156" s="29" t="str">
        <f t="shared" si="98"/>
        <v>브리아레오스 0→3각</v>
      </c>
      <c r="F156" s="29" t="str">
        <f t="shared" si="99"/>
        <v>고르카그로스 0→3각</v>
      </c>
      <c r="G156" s="29" t="str">
        <f t="shared" si="100"/>
        <v>수신 아포라스 1→4각</v>
      </c>
      <c r="H156" s="29" t="str">
        <f t="shared" si="101"/>
        <v>솔 그랑데 1→4각</v>
      </c>
      <c r="I156" s="29" t="str">
        <f t="shared" si="102"/>
        <v/>
      </c>
      <c r="J156" s="29" t="str">
        <f t="shared" si="103"/>
        <v/>
      </c>
      <c r="K156" s="29" t="str">
        <f t="shared" si="104"/>
        <v/>
      </c>
      <c r="L156" s="29" t="str">
        <f t="shared" si="105"/>
        <v/>
      </c>
      <c r="M156" s="29" t="str">
        <f t="shared" si="106"/>
        <v/>
      </c>
      <c r="N156" s="28" t="s">
        <v>1189</v>
      </c>
      <c r="O156" s="28" t="s">
        <v>1190</v>
      </c>
      <c r="P156" s="28" t="s">
        <v>1191</v>
      </c>
      <c r="Q156" s="28" t="s">
        <v>1192</v>
      </c>
      <c r="R156" s="28" t="s">
        <v>422</v>
      </c>
      <c r="S156" s="28"/>
      <c r="T156" s="28"/>
      <c r="U156" s="28"/>
      <c r="V156" s="28"/>
      <c r="W156" s="28"/>
      <c r="X156" s="28">
        <f>IF(AR156="","",VLOOKUP(AR156,추피_입력!$C$2:$E$289,2,0))</f>
        <v>1</v>
      </c>
      <c r="Y156" s="28">
        <f>IF(AS156="","",VLOOKUP(AS156,추피_입력!$C$2:$E$289,2,0))</f>
        <v>0</v>
      </c>
      <c r="Z156" s="28">
        <f>IF(AT156="","",VLOOKUP(AT156,추피_입력!$C$2:$E$289,2,0))</f>
        <v>0</v>
      </c>
      <c r="AA156" s="28">
        <f>IF(AU156="","",VLOOKUP(AU156,추피_입력!$C$2:$E$289,2,0))</f>
        <v>1</v>
      </c>
      <c r="AB156" s="28">
        <f>IF(AV156="","",VLOOKUP(AV156,추피_입력!$C$2:$E$289,2,0))</f>
        <v>1</v>
      </c>
      <c r="AC156" s="28" t="str">
        <f>IF(AW156="","",VLOOKUP(AW156,추피_입력!$C$2:$E$289,2,0))</f>
        <v/>
      </c>
      <c r="AD156" s="28" t="str">
        <f>IF(AX156="","",VLOOKUP(AX156,추피_입력!$C$2:$E$289,2,0))</f>
        <v/>
      </c>
      <c r="AE156" s="28" t="str">
        <f>IF(AY156="","",VLOOKUP(AY156,추피_입력!$C$2:$E$289,2,0))</f>
        <v/>
      </c>
      <c r="AF156" s="28" t="str">
        <f>IF(AZ156="","",VLOOKUP(AZ156,추피_입력!$C$2:$E$289,2,0))</f>
        <v/>
      </c>
      <c r="AG156" s="28" t="str">
        <f>IF(BA156="","",VLOOKUP(BA156,추피_입력!$C$2:$E$289,2,0))</f>
        <v/>
      </c>
      <c r="AH156" s="28">
        <f>IF(AR156="","",VLOOKUP(AR156,추피_입력!$C$2:$G$289,5,0))</f>
        <v>3</v>
      </c>
      <c r="AI156" s="28">
        <f>IF(AS156="","",VLOOKUP(AS156,추피_입력!$C$2:$G$289,5,0))</f>
        <v>3</v>
      </c>
      <c r="AJ156" s="28">
        <f>IF(AT156="","",VLOOKUP(AT156,추피_입력!$C$2:$G$289,5,0))</f>
        <v>3</v>
      </c>
      <c r="AK156" s="28">
        <f>IF(AU156="","",VLOOKUP(AU156,추피_입력!$C$2:$G$289,5,0))</f>
        <v>4</v>
      </c>
      <c r="AL156" s="28">
        <f>IF(AV156="","",VLOOKUP(AV156,추피_입력!$C$2:$G$289,5,0))</f>
        <v>4</v>
      </c>
      <c r="AM156" s="28" t="str">
        <f>IF(AW156="","",VLOOKUP(AW156,추피_입력!$C$2:$G$289,5,0))</f>
        <v/>
      </c>
      <c r="AN156" s="28" t="str">
        <f>IF(AX156="","",VLOOKUP(AX156,추피_입력!$C$2:$G$289,5,0))</f>
        <v/>
      </c>
      <c r="AO156" s="28" t="str">
        <f>IF(AY156="","",VLOOKUP(AY156,추피_입력!$C$2:$G$289,5,0))</f>
        <v/>
      </c>
      <c r="AP156" s="28" t="str">
        <f>IF(AZ156="","",VLOOKUP(AZ156,추피_입력!$C$2:$G$289,5,0))</f>
        <v/>
      </c>
      <c r="AQ156" s="28" t="str">
        <f>IF(BA156="","",VLOOKUP(BA156,추피_입력!$C$2:$G$289,5,0))</f>
        <v/>
      </c>
      <c r="AR156" s="28" t="str">
        <f>IF(N156="","",VLOOKUP(N156,추피_입력!$B$2:$E$289,2,0))</f>
        <v>c-64</v>
      </c>
      <c r="AS156" s="28" t="str">
        <f>IF(O156="","",VLOOKUP(O156,추피_입력!$B$2:$E$289,2,0))</f>
        <v>c-38</v>
      </c>
      <c r="AT156" s="28" t="str">
        <f>IF(P156="","",VLOOKUP(P156,추피_입력!$B$2:$E$289,2,0))</f>
        <v>c-6</v>
      </c>
      <c r="AU156" s="28" t="str">
        <f>IF(Q156="","",VLOOKUP(Q156,추피_입력!$B$2:$E$289,2,0))</f>
        <v>c-47</v>
      </c>
      <c r="AV156" s="28" t="str">
        <f>IF(R156="","",VLOOKUP(R156,추피_입력!$B$2:$E$289,2,0))</f>
        <v>c-46</v>
      </c>
      <c r="AW156" s="28" t="str">
        <f>IF(S156="","",VLOOKUP(S156,추피_입력!$B$2:$E$289,2,0))</f>
        <v/>
      </c>
      <c r="AX156" s="28" t="str">
        <f>IF(T156="","",VLOOKUP(T156,추피_입력!$B$2:$E$289,2,0))</f>
        <v/>
      </c>
      <c r="AY156" s="28" t="str">
        <f>IF(U156="","",VLOOKUP(U156,추피_입력!$B$2:$E$289,2,0))</f>
        <v/>
      </c>
      <c r="AZ156" s="28" t="str">
        <f>IF(V156="","",VLOOKUP(V156,추피_입력!$B$2:$E$289,2,0))</f>
        <v/>
      </c>
      <c r="BA156" s="28" t="str">
        <f>IF(W156="","",VLOOKUP(W156,추피_입력!$B$2:$E$289,2,0))</f>
        <v/>
      </c>
      <c r="BB156" s="28"/>
      <c r="BC156" s="28"/>
      <c r="BD156" s="28"/>
      <c r="BE156" s="28"/>
      <c r="BF156" s="28"/>
      <c r="BG156" s="28">
        <v>1</v>
      </c>
      <c r="BH156" s="28"/>
      <c r="BI156" s="28"/>
      <c r="BJ156" s="28"/>
      <c r="BK156" s="28" t="str">
        <f t="shared" si="115"/>
        <v/>
      </c>
      <c r="BL156" s="28" t="str">
        <f t="shared" si="116"/>
        <v/>
      </c>
      <c r="BM156" s="28" t="str">
        <f t="shared" si="117"/>
        <v/>
      </c>
      <c r="BN156" s="28" t="str">
        <f t="shared" si="118"/>
        <v/>
      </c>
      <c r="BO156" s="28" t="str">
        <f t="shared" si="119"/>
        <v/>
      </c>
      <c r="BP156" s="28" t="str">
        <f t="shared" si="120"/>
        <v/>
      </c>
      <c r="BQ156" s="28" t="str">
        <f t="shared" si="121"/>
        <v>정령0.2</v>
      </c>
      <c r="BR156" s="28" t="str">
        <f t="shared" si="122"/>
        <v/>
      </c>
      <c r="BS156" s="28" t="str">
        <f t="shared" si="123"/>
        <v/>
      </c>
      <c r="BT156" s="28">
        <f t="shared" si="124"/>
        <v>0.2</v>
      </c>
      <c r="BU156" s="28" t="str">
        <f t="shared" si="107"/>
        <v>정령0.2</v>
      </c>
      <c r="BV156" s="28"/>
      <c r="BW156" s="28"/>
      <c r="BX156" s="28"/>
      <c r="BY156" s="28"/>
      <c r="BZ156" s="28"/>
      <c r="CA156" s="28"/>
      <c r="CB156" s="28">
        <v>0.2</v>
      </c>
      <c r="CC156" s="28"/>
      <c r="CD156" s="28"/>
      <c r="CE156" s="28">
        <f t="shared" si="108"/>
        <v>0.06</v>
      </c>
      <c r="CF156" s="28">
        <f t="shared" si="125"/>
        <v>7.0000000000000007E-2</v>
      </c>
      <c r="CG156" s="28">
        <f t="shared" si="126"/>
        <v>7.0000000000000007E-2</v>
      </c>
      <c r="CH156" s="30" t="str">
        <f t="shared" si="109"/>
        <v>정령</v>
      </c>
      <c r="CI156" s="30" t="str">
        <f t="shared" si="110"/>
        <v>-</v>
      </c>
      <c r="CJ156" s="30">
        <f t="shared" si="111"/>
        <v>0.06</v>
      </c>
      <c r="CK156" s="30">
        <f t="shared" si="112"/>
        <v>7</v>
      </c>
      <c r="CL156" s="30" t="str">
        <f t="shared" si="113"/>
        <v/>
      </c>
      <c r="CM156" s="31" t="str">
        <f t="shared" si="114"/>
        <v/>
      </c>
    </row>
    <row r="157" spans="2:91" s="41" customFormat="1" ht="13.5" hidden="1" x14ac:dyDescent="0.3">
      <c r="B157" s="27">
        <v>154</v>
      </c>
      <c r="C157" s="32" t="s">
        <v>1193</v>
      </c>
      <c r="D157" s="33" t="str">
        <f t="shared" si="97"/>
        <v>슈헤리트 1→2각</v>
      </c>
      <c r="E157" s="33" t="str">
        <f t="shared" si="98"/>
        <v>윌리윌리 0→2각</v>
      </c>
      <c r="F157" s="33" t="str">
        <f t="shared" si="99"/>
        <v/>
      </c>
      <c r="G157" s="33" t="str">
        <f t="shared" si="100"/>
        <v/>
      </c>
      <c r="H157" s="33" t="str">
        <f t="shared" si="101"/>
        <v/>
      </c>
      <c r="I157" s="33" t="str">
        <f t="shared" si="102"/>
        <v/>
      </c>
      <c r="J157" s="33" t="str">
        <f t="shared" si="103"/>
        <v/>
      </c>
      <c r="K157" s="33" t="str">
        <f t="shared" si="104"/>
        <v/>
      </c>
      <c r="L157" s="33" t="str">
        <f t="shared" si="105"/>
        <v/>
      </c>
      <c r="M157" s="33" t="str">
        <f t="shared" si="106"/>
        <v/>
      </c>
      <c r="N157" s="32" t="s">
        <v>885</v>
      </c>
      <c r="O157" s="32" t="s">
        <v>1194</v>
      </c>
      <c r="P157" s="32"/>
      <c r="Q157" s="32"/>
      <c r="R157" s="32"/>
      <c r="S157" s="32"/>
      <c r="T157" s="32"/>
      <c r="U157" s="32"/>
      <c r="V157" s="32"/>
      <c r="W157" s="32"/>
      <c r="X157" s="32">
        <f>IF(AR157="","",VLOOKUP(AR157,추피_입력!$C$2:$E$289,2,0))</f>
        <v>1</v>
      </c>
      <c r="Y157" s="32">
        <f>IF(AS157="","",VLOOKUP(AS157,추피_입력!$C$2:$E$289,2,0))</f>
        <v>0</v>
      </c>
      <c r="Z157" s="32" t="str">
        <f>IF(AT157="","",VLOOKUP(AT157,추피_입력!$C$2:$E$289,2,0))</f>
        <v/>
      </c>
      <c r="AA157" s="32" t="str">
        <f>IF(AU157="","",VLOOKUP(AU157,추피_입력!$C$2:$E$289,2,0))</f>
        <v/>
      </c>
      <c r="AB157" s="32" t="str">
        <f>IF(AV157="","",VLOOKUP(AV157,추피_입력!$C$2:$E$289,2,0))</f>
        <v/>
      </c>
      <c r="AC157" s="32" t="str">
        <f>IF(AW157="","",VLOOKUP(AW157,추피_입력!$C$2:$E$289,2,0))</f>
        <v/>
      </c>
      <c r="AD157" s="32" t="str">
        <f>IF(AX157="","",VLOOKUP(AX157,추피_입력!$C$2:$E$289,2,0))</f>
        <v/>
      </c>
      <c r="AE157" s="32" t="str">
        <f>IF(AY157="","",VLOOKUP(AY157,추피_입력!$C$2:$E$289,2,0))</f>
        <v/>
      </c>
      <c r="AF157" s="32" t="str">
        <f>IF(AZ157="","",VLOOKUP(AZ157,추피_입력!$C$2:$E$289,2,0))</f>
        <v/>
      </c>
      <c r="AG157" s="32" t="str">
        <f>IF(BA157="","",VLOOKUP(BA157,추피_입력!$C$2:$E$289,2,0))</f>
        <v/>
      </c>
      <c r="AH157" s="32">
        <f>IF(AR157="","",VLOOKUP(AR157,추피_입력!$C$2:$G$289,5,0))</f>
        <v>2</v>
      </c>
      <c r="AI157" s="32">
        <f>IF(AS157="","",VLOOKUP(AS157,추피_입력!$C$2:$G$289,5,0))</f>
        <v>2</v>
      </c>
      <c r="AJ157" s="32" t="str">
        <f>IF(AT157="","",VLOOKUP(AT157,추피_입력!$C$2:$G$289,5,0))</f>
        <v/>
      </c>
      <c r="AK157" s="32" t="str">
        <f>IF(AU157="","",VLOOKUP(AU157,추피_입력!$C$2:$G$289,5,0))</f>
        <v/>
      </c>
      <c r="AL157" s="32" t="str">
        <f>IF(AV157="","",VLOOKUP(AV157,추피_입력!$C$2:$G$289,5,0))</f>
        <v/>
      </c>
      <c r="AM157" s="32" t="str">
        <f>IF(AW157="","",VLOOKUP(AW157,추피_입력!$C$2:$G$289,5,0))</f>
        <v/>
      </c>
      <c r="AN157" s="32" t="str">
        <f>IF(AX157="","",VLOOKUP(AX157,추피_입력!$C$2:$G$289,5,0))</f>
        <v/>
      </c>
      <c r="AO157" s="32" t="str">
        <f>IF(AY157="","",VLOOKUP(AY157,추피_입력!$C$2:$G$289,5,0))</f>
        <v/>
      </c>
      <c r="AP157" s="32" t="str">
        <f>IF(AZ157="","",VLOOKUP(AZ157,추피_입력!$C$2:$G$289,5,0))</f>
        <v/>
      </c>
      <c r="AQ157" s="32" t="str">
        <f>IF(BA157="","",VLOOKUP(BA157,추피_입력!$C$2:$G$289,5,0))</f>
        <v/>
      </c>
      <c r="AR157" s="32" t="str">
        <f>IF(N157="","",VLOOKUP(N157,추피_입력!$B$2:$E$289,2,0))</f>
        <v>b-23</v>
      </c>
      <c r="AS157" s="32" t="str">
        <f>IF(O157="","",VLOOKUP(O157,추피_입력!$B$2:$E$289,2,0))</f>
        <v>c-73</v>
      </c>
      <c r="AT157" s="32" t="str">
        <f>IF(P157="","",VLOOKUP(P157,추피_입력!$B$2:$E$289,2,0))</f>
        <v/>
      </c>
      <c r="AU157" s="32" t="str">
        <f>IF(Q157="","",VLOOKUP(Q157,추피_입력!$B$2:$E$289,2,0))</f>
        <v/>
      </c>
      <c r="AV157" s="32" t="str">
        <f>IF(R157="","",VLOOKUP(R157,추피_입력!$B$2:$E$289,2,0))</f>
        <v/>
      </c>
      <c r="AW157" s="32" t="str">
        <f>IF(S157="","",VLOOKUP(S157,추피_입력!$B$2:$E$289,2,0))</f>
        <v/>
      </c>
      <c r="AX157" s="32" t="str">
        <f>IF(T157="","",VLOOKUP(T157,추피_입력!$B$2:$E$289,2,0))</f>
        <v/>
      </c>
      <c r="AY157" s="32" t="str">
        <f>IF(U157="","",VLOOKUP(U157,추피_입력!$B$2:$E$289,2,0))</f>
        <v/>
      </c>
      <c r="AZ157" s="32" t="str">
        <f>IF(V157="","",VLOOKUP(V157,추피_입력!$B$2:$E$289,2,0))</f>
        <v/>
      </c>
      <c r="BA157" s="32" t="str">
        <f>IF(W157="","",VLOOKUP(W157,추피_입력!$B$2:$E$289,2,0))</f>
        <v/>
      </c>
      <c r="BB157" s="32"/>
      <c r="BC157" s="32"/>
      <c r="BD157" s="32"/>
      <c r="BE157" s="32"/>
      <c r="BF157" s="32">
        <v>1</v>
      </c>
      <c r="BG157" s="32"/>
      <c r="BH157" s="32"/>
      <c r="BI157" s="32"/>
      <c r="BJ157" s="32"/>
      <c r="BK157" s="32" t="str">
        <f t="shared" si="115"/>
        <v/>
      </c>
      <c r="BL157" s="32" t="str">
        <f t="shared" si="116"/>
        <v/>
      </c>
      <c r="BM157" s="32" t="str">
        <f t="shared" si="117"/>
        <v/>
      </c>
      <c r="BN157" s="32" t="str">
        <f t="shared" si="118"/>
        <v/>
      </c>
      <c r="BO157" s="32" t="str">
        <f t="shared" si="119"/>
        <v/>
      </c>
      <c r="BP157" s="32" t="str">
        <f t="shared" si="120"/>
        <v/>
      </c>
      <c r="BQ157" s="32" t="str">
        <f t="shared" si="121"/>
        <v/>
      </c>
      <c r="BR157" s="32" t="str">
        <f t="shared" si="122"/>
        <v/>
      </c>
      <c r="BS157" s="32" t="str">
        <f t="shared" si="123"/>
        <v>기계0.2</v>
      </c>
      <c r="BT157" s="32">
        <f t="shared" si="124"/>
        <v>0.2</v>
      </c>
      <c r="BU157" s="32" t="str">
        <f t="shared" si="107"/>
        <v>기계0.2</v>
      </c>
      <c r="BV157" s="32"/>
      <c r="BW157" s="32"/>
      <c r="BX157" s="32"/>
      <c r="BY157" s="32"/>
      <c r="BZ157" s="32"/>
      <c r="CA157" s="32"/>
      <c r="CB157" s="32"/>
      <c r="CC157" s="32"/>
      <c r="CD157" s="32">
        <v>0.2</v>
      </c>
      <c r="CE157" s="32">
        <f t="shared" si="108"/>
        <v>0.06</v>
      </c>
      <c r="CF157" s="32">
        <f t="shared" si="125"/>
        <v>7.0000000000000007E-2</v>
      </c>
      <c r="CG157" s="32">
        <f t="shared" si="126"/>
        <v>7.0000000000000007E-2</v>
      </c>
      <c r="CH157" s="34" t="str">
        <f t="shared" si="109"/>
        <v>기계</v>
      </c>
      <c r="CI157" s="34" t="str">
        <f t="shared" si="110"/>
        <v>-</v>
      </c>
      <c r="CJ157" s="34">
        <f t="shared" si="111"/>
        <v>0.06</v>
      </c>
      <c r="CK157" s="34">
        <f t="shared" si="112"/>
        <v>3</v>
      </c>
      <c r="CL157" s="34" t="str">
        <f t="shared" si="113"/>
        <v/>
      </c>
      <c r="CM157" s="35" t="str">
        <f t="shared" si="114"/>
        <v/>
      </c>
    </row>
    <row r="158" spans="2:91" s="41" customFormat="1" ht="13.5" hidden="1" x14ac:dyDescent="0.3">
      <c r="B158" s="27">
        <v>155</v>
      </c>
      <c r="C158" s="28" t="s">
        <v>1195</v>
      </c>
      <c r="D158" s="29" t="str">
        <f t="shared" si="97"/>
        <v>타르실라 0→3각</v>
      </c>
      <c r="E158" s="29" t="str">
        <f t="shared" si="98"/>
        <v>고르카그로스 0→3각</v>
      </c>
      <c r="F158" s="29" t="str">
        <f t="shared" si="99"/>
        <v>자이언트 웜 0→5각</v>
      </c>
      <c r="G158" s="29" t="str">
        <f t="shared" si="100"/>
        <v/>
      </c>
      <c r="H158" s="29" t="str">
        <f t="shared" si="101"/>
        <v/>
      </c>
      <c r="I158" s="29" t="str">
        <f t="shared" si="102"/>
        <v/>
      </c>
      <c r="J158" s="29" t="str">
        <f t="shared" si="103"/>
        <v/>
      </c>
      <c r="K158" s="29" t="str">
        <f t="shared" si="104"/>
        <v/>
      </c>
      <c r="L158" s="29" t="str">
        <f t="shared" si="105"/>
        <v/>
      </c>
      <c r="M158" s="29" t="str">
        <f t="shared" si="106"/>
        <v/>
      </c>
      <c r="N158" s="28" t="s">
        <v>1187</v>
      </c>
      <c r="O158" s="28" t="s">
        <v>1191</v>
      </c>
      <c r="P158" s="28" t="s">
        <v>1196</v>
      </c>
      <c r="Q158" s="28"/>
      <c r="R158" s="28"/>
      <c r="S158" s="28"/>
      <c r="T158" s="28"/>
      <c r="U158" s="28"/>
      <c r="V158" s="28"/>
      <c r="W158" s="28"/>
      <c r="X158" s="28">
        <f>IF(AR158="","",VLOOKUP(AR158,추피_입력!$C$2:$E$289,2,0))</f>
        <v>0</v>
      </c>
      <c r="Y158" s="28">
        <f>IF(AS158="","",VLOOKUP(AS158,추피_입력!$C$2:$E$289,2,0))</f>
        <v>0</v>
      </c>
      <c r="Z158" s="28">
        <f>IF(AT158="","",VLOOKUP(AT158,추피_입력!$C$2:$E$289,2,0))</f>
        <v>0</v>
      </c>
      <c r="AA158" s="28" t="str">
        <f>IF(AU158="","",VLOOKUP(AU158,추피_입력!$C$2:$E$289,2,0))</f>
        <v/>
      </c>
      <c r="AB158" s="28" t="str">
        <f>IF(AV158="","",VLOOKUP(AV158,추피_입력!$C$2:$E$289,2,0))</f>
        <v/>
      </c>
      <c r="AC158" s="28" t="str">
        <f>IF(AW158="","",VLOOKUP(AW158,추피_입력!$C$2:$E$289,2,0))</f>
        <v/>
      </c>
      <c r="AD158" s="28" t="str">
        <f>IF(AX158="","",VLOOKUP(AX158,추피_입력!$C$2:$E$289,2,0))</f>
        <v/>
      </c>
      <c r="AE158" s="28" t="str">
        <f>IF(AY158="","",VLOOKUP(AY158,추피_입력!$C$2:$E$289,2,0))</f>
        <v/>
      </c>
      <c r="AF158" s="28" t="str">
        <f>IF(AZ158="","",VLOOKUP(AZ158,추피_입력!$C$2:$E$289,2,0))</f>
        <v/>
      </c>
      <c r="AG158" s="28" t="str">
        <f>IF(BA158="","",VLOOKUP(BA158,추피_입력!$C$2:$E$289,2,0))</f>
        <v/>
      </c>
      <c r="AH158" s="28">
        <f>IF(AR158="","",VLOOKUP(AR158,추피_입력!$C$2:$G$289,5,0))</f>
        <v>3</v>
      </c>
      <c r="AI158" s="28">
        <f>IF(AS158="","",VLOOKUP(AS158,추피_입력!$C$2:$G$289,5,0))</f>
        <v>3</v>
      </c>
      <c r="AJ158" s="28">
        <f>IF(AT158="","",VLOOKUP(AT158,추피_입력!$C$2:$G$289,5,0))</f>
        <v>5</v>
      </c>
      <c r="AK158" s="28" t="str">
        <f>IF(AU158="","",VLOOKUP(AU158,추피_입력!$C$2:$G$289,5,0))</f>
        <v/>
      </c>
      <c r="AL158" s="28" t="str">
        <f>IF(AV158="","",VLOOKUP(AV158,추피_입력!$C$2:$G$289,5,0))</f>
        <v/>
      </c>
      <c r="AM158" s="28" t="str">
        <f>IF(AW158="","",VLOOKUP(AW158,추피_입력!$C$2:$G$289,5,0))</f>
        <v/>
      </c>
      <c r="AN158" s="28" t="str">
        <f>IF(AX158="","",VLOOKUP(AX158,추피_입력!$C$2:$G$289,5,0))</f>
        <v/>
      </c>
      <c r="AO158" s="28" t="str">
        <f>IF(AY158="","",VLOOKUP(AY158,추피_입력!$C$2:$G$289,5,0))</f>
        <v/>
      </c>
      <c r="AP158" s="28" t="str">
        <f>IF(AZ158="","",VLOOKUP(AZ158,추피_입력!$C$2:$G$289,5,0))</f>
        <v/>
      </c>
      <c r="AQ158" s="28" t="str">
        <f>IF(BA158="","",VLOOKUP(BA158,추피_입력!$C$2:$G$289,5,0))</f>
        <v/>
      </c>
      <c r="AR158" s="28" t="str">
        <f>IF(N158="","",VLOOKUP(N158,추피_입력!$B$2:$E$289,2,0))</f>
        <v>c-87</v>
      </c>
      <c r="AS158" s="28" t="str">
        <f>IF(O158="","",VLOOKUP(O158,추피_입력!$B$2:$E$289,2,0))</f>
        <v>c-6</v>
      </c>
      <c r="AT158" s="28" t="str">
        <f>IF(P158="","",VLOOKUP(P158,추피_입력!$B$2:$E$289,2,0))</f>
        <v>d-39</v>
      </c>
      <c r="AU158" s="28" t="str">
        <f>IF(Q158="","",VLOOKUP(Q158,추피_입력!$B$2:$E$289,2,0))</f>
        <v/>
      </c>
      <c r="AV158" s="28" t="str">
        <f>IF(R158="","",VLOOKUP(R158,추피_입력!$B$2:$E$289,2,0))</f>
        <v/>
      </c>
      <c r="AW158" s="28" t="str">
        <f>IF(S158="","",VLOOKUP(S158,추피_입력!$B$2:$E$289,2,0))</f>
        <v/>
      </c>
      <c r="AX158" s="28" t="str">
        <f>IF(T158="","",VLOOKUP(T158,추피_입력!$B$2:$E$289,2,0))</f>
        <v/>
      </c>
      <c r="AY158" s="28" t="str">
        <f>IF(U158="","",VLOOKUP(U158,추피_입력!$B$2:$E$289,2,0))</f>
        <v/>
      </c>
      <c r="AZ158" s="28" t="str">
        <f>IF(V158="","",VLOOKUP(V158,추피_입력!$B$2:$E$289,2,0))</f>
        <v/>
      </c>
      <c r="BA158" s="28" t="str">
        <f>IF(W158="","",VLOOKUP(W158,추피_입력!$B$2:$E$289,2,0))</f>
        <v/>
      </c>
      <c r="BB158" s="28"/>
      <c r="BC158" s="28">
        <v>3</v>
      </c>
      <c r="BD158" s="28"/>
      <c r="BE158" s="28"/>
      <c r="BF158" s="28"/>
      <c r="BG158" s="28"/>
      <c r="BH158" s="28"/>
      <c r="BI158" s="28"/>
      <c r="BJ158" s="28"/>
      <c r="BK158" s="28" t="str">
        <f t="shared" si="115"/>
        <v/>
      </c>
      <c r="BL158" s="28" t="str">
        <f t="shared" si="116"/>
        <v/>
      </c>
      <c r="BM158" s="28" t="str">
        <f t="shared" si="117"/>
        <v/>
      </c>
      <c r="BN158" s="28" t="str">
        <f t="shared" si="118"/>
        <v/>
      </c>
      <c r="BO158" s="28" t="str">
        <f t="shared" si="119"/>
        <v>식물0.2</v>
      </c>
      <c r="BP158" s="28" t="str">
        <f t="shared" si="120"/>
        <v/>
      </c>
      <c r="BQ158" s="28" t="str">
        <f t="shared" si="121"/>
        <v/>
      </c>
      <c r="BR158" s="28" t="str">
        <f t="shared" si="122"/>
        <v/>
      </c>
      <c r="BS158" s="28" t="str">
        <f t="shared" si="123"/>
        <v/>
      </c>
      <c r="BT158" s="28">
        <f t="shared" si="124"/>
        <v>0.2</v>
      </c>
      <c r="BU158" s="28" t="str">
        <f t="shared" si="107"/>
        <v>식물0.2</v>
      </c>
      <c r="BV158" s="28"/>
      <c r="BW158" s="28"/>
      <c r="BX158" s="28"/>
      <c r="BY158" s="28"/>
      <c r="BZ158" s="28">
        <v>0.2</v>
      </c>
      <c r="CA158" s="28"/>
      <c r="CB158" s="28"/>
      <c r="CC158" s="28"/>
      <c r="CD158" s="28"/>
      <c r="CE158" s="28">
        <f t="shared" si="108"/>
        <v>0.06</v>
      </c>
      <c r="CF158" s="28">
        <f t="shared" si="125"/>
        <v>7.0000000000000007E-2</v>
      </c>
      <c r="CG158" s="28">
        <f t="shared" si="126"/>
        <v>7.0000000000000007E-2</v>
      </c>
      <c r="CH158" s="30" t="str">
        <f t="shared" si="109"/>
        <v>식물</v>
      </c>
      <c r="CI158" s="30" t="str">
        <f t="shared" si="110"/>
        <v>-</v>
      </c>
      <c r="CJ158" s="30">
        <f t="shared" si="111"/>
        <v>0.06</v>
      </c>
      <c r="CK158" s="30">
        <f t="shared" si="112"/>
        <v>6</v>
      </c>
      <c r="CL158" s="30" t="str">
        <f t="shared" si="113"/>
        <v/>
      </c>
      <c r="CM158" s="31" t="str">
        <f t="shared" si="114"/>
        <v/>
      </c>
    </row>
    <row r="159" spans="2:91" s="41" customFormat="1" ht="13.5" hidden="1" x14ac:dyDescent="0.3">
      <c r="B159" s="27">
        <v>156</v>
      </c>
      <c r="C159" s="32" t="s">
        <v>1197</v>
      </c>
      <c r="D159" s="33" t="str">
        <f t="shared" si="97"/>
        <v>아벤 1→4각</v>
      </c>
      <c r="E159" s="33" t="str">
        <f t="shared" si="98"/>
        <v>기자 마티아스 0→3각</v>
      </c>
      <c r="F159" s="33" t="str">
        <f t="shared" si="99"/>
        <v>세비엘 0→5각</v>
      </c>
      <c r="G159" s="33" t="str">
        <f t="shared" si="100"/>
        <v/>
      </c>
      <c r="H159" s="33" t="str">
        <f t="shared" si="101"/>
        <v/>
      </c>
      <c r="I159" s="33" t="str">
        <f t="shared" si="102"/>
        <v/>
      </c>
      <c r="J159" s="33" t="str">
        <f t="shared" si="103"/>
        <v/>
      </c>
      <c r="K159" s="33" t="str">
        <f t="shared" si="104"/>
        <v/>
      </c>
      <c r="L159" s="33" t="str">
        <f t="shared" si="105"/>
        <v/>
      </c>
      <c r="M159" s="33" t="str">
        <f t="shared" si="106"/>
        <v/>
      </c>
      <c r="N159" s="32" t="s">
        <v>1198</v>
      </c>
      <c r="O159" s="32" t="s">
        <v>1199</v>
      </c>
      <c r="P159" s="32" t="s">
        <v>388</v>
      </c>
      <c r="Q159" s="32"/>
      <c r="R159" s="32"/>
      <c r="S159" s="32"/>
      <c r="T159" s="32"/>
      <c r="U159" s="32"/>
      <c r="V159" s="32"/>
      <c r="W159" s="32"/>
      <c r="X159" s="32">
        <f>IF(AR159="","",VLOOKUP(AR159,추피_입력!$C$2:$E$289,2,0))</f>
        <v>1</v>
      </c>
      <c r="Y159" s="32">
        <f>IF(AS159="","",VLOOKUP(AS159,추피_입력!$C$2:$E$289,2,0))</f>
        <v>0</v>
      </c>
      <c r="Z159" s="32">
        <f>IF(AT159="","",VLOOKUP(AT159,추피_입력!$C$2:$E$289,2,0))</f>
        <v>0</v>
      </c>
      <c r="AA159" s="32" t="str">
        <f>IF(AU159="","",VLOOKUP(AU159,추피_입력!$C$2:$E$289,2,0))</f>
        <v/>
      </c>
      <c r="AB159" s="32" t="str">
        <f>IF(AV159="","",VLOOKUP(AV159,추피_입력!$C$2:$E$289,2,0))</f>
        <v/>
      </c>
      <c r="AC159" s="32" t="str">
        <f>IF(AW159="","",VLOOKUP(AW159,추피_입력!$C$2:$E$289,2,0))</f>
        <v/>
      </c>
      <c r="AD159" s="32" t="str">
        <f>IF(AX159="","",VLOOKUP(AX159,추피_입력!$C$2:$E$289,2,0))</f>
        <v/>
      </c>
      <c r="AE159" s="32" t="str">
        <f>IF(AY159="","",VLOOKUP(AY159,추피_입력!$C$2:$E$289,2,0))</f>
        <v/>
      </c>
      <c r="AF159" s="32" t="str">
        <f>IF(AZ159="","",VLOOKUP(AZ159,추피_입력!$C$2:$E$289,2,0))</f>
        <v/>
      </c>
      <c r="AG159" s="32" t="str">
        <f>IF(BA159="","",VLOOKUP(BA159,추피_입력!$C$2:$E$289,2,0))</f>
        <v/>
      </c>
      <c r="AH159" s="32">
        <f>IF(AR159="","",VLOOKUP(AR159,추피_입력!$C$2:$G$289,5,0))</f>
        <v>4</v>
      </c>
      <c r="AI159" s="32">
        <f>IF(AS159="","",VLOOKUP(AS159,추피_입력!$C$2:$G$289,5,0))</f>
        <v>3</v>
      </c>
      <c r="AJ159" s="32">
        <f>IF(AT159="","",VLOOKUP(AT159,추피_입력!$C$2:$G$289,5,0))</f>
        <v>5</v>
      </c>
      <c r="AK159" s="32" t="str">
        <f>IF(AU159="","",VLOOKUP(AU159,추피_입력!$C$2:$G$289,5,0))</f>
        <v/>
      </c>
      <c r="AL159" s="32" t="str">
        <f>IF(AV159="","",VLOOKUP(AV159,추피_입력!$C$2:$G$289,5,0))</f>
        <v/>
      </c>
      <c r="AM159" s="32" t="str">
        <f>IF(AW159="","",VLOOKUP(AW159,추피_입력!$C$2:$G$289,5,0))</f>
        <v/>
      </c>
      <c r="AN159" s="32" t="str">
        <f>IF(AX159="","",VLOOKUP(AX159,추피_입력!$C$2:$G$289,5,0))</f>
        <v/>
      </c>
      <c r="AO159" s="32" t="str">
        <f>IF(AY159="","",VLOOKUP(AY159,추피_입력!$C$2:$G$289,5,0))</f>
        <v/>
      </c>
      <c r="AP159" s="32" t="str">
        <f>IF(AZ159="","",VLOOKUP(AZ159,추피_입력!$C$2:$G$289,5,0))</f>
        <v/>
      </c>
      <c r="AQ159" s="32" t="str">
        <f>IF(BA159="","",VLOOKUP(BA159,추피_입력!$C$2:$G$289,5,0))</f>
        <v/>
      </c>
      <c r="AR159" s="32" t="str">
        <f>IF(N159="","",VLOOKUP(N159,추피_입력!$B$2:$E$289,2,0))</f>
        <v>c-58</v>
      </c>
      <c r="AS159" s="32" t="str">
        <f>IF(O159="","",VLOOKUP(O159,추피_입력!$B$2:$E$289,2,0))</f>
        <v>e-2</v>
      </c>
      <c r="AT159" s="32" t="str">
        <f>IF(P159="","",VLOOKUP(P159,추피_입력!$B$2:$E$289,2,0))</f>
        <v>d-27</v>
      </c>
      <c r="AU159" s="32" t="str">
        <f>IF(Q159="","",VLOOKUP(Q159,추피_입력!$B$2:$E$289,2,0))</f>
        <v/>
      </c>
      <c r="AV159" s="32" t="str">
        <f>IF(R159="","",VLOOKUP(R159,추피_입력!$B$2:$E$289,2,0))</f>
        <v/>
      </c>
      <c r="AW159" s="32" t="str">
        <f>IF(S159="","",VLOOKUP(S159,추피_입력!$B$2:$E$289,2,0))</f>
        <v/>
      </c>
      <c r="AX159" s="32" t="str">
        <f>IF(T159="","",VLOOKUP(T159,추피_입력!$B$2:$E$289,2,0))</f>
        <v/>
      </c>
      <c r="AY159" s="32" t="str">
        <f>IF(U159="","",VLOOKUP(U159,추피_입력!$B$2:$E$289,2,0))</f>
        <v/>
      </c>
      <c r="AZ159" s="32" t="str">
        <f>IF(V159="","",VLOOKUP(V159,추피_입력!$B$2:$E$289,2,0))</f>
        <v/>
      </c>
      <c r="BA159" s="32" t="str">
        <f>IF(W159="","",VLOOKUP(W159,추피_입력!$B$2:$E$289,2,0))</f>
        <v/>
      </c>
      <c r="BB159" s="32"/>
      <c r="BC159" s="32"/>
      <c r="BD159" s="32"/>
      <c r="BE159" s="32"/>
      <c r="BF159" s="32"/>
      <c r="BG159" s="32"/>
      <c r="BH159" s="32">
        <v>1</v>
      </c>
      <c r="BI159" s="32"/>
      <c r="BJ159" s="32"/>
      <c r="BK159" s="32" t="str">
        <f t="shared" si="115"/>
        <v/>
      </c>
      <c r="BL159" s="32" t="str">
        <f t="shared" si="116"/>
        <v/>
      </c>
      <c r="BM159" s="32" t="str">
        <f t="shared" si="117"/>
        <v/>
      </c>
      <c r="BN159" s="32" t="str">
        <f t="shared" si="118"/>
        <v/>
      </c>
      <c r="BO159" s="32" t="str">
        <f t="shared" si="119"/>
        <v>식물0.2</v>
      </c>
      <c r="BP159" s="32" t="str">
        <f t="shared" si="120"/>
        <v/>
      </c>
      <c r="BQ159" s="32" t="str">
        <f t="shared" si="121"/>
        <v/>
      </c>
      <c r="BR159" s="32" t="str">
        <f t="shared" si="122"/>
        <v/>
      </c>
      <c r="BS159" s="32" t="str">
        <f t="shared" si="123"/>
        <v/>
      </c>
      <c r="BT159" s="32">
        <f t="shared" si="124"/>
        <v>0.2</v>
      </c>
      <c r="BU159" s="32" t="str">
        <f t="shared" si="107"/>
        <v>식물0.2</v>
      </c>
      <c r="BV159" s="32"/>
      <c r="BW159" s="32"/>
      <c r="BX159" s="32"/>
      <c r="BY159" s="32"/>
      <c r="BZ159" s="32">
        <v>0.2</v>
      </c>
      <c r="CA159" s="32"/>
      <c r="CB159" s="32"/>
      <c r="CC159" s="32"/>
      <c r="CD159" s="32"/>
      <c r="CE159" s="32">
        <f t="shared" si="108"/>
        <v>0.06</v>
      </c>
      <c r="CF159" s="32">
        <f t="shared" si="125"/>
        <v>7.0000000000000007E-2</v>
      </c>
      <c r="CG159" s="32">
        <f t="shared" si="126"/>
        <v>7.0000000000000007E-2</v>
      </c>
      <c r="CH159" s="34" t="str">
        <f t="shared" si="109"/>
        <v>식물</v>
      </c>
      <c r="CI159" s="34" t="str">
        <f t="shared" si="110"/>
        <v>-</v>
      </c>
      <c r="CJ159" s="34">
        <f t="shared" si="111"/>
        <v>0.13</v>
      </c>
      <c r="CK159" s="34">
        <f t="shared" si="112"/>
        <v>5</v>
      </c>
      <c r="CL159" s="34">
        <f t="shared" si="113"/>
        <v>11</v>
      </c>
      <c r="CM159" s="35" t="str">
        <f t="shared" si="114"/>
        <v/>
      </c>
    </row>
    <row r="160" spans="2:91" s="41" customFormat="1" ht="13.5" hidden="1" x14ac:dyDescent="0.3">
      <c r="B160" s="27">
        <v>157</v>
      </c>
      <c r="C160" s="28" t="s">
        <v>1200</v>
      </c>
      <c r="D160" s="29" t="str">
        <f t="shared" si="97"/>
        <v>루벤스타인 델 아르코 0→4각</v>
      </c>
      <c r="E160" s="29" t="str">
        <f t="shared" si="98"/>
        <v>기자 마티아스 0→3각</v>
      </c>
      <c r="F160" s="29" t="str">
        <f t="shared" si="99"/>
        <v>샐리 0→3각</v>
      </c>
      <c r="G160" s="29" t="str">
        <f t="shared" si="100"/>
        <v/>
      </c>
      <c r="H160" s="29" t="str">
        <f t="shared" si="101"/>
        <v/>
      </c>
      <c r="I160" s="29" t="str">
        <f t="shared" si="102"/>
        <v/>
      </c>
      <c r="J160" s="29" t="str">
        <f t="shared" si="103"/>
        <v/>
      </c>
      <c r="K160" s="29" t="str">
        <f t="shared" si="104"/>
        <v/>
      </c>
      <c r="L160" s="29" t="str">
        <f t="shared" si="105"/>
        <v/>
      </c>
      <c r="M160" s="29" t="str">
        <f t="shared" si="106"/>
        <v/>
      </c>
      <c r="N160" s="28" t="s">
        <v>1201</v>
      </c>
      <c r="O160" s="28" t="s">
        <v>1199</v>
      </c>
      <c r="P160" s="28" t="s">
        <v>1202</v>
      </c>
      <c r="Q160" s="28"/>
      <c r="R160" s="28"/>
      <c r="S160" s="28"/>
      <c r="T160" s="28"/>
      <c r="U160" s="28"/>
      <c r="V160" s="28"/>
      <c r="W160" s="28"/>
      <c r="X160" s="28">
        <f>IF(AR160="","",VLOOKUP(AR160,추피_입력!$C$2:$E$289,2,0))</f>
        <v>0</v>
      </c>
      <c r="Y160" s="28">
        <f>IF(AS160="","",VLOOKUP(AS160,추피_입력!$C$2:$E$289,2,0))</f>
        <v>0</v>
      </c>
      <c r="Z160" s="28">
        <f>IF(AT160="","",VLOOKUP(AT160,추피_입력!$C$2:$E$289,2,0))</f>
        <v>0</v>
      </c>
      <c r="AA160" s="28" t="str">
        <f>IF(AU160="","",VLOOKUP(AU160,추피_입력!$C$2:$E$289,2,0))</f>
        <v/>
      </c>
      <c r="AB160" s="28" t="str">
        <f>IF(AV160="","",VLOOKUP(AV160,추피_입력!$C$2:$E$289,2,0))</f>
        <v/>
      </c>
      <c r="AC160" s="28" t="str">
        <f>IF(AW160="","",VLOOKUP(AW160,추피_입력!$C$2:$E$289,2,0))</f>
        <v/>
      </c>
      <c r="AD160" s="28" t="str">
        <f>IF(AX160="","",VLOOKUP(AX160,추피_입력!$C$2:$E$289,2,0))</f>
        <v/>
      </c>
      <c r="AE160" s="28" t="str">
        <f>IF(AY160="","",VLOOKUP(AY160,추피_입력!$C$2:$E$289,2,0))</f>
        <v/>
      </c>
      <c r="AF160" s="28" t="str">
        <f>IF(AZ160="","",VLOOKUP(AZ160,추피_입력!$C$2:$E$289,2,0))</f>
        <v/>
      </c>
      <c r="AG160" s="28" t="str">
        <f>IF(BA160="","",VLOOKUP(BA160,추피_입력!$C$2:$E$289,2,0))</f>
        <v/>
      </c>
      <c r="AH160" s="28">
        <f>IF(AR160="","",VLOOKUP(AR160,추피_입력!$C$2:$G$289,5,0))</f>
        <v>4</v>
      </c>
      <c r="AI160" s="28">
        <f>IF(AS160="","",VLOOKUP(AS160,추피_입력!$C$2:$G$289,5,0))</f>
        <v>3</v>
      </c>
      <c r="AJ160" s="28">
        <f>IF(AT160="","",VLOOKUP(AT160,추피_입력!$C$2:$G$289,5,0))</f>
        <v>3</v>
      </c>
      <c r="AK160" s="28" t="str">
        <f>IF(AU160="","",VLOOKUP(AU160,추피_입력!$C$2:$G$289,5,0))</f>
        <v/>
      </c>
      <c r="AL160" s="28" t="str">
        <f>IF(AV160="","",VLOOKUP(AV160,추피_입력!$C$2:$G$289,5,0))</f>
        <v/>
      </c>
      <c r="AM160" s="28" t="str">
        <f>IF(AW160="","",VLOOKUP(AW160,추피_입력!$C$2:$G$289,5,0))</f>
        <v/>
      </c>
      <c r="AN160" s="28" t="str">
        <f>IF(AX160="","",VLOOKUP(AX160,추피_입력!$C$2:$G$289,5,0))</f>
        <v/>
      </c>
      <c r="AO160" s="28" t="str">
        <f>IF(AY160="","",VLOOKUP(AY160,추피_입력!$C$2:$G$289,5,0))</f>
        <v/>
      </c>
      <c r="AP160" s="28" t="str">
        <f>IF(AZ160="","",VLOOKUP(AZ160,추피_입력!$C$2:$G$289,5,0))</f>
        <v/>
      </c>
      <c r="AQ160" s="28" t="str">
        <f>IF(BA160="","",VLOOKUP(BA160,추피_입력!$C$2:$G$289,5,0))</f>
        <v/>
      </c>
      <c r="AR160" s="28" t="str">
        <f>IF(N160="","",VLOOKUP(N160,추피_입력!$B$2:$E$289,2,0))</f>
        <v>d-13</v>
      </c>
      <c r="AS160" s="28" t="str">
        <f>IF(O160="","",VLOOKUP(O160,추피_입력!$B$2:$E$289,2,0))</f>
        <v>e-2</v>
      </c>
      <c r="AT160" s="28" t="str">
        <f>IF(P160="","",VLOOKUP(P160,추피_입력!$B$2:$E$289,2,0))</f>
        <v>c-41</v>
      </c>
      <c r="AU160" s="28" t="str">
        <f>IF(Q160="","",VLOOKUP(Q160,추피_입력!$B$2:$E$289,2,0))</f>
        <v/>
      </c>
      <c r="AV160" s="28" t="str">
        <f>IF(R160="","",VLOOKUP(R160,추피_입력!$B$2:$E$289,2,0))</f>
        <v/>
      </c>
      <c r="AW160" s="28" t="str">
        <f>IF(S160="","",VLOOKUP(S160,추피_입력!$B$2:$E$289,2,0))</f>
        <v/>
      </c>
      <c r="AX160" s="28" t="str">
        <f>IF(T160="","",VLOOKUP(T160,추피_입력!$B$2:$E$289,2,0))</f>
        <v/>
      </c>
      <c r="AY160" s="28" t="str">
        <f>IF(U160="","",VLOOKUP(U160,추피_입력!$B$2:$E$289,2,0))</f>
        <v/>
      </c>
      <c r="AZ160" s="28" t="str">
        <f>IF(V160="","",VLOOKUP(V160,추피_입력!$B$2:$E$289,2,0))</f>
        <v/>
      </c>
      <c r="BA160" s="28" t="str">
        <f>IF(W160="","",VLOOKUP(W160,추피_입력!$B$2:$E$289,2,0))</f>
        <v/>
      </c>
      <c r="BB160" s="28"/>
      <c r="BC160" s="28"/>
      <c r="BD160" s="28"/>
      <c r="BE160" s="28"/>
      <c r="BF160" s="28"/>
      <c r="BG160" s="28">
        <v>1</v>
      </c>
      <c r="BH160" s="28"/>
      <c r="BI160" s="28"/>
      <c r="BJ160" s="28"/>
      <c r="BK160" s="28" t="str">
        <f t="shared" si="115"/>
        <v/>
      </c>
      <c r="BL160" s="28" t="str">
        <f t="shared" si="116"/>
        <v/>
      </c>
      <c r="BM160" s="28" t="str">
        <f t="shared" si="117"/>
        <v/>
      </c>
      <c r="BN160" s="28" t="str">
        <f t="shared" si="118"/>
        <v>불사0.2</v>
      </c>
      <c r="BO160" s="28" t="str">
        <f t="shared" si="119"/>
        <v/>
      </c>
      <c r="BP160" s="28" t="str">
        <f t="shared" si="120"/>
        <v/>
      </c>
      <c r="BQ160" s="28" t="str">
        <f t="shared" si="121"/>
        <v/>
      </c>
      <c r="BR160" s="28" t="str">
        <f t="shared" si="122"/>
        <v/>
      </c>
      <c r="BS160" s="28" t="str">
        <f t="shared" si="123"/>
        <v/>
      </c>
      <c r="BT160" s="28">
        <f t="shared" si="124"/>
        <v>0.2</v>
      </c>
      <c r="BU160" s="28" t="str">
        <f t="shared" si="107"/>
        <v>불사0.2</v>
      </c>
      <c r="BV160" s="28"/>
      <c r="BW160" s="28"/>
      <c r="BX160" s="28"/>
      <c r="BY160" s="28">
        <v>0.2</v>
      </c>
      <c r="BZ160" s="28"/>
      <c r="CA160" s="28"/>
      <c r="CB160" s="28"/>
      <c r="CC160" s="28"/>
      <c r="CD160" s="28"/>
      <c r="CE160" s="28">
        <f t="shared" si="108"/>
        <v>0.06</v>
      </c>
      <c r="CF160" s="28">
        <f t="shared" si="125"/>
        <v>7.0000000000000007E-2</v>
      </c>
      <c r="CG160" s="28">
        <f t="shared" si="126"/>
        <v>7.0000000000000007E-2</v>
      </c>
      <c r="CH160" s="30" t="str">
        <f t="shared" si="109"/>
        <v>불사</v>
      </c>
      <c r="CI160" s="30" t="str">
        <f t="shared" si="110"/>
        <v>-</v>
      </c>
      <c r="CJ160" s="30">
        <f t="shared" si="111"/>
        <v>0.06</v>
      </c>
      <c r="CK160" s="30">
        <f t="shared" si="112"/>
        <v>6</v>
      </c>
      <c r="CL160" s="30" t="str">
        <f t="shared" si="113"/>
        <v/>
      </c>
      <c r="CM160" s="31" t="str">
        <f t="shared" si="114"/>
        <v/>
      </c>
    </row>
    <row r="161" spans="2:91" s="41" customFormat="1" ht="13.5" hidden="1" x14ac:dyDescent="0.3">
      <c r="B161" s="27">
        <v>158</v>
      </c>
      <c r="C161" s="32" t="s">
        <v>1203</v>
      </c>
      <c r="D161" s="33" t="str">
        <f t="shared" si="97"/>
        <v>진저웨일 0→2각</v>
      </c>
      <c r="E161" s="33" t="str">
        <f t="shared" si="98"/>
        <v>진멸의 창 0→4각</v>
      </c>
      <c r="F161" s="33" t="str">
        <f t="shared" si="99"/>
        <v/>
      </c>
      <c r="G161" s="33" t="str">
        <f t="shared" si="100"/>
        <v/>
      </c>
      <c r="H161" s="33" t="str">
        <f t="shared" si="101"/>
        <v/>
      </c>
      <c r="I161" s="33" t="str">
        <f t="shared" si="102"/>
        <v/>
      </c>
      <c r="J161" s="33" t="str">
        <f t="shared" si="103"/>
        <v/>
      </c>
      <c r="K161" s="33" t="str">
        <f t="shared" si="104"/>
        <v/>
      </c>
      <c r="L161" s="33" t="str">
        <f t="shared" si="105"/>
        <v/>
      </c>
      <c r="M161" s="33" t="str">
        <f t="shared" si="106"/>
        <v/>
      </c>
      <c r="N161" s="32" t="s">
        <v>910</v>
      </c>
      <c r="O161" s="32" t="s">
        <v>944</v>
      </c>
      <c r="P161" s="32"/>
      <c r="Q161" s="32"/>
      <c r="R161" s="32"/>
      <c r="S161" s="32"/>
      <c r="T161" s="32"/>
      <c r="U161" s="32"/>
      <c r="V161" s="32"/>
      <c r="W161" s="32"/>
      <c r="X161" s="32">
        <f>IF(AR161="","",VLOOKUP(AR161,추피_입력!$C$2:$E$289,2,0))</f>
        <v>0</v>
      </c>
      <c r="Y161" s="32">
        <f>IF(AS161="","",VLOOKUP(AS161,추피_입력!$C$2:$E$289,2,0))</f>
        <v>0</v>
      </c>
      <c r="Z161" s="32" t="str">
        <f>IF(AT161="","",VLOOKUP(AT161,추피_입력!$C$2:$E$289,2,0))</f>
        <v/>
      </c>
      <c r="AA161" s="32" t="str">
        <f>IF(AU161="","",VLOOKUP(AU161,추피_입력!$C$2:$E$289,2,0))</f>
        <v/>
      </c>
      <c r="AB161" s="32" t="str">
        <f>IF(AV161="","",VLOOKUP(AV161,추피_입력!$C$2:$E$289,2,0))</f>
        <v/>
      </c>
      <c r="AC161" s="32" t="str">
        <f>IF(AW161="","",VLOOKUP(AW161,추피_입력!$C$2:$E$289,2,0))</f>
        <v/>
      </c>
      <c r="AD161" s="32" t="str">
        <f>IF(AX161="","",VLOOKUP(AX161,추피_입력!$C$2:$E$289,2,0))</f>
        <v/>
      </c>
      <c r="AE161" s="32" t="str">
        <f>IF(AY161="","",VLOOKUP(AY161,추피_입력!$C$2:$E$289,2,0))</f>
        <v/>
      </c>
      <c r="AF161" s="32" t="str">
        <f>IF(AZ161="","",VLOOKUP(AZ161,추피_입력!$C$2:$E$289,2,0))</f>
        <v/>
      </c>
      <c r="AG161" s="32" t="str">
        <f>IF(BA161="","",VLOOKUP(BA161,추피_입력!$C$2:$E$289,2,0))</f>
        <v/>
      </c>
      <c r="AH161" s="32">
        <f>IF(AR161="","",VLOOKUP(AR161,추피_입력!$C$2:$G$289,5,0))</f>
        <v>2</v>
      </c>
      <c r="AI161" s="32">
        <f>IF(AS161="","",VLOOKUP(AS161,추피_입력!$C$2:$G$289,5,0))</f>
        <v>4</v>
      </c>
      <c r="AJ161" s="32" t="str">
        <f>IF(AT161="","",VLOOKUP(AT161,추피_입력!$C$2:$G$289,5,0))</f>
        <v/>
      </c>
      <c r="AK161" s="32" t="str">
        <f>IF(AU161="","",VLOOKUP(AU161,추피_입력!$C$2:$G$289,5,0))</f>
        <v/>
      </c>
      <c r="AL161" s="32" t="str">
        <f>IF(AV161="","",VLOOKUP(AV161,추피_입력!$C$2:$G$289,5,0))</f>
        <v/>
      </c>
      <c r="AM161" s="32" t="str">
        <f>IF(AW161="","",VLOOKUP(AW161,추피_입력!$C$2:$G$289,5,0))</f>
        <v/>
      </c>
      <c r="AN161" s="32" t="str">
        <f>IF(AX161="","",VLOOKUP(AX161,추피_입력!$C$2:$G$289,5,0))</f>
        <v/>
      </c>
      <c r="AO161" s="32" t="str">
        <f>IF(AY161="","",VLOOKUP(AY161,추피_입력!$C$2:$G$289,5,0))</f>
        <v/>
      </c>
      <c r="AP161" s="32" t="str">
        <f>IF(AZ161="","",VLOOKUP(AZ161,추피_입력!$C$2:$G$289,5,0))</f>
        <v/>
      </c>
      <c r="AQ161" s="32" t="str">
        <f>IF(BA161="","",VLOOKUP(BA161,추피_입력!$C$2:$G$289,5,0))</f>
        <v/>
      </c>
      <c r="AR161" s="32" t="str">
        <f>IF(N161="","",VLOOKUP(N161,추피_입력!$B$2:$E$289,2,0))</f>
        <v>a-20</v>
      </c>
      <c r="AS161" s="32" t="str">
        <f>IF(O161="","",VLOOKUP(O161,추피_입력!$B$2:$E$289,2,0))</f>
        <v>c-79</v>
      </c>
      <c r="AT161" s="32" t="str">
        <f>IF(P161="","",VLOOKUP(P161,추피_입력!$B$2:$E$289,2,0))</f>
        <v/>
      </c>
      <c r="AU161" s="32" t="str">
        <f>IF(Q161="","",VLOOKUP(Q161,추피_입력!$B$2:$E$289,2,0))</f>
        <v/>
      </c>
      <c r="AV161" s="32" t="str">
        <f>IF(R161="","",VLOOKUP(R161,추피_입력!$B$2:$E$289,2,0))</f>
        <v/>
      </c>
      <c r="AW161" s="32" t="str">
        <f>IF(S161="","",VLOOKUP(S161,추피_입력!$B$2:$E$289,2,0))</f>
        <v/>
      </c>
      <c r="AX161" s="32" t="str">
        <f>IF(T161="","",VLOOKUP(T161,추피_입력!$B$2:$E$289,2,0))</f>
        <v/>
      </c>
      <c r="AY161" s="32" t="str">
        <f>IF(U161="","",VLOOKUP(U161,추피_입력!$B$2:$E$289,2,0))</f>
        <v/>
      </c>
      <c r="AZ161" s="32" t="str">
        <f>IF(V161="","",VLOOKUP(V161,추피_입력!$B$2:$E$289,2,0))</f>
        <v/>
      </c>
      <c r="BA161" s="32" t="str">
        <f>IF(W161="","",VLOOKUP(W161,추피_입력!$B$2:$E$289,2,0))</f>
        <v/>
      </c>
      <c r="BB161" s="32"/>
      <c r="BC161" s="32">
        <v>5</v>
      </c>
      <c r="BD161" s="32"/>
      <c r="BE161" s="32"/>
      <c r="BF161" s="32"/>
      <c r="BG161" s="32"/>
      <c r="BH161" s="32"/>
      <c r="BI161" s="32"/>
      <c r="BJ161" s="32"/>
      <c r="BK161" s="32" t="str">
        <f t="shared" si="115"/>
        <v/>
      </c>
      <c r="BL161" s="32" t="str">
        <f t="shared" si="116"/>
        <v/>
      </c>
      <c r="BM161" s="32" t="str">
        <f t="shared" si="117"/>
        <v/>
      </c>
      <c r="BN161" s="32" t="str">
        <f t="shared" si="118"/>
        <v/>
      </c>
      <c r="BO161" s="32" t="str">
        <f t="shared" si="119"/>
        <v>식물0.2</v>
      </c>
      <c r="BP161" s="32" t="str">
        <f t="shared" si="120"/>
        <v/>
      </c>
      <c r="BQ161" s="32" t="str">
        <f t="shared" si="121"/>
        <v/>
      </c>
      <c r="BR161" s="32" t="str">
        <f t="shared" si="122"/>
        <v/>
      </c>
      <c r="BS161" s="32" t="str">
        <f t="shared" si="123"/>
        <v/>
      </c>
      <c r="BT161" s="32">
        <f t="shared" si="124"/>
        <v>0.2</v>
      </c>
      <c r="BU161" s="32" t="str">
        <f t="shared" si="107"/>
        <v>식물0.2</v>
      </c>
      <c r="BV161" s="32"/>
      <c r="BW161" s="32"/>
      <c r="BX161" s="32"/>
      <c r="BY161" s="32"/>
      <c r="BZ161" s="32">
        <v>0.2</v>
      </c>
      <c r="CA161" s="32"/>
      <c r="CB161" s="32"/>
      <c r="CC161" s="32"/>
      <c r="CD161" s="32"/>
      <c r="CE161" s="32">
        <f t="shared" si="108"/>
        <v>0.06</v>
      </c>
      <c r="CF161" s="32">
        <f t="shared" si="125"/>
        <v>7.0000000000000007E-2</v>
      </c>
      <c r="CG161" s="32">
        <f t="shared" si="126"/>
        <v>7.0000000000000007E-2</v>
      </c>
      <c r="CH161" s="34" t="str">
        <f t="shared" si="109"/>
        <v>식물</v>
      </c>
      <c r="CI161" s="34" t="str">
        <f t="shared" si="110"/>
        <v>-</v>
      </c>
      <c r="CJ161" s="34">
        <f t="shared" si="111"/>
        <v>0.06</v>
      </c>
      <c r="CK161" s="34">
        <f t="shared" si="112"/>
        <v>4</v>
      </c>
      <c r="CL161" s="34" t="str">
        <f t="shared" si="113"/>
        <v/>
      </c>
      <c r="CM161" s="35" t="str">
        <f t="shared" si="114"/>
        <v/>
      </c>
    </row>
    <row r="162" spans="2:91" s="41" customFormat="1" ht="13.5" hidden="1" x14ac:dyDescent="0.3">
      <c r="B162" s="27">
        <v>159</v>
      </c>
      <c r="C162" s="28" t="s">
        <v>1204</v>
      </c>
      <c r="D162" s="29" t="str">
        <f t="shared" si="97"/>
        <v>텔파 0→3각</v>
      </c>
      <c r="E162" s="29" t="str">
        <f t="shared" si="98"/>
        <v>이와르 0→2각</v>
      </c>
      <c r="F162" s="29" t="str">
        <f t="shared" si="99"/>
        <v/>
      </c>
      <c r="G162" s="29" t="str">
        <f t="shared" si="100"/>
        <v/>
      </c>
      <c r="H162" s="29" t="str">
        <f t="shared" si="101"/>
        <v/>
      </c>
      <c r="I162" s="29" t="str">
        <f t="shared" si="102"/>
        <v/>
      </c>
      <c r="J162" s="29" t="str">
        <f t="shared" si="103"/>
        <v/>
      </c>
      <c r="K162" s="29" t="str">
        <f t="shared" si="104"/>
        <v/>
      </c>
      <c r="L162" s="29" t="str">
        <f t="shared" si="105"/>
        <v/>
      </c>
      <c r="M162" s="29" t="str">
        <f t="shared" si="106"/>
        <v/>
      </c>
      <c r="N162" s="28" t="s">
        <v>1205</v>
      </c>
      <c r="O162" s="28" t="s">
        <v>1206</v>
      </c>
      <c r="P162" s="28"/>
      <c r="Q162" s="28"/>
      <c r="R162" s="28"/>
      <c r="S162" s="28"/>
      <c r="T162" s="28"/>
      <c r="U162" s="28"/>
      <c r="V162" s="28"/>
      <c r="W162" s="28"/>
      <c r="X162" s="28">
        <f>IF(AR162="","",VLOOKUP(AR162,추피_입력!$C$2:$E$289,2,0))</f>
        <v>0</v>
      </c>
      <c r="Y162" s="28">
        <f>IF(AS162="","",VLOOKUP(AS162,추피_입력!$C$2:$E$289,2,0))</f>
        <v>0</v>
      </c>
      <c r="Z162" s="28" t="str">
        <f>IF(AT162="","",VLOOKUP(AT162,추피_입력!$C$2:$E$289,2,0))</f>
        <v/>
      </c>
      <c r="AA162" s="28" t="str">
        <f>IF(AU162="","",VLOOKUP(AU162,추피_입력!$C$2:$E$289,2,0))</f>
        <v/>
      </c>
      <c r="AB162" s="28" t="str">
        <f>IF(AV162="","",VLOOKUP(AV162,추피_입력!$C$2:$E$289,2,0))</f>
        <v/>
      </c>
      <c r="AC162" s="28" t="str">
        <f>IF(AW162="","",VLOOKUP(AW162,추피_입력!$C$2:$E$289,2,0))</f>
        <v/>
      </c>
      <c r="AD162" s="28" t="str">
        <f>IF(AX162="","",VLOOKUP(AX162,추피_입력!$C$2:$E$289,2,0))</f>
        <v/>
      </c>
      <c r="AE162" s="28" t="str">
        <f>IF(AY162="","",VLOOKUP(AY162,추피_입력!$C$2:$E$289,2,0))</f>
        <v/>
      </c>
      <c r="AF162" s="28" t="str">
        <f>IF(AZ162="","",VLOOKUP(AZ162,추피_입력!$C$2:$E$289,2,0))</f>
        <v/>
      </c>
      <c r="AG162" s="28" t="str">
        <f>IF(BA162="","",VLOOKUP(BA162,추피_입력!$C$2:$E$289,2,0))</f>
        <v/>
      </c>
      <c r="AH162" s="28">
        <f>IF(AR162="","",VLOOKUP(AR162,추피_입력!$C$2:$G$289,5,0))</f>
        <v>3</v>
      </c>
      <c r="AI162" s="28">
        <f>IF(AS162="","",VLOOKUP(AS162,추피_입력!$C$2:$G$289,5,0))</f>
        <v>2</v>
      </c>
      <c r="AJ162" s="28" t="str">
        <f>IF(AT162="","",VLOOKUP(AT162,추피_입력!$C$2:$G$289,5,0))</f>
        <v/>
      </c>
      <c r="AK162" s="28" t="str">
        <f>IF(AU162="","",VLOOKUP(AU162,추피_입력!$C$2:$G$289,5,0))</f>
        <v/>
      </c>
      <c r="AL162" s="28" t="str">
        <f>IF(AV162="","",VLOOKUP(AV162,추피_입력!$C$2:$G$289,5,0))</f>
        <v/>
      </c>
      <c r="AM162" s="28" t="str">
        <f>IF(AW162="","",VLOOKUP(AW162,추피_입력!$C$2:$G$289,5,0))</f>
        <v/>
      </c>
      <c r="AN162" s="28" t="str">
        <f>IF(AX162="","",VLOOKUP(AX162,추피_입력!$C$2:$G$289,5,0))</f>
        <v/>
      </c>
      <c r="AO162" s="28" t="str">
        <f>IF(AY162="","",VLOOKUP(AY162,추피_입력!$C$2:$G$289,5,0))</f>
        <v/>
      </c>
      <c r="AP162" s="28" t="str">
        <f>IF(AZ162="","",VLOOKUP(AZ162,추피_입력!$C$2:$G$289,5,0))</f>
        <v/>
      </c>
      <c r="AQ162" s="28" t="str">
        <f>IF(BA162="","",VLOOKUP(BA162,추피_입력!$C$2:$G$289,5,0))</f>
        <v/>
      </c>
      <c r="AR162" s="28" t="str">
        <f>IF(N162="","",VLOOKUP(N162,추피_입력!$B$2:$E$289,2,0))</f>
        <v>e-26</v>
      </c>
      <c r="AS162" s="28" t="str">
        <f>IF(O162="","",VLOOKUP(O162,추피_입력!$B$2:$E$289,2,0))</f>
        <v>e-19</v>
      </c>
      <c r="AT162" s="28" t="str">
        <f>IF(P162="","",VLOOKUP(P162,추피_입력!$B$2:$E$289,2,0))</f>
        <v/>
      </c>
      <c r="AU162" s="28" t="str">
        <f>IF(Q162="","",VLOOKUP(Q162,추피_입력!$B$2:$E$289,2,0))</f>
        <v/>
      </c>
      <c r="AV162" s="28" t="str">
        <f>IF(R162="","",VLOOKUP(R162,추피_입력!$B$2:$E$289,2,0))</f>
        <v/>
      </c>
      <c r="AW162" s="28" t="str">
        <f>IF(S162="","",VLOOKUP(S162,추피_입력!$B$2:$E$289,2,0))</f>
        <v/>
      </c>
      <c r="AX162" s="28" t="str">
        <f>IF(T162="","",VLOOKUP(T162,추피_입력!$B$2:$E$289,2,0))</f>
        <v/>
      </c>
      <c r="AY162" s="28" t="str">
        <f>IF(U162="","",VLOOKUP(U162,추피_입력!$B$2:$E$289,2,0))</f>
        <v/>
      </c>
      <c r="AZ162" s="28" t="str">
        <f>IF(V162="","",VLOOKUP(V162,추피_입력!$B$2:$E$289,2,0))</f>
        <v/>
      </c>
      <c r="BA162" s="28" t="str">
        <f>IF(W162="","",VLOOKUP(W162,추피_입력!$B$2:$E$289,2,0))</f>
        <v/>
      </c>
      <c r="BB162" s="28"/>
      <c r="BC162" s="28"/>
      <c r="BD162" s="28"/>
      <c r="BE162" s="28"/>
      <c r="BF162" s="28"/>
      <c r="BG162" s="28"/>
      <c r="BH162" s="28"/>
      <c r="BI162" s="28">
        <v>1</v>
      </c>
      <c r="BJ162" s="28"/>
      <c r="BK162" s="28" t="str">
        <f t="shared" si="115"/>
        <v/>
      </c>
      <c r="BL162" s="28" t="str">
        <f t="shared" si="116"/>
        <v/>
      </c>
      <c r="BM162" s="28" t="str">
        <f t="shared" si="117"/>
        <v/>
      </c>
      <c r="BN162" s="28" t="str">
        <f t="shared" si="118"/>
        <v/>
      </c>
      <c r="BO162" s="28" t="str">
        <f t="shared" si="119"/>
        <v/>
      </c>
      <c r="BP162" s="28" t="str">
        <f t="shared" si="120"/>
        <v/>
      </c>
      <c r="BQ162" s="28" t="str">
        <f t="shared" si="121"/>
        <v/>
      </c>
      <c r="BR162" s="28" t="str">
        <f t="shared" si="122"/>
        <v/>
      </c>
      <c r="BS162" s="28" t="str">
        <f t="shared" si="123"/>
        <v>기계0.2</v>
      </c>
      <c r="BT162" s="28">
        <f t="shared" si="124"/>
        <v>0.2</v>
      </c>
      <c r="BU162" s="28" t="str">
        <f t="shared" si="107"/>
        <v>기계0.2</v>
      </c>
      <c r="BV162" s="28"/>
      <c r="BW162" s="28"/>
      <c r="BX162" s="28"/>
      <c r="BY162" s="28"/>
      <c r="BZ162" s="28"/>
      <c r="CA162" s="28"/>
      <c r="CB162" s="28"/>
      <c r="CC162" s="28"/>
      <c r="CD162" s="28">
        <v>0.2</v>
      </c>
      <c r="CE162" s="28">
        <f t="shared" si="108"/>
        <v>0.06</v>
      </c>
      <c r="CF162" s="28">
        <f t="shared" si="125"/>
        <v>7.0000000000000007E-2</v>
      </c>
      <c r="CG162" s="28">
        <f t="shared" si="126"/>
        <v>7.0000000000000007E-2</v>
      </c>
      <c r="CH162" s="30" t="str">
        <f t="shared" si="109"/>
        <v>기계</v>
      </c>
      <c r="CI162" s="30" t="str">
        <f t="shared" si="110"/>
        <v>-</v>
      </c>
      <c r="CJ162" s="30">
        <f t="shared" si="111"/>
        <v>0.06</v>
      </c>
      <c r="CK162" s="30">
        <f t="shared" si="112"/>
        <v>4</v>
      </c>
      <c r="CL162" s="30" t="str">
        <f t="shared" si="113"/>
        <v/>
      </c>
      <c r="CM162" s="31" t="str">
        <f t="shared" si="114"/>
        <v/>
      </c>
    </row>
    <row r="163" spans="2:91" s="41" customFormat="1" ht="13.5" hidden="1" x14ac:dyDescent="0.3">
      <c r="B163" s="27">
        <v>160</v>
      </c>
      <c r="C163" s="32" t="s">
        <v>1207</v>
      </c>
      <c r="D163" s="33" t="str">
        <f t="shared" si="97"/>
        <v>아이히만 박사 1→5각</v>
      </c>
      <c r="E163" s="33" t="str">
        <f t="shared" si="98"/>
        <v>카인 0→5각</v>
      </c>
      <c r="F163" s="33" t="str">
        <f t="shared" si="99"/>
        <v>에스 0→4각</v>
      </c>
      <c r="G163" s="33" t="str">
        <f t="shared" si="100"/>
        <v>제이 0→3각</v>
      </c>
      <c r="H163" s="33" t="str">
        <f t="shared" si="101"/>
        <v/>
      </c>
      <c r="I163" s="33" t="str">
        <f t="shared" si="102"/>
        <v/>
      </c>
      <c r="J163" s="33" t="str">
        <f t="shared" si="103"/>
        <v/>
      </c>
      <c r="K163" s="33" t="str">
        <f t="shared" si="104"/>
        <v/>
      </c>
      <c r="L163" s="33" t="str">
        <f t="shared" si="105"/>
        <v/>
      </c>
      <c r="M163" s="33" t="str">
        <f t="shared" si="106"/>
        <v/>
      </c>
      <c r="N163" s="32" t="s">
        <v>1208</v>
      </c>
      <c r="O163" s="32" t="s">
        <v>1151</v>
      </c>
      <c r="P163" s="32" t="s">
        <v>433</v>
      </c>
      <c r="Q163" s="32" t="s">
        <v>428</v>
      </c>
      <c r="R163" s="32"/>
      <c r="S163" s="32"/>
      <c r="T163" s="32"/>
      <c r="U163" s="32"/>
      <c r="V163" s="32"/>
      <c r="W163" s="32"/>
      <c r="X163" s="32">
        <f>IF(AR163="","",VLOOKUP(AR163,추피_입력!$C$2:$E$289,2,0))</f>
        <v>1</v>
      </c>
      <c r="Y163" s="32">
        <f>IF(AS163="","",VLOOKUP(AS163,추피_입력!$C$2:$E$289,2,0))</f>
        <v>0</v>
      </c>
      <c r="Z163" s="32">
        <f>IF(AT163="","",VLOOKUP(AT163,추피_입력!$C$2:$E$289,2,0))</f>
        <v>0</v>
      </c>
      <c r="AA163" s="32">
        <f>IF(AU163="","",VLOOKUP(AU163,추피_입력!$C$2:$E$289,2,0))</f>
        <v>0</v>
      </c>
      <c r="AB163" s="32" t="str">
        <f>IF(AV163="","",VLOOKUP(AV163,추피_입력!$C$2:$E$289,2,0))</f>
        <v/>
      </c>
      <c r="AC163" s="32" t="str">
        <f>IF(AW163="","",VLOOKUP(AW163,추피_입력!$C$2:$E$289,2,0))</f>
        <v/>
      </c>
      <c r="AD163" s="32" t="str">
        <f>IF(AX163="","",VLOOKUP(AX163,추피_입력!$C$2:$E$289,2,0))</f>
        <v/>
      </c>
      <c r="AE163" s="32" t="str">
        <f>IF(AY163="","",VLOOKUP(AY163,추피_입력!$C$2:$E$289,2,0))</f>
        <v/>
      </c>
      <c r="AF163" s="32" t="str">
        <f>IF(AZ163="","",VLOOKUP(AZ163,추피_입력!$C$2:$E$289,2,0))</f>
        <v/>
      </c>
      <c r="AG163" s="32" t="str">
        <f>IF(BA163="","",VLOOKUP(BA163,추피_입력!$C$2:$E$289,2,0))</f>
        <v/>
      </c>
      <c r="AH163" s="32">
        <f>IF(AR163="","",VLOOKUP(AR163,추피_입력!$C$2:$G$289,5,0))</f>
        <v>5</v>
      </c>
      <c r="AI163" s="32">
        <f>IF(AS163="","",VLOOKUP(AS163,추피_입력!$C$2:$G$289,5,0))</f>
        <v>5</v>
      </c>
      <c r="AJ163" s="32">
        <f>IF(AT163="","",VLOOKUP(AT163,추피_입력!$C$2:$G$289,5,0))</f>
        <v>4</v>
      </c>
      <c r="AK163" s="32">
        <f>IF(AU163="","",VLOOKUP(AU163,추피_입력!$C$2:$G$289,5,0))</f>
        <v>3</v>
      </c>
      <c r="AL163" s="32" t="str">
        <f>IF(AV163="","",VLOOKUP(AV163,추피_입력!$C$2:$G$289,5,0))</f>
        <v/>
      </c>
      <c r="AM163" s="32" t="str">
        <f>IF(AW163="","",VLOOKUP(AW163,추피_입력!$C$2:$G$289,5,0))</f>
        <v/>
      </c>
      <c r="AN163" s="32" t="str">
        <f>IF(AX163="","",VLOOKUP(AX163,추피_입력!$C$2:$G$289,5,0))</f>
        <v/>
      </c>
      <c r="AO163" s="32" t="str">
        <f>IF(AY163="","",VLOOKUP(AY163,추피_입력!$C$2:$G$289,5,0))</f>
        <v/>
      </c>
      <c r="AP163" s="32" t="str">
        <f>IF(AZ163="","",VLOOKUP(AZ163,추피_입력!$C$2:$G$289,5,0))</f>
        <v/>
      </c>
      <c r="AQ163" s="32" t="str">
        <f>IF(BA163="","",VLOOKUP(BA163,추피_입력!$C$2:$G$289,5,0))</f>
        <v/>
      </c>
      <c r="AR163" s="32" t="str">
        <f>IF(N163="","",VLOOKUP(N163,추피_입력!$B$2:$E$289,2,0))</f>
        <v>c-60</v>
      </c>
      <c r="AS163" s="32" t="str">
        <f>IF(O163="","",VLOOKUP(O163,추피_입력!$B$2:$E$289,2,0))</f>
        <v>b-54</v>
      </c>
      <c r="AT163" s="32" t="str">
        <f>IF(P163="","",VLOOKUP(P163,추피_입력!$B$2:$E$289,2,0))</f>
        <v>c-65</v>
      </c>
      <c r="AU163" s="32" t="str">
        <f>IF(Q163="","",VLOOKUP(Q163,추피_입력!$B$2:$E$289,2,0))</f>
        <v>c-78</v>
      </c>
      <c r="AV163" s="32" t="str">
        <f>IF(R163="","",VLOOKUP(R163,추피_입력!$B$2:$E$289,2,0))</f>
        <v/>
      </c>
      <c r="AW163" s="32" t="str">
        <f>IF(S163="","",VLOOKUP(S163,추피_입력!$B$2:$E$289,2,0))</f>
        <v/>
      </c>
      <c r="AX163" s="32" t="str">
        <f>IF(T163="","",VLOOKUP(T163,추피_입력!$B$2:$E$289,2,0))</f>
        <v/>
      </c>
      <c r="AY163" s="32" t="str">
        <f>IF(U163="","",VLOOKUP(U163,추피_입력!$B$2:$E$289,2,0))</f>
        <v/>
      </c>
      <c r="AZ163" s="32" t="str">
        <f>IF(V163="","",VLOOKUP(V163,추피_입력!$B$2:$E$289,2,0))</f>
        <v/>
      </c>
      <c r="BA163" s="32" t="str">
        <f>IF(W163="","",VLOOKUP(W163,추피_입력!$B$2:$E$289,2,0))</f>
        <v/>
      </c>
      <c r="BB163" s="32"/>
      <c r="BC163" s="32">
        <v>4</v>
      </c>
      <c r="BD163" s="32"/>
      <c r="BE163" s="32"/>
      <c r="BF163" s="32"/>
      <c r="BG163" s="32"/>
      <c r="BH163" s="32"/>
      <c r="BI163" s="32"/>
      <c r="BJ163" s="32"/>
      <c r="BK163" s="32" t="str">
        <f t="shared" si="115"/>
        <v/>
      </c>
      <c r="BL163" s="32" t="str">
        <f t="shared" si="116"/>
        <v/>
      </c>
      <c r="BM163" s="32" t="str">
        <f t="shared" si="117"/>
        <v/>
      </c>
      <c r="BN163" s="32" t="str">
        <f t="shared" si="118"/>
        <v/>
      </c>
      <c r="BO163" s="32" t="str">
        <f t="shared" si="119"/>
        <v/>
      </c>
      <c r="BP163" s="32" t="str">
        <f t="shared" si="120"/>
        <v/>
      </c>
      <c r="BQ163" s="32" t="str">
        <f t="shared" si="121"/>
        <v/>
      </c>
      <c r="BR163" s="32" t="str">
        <f t="shared" si="122"/>
        <v>야수0.2</v>
      </c>
      <c r="BS163" s="32" t="str">
        <f t="shared" si="123"/>
        <v/>
      </c>
      <c r="BT163" s="32">
        <f t="shared" si="124"/>
        <v>0.2</v>
      </c>
      <c r="BU163" s="32" t="str">
        <f t="shared" si="107"/>
        <v>야수0.2</v>
      </c>
      <c r="BV163" s="32"/>
      <c r="BW163" s="32"/>
      <c r="BX163" s="32"/>
      <c r="BY163" s="32"/>
      <c r="BZ163" s="32"/>
      <c r="CA163" s="32"/>
      <c r="CB163" s="32"/>
      <c r="CC163" s="32">
        <v>0.2</v>
      </c>
      <c r="CD163" s="32"/>
      <c r="CE163" s="32">
        <f t="shared" si="108"/>
        <v>0.06</v>
      </c>
      <c r="CF163" s="32">
        <f t="shared" si="125"/>
        <v>7.0000000000000007E-2</v>
      </c>
      <c r="CG163" s="32">
        <f t="shared" si="126"/>
        <v>7.0000000000000007E-2</v>
      </c>
      <c r="CH163" s="34" t="str">
        <f t="shared" si="109"/>
        <v>야수</v>
      </c>
      <c r="CI163" s="34" t="str">
        <f t="shared" si="110"/>
        <v>-</v>
      </c>
      <c r="CJ163" s="34">
        <f t="shared" si="111"/>
        <v>0.13</v>
      </c>
      <c r="CK163" s="34">
        <f t="shared" si="112"/>
        <v>7</v>
      </c>
      <c r="CL163" s="34">
        <f t="shared" si="113"/>
        <v>15</v>
      </c>
      <c r="CM163" s="35" t="str">
        <f t="shared" si="114"/>
        <v/>
      </c>
    </row>
    <row r="164" spans="2:91" s="41" customFormat="1" ht="13.5" hidden="1" x14ac:dyDescent="0.3">
      <c r="B164" s="27">
        <v>161</v>
      </c>
      <c r="C164" s="28" t="s">
        <v>1209</v>
      </c>
      <c r="D164" s="29" t="str">
        <f t="shared" ref="D164:D195" si="127">IF(X164="-",N164&amp;" 없음",IF(X164="","",IF(AH164=X164,N164&amp;" "&amp;X164&amp;"각",N164&amp;" "&amp;X164&amp;"→"&amp;AH164&amp;"각")))</f>
        <v>중갑 나크라세나 0→1각</v>
      </c>
      <c r="E164" s="29" t="str">
        <f t="shared" ref="E164:E195" si="128">IF(Y164="-",O164&amp;" 없음",IF(Y164="","",IF(AI164=Y164,O164&amp;" "&amp;Y164&amp;"각",O164&amp;" "&amp;Y164&amp;"→"&amp;AI164&amp;"각")))</f>
        <v>홍염의 요호 0→2각</v>
      </c>
      <c r="F164" s="29" t="str">
        <f t="shared" ref="F164:F195" si="129">IF(Z164="-",P164&amp;" 없음",IF(Z164="","",IF(AJ164=Z164,P164&amp;" "&amp;Z164&amp;"각",P164&amp;" "&amp;Z164&amp;"→"&amp;AJ164&amp;"각")))</f>
        <v>혹한의 헬가이아 0→3각</v>
      </c>
      <c r="G164" s="29" t="str">
        <f t="shared" ref="G164:G195" si="130">IF(AA164="-",Q164&amp;" 없음",IF(AA164="","",IF(AK164=AA164,Q164&amp;" "&amp;AA164&amp;"각",Q164&amp;" "&amp;AA164&amp;"→"&amp;AK164&amp;"각")))</f>
        <v>타이탈로스 2각</v>
      </c>
      <c r="H164" s="29" t="str">
        <f t="shared" ref="H164:H195" si="131">IF(AB164="-",R164&amp;" 없음",IF(AB164="","",IF(AL164=AB164,R164&amp;" "&amp;AB164&amp;"각",R164&amp;" "&amp;AB164&amp;"→"&amp;AL164&amp;"각")))</f>
        <v/>
      </c>
      <c r="I164" s="29" t="str">
        <f t="shared" ref="I164:I195" si="132">IF(AC164="-",S164&amp;" 없음",IF(AC164="","",IF(AM164=AC164,S164&amp;" "&amp;AC164&amp;"각",S164&amp;" "&amp;AC164&amp;"→"&amp;AM164&amp;"각")))</f>
        <v/>
      </c>
      <c r="J164" s="29" t="str">
        <f t="shared" ref="J164:J195" si="133">IF(AD164="-",T164&amp;" 없음",IF(AD164="","",IF(AN164=AD164,T164&amp;" "&amp;AD164&amp;"각",T164&amp;" "&amp;AD164&amp;"→"&amp;AN164&amp;"각")))</f>
        <v/>
      </c>
      <c r="K164" s="29" t="str">
        <f t="shared" ref="K164:K195" si="134">IF(AE164="-",U164&amp;" 없음",IF(AE164="","",IF(AO164=AE164,U164&amp;" "&amp;AE164&amp;"각",U164&amp;" "&amp;AE164&amp;"→"&amp;AO164&amp;"각")))</f>
        <v/>
      </c>
      <c r="L164" s="29" t="str">
        <f t="shared" ref="L164:L195" si="135">IF(AF164="-",V164&amp;" 없음",IF(AF164="","",IF(AP164=AF164,V164&amp;" "&amp;AF164&amp;"각",V164&amp;" "&amp;AF164&amp;"→"&amp;AP164&amp;"각")))</f>
        <v/>
      </c>
      <c r="M164" s="29" t="str">
        <f t="shared" ref="M164:M195" si="136">IF(AG164="-",W164&amp;" 없음",IF(AG164="","",IF(AQ164=AG164,W164&amp;" "&amp;AG164&amp;"각",W164&amp;" "&amp;AG164&amp;"→"&amp;AQ164&amp;"각")))</f>
        <v/>
      </c>
      <c r="N164" s="28" t="s">
        <v>929</v>
      </c>
      <c r="O164" s="28" t="s">
        <v>1210</v>
      </c>
      <c r="P164" s="28" t="s">
        <v>932</v>
      </c>
      <c r="Q164" s="28" t="s">
        <v>1211</v>
      </c>
      <c r="R164" s="28"/>
      <c r="S164" s="28"/>
      <c r="T164" s="28"/>
      <c r="U164" s="28"/>
      <c r="V164" s="28"/>
      <c r="W164" s="28"/>
      <c r="X164" s="28">
        <f>IF(AR164="","",VLOOKUP(AR164,추피_입력!$C$2:$E$289,2,0))</f>
        <v>0</v>
      </c>
      <c r="Y164" s="28">
        <f>IF(AS164="","",VLOOKUP(AS164,추피_입력!$C$2:$E$289,2,0))</f>
        <v>0</v>
      </c>
      <c r="Z164" s="28">
        <f>IF(AT164="","",VLOOKUP(AT164,추피_입력!$C$2:$E$289,2,0))</f>
        <v>0</v>
      </c>
      <c r="AA164" s="28">
        <f>IF(AU164="","",VLOOKUP(AU164,추피_입력!$C$2:$E$289,2,0))</f>
        <v>2</v>
      </c>
      <c r="AB164" s="28" t="str">
        <f>IF(AV164="","",VLOOKUP(AV164,추피_입력!$C$2:$E$289,2,0))</f>
        <v/>
      </c>
      <c r="AC164" s="28" t="str">
        <f>IF(AW164="","",VLOOKUP(AW164,추피_입력!$C$2:$E$289,2,0))</f>
        <v/>
      </c>
      <c r="AD164" s="28" t="str">
        <f>IF(AX164="","",VLOOKUP(AX164,추피_입력!$C$2:$E$289,2,0))</f>
        <v/>
      </c>
      <c r="AE164" s="28" t="str">
        <f>IF(AY164="","",VLOOKUP(AY164,추피_입력!$C$2:$E$289,2,0))</f>
        <v/>
      </c>
      <c r="AF164" s="28" t="str">
        <f>IF(AZ164="","",VLOOKUP(AZ164,추피_입력!$C$2:$E$289,2,0))</f>
        <v/>
      </c>
      <c r="AG164" s="28" t="str">
        <f>IF(BA164="","",VLOOKUP(BA164,추피_입력!$C$2:$E$289,2,0))</f>
        <v/>
      </c>
      <c r="AH164" s="28">
        <f>IF(AR164="","",VLOOKUP(AR164,추피_입력!$C$2:$G$289,5,0))</f>
        <v>1</v>
      </c>
      <c r="AI164" s="28">
        <f>IF(AS164="","",VLOOKUP(AS164,추피_입력!$C$2:$G$289,5,0))</f>
        <v>2</v>
      </c>
      <c r="AJ164" s="28">
        <f>IF(AT164="","",VLOOKUP(AT164,추피_입력!$C$2:$G$289,5,0))</f>
        <v>3</v>
      </c>
      <c r="AK164" s="28">
        <f>IF(AU164="","",VLOOKUP(AU164,추피_입력!$C$2:$G$289,5,0))</f>
        <v>2</v>
      </c>
      <c r="AL164" s="28" t="str">
        <f>IF(AV164="","",VLOOKUP(AV164,추피_입력!$C$2:$G$289,5,0))</f>
        <v/>
      </c>
      <c r="AM164" s="28" t="str">
        <f>IF(AW164="","",VLOOKUP(AW164,추피_입력!$C$2:$G$289,5,0))</f>
        <v/>
      </c>
      <c r="AN164" s="28" t="str">
        <f>IF(AX164="","",VLOOKUP(AX164,추피_입력!$C$2:$G$289,5,0))</f>
        <v/>
      </c>
      <c r="AO164" s="28" t="str">
        <f>IF(AY164="","",VLOOKUP(AY164,추피_입력!$C$2:$G$289,5,0))</f>
        <v/>
      </c>
      <c r="AP164" s="28" t="str">
        <f>IF(AZ164="","",VLOOKUP(AZ164,추피_입력!$C$2:$G$289,5,0))</f>
        <v/>
      </c>
      <c r="AQ164" s="28" t="str">
        <f>IF(BA164="","",VLOOKUP(BA164,추피_입력!$C$2:$G$289,5,0))</f>
        <v/>
      </c>
      <c r="AR164" s="28" t="str">
        <f>IF(N164="","",VLOOKUP(N164,추피_입력!$B$2:$E$289,2,0))</f>
        <v>b-45</v>
      </c>
      <c r="AS164" s="28" t="str">
        <f>IF(O164="","",VLOOKUP(O164,추피_입력!$B$2:$E$289,2,0))</f>
        <v>b-75</v>
      </c>
      <c r="AT164" s="28" t="str">
        <f>IF(P164="","",VLOOKUP(P164,추피_입력!$B$2:$E$289,2,0))</f>
        <v>b-73</v>
      </c>
      <c r="AU164" s="28" t="str">
        <f>IF(Q164="","",VLOOKUP(Q164,추피_입력!$B$2:$E$289,2,0))</f>
        <v>b-65</v>
      </c>
      <c r="AV164" s="28" t="str">
        <f>IF(R164="","",VLOOKUP(R164,추피_입력!$B$2:$E$289,2,0))</f>
        <v/>
      </c>
      <c r="AW164" s="28" t="str">
        <f>IF(S164="","",VLOOKUP(S164,추피_입력!$B$2:$E$289,2,0))</f>
        <v/>
      </c>
      <c r="AX164" s="28" t="str">
        <f>IF(T164="","",VLOOKUP(T164,추피_입력!$B$2:$E$289,2,0))</f>
        <v/>
      </c>
      <c r="AY164" s="28" t="str">
        <f>IF(U164="","",VLOOKUP(U164,추피_입력!$B$2:$E$289,2,0))</f>
        <v/>
      </c>
      <c r="AZ164" s="28" t="str">
        <f>IF(V164="","",VLOOKUP(V164,추피_입력!$B$2:$E$289,2,0))</f>
        <v/>
      </c>
      <c r="BA164" s="28" t="str">
        <f>IF(W164="","",VLOOKUP(W164,추피_입력!$B$2:$E$289,2,0))</f>
        <v/>
      </c>
      <c r="BB164" s="28"/>
      <c r="BC164" s="28"/>
      <c r="BD164" s="28"/>
      <c r="BE164" s="28"/>
      <c r="BF164" s="28">
        <v>2</v>
      </c>
      <c r="BG164" s="28"/>
      <c r="BH164" s="28"/>
      <c r="BI164" s="28"/>
      <c r="BJ164" s="28"/>
      <c r="BK164" s="28" t="str">
        <f t="shared" si="115"/>
        <v/>
      </c>
      <c r="BL164" s="28" t="str">
        <f t="shared" si="116"/>
        <v/>
      </c>
      <c r="BM164" s="28" t="str">
        <f t="shared" si="117"/>
        <v>물질0.2</v>
      </c>
      <c r="BN164" s="28" t="str">
        <f t="shared" si="118"/>
        <v/>
      </c>
      <c r="BO164" s="28" t="str">
        <f t="shared" si="119"/>
        <v/>
      </c>
      <c r="BP164" s="28" t="str">
        <f t="shared" si="120"/>
        <v/>
      </c>
      <c r="BQ164" s="28" t="str">
        <f t="shared" si="121"/>
        <v/>
      </c>
      <c r="BR164" s="28" t="str">
        <f t="shared" si="122"/>
        <v/>
      </c>
      <c r="BS164" s="28" t="str">
        <f t="shared" si="123"/>
        <v/>
      </c>
      <c r="BT164" s="28">
        <f t="shared" si="124"/>
        <v>0.2</v>
      </c>
      <c r="BU164" s="28" t="str">
        <f t="shared" ref="BU164:BU195" si="137">IF(BK164&lt;&gt;"",BK164,IF(BL164&lt;&gt;"",BL164,IF(BM164&lt;&gt;"",BM164,IF(BN164&lt;&gt;"",BN164,IF(BO164&lt;&gt;"",BO164,IF(BP164&lt;&gt;"",BP164,IF(BQ164&lt;&gt;"",BQ164,IF(BR164&lt;&gt;"",BR164,BS164))))))))</f>
        <v>물질0.2</v>
      </c>
      <c r="BV164" s="28"/>
      <c r="BW164" s="28"/>
      <c r="BX164" s="28">
        <v>0.2</v>
      </c>
      <c r="BY164" s="28"/>
      <c r="BZ164" s="28"/>
      <c r="CA164" s="28"/>
      <c r="CB164" s="28"/>
      <c r="CC164" s="28"/>
      <c r="CD164" s="28"/>
      <c r="CE164" s="28">
        <f t="shared" ref="CE164:CE195" si="138">IF(SUM($BV164:$CD164)=0.2,0.06,IF(SUM($BV164:$CD164)=0.3,0.1,0.13))</f>
        <v>0.06</v>
      </c>
      <c r="CF164" s="28">
        <f t="shared" si="125"/>
        <v>7.0000000000000007E-2</v>
      </c>
      <c r="CG164" s="28">
        <f t="shared" si="126"/>
        <v>7.0000000000000007E-2</v>
      </c>
      <c r="CH164" s="30" t="str">
        <f t="shared" ref="CH164:CH195" si="139">LEFT(BU164,2)</f>
        <v>물질</v>
      </c>
      <c r="CI164" s="30" t="str">
        <f t="shared" ref="CI164:CI195" si="140">IF(COUNTIF(X164:AG164,"-")&gt;0,"-",IF(AVERAGE(X164:AG164)=5,SUM(CE164:CG164),IF(AVERAGE(X164:AG164)&gt;=4,SUM(CE164:CF164),IF(AVERAGE(X164:AG164)&gt;=2,CE164,"-"))))</f>
        <v>-</v>
      </c>
      <c r="CJ164" s="30">
        <f t="shared" ref="CJ164:CJ195" si="141">IF(COUNTIF(AH164:AQ164,"-")&gt;0,"-",IF(AVERAGE(AH164:AQ164)=5,SUM(CE164:CG164),IF(AVERAGE(AH164:AQ164)&gt;=4,SUM(CE164:CF164),IF(AVERAGE(AH164:AQ164)&gt;=2,CE164,"-"))))</f>
        <v>0.06</v>
      </c>
      <c r="CK164" s="30">
        <f t="shared" ref="CK164:CK195" si="142">IF(CJ164="-","",IF(CI164="-",(2-AVERAGE(X164:AG164))*COUNT(X164:AG164),""))</f>
        <v>6</v>
      </c>
      <c r="CL164" s="30" t="str">
        <f t="shared" ref="CL164:CL195" si="143">IF(AVERAGE(AH164:AQ164)&gt;=4,IF(CK164&lt;&gt;"",CK164+COUNT(AH164:AQ164)*2,IF(CI164=CJ164,"",(4-AVERAGE(X164:AG164))*COUNT(AH164:AQ164))),"")</f>
        <v/>
      </c>
      <c r="CM164" s="31" t="str">
        <f t="shared" ref="CM164:CM195" si="144">IF(AVERAGE(AH164:AQ164)=5,(5-AVERAGE(X164:AG164))*COUNT(X164:AG164),"")</f>
        <v/>
      </c>
    </row>
    <row r="165" spans="2:91" s="41" customFormat="1" ht="13.5" hidden="1" x14ac:dyDescent="0.3">
      <c r="B165" s="27">
        <v>162</v>
      </c>
      <c r="C165" s="32" t="s">
        <v>1212</v>
      </c>
      <c r="D165" s="33" t="str">
        <f t="shared" si="127"/>
        <v>레온하트 네리아 0→5각</v>
      </c>
      <c r="E165" s="33" t="str">
        <f t="shared" si="128"/>
        <v>루테란 성 네리아 0→3각</v>
      </c>
      <c r="F165" s="33" t="str">
        <f t="shared" si="129"/>
        <v>갈기파도 항구 네리아 0→4각</v>
      </c>
      <c r="G165" s="33" t="str">
        <f t="shared" si="130"/>
        <v>슈테른 네리아 2→5각</v>
      </c>
      <c r="H165" s="33" t="str">
        <f t="shared" si="131"/>
        <v>위대한 성 네리아 0→5각</v>
      </c>
      <c r="I165" s="33" t="str">
        <f t="shared" si="132"/>
        <v/>
      </c>
      <c r="J165" s="33" t="str">
        <f t="shared" si="133"/>
        <v/>
      </c>
      <c r="K165" s="33" t="str">
        <f t="shared" si="134"/>
        <v/>
      </c>
      <c r="L165" s="33" t="str">
        <f t="shared" si="135"/>
        <v/>
      </c>
      <c r="M165" s="33" t="str">
        <f t="shared" si="136"/>
        <v/>
      </c>
      <c r="N165" s="32" t="s">
        <v>1030</v>
      </c>
      <c r="O165" s="32" t="s">
        <v>1213</v>
      </c>
      <c r="P165" s="32" t="s">
        <v>236</v>
      </c>
      <c r="Q165" s="32" t="s">
        <v>137</v>
      </c>
      <c r="R165" s="32" t="s">
        <v>134</v>
      </c>
      <c r="S165" s="32"/>
      <c r="T165" s="32"/>
      <c r="U165" s="32"/>
      <c r="V165" s="32"/>
      <c r="W165" s="32"/>
      <c r="X165" s="32">
        <f>IF(AR165="","",VLOOKUP(AR165,추피_입력!$C$2:$E$289,2,0))</f>
        <v>0</v>
      </c>
      <c r="Y165" s="32">
        <f>IF(AS165="","",VLOOKUP(AS165,추피_입력!$C$2:$E$289,2,0))</f>
        <v>0</v>
      </c>
      <c r="Z165" s="32">
        <f>IF(AT165="","",VLOOKUP(AT165,추피_입력!$C$2:$E$289,2,0))</f>
        <v>0</v>
      </c>
      <c r="AA165" s="32">
        <f>IF(AU165="","",VLOOKUP(AU165,추피_입력!$C$2:$E$289,2,0))</f>
        <v>2</v>
      </c>
      <c r="AB165" s="32">
        <f>IF(AV165="","",VLOOKUP(AV165,추피_입력!$C$2:$E$289,2,0))</f>
        <v>0</v>
      </c>
      <c r="AC165" s="32" t="str">
        <f>IF(AW165="","",VLOOKUP(AW165,추피_입력!$C$2:$E$289,2,0))</f>
        <v/>
      </c>
      <c r="AD165" s="32" t="str">
        <f>IF(AX165="","",VLOOKUP(AX165,추피_입력!$C$2:$E$289,2,0))</f>
        <v/>
      </c>
      <c r="AE165" s="32" t="str">
        <f>IF(AY165="","",VLOOKUP(AY165,추피_입력!$C$2:$E$289,2,0))</f>
        <v/>
      </c>
      <c r="AF165" s="32" t="str">
        <f>IF(AZ165="","",VLOOKUP(AZ165,추피_입력!$C$2:$E$289,2,0))</f>
        <v/>
      </c>
      <c r="AG165" s="32" t="str">
        <f>IF(BA165="","",VLOOKUP(BA165,추피_입력!$C$2:$E$289,2,0))</f>
        <v/>
      </c>
      <c r="AH165" s="32">
        <f>IF(AR165="","",VLOOKUP(AR165,추피_입력!$C$2:$G$289,5,0))</f>
        <v>5</v>
      </c>
      <c r="AI165" s="32">
        <f>IF(AS165="","",VLOOKUP(AS165,추피_입력!$C$2:$G$289,5,0))</f>
        <v>3</v>
      </c>
      <c r="AJ165" s="32">
        <f>IF(AT165="","",VLOOKUP(AT165,추피_입력!$C$2:$G$289,5,0))</f>
        <v>4</v>
      </c>
      <c r="AK165" s="32">
        <f>IF(AU165="","",VLOOKUP(AU165,추피_입력!$C$2:$G$289,5,0))</f>
        <v>5</v>
      </c>
      <c r="AL165" s="32">
        <f>IF(AV165="","",VLOOKUP(AV165,추피_입력!$C$2:$G$289,5,0))</f>
        <v>5</v>
      </c>
      <c r="AM165" s="32" t="str">
        <f>IF(AW165="","",VLOOKUP(AW165,추피_입력!$C$2:$G$289,5,0))</f>
        <v/>
      </c>
      <c r="AN165" s="32" t="str">
        <f>IF(AX165="","",VLOOKUP(AX165,추피_입력!$C$2:$G$289,5,0))</f>
        <v/>
      </c>
      <c r="AO165" s="32" t="str">
        <f>IF(AY165="","",VLOOKUP(AY165,추피_입력!$C$2:$G$289,5,0))</f>
        <v/>
      </c>
      <c r="AP165" s="32" t="str">
        <f>IF(AZ165="","",VLOOKUP(AZ165,추피_입력!$C$2:$G$289,5,0))</f>
        <v/>
      </c>
      <c r="AQ165" s="32" t="str">
        <f>IF(BA165="","",VLOOKUP(BA165,추피_입력!$C$2:$G$289,5,0))</f>
        <v/>
      </c>
      <c r="AR165" s="32" t="str">
        <f>IF(N165="","",VLOOKUP(N165,추피_입력!$B$2:$E$289,2,0))</f>
        <v>c-17</v>
      </c>
      <c r="AS165" s="32" t="str">
        <f>IF(O165="","",VLOOKUP(O165,추피_입력!$B$2:$E$289,2,0))</f>
        <v>c-22</v>
      </c>
      <c r="AT165" s="32" t="str">
        <f>IF(P165="","",VLOOKUP(P165,추피_입력!$B$2:$E$289,2,0))</f>
        <v>c-2</v>
      </c>
      <c r="AU165" s="32" t="str">
        <f>IF(Q165="","",VLOOKUP(Q165,추피_입력!$B$2:$E$289,2,0))</f>
        <v>c-50</v>
      </c>
      <c r="AV165" s="32" t="str">
        <f>IF(R165="","",VLOOKUP(R165,추피_입력!$B$2:$E$289,2,0))</f>
        <v>c-72</v>
      </c>
      <c r="AW165" s="32" t="str">
        <f>IF(S165="","",VLOOKUP(S165,추피_입력!$B$2:$E$289,2,0))</f>
        <v/>
      </c>
      <c r="AX165" s="32" t="str">
        <f>IF(T165="","",VLOOKUP(T165,추피_입력!$B$2:$E$289,2,0))</f>
        <v/>
      </c>
      <c r="AY165" s="32" t="str">
        <f>IF(U165="","",VLOOKUP(U165,추피_입력!$B$2:$E$289,2,0))</f>
        <v/>
      </c>
      <c r="AZ165" s="32" t="str">
        <f>IF(V165="","",VLOOKUP(V165,추피_입력!$B$2:$E$289,2,0))</f>
        <v/>
      </c>
      <c r="BA165" s="32" t="str">
        <f>IF(W165="","",VLOOKUP(W165,추피_입력!$B$2:$E$289,2,0))</f>
        <v/>
      </c>
      <c r="BB165" s="32"/>
      <c r="BC165" s="32"/>
      <c r="BD165" s="32"/>
      <c r="BE165" s="32"/>
      <c r="BF165" s="32">
        <v>1</v>
      </c>
      <c r="BG165" s="32"/>
      <c r="BH165" s="32"/>
      <c r="BI165" s="32"/>
      <c r="BJ165" s="32"/>
      <c r="BK165" s="32" t="str">
        <f t="shared" si="115"/>
        <v/>
      </c>
      <c r="BL165" s="32" t="str">
        <f t="shared" si="116"/>
        <v/>
      </c>
      <c r="BM165" s="32" t="str">
        <f t="shared" si="117"/>
        <v/>
      </c>
      <c r="BN165" s="32" t="str">
        <f t="shared" si="118"/>
        <v/>
      </c>
      <c r="BO165" s="32" t="str">
        <f t="shared" si="119"/>
        <v/>
      </c>
      <c r="BP165" s="32" t="str">
        <f t="shared" si="120"/>
        <v>곤충0.2</v>
      </c>
      <c r="BQ165" s="32" t="str">
        <f t="shared" si="121"/>
        <v/>
      </c>
      <c r="BR165" s="32" t="str">
        <f t="shared" si="122"/>
        <v/>
      </c>
      <c r="BS165" s="32" t="str">
        <f t="shared" si="123"/>
        <v/>
      </c>
      <c r="BT165" s="32">
        <f t="shared" si="124"/>
        <v>0.2</v>
      </c>
      <c r="BU165" s="32" t="str">
        <f t="shared" si="137"/>
        <v>곤충0.2</v>
      </c>
      <c r="BV165" s="32"/>
      <c r="BW165" s="32"/>
      <c r="BX165" s="32"/>
      <c r="BY165" s="32"/>
      <c r="BZ165" s="32"/>
      <c r="CA165" s="32">
        <v>0.2</v>
      </c>
      <c r="CB165" s="32"/>
      <c r="CC165" s="32"/>
      <c r="CD165" s="32"/>
      <c r="CE165" s="32">
        <f t="shared" si="138"/>
        <v>0.06</v>
      </c>
      <c r="CF165" s="32">
        <f t="shared" si="125"/>
        <v>7.0000000000000007E-2</v>
      </c>
      <c r="CG165" s="32">
        <f t="shared" si="126"/>
        <v>7.0000000000000007E-2</v>
      </c>
      <c r="CH165" s="34" t="str">
        <f t="shared" si="139"/>
        <v>곤충</v>
      </c>
      <c r="CI165" s="34" t="str">
        <f t="shared" si="140"/>
        <v>-</v>
      </c>
      <c r="CJ165" s="34">
        <f t="shared" si="141"/>
        <v>0.13</v>
      </c>
      <c r="CK165" s="34">
        <f t="shared" si="142"/>
        <v>8</v>
      </c>
      <c r="CL165" s="34">
        <f t="shared" si="143"/>
        <v>18</v>
      </c>
      <c r="CM165" s="35" t="str">
        <f t="shared" si="144"/>
        <v/>
      </c>
    </row>
    <row r="166" spans="2:91" s="41" customFormat="1" ht="13.5" hidden="1" x14ac:dyDescent="0.3">
      <c r="B166" s="27">
        <v>163</v>
      </c>
      <c r="C166" s="28" t="s">
        <v>1214</v>
      </c>
      <c r="D166" s="29" t="str">
        <f t="shared" si="127"/>
        <v>자히아 1→4각</v>
      </c>
      <c r="E166" s="29" t="str">
        <f t="shared" si="128"/>
        <v>리게아스 0→4각</v>
      </c>
      <c r="F166" s="29" t="str">
        <f t="shared" si="129"/>
        <v>에페르니아 1→2각</v>
      </c>
      <c r="G166" s="29" t="str">
        <f t="shared" si="130"/>
        <v>그노시스 0→5각</v>
      </c>
      <c r="H166" s="29" t="str">
        <f t="shared" si="131"/>
        <v>실페리온 1각</v>
      </c>
      <c r="I166" s="29" t="str">
        <f t="shared" si="132"/>
        <v>운다트 1→3각</v>
      </c>
      <c r="J166" s="29" t="str">
        <f t="shared" si="133"/>
        <v/>
      </c>
      <c r="K166" s="29" t="str">
        <f t="shared" si="134"/>
        <v/>
      </c>
      <c r="L166" s="29" t="str">
        <f t="shared" si="135"/>
        <v/>
      </c>
      <c r="M166" s="29" t="str">
        <f t="shared" si="136"/>
        <v/>
      </c>
      <c r="N166" s="28" t="s">
        <v>1017</v>
      </c>
      <c r="O166" s="28" t="s">
        <v>1215</v>
      </c>
      <c r="P166" s="28" t="s">
        <v>1100</v>
      </c>
      <c r="Q166" s="28" t="s">
        <v>1216</v>
      </c>
      <c r="R166" s="28" t="s">
        <v>378</v>
      </c>
      <c r="S166" s="28" t="s">
        <v>376</v>
      </c>
      <c r="T166" s="28"/>
      <c r="U166" s="28"/>
      <c r="V166" s="28"/>
      <c r="W166" s="28"/>
      <c r="X166" s="28">
        <f>IF(AR166="","",VLOOKUP(AR166,추피_입력!$C$2:$E$289,2,0))</f>
        <v>1</v>
      </c>
      <c r="Y166" s="28">
        <f>IF(AS166="","",VLOOKUP(AS166,추피_입력!$C$2:$E$289,2,0))</f>
        <v>0</v>
      </c>
      <c r="Z166" s="28">
        <f>IF(AT166="","",VLOOKUP(AT166,추피_입력!$C$2:$E$289,2,0))</f>
        <v>1</v>
      </c>
      <c r="AA166" s="28">
        <f>IF(AU166="","",VLOOKUP(AU166,추피_입력!$C$2:$E$289,2,0))</f>
        <v>0</v>
      </c>
      <c r="AB166" s="28">
        <f>IF(AV166="","",VLOOKUP(AV166,추피_입력!$C$2:$E$289,2,0))</f>
        <v>1</v>
      </c>
      <c r="AC166" s="28">
        <f>IF(AW166="","",VLOOKUP(AW166,추피_입력!$C$2:$E$289,2,0))</f>
        <v>1</v>
      </c>
      <c r="AD166" s="28" t="str">
        <f>IF(AX166="","",VLOOKUP(AX166,추피_입력!$C$2:$E$289,2,0))</f>
        <v/>
      </c>
      <c r="AE166" s="28" t="str">
        <f>IF(AY166="","",VLOOKUP(AY166,추피_입력!$C$2:$E$289,2,0))</f>
        <v/>
      </c>
      <c r="AF166" s="28" t="str">
        <f>IF(AZ166="","",VLOOKUP(AZ166,추피_입력!$C$2:$E$289,2,0))</f>
        <v/>
      </c>
      <c r="AG166" s="28" t="str">
        <f>IF(BA166="","",VLOOKUP(BA166,추피_입력!$C$2:$E$289,2,0))</f>
        <v/>
      </c>
      <c r="AH166" s="28">
        <f>IF(AR166="","",VLOOKUP(AR166,추피_입력!$C$2:$G$289,5,0))</f>
        <v>4</v>
      </c>
      <c r="AI166" s="28">
        <f>IF(AS166="","",VLOOKUP(AS166,추피_입력!$C$2:$G$289,5,0))</f>
        <v>4</v>
      </c>
      <c r="AJ166" s="28">
        <f>IF(AT166="","",VLOOKUP(AT166,추피_입력!$C$2:$G$289,5,0))</f>
        <v>2</v>
      </c>
      <c r="AK166" s="28">
        <f>IF(AU166="","",VLOOKUP(AU166,추피_입력!$C$2:$G$289,5,0))</f>
        <v>5</v>
      </c>
      <c r="AL166" s="28">
        <f>IF(AV166="","",VLOOKUP(AV166,추피_입력!$C$2:$G$289,5,0))</f>
        <v>1</v>
      </c>
      <c r="AM166" s="28">
        <f>IF(AW166="","",VLOOKUP(AW166,추피_입력!$C$2:$G$289,5,0))</f>
        <v>3</v>
      </c>
      <c r="AN166" s="28" t="str">
        <f>IF(AX166="","",VLOOKUP(AX166,추피_입력!$C$2:$G$289,5,0))</f>
        <v/>
      </c>
      <c r="AO166" s="28" t="str">
        <f>IF(AY166="","",VLOOKUP(AY166,추피_입력!$C$2:$G$289,5,0))</f>
        <v/>
      </c>
      <c r="AP166" s="28" t="str">
        <f>IF(AZ166="","",VLOOKUP(AZ166,추피_입력!$C$2:$G$289,5,0))</f>
        <v/>
      </c>
      <c r="AQ166" s="28" t="str">
        <f>IF(BA166="","",VLOOKUP(BA166,추피_입력!$C$2:$G$289,5,0))</f>
        <v/>
      </c>
      <c r="AR166" s="28" t="str">
        <f>IF(N166="","",VLOOKUP(N166,추피_입력!$B$2:$E$289,2,0))</f>
        <v>c-75</v>
      </c>
      <c r="AS166" s="28" t="str">
        <f>IF(O166="","",VLOOKUP(O166,추피_입력!$B$2:$E$289,2,0))</f>
        <v>c-23</v>
      </c>
      <c r="AT166" s="28" t="str">
        <f>IF(P166="","",VLOOKUP(P166,추피_입력!$B$2:$E$289,2,0))</f>
        <v>b-36</v>
      </c>
      <c r="AU166" s="28" t="str">
        <f>IF(Q166="","",VLOOKUP(Q166,추피_입력!$B$2:$E$289,2,0))</f>
        <v>b-2</v>
      </c>
      <c r="AV166" s="28" t="str">
        <f>IF(R166="","",VLOOKUP(R166,추피_입력!$B$2:$E$289,2,0))</f>
        <v>b-25</v>
      </c>
      <c r="AW166" s="28" t="str">
        <f>IF(S166="","",VLOOKUP(S166,추피_입력!$B$2:$E$289,2,0))</f>
        <v>b-42</v>
      </c>
      <c r="AX166" s="28" t="str">
        <f>IF(T166="","",VLOOKUP(T166,추피_입력!$B$2:$E$289,2,0))</f>
        <v/>
      </c>
      <c r="AY166" s="28" t="str">
        <f>IF(U166="","",VLOOKUP(U166,추피_입력!$B$2:$E$289,2,0))</f>
        <v/>
      </c>
      <c r="AZ166" s="28" t="str">
        <f>IF(V166="","",VLOOKUP(V166,추피_입력!$B$2:$E$289,2,0))</f>
        <v/>
      </c>
      <c r="BA166" s="28" t="str">
        <f>IF(W166="","",VLOOKUP(W166,추피_입력!$B$2:$E$289,2,0))</f>
        <v/>
      </c>
      <c r="BB166" s="28">
        <v>5</v>
      </c>
      <c r="BC166" s="28"/>
      <c r="BD166" s="28"/>
      <c r="BE166" s="28"/>
      <c r="BF166" s="28"/>
      <c r="BG166" s="28"/>
      <c r="BH166" s="28"/>
      <c r="BI166" s="28"/>
      <c r="BJ166" s="28"/>
      <c r="BK166" s="28" t="str">
        <f t="shared" si="115"/>
        <v/>
      </c>
      <c r="BL166" s="28" t="str">
        <f t="shared" si="116"/>
        <v/>
      </c>
      <c r="BM166" s="28" t="str">
        <f t="shared" si="117"/>
        <v/>
      </c>
      <c r="BN166" s="28" t="str">
        <f t="shared" si="118"/>
        <v/>
      </c>
      <c r="BO166" s="28" t="str">
        <f t="shared" si="119"/>
        <v/>
      </c>
      <c r="BP166" s="28" t="str">
        <f t="shared" si="120"/>
        <v/>
      </c>
      <c r="BQ166" s="28" t="str">
        <f t="shared" si="121"/>
        <v>정령0.2</v>
      </c>
      <c r="BR166" s="28" t="str">
        <f t="shared" si="122"/>
        <v/>
      </c>
      <c r="BS166" s="28" t="str">
        <f t="shared" si="123"/>
        <v/>
      </c>
      <c r="BT166" s="28">
        <f t="shared" si="124"/>
        <v>0.2</v>
      </c>
      <c r="BU166" s="28" t="str">
        <f t="shared" si="137"/>
        <v>정령0.2</v>
      </c>
      <c r="BV166" s="28"/>
      <c r="BW166" s="28"/>
      <c r="BX166" s="28"/>
      <c r="BY166" s="28"/>
      <c r="BZ166" s="28"/>
      <c r="CA166" s="28"/>
      <c r="CB166" s="28">
        <v>0.2</v>
      </c>
      <c r="CC166" s="28"/>
      <c r="CD166" s="28"/>
      <c r="CE166" s="28">
        <f t="shared" si="138"/>
        <v>0.06</v>
      </c>
      <c r="CF166" s="28">
        <f t="shared" si="125"/>
        <v>7.0000000000000007E-2</v>
      </c>
      <c r="CG166" s="28">
        <f t="shared" si="126"/>
        <v>7.0000000000000007E-2</v>
      </c>
      <c r="CH166" s="30" t="str">
        <f t="shared" si="139"/>
        <v>정령</v>
      </c>
      <c r="CI166" s="30" t="str">
        <f t="shared" si="140"/>
        <v>-</v>
      </c>
      <c r="CJ166" s="30">
        <f t="shared" si="141"/>
        <v>0.06</v>
      </c>
      <c r="CK166" s="30">
        <f t="shared" si="142"/>
        <v>8</v>
      </c>
      <c r="CL166" s="30" t="str">
        <f t="shared" si="143"/>
        <v/>
      </c>
      <c r="CM166" s="31" t="str">
        <f t="shared" si="144"/>
        <v/>
      </c>
    </row>
    <row r="167" spans="2:91" s="41" customFormat="1" ht="13.5" hidden="1" x14ac:dyDescent="0.3">
      <c r="B167" s="27">
        <v>164</v>
      </c>
      <c r="C167" s="32" t="s">
        <v>1217</v>
      </c>
      <c r="D167" s="33" t="str">
        <f t="shared" si="127"/>
        <v>알비온 0→5각</v>
      </c>
      <c r="E167" s="33" t="str">
        <f t="shared" si="128"/>
        <v>아르고스 1→5각</v>
      </c>
      <c r="F167" s="33" t="str">
        <f t="shared" si="129"/>
        <v>광기를 잃은 쿠크세이튼 0→2각</v>
      </c>
      <c r="G167" s="33" t="str">
        <f t="shared" si="130"/>
        <v/>
      </c>
      <c r="H167" s="33" t="str">
        <f t="shared" si="131"/>
        <v/>
      </c>
      <c r="I167" s="33" t="str">
        <f t="shared" si="132"/>
        <v/>
      </c>
      <c r="J167" s="33" t="str">
        <f t="shared" si="133"/>
        <v/>
      </c>
      <c r="K167" s="33" t="str">
        <f t="shared" si="134"/>
        <v/>
      </c>
      <c r="L167" s="33" t="str">
        <f t="shared" si="135"/>
        <v/>
      </c>
      <c r="M167" s="33" t="str">
        <f t="shared" si="136"/>
        <v/>
      </c>
      <c r="N167" s="32" t="s">
        <v>1218</v>
      </c>
      <c r="O167" s="32" t="s">
        <v>1219</v>
      </c>
      <c r="P167" s="32" t="s">
        <v>431</v>
      </c>
      <c r="Q167" s="32"/>
      <c r="R167" s="32"/>
      <c r="S167" s="32"/>
      <c r="T167" s="32"/>
      <c r="U167" s="32"/>
      <c r="V167" s="32"/>
      <c r="W167" s="32"/>
      <c r="X167" s="32">
        <f>IF(AR167="","",VLOOKUP(AR167,추피_입력!$C$2:$E$289,2,0))</f>
        <v>0</v>
      </c>
      <c r="Y167" s="32">
        <f>IF(AS167="","",VLOOKUP(AS167,추피_입력!$C$2:$E$289,2,0))</f>
        <v>1</v>
      </c>
      <c r="Z167" s="32">
        <f>IF(AT167="","",VLOOKUP(AT167,추피_입력!$C$2:$E$289,2,0))</f>
        <v>0</v>
      </c>
      <c r="AA167" s="32" t="str">
        <f>IF(AU167="","",VLOOKUP(AU167,추피_입력!$C$2:$E$289,2,0))</f>
        <v/>
      </c>
      <c r="AB167" s="32" t="str">
        <f>IF(AV167="","",VLOOKUP(AV167,추피_입력!$C$2:$E$289,2,0))</f>
        <v/>
      </c>
      <c r="AC167" s="32" t="str">
        <f>IF(AW167="","",VLOOKUP(AW167,추피_입력!$C$2:$E$289,2,0))</f>
        <v/>
      </c>
      <c r="AD167" s="32" t="str">
        <f>IF(AX167="","",VLOOKUP(AX167,추피_입력!$C$2:$E$289,2,0))</f>
        <v/>
      </c>
      <c r="AE167" s="32" t="str">
        <f>IF(AY167="","",VLOOKUP(AY167,추피_입력!$C$2:$E$289,2,0))</f>
        <v/>
      </c>
      <c r="AF167" s="32" t="str">
        <f>IF(AZ167="","",VLOOKUP(AZ167,추피_입력!$C$2:$E$289,2,0))</f>
        <v/>
      </c>
      <c r="AG167" s="32" t="str">
        <f>IF(BA167="","",VLOOKUP(BA167,추피_입력!$C$2:$E$289,2,0))</f>
        <v/>
      </c>
      <c r="AH167" s="32">
        <f>IF(AR167="","",VLOOKUP(AR167,추피_입력!$C$2:$G$289,5,0))</f>
        <v>5</v>
      </c>
      <c r="AI167" s="32">
        <f>IF(AS167="","",VLOOKUP(AS167,추피_입력!$C$2:$G$289,5,0))</f>
        <v>5</v>
      </c>
      <c r="AJ167" s="32">
        <f>IF(AT167="","",VLOOKUP(AT167,추피_입력!$C$2:$G$289,5,0))</f>
        <v>2</v>
      </c>
      <c r="AK167" s="32" t="str">
        <f>IF(AU167="","",VLOOKUP(AU167,추피_입력!$C$2:$G$289,5,0))</f>
        <v/>
      </c>
      <c r="AL167" s="32" t="str">
        <f>IF(AV167="","",VLOOKUP(AV167,추피_입력!$C$2:$G$289,5,0))</f>
        <v/>
      </c>
      <c r="AM167" s="32" t="str">
        <f>IF(AW167="","",VLOOKUP(AW167,추피_입력!$C$2:$G$289,5,0))</f>
        <v/>
      </c>
      <c r="AN167" s="32" t="str">
        <f>IF(AX167="","",VLOOKUP(AX167,추피_입력!$C$2:$G$289,5,0))</f>
        <v/>
      </c>
      <c r="AO167" s="32" t="str">
        <f>IF(AY167="","",VLOOKUP(AY167,추피_입력!$C$2:$G$289,5,0))</f>
        <v/>
      </c>
      <c r="AP167" s="32" t="str">
        <f>IF(AZ167="","",VLOOKUP(AZ167,추피_입력!$C$2:$G$289,5,0))</f>
        <v/>
      </c>
      <c r="AQ167" s="32" t="str">
        <f>IF(BA167="","",VLOOKUP(BA167,추피_입력!$C$2:$G$289,5,0))</f>
        <v/>
      </c>
      <c r="AR167" s="32" t="str">
        <f>IF(N167="","",VLOOKUP(N167,추피_입력!$B$2:$E$289,2,0))</f>
        <v>b-32</v>
      </c>
      <c r="AS167" s="32" t="str">
        <f>IF(O167="","",VLOOKUP(O167,추피_입력!$B$2:$E$289,2,0))</f>
        <v>b-28</v>
      </c>
      <c r="AT167" s="32" t="str">
        <f>IF(P167="","",VLOOKUP(P167,추피_입력!$B$2:$E$289,2,0))</f>
        <v>a-2</v>
      </c>
      <c r="AU167" s="32" t="str">
        <f>IF(Q167="","",VLOOKUP(Q167,추피_입력!$B$2:$E$289,2,0))</f>
        <v/>
      </c>
      <c r="AV167" s="32" t="str">
        <f>IF(R167="","",VLOOKUP(R167,추피_입력!$B$2:$E$289,2,0))</f>
        <v/>
      </c>
      <c r="AW167" s="32" t="str">
        <f>IF(S167="","",VLOOKUP(S167,추피_입력!$B$2:$E$289,2,0))</f>
        <v/>
      </c>
      <c r="AX167" s="32" t="str">
        <f>IF(T167="","",VLOOKUP(T167,추피_입력!$B$2:$E$289,2,0))</f>
        <v/>
      </c>
      <c r="AY167" s="32" t="str">
        <f>IF(U167="","",VLOOKUP(U167,추피_입력!$B$2:$E$289,2,0))</f>
        <v/>
      </c>
      <c r="AZ167" s="32" t="str">
        <f>IF(V167="","",VLOOKUP(V167,추피_입력!$B$2:$E$289,2,0))</f>
        <v/>
      </c>
      <c r="BA167" s="32" t="str">
        <f>IF(W167="","",VLOOKUP(W167,추피_입력!$B$2:$E$289,2,0))</f>
        <v/>
      </c>
      <c r="BB167" s="32"/>
      <c r="BC167" s="32">
        <v>6</v>
      </c>
      <c r="BD167" s="32"/>
      <c r="BE167" s="32"/>
      <c r="BF167" s="32"/>
      <c r="BG167" s="32"/>
      <c r="BH167" s="32"/>
      <c r="BI167" s="32"/>
      <c r="BJ167" s="32"/>
      <c r="BK167" s="32" t="str">
        <f t="shared" si="115"/>
        <v/>
      </c>
      <c r="BL167" s="32" t="str">
        <f t="shared" si="116"/>
        <v/>
      </c>
      <c r="BM167" s="32" t="str">
        <f t="shared" si="117"/>
        <v/>
      </c>
      <c r="BN167" s="32" t="str">
        <f t="shared" si="118"/>
        <v/>
      </c>
      <c r="BO167" s="32" t="str">
        <f t="shared" si="119"/>
        <v/>
      </c>
      <c r="BP167" s="32" t="str">
        <f t="shared" si="120"/>
        <v/>
      </c>
      <c r="BQ167" s="32" t="str">
        <f t="shared" si="121"/>
        <v/>
      </c>
      <c r="BR167" s="32" t="str">
        <f t="shared" si="122"/>
        <v>야수0.3</v>
      </c>
      <c r="BS167" s="32" t="str">
        <f t="shared" si="123"/>
        <v/>
      </c>
      <c r="BT167" s="32">
        <f t="shared" si="124"/>
        <v>0.3</v>
      </c>
      <c r="BU167" s="32" t="str">
        <f t="shared" si="137"/>
        <v>야수0.3</v>
      </c>
      <c r="BV167" s="32"/>
      <c r="BW167" s="32"/>
      <c r="BX167" s="32"/>
      <c r="BY167" s="32"/>
      <c r="BZ167" s="32"/>
      <c r="CA167" s="32"/>
      <c r="CB167" s="32"/>
      <c r="CC167" s="32">
        <v>0.3</v>
      </c>
      <c r="CD167" s="32"/>
      <c r="CE167" s="32">
        <f t="shared" si="138"/>
        <v>0.1</v>
      </c>
      <c r="CF167" s="32">
        <f t="shared" si="125"/>
        <v>0.1</v>
      </c>
      <c r="CG167" s="32">
        <f t="shared" si="126"/>
        <v>0.1</v>
      </c>
      <c r="CH167" s="34" t="str">
        <f t="shared" si="139"/>
        <v>야수</v>
      </c>
      <c r="CI167" s="34" t="str">
        <f t="shared" si="140"/>
        <v>-</v>
      </c>
      <c r="CJ167" s="34">
        <f t="shared" si="141"/>
        <v>0.2</v>
      </c>
      <c r="CK167" s="34">
        <f t="shared" si="142"/>
        <v>5</v>
      </c>
      <c r="CL167" s="34">
        <f t="shared" si="143"/>
        <v>11</v>
      </c>
      <c r="CM167" s="35" t="str">
        <f t="shared" si="144"/>
        <v/>
      </c>
    </row>
    <row r="168" spans="2:91" s="41" customFormat="1" ht="13.5" hidden="1" x14ac:dyDescent="0.3">
      <c r="B168" s="27">
        <v>165</v>
      </c>
      <c r="C168" s="28" t="s">
        <v>1220</v>
      </c>
      <c r="D168" s="29" t="str">
        <f t="shared" si="127"/>
        <v>크누트 0→3각</v>
      </c>
      <c r="E168" s="29" t="str">
        <f t="shared" si="128"/>
        <v>아르카디아 1→4각</v>
      </c>
      <c r="F168" s="29" t="str">
        <f t="shared" si="129"/>
        <v/>
      </c>
      <c r="G168" s="29" t="str">
        <f t="shared" si="130"/>
        <v/>
      </c>
      <c r="H168" s="29" t="str">
        <f t="shared" si="131"/>
        <v/>
      </c>
      <c r="I168" s="29" t="str">
        <f t="shared" si="132"/>
        <v/>
      </c>
      <c r="J168" s="29" t="str">
        <f t="shared" si="133"/>
        <v/>
      </c>
      <c r="K168" s="29" t="str">
        <f t="shared" si="134"/>
        <v/>
      </c>
      <c r="L168" s="29" t="str">
        <f t="shared" si="135"/>
        <v/>
      </c>
      <c r="M168" s="29" t="str">
        <f t="shared" si="136"/>
        <v/>
      </c>
      <c r="N168" s="28" t="s">
        <v>1047</v>
      </c>
      <c r="O168" s="28" t="s">
        <v>1221</v>
      </c>
      <c r="P168" s="28"/>
      <c r="Q168" s="28"/>
      <c r="R168" s="28"/>
      <c r="S168" s="28"/>
      <c r="T168" s="28"/>
      <c r="U168" s="28"/>
      <c r="V168" s="28"/>
      <c r="W168" s="28"/>
      <c r="X168" s="28">
        <f>IF(AR168="","",VLOOKUP(AR168,추피_입력!$C$2:$E$289,2,0))</f>
        <v>0</v>
      </c>
      <c r="Y168" s="28">
        <f>IF(AS168="","",VLOOKUP(AS168,추피_입력!$C$2:$E$289,2,0))</f>
        <v>1</v>
      </c>
      <c r="Z168" s="28" t="str">
        <f>IF(AT168="","",VLOOKUP(AT168,추피_입력!$C$2:$E$289,2,0))</f>
        <v/>
      </c>
      <c r="AA168" s="28" t="str">
        <f>IF(AU168="","",VLOOKUP(AU168,추피_입력!$C$2:$E$289,2,0))</f>
        <v/>
      </c>
      <c r="AB168" s="28" t="str">
        <f>IF(AV168="","",VLOOKUP(AV168,추피_입력!$C$2:$E$289,2,0))</f>
        <v/>
      </c>
      <c r="AC168" s="28" t="str">
        <f>IF(AW168="","",VLOOKUP(AW168,추피_입력!$C$2:$E$289,2,0))</f>
        <v/>
      </c>
      <c r="AD168" s="28" t="str">
        <f>IF(AX168="","",VLOOKUP(AX168,추피_입력!$C$2:$E$289,2,0))</f>
        <v/>
      </c>
      <c r="AE168" s="28" t="str">
        <f>IF(AY168="","",VLOOKUP(AY168,추피_입력!$C$2:$E$289,2,0))</f>
        <v/>
      </c>
      <c r="AF168" s="28" t="str">
        <f>IF(AZ168="","",VLOOKUP(AZ168,추피_입력!$C$2:$E$289,2,0))</f>
        <v/>
      </c>
      <c r="AG168" s="28" t="str">
        <f>IF(BA168="","",VLOOKUP(BA168,추피_입력!$C$2:$E$289,2,0))</f>
        <v/>
      </c>
      <c r="AH168" s="28">
        <f>IF(AR168="","",VLOOKUP(AR168,추피_입력!$C$2:$G$289,5,0))</f>
        <v>3</v>
      </c>
      <c r="AI168" s="28">
        <f>IF(AS168="","",VLOOKUP(AS168,추피_입력!$C$2:$G$289,5,0))</f>
        <v>4</v>
      </c>
      <c r="AJ168" s="28" t="str">
        <f>IF(AT168="","",VLOOKUP(AT168,추피_입력!$C$2:$G$289,5,0))</f>
        <v/>
      </c>
      <c r="AK168" s="28" t="str">
        <f>IF(AU168="","",VLOOKUP(AU168,추피_입력!$C$2:$G$289,5,0))</f>
        <v/>
      </c>
      <c r="AL168" s="28" t="str">
        <f>IF(AV168="","",VLOOKUP(AV168,추피_입력!$C$2:$G$289,5,0))</f>
        <v/>
      </c>
      <c r="AM168" s="28" t="str">
        <f>IF(AW168="","",VLOOKUP(AW168,추피_입력!$C$2:$G$289,5,0))</f>
        <v/>
      </c>
      <c r="AN168" s="28" t="str">
        <f>IF(AX168="","",VLOOKUP(AX168,추피_입력!$C$2:$G$289,5,0))</f>
        <v/>
      </c>
      <c r="AO168" s="28" t="str">
        <f>IF(AY168="","",VLOOKUP(AY168,추피_입력!$C$2:$G$289,5,0))</f>
        <v/>
      </c>
      <c r="AP168" s="28" t="str">
        <f>IF(AZ168="","",VLOOKUP(AZ168,추피_입력!$C$2:$G$289,5,0))</f>
        <v/>
      </c>
      <c r="AQ168" s="28" t="str">
        <f>IF(BA168="","",VLOOKUP(BA168,추피_입력!$C$2:$G$289,5,0))</f>
        <v/>
      </c>
      <c r="AR168" s="28" t="str">
        <f>IF(N168="","",VLOOKUP(N168,추피_입력!$B$2:$E$289,2,0))</f>
        <v>c-84</v>
      </c>
      <c r="AS168" s="28" t="str">
        <f>IF(O168="","",VLOOKUP(O168,추피_입력!$B$2:$E$289,2,0))</f>
        <v>b-29</v>
      </c>
      <c r="AT168" s="28" t="str">
        <f>IF(P168="","",VLOOKUP(P168,추피_입력!$B$2:$E$289,2,0))</f>
        <v/>
      </c>
      <c r="AU168" s="28" t="str">
        <f>IF(Q168="","",VLOOKUP(Q168,추피_입력!$B$2:$E$289,2,0))</f>
        <v/>
      </c>
      <c r="AV168" s="28" t="str">
        <f>IF(R168="","",VLOOKUP(R168,추피_입력!$B$2:$E$289,2,0))</f>
        <v/>
      </c>
      <c r="AW168" s="28" t="str">
        <f>IF(S168="","",VLOOKUP(S168,추피_입력!$B$2:$E$289,2,0))</f>
        <v/>
      </c>
      <c r="AX168" s="28" t="str">
        <f>IF(T168="","",VLOOKUP(T168,추피_입력!$B$2:$E$289,2,0))</f>
        <v/>
      </c>
      <c r="AY168" s="28" t="str">
        <f>IF(U168="","",VLOOKUP(U168,추피_입력!$B$2:$E$289,2,0))</f>
        <v/>
      </c>
      <c r="AZ168" s="28" t="str">
        <f>IF(V168="","",VLOOKUP(V168,추피_입력!$B$2:$E$289,2,0))</f>
        <v/>
      </c>
      <c r="BA168" s="28" t="str">
        <f>IF(W168="","",VLOOKUP(W168,추피_입력!$B$2:$E$289,2,0))</f>
        <v/>
      </c>
      <c r="BB168" s="28">
        <v>3</v>
      </c>
      <c r="BC168" s="28"/>
      <c r="BD168" s="28"/>
      <c r="BE168" s="28"/>
      <c r="BF168" s="28"/>
      <c r="BG168" s="28"/>
      <c r="BH168" s="28"/>
      <c r="BI168" s="28"/>
      <c r="BJ168" s="28"/>
      <c r="BK168" s="28" t="str">
        <f t="shared" si="115"/>
        <v/>
      </c>
      <c r="BL168" s="28" t="str">
        <f t="shared" si="116"/>
        <v/>
      </c>
      <c r="BM168" s="28" t="str">
        <f t="shared" si="117"/>
        <v/>
      </c>
      <c r="BN168" s="28" t="str">
        <f t="shared" si="118"/>
        <v>불사0.2</v>
      </c>
      <c r="BO168" s="28" t="str">
        <f t="shared" si="119"/>
        <v/>
      </c>
      <c r="BP168" s="28" t="str">
        <f t="shared" si="120"/>
        <v/>
      </c>
      <c r="BQ168" s="28" t="str">
        <f t="shared" si="121"/>
        <v/>
      </c>
      <c r="BR168" s="28" t="str">
        <f t="shared" si="122"/>
        <v/>
      </c>
      <c r="BS168" s="28" t="str">
        <f t="shared" si="123"/>
        <v/>
      </c>
      <c r="BT168" s="28">
        <f t="shared" si="124"/>
        <v>0.2</v>
      </c>
      <c r="BU168" s="28" t="str">
        <f t="shared" si="137"/>
        <v>불사0.2</v>
      </c>
      <c r="BV168" s="28"/>
      <c r="BW168" s="28"/>
      <c r="BX168" s="28"/>
      <c r="BY168" s="28">
        <v>0.2</v>
      </c>
      <c r="BZ168" s="28"/>
      <c r="CA168" s="28"/>
      <c r="CB168" s="28"/>
      <c r="CC168" s="28"/>
      <c r="CD168" s="28"/>
      <c r="CE168" s="28">
        <f t="shared" si="138"/>
        <v>0.06</v>
      </c>
      <c r="CF168" s="28">
        <f t="shared" si="125"/>
        <v>7.0000000000000007E-2</v>
      </c>
      <c r="CG168" s="28">
        <f t="shared" si="126"/>
        <v>7.0000000000000007E-2</v>
      </c>
      <c r="CH168" s="30" t="str">
        <f t="shared" si="139"/>
        <v>불사</v>
      </c>
      <c r="CI168" s="30" t="str">
        <f t="shared" si="140"/>
        <v>-</v>
      </c>
      <c r="CJ168" s="30">
        <f t="shared" si="141"/>
        <v>0.06</v>
      </c>
      <c r="CK168" s="30">
        <f t="shared" si="142"/>
        <v>3</v>
      </c>
      <c r="CL168" s="30" t="str">
        <f t="shared" si="143"/>
        <v/>
      </c>
      <c r="CM168" s="31" t="str">
        <f t="shared" si="144"/>
        <v/>
      </c>
    </row>
    <row r="169" spans="2:91" s="41" customFormat="1" ht="13.5" hidden="1" x14ac:dyDescent="0.3">
      <c r="B169" s="27">
        <v>166</v>
      </c>
      <c r="C169" s="32" t="s">
        <v>1222</v>
      </c>
      <c r="D169" s="33" t="str">
        <f t="shared" si="127"/>
        <v>게르디아 0→3각</v>
      </c>
      <c r="E169" s="33" t="str">
        <f t="shared" si="128"/>
        <v>에페르니아 1→2각</v>
      </c>
      <c r="F169" s="33" t="str">
        <f t="shared" si="129"/>
        <v/>
      </c>
      <c r="G169" s="33" t="str">
        <f t="shared" si="130"/>
        <v/>
      </c>
      <c r="H169" s="33" t="str">
        <f t="shared" si="131"/>
        <v/>
      </c>
      <c r="I169" s="33" t="str">
        <f t="shared" si="132"/>
        <v/>
      </c>
      <c r="J169" s="33" t="str">
        <f t="shared" si="133"/>
        <v/>
      </c>
      <c r="K169" s="33" t="str">
        <f t="shared" si="134"/>
        <v/>
      </c>
      <c r="L169" s="33" t="str">
        <f t="shared" si="135"/>
        <v/>
      </c>
      <c r="M169" s="33" t="str">
        <f t="shared" si="136"/>
        <v/>
      </c>
      <c r="N169" s="32" t="s">
        <v>1101</v>
      </c>
      <c r="O169" s="32" t="s">
        <v>1100</v>
      </c>
      <c r="P169" s="32"/>
      <c r="Q169" s="32"/>
      <c r="R169" s="32"/>
      <c r="S169" s="32"/>
      <c r="T169" s="32"/>
      <c r="U169" s="32"/>
      <c r="V169" s="32"/>
      <c r="W169" s="32"/>
      <c r="X169" s="32">
        <f>IF(AR169="","",VLOOKUP(AR169,추피_입력!$C$2:$E$289,2,0))</f>
        <v>0</v>
      </c>
      <c r="Y169" s="32">
        <f>IF(AS169="","",VLOOKUP(AS169,추피_입력!$C$2:$E$289,2,0))</f>
        <v>1</v>
      </c>
      <c r="Z169" s="32" t="str">
        <f>IF(AT169="","",VLOOKUP(AT169,추피_입력!$C$2:$E$289,2,0))</f>
        <v/>
      </c>
      <c r="AA169" s="32" t="str">
        <f>IF(AU169="","",VLOOKUP(AU169,추피_입력!$C$2:$E$289,2,0))</f>
        <v/>
      </c>
      <c r="AB169" s="32" t="str">
        <f>IF(AV169="","",VLOOKUP(AV169,추피_입력!$C$2:$E$289,2,0))</f>
        <v/>
      </c>
      <c r="AC169" s="32" t="str">
        <f>IF(AW169="","",VLOOKUP(AW169,추피_입력!$C$2:$E$289,2,0))</f>
        <v/>
      </c>
      <c r="AD169" s="32" t="str">
        <f>IF(AX169="","",VLOOKUP(AX169,추피_입력!$C$2:$E$289,2,0))</f>
        <v/>
      </c>
      <c r="AE169" s="32" t="str">
        <f>IF(AY169="","",VLOOKUP(AY169,추피_입력!$C$2:$E$289,2,0))</f>
        <v/>
      </c>
      <c r="AF169" s="32" t="str">
        <f>IF(AZ169="","",VLOOKUP(AZ169,추피_입력!$C$2:$E$289,2,0))</f>
        <v/>
      </c>
      <c r="AG169" s="32" t="str">
        <f>IF(BA169="","",VLOOKUP(BA169,추피_입력!$C$2:$E$289,2,0))</f>
        <v/>
      </c>
      <c r="AH169" s="32">
        <f>IF(AR169="","",VLOOKUP(AR169,추피_입력!$C$2:$G$289,5,0))</f>
        <v>3</v>
      </c>
      <c r="AI169" s="32">
        <f>IF(AS169="","",VLOOKUP(AS169,추피_입력!$C$2:$G$289,5,0))</f>
        <v>2</v>
      </c>
      <c r="AJ169" s="32" t="str">
        <f>IF(AT169="","",VLOOKUP(AT169,추피_입력!$C$2:$G$289,5,0))</f>
        <v/>
      </c>
      <c r="AK169" s="32" t="str">
        <f>IF(AU169="","",VLOOKUP(AU169,추피_입력!$C$2:$G$289,5,0))</f>
        <v/>
      </c>
      <c r="AL169" s="32" t="str">
        <f>IF(AV169="","",VLOOKUP(AV169,추피_입력!$C$2:$G$289,5,0))</f>
        <v/>
      </c>
      <c r="AM169" s="32" t="str">
        <f>IF(AW169="","",VLOOKUP(AW169,추피_입력!$C$2:$G$289,5,0))</f>
        <v/>
      </c>
      <c r="AN169" s="32" t="str">
        <f>IF(AX169="","",VLOOKUP(AX169,추피_입력!$C$2:$G$289,5,0))</f>
        <v/>
      </c>
      <c r="AO169" s="32" t="str">
        <f>IF(AY169="","",VLOOKUP(AY169,추피_입력!$C$2:$G$289,5,0))</f>
        <v/>
      </c>
      <c r="AP169" s="32" t="str">
        <f>IF(AZ169="","",VLOOKUP(AZ169,추피_입력!$C$2:$G$289,5,0))</f>
        <v/>
      </c>
      <c r="AQ169" s="32" t="str">
        <f>IF(BA169="","",VLOOKUP(BA169,추피_입력!$C$2:$G$289,5,0))</f>
        <v/>
      </c>
      <c r="AR169" s="32" t="str">
        <f>IF(N169="","",VLOOKUP(N169,추피_입력!$B$2:$E$289,2,0))</f>
        <v>c-4</v>
      </c>
      <c r="AS169" s="32" t="str">
        <f>IF(O169="","",VLOOKUP(O169,추피_입력!$B$2:$E$289,2,0))</f>
        <v>b-36</v>
      </c>
      <c r="AT169" s="32" t="str">
        <f>IF(P169="","",VLOOKUP(P169,추피_입력!$B$2:$E$289,2,0))</f>
        <v/>
      </c>
      <c r="AU169" s="32" t="str">
        <f>IF(Q169="","",VLOOKUP(Q169,추피_입력!$B$2:$E$289,2,0))</f>
        <v/>
      </c>
      <c r="AV169" s="32" t="str">
        <f>IF(R169="","",VLOOKUP(R169,추피_입력!$B$2:$E$289,2,0))</f>
        <v/>
      </c>
      <c r="AW169" s="32" t="str">
        <f>IF(S169="","",VLOOKUP(S169,추피_입력!$B$2:$E$289,2,0))</f>
        <v/>
      </c>
      <c r="AX169" s="32" t="str">
        <f>IF(T169="","",VLOOKUP(T169,추피_입력!$B$2:$E$289,2,0))</f>
        <v/>
      </c>
      <c r="AY169" s="32" t="str">
        <f>IF(U169="","",VLOOKUP(U169,추피_입력!$B$2:$E$289,2,0))</f>
        <v/>
      </c>
      <c r="AZ169" s="32" t="str">
        <f>IF(V169="","",VLOOKUP(V169,추피_입력!$B$2:$E$289,2,0))</f>
        <v/>
      </c>
      <c r="BA169" s="32" t="str">
        <f>IF(W169="","",VLOOKUP(W169,추피_입력!$B$2:$E$289,2,0))</f>
        <v/>
      </c>
      <c r="BB169" s="32"/>
      <c r="BC169" s="32"/>
      <c r="BD169" s="32">
        <v>1</v>
      </c>
      <c r="BE169" s="32"/>
      <c r="BF169" s="32"/>
      <c r="BG169" s="32"/>
      <c r="BH169" s="32"/>
      <c r="BI169" s="32"/>
      <c r="BJ169" s="32"/>
      <c r="BK169" s="32" t="str">
        <f t="shared" si="115"/>
        <v/>
      </c>
      <c r="BL169" s="32" t="str">
        <f t="shared" si="116"/>
        <v/>
      </c>
      <c r="BM169" s="32" t="str">
        <f t="shared" si="117"/>
        <v/>
      </c>
      <c r="BN169" s="32" t="str">
        <f t="shared" si="118"/>
        <v/>
      </c>
      <c r="BO169" s="32" t="str">
        <f t="shared" si="119"/>
        <v/>
      </c>
      <c r="BP169" s="32" t="str">
        <f t="shared" si="120"/>
        <v/>
      </c>
      <c r="BQ169" s="32" t="str">
        <f t="shared" si="121"/>
        <v>정령0.2</v>
      </c>
      <c r="BR169" s="32" t="str">
        <f t="shared" si="122"/>
        <v/>
      </c>
      <c r="BS169" s="32" t="str">
        <f t="shared" si="123"/>
        <v/>
      </c>
      <c r="BT169" s="32">
        <f t="shared" si="124"/>
        <v>0.2</v>
      </c>
      <c r="BU169" s="32" t="str">
        <f t="shared" si="137"/>
        <v>정령0.2</v>
      </c>
      <c r="BV169" s="32"/>
      <c r="BW169" s="32"/>
      <c r="BX169" s="32"/>
      <c r="BY169" s="32"/>
      <c r="BZ169" s="32"/>
      <c r="CA169" s="32"/>
      <c r="CB169" s="32">
        <v>0.2</v>
      </c>
      <c r="CC169" s="32"/>
      <c r="CD169" s="32"/>
      <c r="CE169" s="32">
        <f t="shared" si="138"/>
        <v>0.06</v>
      </c>
      <c r="CF169" s="32">
        <f t="shared" si="125"/>
        <v>7.0000000000000007E-2</v>
      </c>
      <c r="CG169" s="32">
        <f t="shared" si="126"/>
        <v>7.0000000000000007E-2</v>
      </c>
      <c r="CH169" s="34" t="str">
        <f t="shared" si="139"/>
        <v>정령</v>
      </c>
      <c r="CI169" s="34" t="str">
        <f t="shared" si="140"/>
        <v>-</v>
      </c>
      <c r="CJ169" s="34">
        <f t="shared" si="141"/>
        <v>0.06</v>
      </c>
      <c r="CK169" s="34">
        <f t="shared" si="142"/>
        <v>3</v>
      </c>
      <c r="CL169" s="34" t="str">
        <f t="shared" si="143"/>
        <v/>
      </c>
      <c r="CM169" s="35" t="str">
        <f t="shared" si="144"/>
        <v/>
      </c>
    </row>
    <row r="170" spans="2:91" s="41" customFormat="1" ht="13.5" hidden="1" x14ac:dyDescent="0.3">
      <c r="B170" s="27">
        <v>167</v>
      </c>
      <c r="C170" s="28" t="s">
        <v>1223</v>
      </c>
      <c r="D170" s="29" t="str">
        <f t="shared" si="127"/>
        <v>니아 1→2각</v>
      </c>
      <c r="E170" s="29" t="str">
        <f t="shared" si="128"/>
        <v>샤나 0→1각</v>
      </c>
      <c r="F170" s="29" t="str">
        <f t="shared" si="129"/>
        <v>알비온 0→5각</v>
      </c>
      <c r="G170" s="29" t="str">
        <f t="shared" si="130"/>
        <v>광기를 잃은 쿠크세이튼 0→2각</v>
      </c>
      <c r="H170" s="29" t="str">
        <f t="shared" si="131"/>
        <v/>
      </c>
      <c r="I170" s="29" t="str">
        <f t="shared" si="132"/>
        <v/>
      </c>
      <c r="J170" s="29" t="str">
        <f t="shared" si="133"/>
        <v/>
      </c>
      <c r="K170" s="29" t="str">
        <f t="shared" si="134"/>
        <v/>
      </c>
      <c r="L170" s="29" t="str">
        <f t="shared" si="135"/>
        <v/>
      </c>
      <c r="M170" s="29" t="str">
        <f t="shared" si="136"/>
        <v/>
      </c>
      <c r="N170" s="28" t="s">
        <v>1135</v>
      </c>
      <c r="O170" s="28" t="s">
        <v>1136</v>
      </c>
      <c r="P170" s="28" t="s">
        <v>1218</v>
      </c>
      <c r="Q170" s="28" t="s">
        <v>1224</v>
      </c>
      <c r="R170" s="28"/>
      <c r="S170" s="28"/>
      <c r="T170" s="28"/>
      <c r="U170" s="28"/>
      <c r="V170" s="28"/>
      <c r="W170" s="28"/>
      <c r="X170" s="28">
        <f>IF(AR170="","",VLOOKUP(AR170,추피_입력!$C$2:$E$289,2,0))</f>
        <v>1</v>
      </c>
      <c r="Y170" s="28">
        <f>IF(AS170="","",VLOOKUP(AS170,추피_입력!$C$2:$E$289,2,0))</f>
        <v>0</v>
      </c>
      <c r="Z170" s="28">
        <f>IF(AT170="","",VLOOKUP(AT170,추피_입력!$C$2:$E$289,2,0))</f>
        <v>0</v>
      </c>
      <c r="AA170" s="28">
        <f>IF(AU170="","",VLOOKUP(AU170,추피_입력!$C$2:$E$289,2,0))</f>
        <v>0</v>
      </c>
      <c r="AB170" s="28" t="str">
        <f>IF(AV170="","",VLOOKUP(AV170,추피_입력!$C$2:$E$289,2,0))</f>
        <v/>
      </c>
      <c r="AC170" s="28" t="str">
        <f>IF(AW170="","",VLOOKUP(AW170,추피_입력!$C$2:$E$289,2,0))</f>
        <v/>
      </c>
      <c r="AD170" s="28" t="str">
        <f>IF(AX170="","",VLOOKUP(AX170,추피_입력!$C$2:$E$289,2,0))</f>
        <v/>
      </c>
      <c r="AE170" s="28" t="str">
        <f>IF(AY170="","",VLOOKUP(AY170,추피_입력!$C$2:$E$289,2,0))</f>
        <v/>
      </c>
      <c r="AF170" s="28" t="str">
        <f>IF(AZ170="","",VLOOKUP(AZ170,추피_입력!$C$2:$E$289,2,0))</f>
        <v/>
      </c>
      <c r="AG170" s="28" t="str">
        <f>IF(BA170="","",VLOOKUP(BA170,추피_입력!$C$2:$E$289,2,0))</f>
        <v/>
      </c>
      <c r="AH170" s="28">
        <f>IF(AR170="","",VLOOKUP(AR170,추피_입력!$C$2:$G$289,5,0))</f>
        <v>2</v>
      </c>
      <c r="AI170" s="28">
        <f>IF(AS170="","",VLOOKUP(AS170,추피_입력!$C$2:$G$289,5,0))</f>
        <v>1</v>
      </c>
      <c r="AJ170" s="28">
        <f>IF(AT170="","",VLOOKUP(AT170,추피_입력!$C$2:$G$289,5,0))</f>
        <v>5</v>
      </c>
      <c r="AK170" s="28">
        <f>IF(AU170="","",VLOOKUP(AU170,추피_입력!$C$2:$G$289,5,0))</f>
        <v>2</v>
      </c>
      <c r="AL170" s="28" t="str">
        <f>IF(AV170="","",VLOOKUP(AV170,추피_입력!$C$2:$G$289,5,0))</f>
        <v/>
      </c>
      <c r="AM170" s="28" t="str">
        <f>IF(AW170="","",VLOOKUP(AW170,추피_입력!$C$2:$G$289,5,0))</f>
        <v/>
      </c>
      <c r="AN170" s="28" t="str">
        <f>IF(AX170="","",VLOOKUP(AX170,추피_입력!$C$2:$G$289,5,0))</f>
        <v/>
      </c>
      <c r="AO170" s="28" t="str">
        <f>IF(AY170="","",VLOOKUP(AY170,추피_입력!$C$2:$G$289,5,0))</f>
        <v/>
      </c>
      <c r="AP170" s="28" t="str">
        <f>IF(AZ170="","",VLOOKUP(AZ170,추피_입력!$C$2:$G$289,5,0))</f>
        <v/>
      </c>
      <c r="AQ170" s="28" t="str">
        <f>IF(BA170="","",VLOOKUP(BA170,추피_입력!$C$2:$G$289,5,0))</f>
        <v/>
      </c>
      <c r="AR170" s="28" t="str">
        <f>IF(N170="","",VLOOKUP(N170,추피_입력!$B$2:$E$289,2,0))</f>
        <v>b-5</v>
      </c>
      <c r="AS170" s="28" t="str">
        <f>IF(O170="","",VLOOKUP(O170,추피_입력!$B$2:$E$289,2,0))</f>
        <v>b-22</v>
      </c>
      <c r="AT170" s="28" t="str">
        <f>IF(P170="","",VLOOKUP(P170,추피_입력!$B$2:$E$289,2,0))</f>
        <v>b-32</v>
      </c>
      <c r="AU170" s="28" t="str">
        <f>IF(Q170="","",VLOOKUP(Q170,추피_입력!$B$2:$E$289,2,0))</f>
        <v>a-2</v>
      </c>
      <c r="AV170" s="28" t="str">
        <f>IF(R170="","",VLOOKUP(R170,추피_입력!$B$2:$E$289,2,0))</f>
        <v/>
      </c>
      <c r="AW170" s="28" t="str">
        <f>IF(S170="","",VLOOKUP(S170,추피_입력!$B$2:$E$289,2,0))</f>
        <v/>
      </c>
      <c r="AX170" s="28" t="str">
        <f>IF(T170="","",VLOOKUP(T170,추피_입력!$B$2:$E$289,2,0))</f>
        <v/>
      </c>
      <c r="AY170" s="28" t="str">
        <f>IF(U170="","",VLOOKUP(U170,추피_입력!$B$2:$E$289,2,0))</f>
        <v/>
      </c>
      <c r="AZ170" s="28" t="str">
        <f>IF(V170="","",VLOOKUP(V170,추피_입력!$B$2:$E$289,2,0))</f>
        <v/>
      </c>
      <c r="BA170" s="28" t="str">
        <f>IF(W170="","",VLOOKUP(W170,추피_입력!$B$2:$E$289,2,0))</f>
        <v/>
      </c>
      <c r="BB170" s="28">
        <v>6</v>
      </c>
      <c r="BC170" s="28"/>
      <c r="BD170" s="28"/>
      <c r="BE170" s="28"/>
      <c r="BF170" s="28"/>
      <c r="BG170" s="28"/>
      <c r="BH170" s="28"/>
      <c r="BI170" s="28"/>
      <c r="BJ170" s="28"/>
      <c r="BK170" s="28" t="str">
        <f t="shared" si="115"/>
        <v/>
      </c>
      <c r="BL170" s="28" t="str">
        <f t="shared" si="116"/>
        <v/>
      </c>
      <c r="BM170" s="28" t="str">
        <f t="shared" si="117"/>
        <v/>
      </c>
      <c r="BN170" s="28" t="str">
        <f t="shared" si="118"/>
        <v/>
      </c>
      <c r="BO170" s="28" t="str">
        <f t="shared" si="119"/>
        <v/>
      </c>
      <c r="BP170" s="28" t="str">
        <f t="shared" si="120"/>
        <v/>
      </c>
      <c r="BQ170" s="28" t="str">
        <f t="shared" si="121"/>
        <v>정령0.3</v>
      </c>
      <c r="BR170" s="28" t="str">
        <f t="shared" si="122"/>
        <v/>
      </c>
      <c r="BS170" s="28" t="str">
        <f t="shared" si="123"/>
        <v/>
      </c>
      <c r="BT170" s="28">
        <f t="shared" si="124"/>
        <v>0.3</v>
      </c>
      <c r="BU170" s="28" t="str">
        <f t="shared" si="137"/>
        <v>정령0.3</v>
      </c>
      <c r="BV170" s="28"/>
      <c r="BW170" s="28"/>
      <c r="BX170" s="28"/>
      <c r="BY170" s="28"/>
      <c r="BZ170" s="28"/>
      <c r="CA170" s="28"/>
      <c r="CB170" s="28">
        <v>0.3</v>
      </c>
      <c r="CC170" s="28"/>
      <c r="CD170" s="28"/>
      <c r="CE170" s="28">
        <f t="shared" si="138"/>
        <v>0.1</v>
      </c>
      <c r="CF170" s="28">
        <f t="shared" si="125"/>
        <v>0.1</v>
      </c>
      <c r="CG170" s="28">
        <f t="shared" si="126"/>
        <v>0.1</v>
      </c>
      <c r="CH170" s="30" t="str">
        <f t="shared" si="139"/>
        <v>정령</v>
      </c>
      <c r="CI170" s="30" t="str">
        <f t="shared" si="140"/>
        <v>-</v>
      </c>
      <c r="CJ170" s="30">
        <f t="shared" si="141"/>
        <v>0.1</v>
      </c>
      <c r="CK170" s="30">
        <f t="shared" si="142"/>
        <v>7</v>
      </c>
      <c r="CL170" s="30" t="str">
        <f t="shared" si="143"/>
        <v/>
      </c>
      <c r="CM170" s="31" t="str">
        <f t="shared" si="144"/>
        <v/>
      </c>
    </row>
    <row r="171" spans="2:91" s="41" customFormat="1" ht="13.5" hidden="1" x14ac:dyDescent="0.3">
      <c r="B171" s="27">
        <v>168</v>
      </c>
      <c r="C171" s="32" t="s">
        <v>1225</v>
      </c>
      <c r="D171" s="33" t="str">
        <f t="shared" si="127"/>
        <v>니아 1→2각</v>
      </c>
      <c r="E171" s="33" t="str">
        <f t="shared" si="128"/>
        <v>하리야 0→4각</v>
      </c>
      <c r="F171" s="33" t="str">
        <f t="shared" si="129"/>
        <v/>
      </c>
      <c r="G171" s="33" t="str">
        <f t="shared" si="130"/>
        <v/>
      </c>
      <c r="H171" s="33" t="str">
        <f t="shared" si="131"/>
        <v/>
      </c>
      <c r="I171" s="33" t="str">
        <f t="shared" si="132"/>
        <v/>
      </c>
      <c r="J171" s="33" t="str">
        <f t="shared" si="133"/>
        <v/>
      </c>
      <c r="K171" s="33" t="str">
        <f t="shared" si="134"/>
        <v/>
      </c>
      <c r="L171" s="33" t="str">
        <f t="shared" si="135"/>
        <v/>
      </c>
      <c r="M171" s="33" t="str">
        <f t="shared" si="136"/>
        <v/>
      </c>
      <c r="N171" s="32" t="s">
        <v>1135</v>
      </c>
      <c r="O171" s="32" t="s">
        <v>1226</v>
      </c>
      <c r="P171" s="32"/>
      <c r="Q171" s="32"/>
      <c r="R171" s="32"/>
      <c r="S171" s="32"/>
      <c r="T171" s="32"/>
      <c r="U171" s="32"/>
      <c r="V171" s="32"/>
      <c r="W171" s="32"/>
      <c r="X171" s="32">
        <f>IF(AR171="","",VLOOKUP(AR171,추피_입력!$C$2:$E$289,2,0))</f>
        <v>1</v>
      </c>
      <c r="Y171" s="32">
        <f>IF(AS171="","",VLOOKUP(AS171,추피_입력!$C$2:$E$289,2,0))</f>
        <v>0</v>
      </c>
      <c r="Z171" s="32" t="str">
        <f>IF(AT171="","",VLOOKUP(AT171,추피_입력!$C$2:$E$289,2,0))</f>
        <v/>
      </c>
      <c r="AA171" s="32" t="str">
        <f>IF(AU171="","",VLOOKUP(AU171,추피_입력!$C$2:$E$289,2,0))</f>
        <v/>
      </c>
      <c r="AB171" s="32" t="str">
        <f>IF(AV171="","",VLOOKUP(AV171,추피_입력!$C$2:$E$289,2,0))</f>
        <v/>
      </c>
      <c r="AC171" s="32" t="str">
        <f>IF(AW171="","",VLOOKUP(AW171,추피_입력!$C$2:$E$289,2,0))</f>
        <v/>
      </c>
      <c r="AD171" s="32" t="str">
        <f>IF(AX171="","",VLOOKUP(AX171,추피_입력!$C$2:$E$289,2,0))</f>
        <v/>
      </c>
      <c r="AE171" s="32" t="str">
        <f>IF(AY171="","",VLOOKUP(AY171,추피_입력!$C$2:$E$289,2,0))</f>
        <v/>
      </c>
      <c r="AF171" s="32" t="str">
        <f>IF(AZ171="","",VLOOKUP(AZ171,추피_입력!$C$2:$E$289,2,0))</f>
        <v/>
      </c>
      <c r="AG171" s="32" t="str">
        <f>IF(BA171="","",VLOOKUP(BA171,추피_입력!$C$2:$E$289,2,0))</f>
        <v/>
      </c>
      <c r="AH171" s="32">
        <f>IF(AR171="","",VLOOKUP(AR171,추피_입력!$C$2:$G$289,5,0))</f>
        <v>2</v>
      </c>
      <c r="AI171" s="32">
        <f>IF(AS171="","",VLOOKUP(AS171,추피_입력!$C$2:$G$289,5,0))</f>
        <v>4</v>
      </c>
      <c r="AJ171" s="32" t="str">
        <f>IF(AT171="","",VLOOKUP(AT171,추피_입력!$C$2:$G$289,5,0))</f>
        <v/>
      </c>
      <c r="AK171" s="32" t="str">
        <f>IF(AU171="","",VLOOKUP(AU171,추피_입력!$C$2:$G$289,5,0))</f>
        <v/>
      </c>
      <c r="AL171" s="32" t="str">
        <f>IF(AV171="","",VLOOKUP(AV171,추피_입력!$C$2:$G$289,5,0))</f>
        <v/>
      </c>
      <c r="AM171" s="32" t="str">
        <f>IF(AW171="","",VLOOKUP(AW171,추피_입력!$C$2:$G$289,5,0))</f>
        <v/>
      </c>
      <c r="AN171" s="32" t="str">
        <f>IF(AX171="","",VLOOKUP(AX171,추피_입력!$C$2:$G$289,5,0))</f>
        <v/>
      </c>
      <c r="AO171" s="32" t="str">
        <f>IF(AY171="","",VLOOKUP(AY171,추피_입력!$C$2:$G$289,5,0))</f>
        <v/>
      </c>
      <c r="AP171" s="32" t="str">
        <f>IF(AZ171="","",VLOOKUP(AZ171,추피_입력!$C$2:$G$289,5,0))</f>
        <v/>
      </c>
      <c r="AQ171" s="32" t="str">
        <f>IF(BA171="","",VLOOKUP(BA171,추피_입력!$C$2:$G$289,5,0))</f>
        <v/>
      </c>
      <c r="AR171" s="32" t="str">
        <f>IF(N171="","",VLOOKUP(N171,추피_입력!$B$2:$E$289,2,0))</f>
        <v>b-5</v>
      </c>
      <c r="AS171" s="32" t="str">
        <f>IF(O171="","",VLOOKUP(O171,추피_입력!$B$2:$E$289,2,0))</f>
        <v>d-53</v>
      </c>
      <c r="AT171" s="32" t="str">
        <f>IF(P171="","",VLOOKUP(P171,추피_입력!$B$2:$E$289,2,0))</f>
        <v/>
      </c>
      <c r="AU171" s="32" t="str">
        <f>IF(Q171="","",VLOOKUP(Q171,추피_입력!$B$2:$E$289,2,0))</f>
        <v/>
      </c>
      <c r="AV171" s="32" t="str">
        <f>IF(R171="","",VLOOKUP(R171,추피_입력!$B$2:$E$289,2,0))</f>
        <v/>
      </c>
      <c r="AW171" s="32" t="str">
        <f>IF(S171="","",VLOOKUP(S171,추피_입력!$B$2:$E$289,2,0))</f>
        <v/>
      </c>
      <c r="AX171" s="32" t="str">
        <f>IF(T171="","",VLOOKUP(T171,추피_입력!$B$2:$E$289,2,0))</f>
        <v/>
      </c>
      <c r="AY171" s="32" t="str">
        <f>IF(U171="","",VLOOKUP(U171,추피_입력!$B$2:$E$289,2,0))</f>
        <v/>
      </c>
      <c r="AZ171" s="32" t="str">
        <f>IF(V171="","",VLOOKUP(V171,추피_입력!$B$2:$E$289,2,0))</f>
        <v/>
      </c>
      <c r="BA171" s="32" t="str">
        <f>IF(W171="","",VLOOKUP(W171,추피_입력!$B$2:$E$289,2,0))</f>
        <v/>
      </c>
      <c r="BB171" s="32"/>
      <c r="BC171" s="32"/>
      <c r="BD171" s="32">
        <v>1</v>
      </c>
      <c r="BE171" s="32"/>
      <c r="BF171" s="32"/>
      <c r="BG171" s="32"/>
      <c r="BH171" s="32"/>
      <c r="BI171" s="32"/>
      <c r="BJ171" s="32"/>
      <c r="BK171" s="32" t="str">
        <f t="shared" si="115"/>
        <v/>
      </c>
      <c r="BL171" s="32" t="str">
        <f t="shared" si="116"/>
        <v/>
      </c>
      <c r="BM171" s="32" t="str">
        <f t="shared" si="117"/>
        <v/>
      </c>
      <c r="BN171" s="32" t="str">
        <f t="shared" si="118"/>
        <v>불사0.2</v>
      </c>
      <c r="BO171" s="32" t="str">
        <f t="shared" si="119"/>
        <v/>
      </c>
      <c r="BP171" s="32" t="str">
        <f t="shared" si="120"/>
        <v/>
      </c>
      <c r="BQ171" s="32" t="str">
        <f t="shared" si="121"/>
        <v/>
      </c>
      <c r="BR171" s="32" t="str">
        <f t="shared" si="122"/>
        <v/>
      </c>
      <c r="BS171" s="32" t="str">
        <f t="shared" si="123"/>
        <v/>
      </c>
      <c r="BT171" s="32">
        <f t="shared" si="124"/>
        <v>0.2</v>
      </c>
      <c r="BU171" s="32" t="str">
        <f t="shared" si="137"/>
        <v>불사0.2</v>
      </c>
      <c r="BV171" s="32"/>
      <c r="BW171" s="32"/>
      <c r="BX171" s="32"/>
      <c r="BY171" s="32">
        <v>0.2</v>
      </c>
      <c r="BZ171" s="32"/>
      <c r="CA171" s="32"/>
      <c r="CB171" s="32"/>
      <c r="CC171" s="32"/>
      <c r="CD171" s="32"/>
      <c r="CE171" s="32">
        <f t="shared" si="138"/>
        <v>0.06</v>
      </c>
      <c r="CF171" s="32">
        <f t="shared" si="125"/>
        <v>7.0000000000000007E-2</v>
      </c>
      <c r="CG171" s="32">
        <f t="shared" si="126"/>
        <v>7.0000000000000007E-2</v>
      </c>
      <c r="CH171" s="34" t="str">
        <f t="shared" si="139"/>
        <v>불사</v>
      </c>
      <c r="CI171" s="34" t="str">
        <f t="shared" si="140"/>
        <v>-</v>
      </c>
      <c r="CJ171" s="34">
        <f t="shared" si="141"/>
        <v>0.06</v>
      </c>
      <c r="CK171" s="34">
        <f t="shared" si="142"/>
        <v>3</v>
      </c>
      <c r="CL171" s="34" t="str">
        <f t="shared" si="143"/>
        <v/>
      </c>
      <c r="CM171" s="35" t="str">
        <f t="shared" si="144"/>
        <v/>
      </c>
    </row>
    <row r="172" spans="2:91" s="41" customFormat="1" ht="13.5" hidden="1" x14ac:dyDescent="0.3">
      <c r="B172" s="27">
        <v>169</v>
      </c>
      <c r="C172" s="28" t="s">
        <v>1227</v>
      </c>
      <c r="D172" s="29" t="str">
        <f t="shared" si="127"/>
        <v>베아트리스 1→3각</v>
      </c>
      <c r="E172" s="29" t="str">
        <f t="shared" si="128"/>
        <v>알레그로 2→3각</v>
      </c>
      <c r="F172" s="29" t="str">
        <f t="shared" si="129"/>
        <v/>
      </c>
      <c r="G172" s="29" t="str">
        <f t="shared" si="130"/>
        <v/>
      </c>
      <c r="H172" s="29" t="str">
        <f t="shared" si="131"/>
        <v/>
      </c>
      <c r="I172" s="29" t="str">
        <f t="shared" si="132"/>
        <v/>
      </c>
      <c r="J172" s="29" t="str">
        <f t="shared" si="133"/>
        <v/>
      </c>
      <c r="K172" s="29" t="str">
        <f t="shared" si="134"/>
        <v/>
      </c>
      <c r="L172" s="29" t="str">
        <f t="shared" si="135"/>
        <v/>
      </c>
      <c r="M172" s="29" t="str">
        <f t="shared" si="136"/>
        <v/>
      </c>
      <c r="N172" s="28" t="s">
        <v>1228</v>
      </c>
      <c r="O172" s="28" t="s">
        <v>1229</v>
      </c>
      <c r="P172" s="28"/>
      <c r="Q172" s="28"/>
      <c r="R172" s="28"/>
      <c r="S172" s="28"/>
      <c r="T172" s="28"/>
      <c r="U172" s="28"/>
      <c r="V172" s="28"/>
      <c r="W172" s="28"/>
      <c r="X172" s="28">
        <f>IF(AR172="","",VLOOKUP(AR172,추피_입력!$C$2:$E$289,2,0))</f>
        <v>1</v>
      </c>
      <c r="Y172" s="28">
        <f>IF(AS172="","",VLOOKUP(AS172,추피_입력!$C$2:$E$289,2,0))</f>
        <v>2</v>
      </c>
      <c r="Z172" s="28" t="str">
        <f>IF(AT172="","",VLOOKUP(AT172,추피_입력!$C$2:$E$289,2,0))</f>
        <v/>
      </c>
      <c r="AA172" s="28" t="str">
        <f>IF(AU172="","",VLOOKUP(AU172,추피_입력!$C$2:$E$289,2,0))</f>
        <v/>
      </c>
      <c r="AB172" s="28" t="str">
        <f>IF(AV172="","",VLOOKUP(AV172,추피_입력!$C$2:$E$289,2,0))</f>
        <v/>
      </c>
      <c r="AC172" s="28" t="str">
        <f>IF(AW172="","",VLOOKUP(AW172,추피_입력!$C$2:$E$289,2,0))</f>
        <v/>
      </c>
      <c r="AD172" s="28" t="str">
        <f>IF(AX172="","",VLOOKUP(AX172,추피_입력!$C$2:$E$289,2,0))</f>
        <v/>
      </c>
      <c r="AE172" s="28" t="str">
        <f>IF(AY172="","",VLOOKUP(AY172,추피_입력!$C$2:$E$289,2,0))</f>
        <v/>
      </c>
      <c r="AF172" s="28" t="str">
        <f>IF(AZ172="","",VLOOKUP(AZ172,추피_입력!$C$2:$E$289,2,0))</f>
        <v/>
      </c>
      <c r="AG172" s="28" t="str">
        <f>IF(BA172="","",VLOOKUP(BA172,추피_입력!$C$2:$E$289,2,0))</f>
        <v/>
      </c>
      <c r="AH172" s="28">
        <f>IF(AR172="","",VLOOKUP(AR172,추피_입력!$C$2:$G$289,5,0))</f>
        <v>3</v>
      </c>
      <c r="AI172" s="28">
        <f>IF(AS172="","",VLOOKUP(AS172,추피_입력!$C$2:$G$289,5,0))</f>
        <v>3</v>
      </c>
      <c r="AJ172" s="28" t="str">
        <f>IF(AT172="","",VLOOKUP(AT172,추피_입력!$C$2:$G$289,5,0))</f>
        <v/>
      </c>
      <c r="AK172" s="28" t="str">
        <f>IF(AU172="","",VLOOKUP(AU172,추피_입력!$C$2:$G$289,5,0))</f>
        <v/>
      </c>
      <c r="AL172" s="28" t="str">
        <f>IF(AV172="","",VLOOKUP(AV172,추피_입력!$C$2:$G$289,5,0))</f>
        <v/>
      </c>
      <c r="AM172" s="28" t="str">
        <f>IF(AW172="","",VLOOKUP(AW172,추피_입력!$C$2:$G$289,5,0))</f>
        <v/>
      </c>
      <c r="AN172" s="28" t="str">
        <f>IF(AX172="","",VLOOKUP(AX172,추피_입력!$C$2:$G$289,5,0))</f>
        <v/>
      </c>
      <c r="AO172" s="28" t="str">
        <f>IF(AY172="","",VLOOKUP(AY172,추피_입력!$C$2:$G$289,5,0))</f>
        <v/>
      </c>
      <c r="AP172" s="28" t="str">
        <f>IF(AZ172="","",VLOOKUP(AZ172,추피_입력!$C$2:$G$289,5,0))</f>
        <v/>
      </c>
      <c r="AQ172" s="28" t="str">
        <f>IF(BA172="","",VLOOKUP(BA172,추피_입력!$C$2:$G$289,5,0))</f>
        <v/>
      </c>
      <c r="AR172" s="28" t="str">
        <f>IF(N172="","",VLOOKUP(N172,추피_입력!$B$2:$E$289,2,0))</f>
        <v>a-8</v>
      </c>
      <c r="AS172" s="28" t="str">
        <f>IF(O172="","",VLOOKUP(O172,추피_입력!$B$2:$E$289,2,0))</f>
        <v>b-31</v>
      </c>
      <c r="AT172" s="28" t="str">
        <f>IF(P172="","",VLOOKUP(P172,추피_입력!$B$2:$E$289,2,0))</f>
        <v/>
      </c>
      <c r="AU172" s="28" t="str">
        <f>IF(Q172="","",VLOOKUP(Q172,추피_입력!$B$2:$E$289,2,0))</f>
        <v/>
      </c>
      <c r="AV172" s="28" t="str">
        <f>IF(R172="","",VLOOKUP(R172,추피_입력!$B$2:$E$289,2,0))</f>
        <v/>
      </c>
      <c r="AW172" s="28" t="str">
        <f>IF(S172="","",VLOOKUP(S172,추피_입력!$B$2:$E$289,2,0))</f>
        <v/>
      </c>
      <c r="AX172" s="28" t="str">
        <f>IF(T172="","",VLOOKUP(T172,추피_입력!$B$2:$E$289,2,0))</f>
        <v/>
      </c>
      <c r="AY172" s="28" t="str">
        <f>IF(U172="","",VLOOKUP(U172,추피_입력!$B$2:$E$289,2,0))</f>
        <v/>
      </c>
      <c r="AZ172" s="28" t="str">
        <f>IF(V172="","",VLOOKUP(V172,추피_입력!$B$2:$E$289,2,0))</f>
        <v/>
      </c>
      <c r="BA172" s="28" t="str">
        <f>IF(W172="","",VLOOKUP(W172,추피_입력!$B$2:$E$289,2,0))</f>
        <v/>
      </c>
      <c r="BB172" s="28"/>
      <c r="BC172" s="28"/>
      <c r="BD172" s="28"/>
      <c r="BE172" s="28"/>
      <c r="BF172" s="28"/>
      <c r="BG172" s="28"/>
      <c r="BH172" s="28"/>
      <c r="BI172" s="28"/>
      <c r="BJ172" s="28">
        <v>4</v>
      </c>
      <c r="BK172" s="28" t="str">
        <f t="shared" si="115"/>
        <v/>
      </c>
      <c r="BL172" s="28" t="str">
        <f t="shared" si="116"/>
        <v/>
      </c>
      <c r="BM172" s="28" t="str">
        <f t="shared" si="117"/>
        <v/>
      </c>
      <c r="BN172" s="28" t="str">
        <f t="shared" si="118"/>
        <v/>
      </c>
      <c r="BO172" s="28" t="str">
        <f t="shared" si="119"/>
        <v/>
      </c>
      <c r="BP172" s="28" t="str">
        <f t="shared" si="120"/>
        <v/>
      </c>
      <c r="BQ172" s="28" t="str">
        <f t="shared" si="121"/>
        <v/>
      </c>
      <c r="BR172" s="28" t="str">
        <f t="shared" si="122"/>
        <v/>
      </c>
      <c r="BS172" s="28" t="str">
        <f t="shared" si="123"/>
        <v>기계0.2</v>
      </c>
      <c r="BT172" s="28">
        <f t="shared" si="124"/>
        <v>0.2</v>
      </c>
      <c r="BU172" s="28" t="str">
        <f t="shared" si="137"/>
        <v>기계0.2</v>
      </c>
      <c r="BV172" s="28"/>
      <c r="BW172" s="28"/>
      <c r="BX172" s="28"/>
      <c r="BY172" s="28"/>
      <c r="BZ172" s="28"/>
      <c r="CA172" s="28"/>
      <c r="CB172" s="28"/>
      <c r="CC172" s="28"/>
      <c r="CD172" s="28">
        <v>0.2</v>
      </c>
      <c r="CE172" s="28">
        <f t="shared" si="138"/>
        <v>0.06</v>
      </c>
      <c r="CF172" s="28">
        <f t="shared" si="125"/>
        <v>7.0000000000000007E-2</v>
      </c>
      <c r="CG172" s="28">
        <f t="shared" si="126"/>
        <v>7.0000000000000007E-2</v>
      </c>
      <c r="CH172" s="30" t="str">
        <f t="shared" si="139"/>
        <v>기계</v>
      </c>
      <c r="CI172" s="30" t="str">
        <f t="shared" si="140"/>
        <v>-</v>
      </c>
      <c r="CJ172" s="30">
        <f t="shared" si="141"/>
        <v>0.06</v>
      </c>
      <c r="CK172" s="30">
        <f t="shared" si="142"/>
        <v>1</v>
      </c>
      <c r="CL172" s="30" t="str">
        <f t="shared" si="143"/>
        <v/>
      </c>
      <c r="CM172" s="31" t="str">
        <f t="shared" si="144"/>
        <v/>
      </c>
    </row>
    <row r="173" spans="2:91" s="41" customFormat="1" ht="13.5" hidden="1" x14ac:dyDescent="0.3">
      <c r="B173" s="27">
        <v>170</v>
      </c>
      <c r="C173" s="32" t="s">
        <v>1230</v>
      </c>
      <c r="D173" s="33" t="str">
        <f t="shared" si="127"/>
        <v>바스티안 0→3각</v>
      </c>
      <c r="E173" s="33" t="str">
        <f t="shared" si="128"/>
        <v>진화의 군주 카인 0→1각</v>
      </c>
      <c r="F173" s="33" t="str">
        <f t="shared" si="129"/>
        <v>시그나투스 3→4각</v>
      </c>
      <c r="G173" s="33" t="str">
        <f t="shared" si="130"/>
        <v>솔 그랑데 1→4각</v>
      </c>
      <c r="H173" s="33" t="str">
        <f t="shared" si="131"/>
        <v>에스 0→4각</v>
      </c>
      <c r="I173" s="33" t="str">
        <f t="shared" si="132"/>
        <v>제이 0→3각</v>
      </c>
      <c r="J173" s="33" t="str">
        <f t="shared" si="133"/>
        <v/>
      </c>
      <c r="K173" s="33" t="str">
        <f t="shared" si="134"/>
        <v/>
      </c>
      <c r="L173" s="33" t="str">
        <f t="shared" si="135"/>
        <v/>
      </c>
      <c r="M173" s="33" t="str">
        <f t="shared" si="136"/>
        <v/>
      </c>
      <c r="N173" s="32" t="s">
        <v>1049</v>
      </c>
      <c r="O173" s="32" t="s">
        <v>884</v>
      </c>
      <c r="P173" s="32" t="s">
        <v>293</v>
      </c>
      <c r="Q173" s="32" t="s">
        <v>422</v>
      </c>
      <c r="R173" s="32" t="s">
        <v>433</v>
      </c>
      <c r="S173" s="32" t="s">
        <v>428</v>
      </c>
      <c r="T173" s="32"/>
      <c r="U173" s="32"/>
      <c r="V173" s="32"/>
      <c r="W173" s="32"/>
      <c r="X173" s="32">
        <f>IF(AR173="","",VLOOKUP(AR173,추피_입력!$C$2:$E$289,2,0))</f>
        <v>0</v>
      </c>
      <c r="Y173" s="32">
        <f>IF(AS173="","",VLOOKUP(AS173,추피_입력!$C$2:$E$289,2,0))</f>
        <v>0</v>
      </c>
      <c r="Z173" s="32">
        <f>IF(AT173="","",VLOOKUP(AT173,추피_입력!$C$2:$E$289,2,0))</f>
        <v>3</v>
      </c>
      <c r="AA173" s="32">
        <f>IF(AU173="","",VLOOKUP(AU173,추피_입력!$C$2:$E$289,2,0))</f>
        <v>1</v>
      </c>
      <c r="AB173" s="32">
        <f>IF(AV173="","",VLOOKUP(AV173,추피_입력!$C$2:$E$289,2,0))</f>
        <v>0</v>
      </c>
      <c r="AC173" s="32">
        <f>IF(AW173="","",VLOOKUP(AW173,추피_입력!$C$2:$E$289,2,0))</f>
        <v>0</v>
      </c>
      <c r="AD173" s="32" t="str">
        <f>IF(AX173="","",VLOOKUP(AX173,추피_입력!$C$2:$E$289,2,0))</f>
        <v/>
      </c>
      <c r="AE173" s="32" t="str">
        <f>IF(AY173="","",VLOOKUP(AY173,추피_입력!$C$2:$E$289,2,0))</f>
        <v/>
      </c>
      <c r="AF173" s="32" t="str">
        <f>IF(AZ173="","",VLOOKUP(AZ173,추피_입력!$C$2:$E$289,2,0))</f>
        <v/>
      </c>
      <c r="AG173" s="32" t="str">
        <f>IF(BA173="","",VLOOKUP(BA173,추피_입력!$C$2:$E$289,2,0))</f>
        <v/>
      </c>
      <c r="AH173" s="32">
        <f>IF(AR173="","",VLOOKUP(AR173,추피_입력!$C$2:$G$289,5,0))</f>
        <v>3</v>
      </c>
      <c r="AI173" s="32">
        <f>IF(AS173="","",VLOOKUP(AS173,추피_입력!$C$2:$G$289,5,0))</f>
        <v>1</v>
      </c>
      <c r="AJ173" s="32">
        <f>IF(AT173="","",VLOOKUP(AT173,추피_입력!$C$2:$G$289,5,0))</f>
        <v>4</v>
      </c>
      <c r="AK173" s="32">
        <f>IF(AU173="","",VLOOKUP(AU173,추피_입력!$C$2:$G$289,5,0))</f>
        <v>4</v>
      </c>
      <c r="AL173" s="32">
        <f>IF(AV173="","",VLOOKUP(AV173,추피_입력!$C$2:$G$289,5,0))</f>
        <v>4</v>
      </c>
      <c r="AM173" s="32">
        <f>IF(AW173="","",VLOOKUP(AW173,추피_입력!$C$2:$G$289,5,0))</f>
        <v>3</v>
      </c>
      <c r="AN173" s="32" t="str">
        <f>IF(AX173="","",VLOOKUP(AX173,추피_입력!$C$2:$G$289,5,0))</f>
        <v/>
      </c>
      <c r="AO173" s="32" t="str">
        <f>IF(AY173="","",VLOOKUP(AY173,추피_입력!$C$2:$G$289,5,0))</f>
        <v/>
      </c>
      <c r="AP173" s="32" t="str">
        <f>IF(AZ173="","",VLOOKUP(AZ173,추피_입력!$C$2:$G$289,5,0))</f>
        <v/>
      </c>
      <c r="AQ173" s="32" t="str">
        <f>IF(BA173="","",VLOOKUP(BA173,추피_입력!$C$2:$G$289,5,0))</f>
        <v/>
      </c>
      <c r="AR173" s="32" t="str">
        <f>IF(N173="","",VLOOKUP(N173,추피_입력!$B$2:$E$289,2,0))</f>
        <v>b-14</v>
      </c>
      <c r="AS173" s="32" t="str">
        <f>IF(O173="","",VLOOKUP(O173,추피_입력!$B$2:$E$289,2,0))</f>
        <v>b-49</v>
      </c>
      <c r="AT173" s="32" t="str">
        <f>IF(P173="","",VLOOKUP(P173,추피_입력!$B$2:$E$289,2,0))</f>
        <v>c-52</v>
      </c>
      <c r="AU173" s="32" t="str">
        <f>IF(Q173="","",VLOOKUP(Q173,추피_입력!$B$2:$E$289,2,0))</f>
        <v>c-46</v>
      </c>
      <c r="AV173" s="32" t="str">
        <f>IF(R173="","",VLOOKUP(R173,추피_입력!$B$2:$E$289,2,0))</f>
        <v>c-65</v>
      </c>
      <c r="AW173" s="32" t="str">
        <f>IF(S173="","",VLOOKUP(S173,추피_입력!$B$2:$E$289,2,0))</f>
        <v>c-78</v>
      </c>
      <c r="AX173" s="32" t="str">
        <f>IF(T173="","",VLOOKUP(T173,추피_입력!$B$2:$E$289,2,0))</f>
        <v/>
      </c>
      <c r="AY173" s="32" t="str">
        <f>IF(U173="","",VLOOKUP(U173,추피_입력!$B$2:$E$289,2,0))</f>
        <v/>
      </c>
      <c r="AZ173" s="32" t="str">
        <f>IF(V173="","",VLOOKUP(V173,추피_입력!$B$2:$E$289,2,0))</f>
        <v/>
      </c>
      <c r="BA173" s="32" t="str">
        <f>IF(W173="","",VLOOKUP(W173,추피_입력!$B$2:$E$289,2,0))</f>
        <v/>
      </c>
      <c r="BB173" s="32">
        <v>5</v>
      </c>
      <c r="BC173" s="32"/>
      <c r="BD173" s="32"/>
      <c r="BE173" s="32"/>
      <c r="BF173" s="32"/>
      <c r="BG173" s="32"/>
      <c r="BH173" s="32"/>
      <c r="BI173" s="32"/>
      <c r="BJ173" s="32"/>
      <c r="BK173" s="32" t="str">
        <f t="shared" si="115"/>
        <v>인간0.2</v>
      </c>
      <c r="BL173" s="32" t="str">
        <f t="shared" si="116"/>
        <v/>
      </c>
      <c r="BM173" s="32" t="str">
        <f t="shared" si="117"/>
        <v/>
      </c>
      <c r="BN173" s="32" t="str">
        <f t="shared" si="118"/>
        <v/>
      </c>
      <c r="BO173" s="32" t="str">
        <f t="shared" si="119"/>
        <v/>
      </c>
      <c r="BP173" s="32" t="str">
        <f t="shared" si="120"/>
        <v/>
      </c>
      <c r="BQ173" s="32" t="str">
        <f t="shared" si="121"/>
        <v/>
      </c>
      <c r="BR173" s="32" t="str">
        <f t="shared" si="122"/>
        <v/>
      </c>
      <c r="BS173" s="32" t="str">
        <f t="shared" si="123"/>
        <v/>
      </c>
      <c r="BT173" s="32">
        <f t="shared" si="124"/>
        <v>0.2</v>
      </c>
      <c r="BU173" s="32" t="str">
        <f t="shared" si="137"/>
        <v>인간0.2</v>
      </c>
      <c r="BV173" s="32">
        <v>0.2</v>
      </c>
      <c r="BW173" s="32"/>
      <c r="BX173" s="32"/>
      <c r="BY173" s="32"/>
      <c r="BZ173" s="32"/>
      <c r="CA173" s="32"/>
      <c r="CB173" s="32"/>
      <c r="CC173" s="32"/>
      <c r="CD173" s="32"/>
      <c r="CE173" s="32">
        <f t="shared" si="138"/>
        <v>0.06</v>
      </c>
      <c r="CF173" s="32">
        <f t="shared" si="125"/>
        <v>7.0000000000000007E-2</v>
      </c>
      <c r="CG173" s="32">
        <f t="shared" si="126"/>
        <v>7.0000000000000007E-2</v>
      </c>
      <c r="CH173" s="34" t="str">
        <f t="shared" si="139"/>
        <v>인간</v>
      </c>
      <c r="CI173" s="34" t="str">
        <f t="shared" si="140"/>
        <v>-</v>
      </c>
      <c r="CJ173" s="34">
        <f t="shared" si="141"/>
        <v>0.06</v>
      </c>
      <c r="CK173" s="34">
        <f t="shared" si="142"/>
        <v>8</v>
      </c>
      <c r="CL173" s="34" t="str">
        <f t="shared" si="143"/>
        <v/>
      </c>
      <c r="CM173" s="35" t="str">
        <f t="shared" si="144"/>
        <v/>
      </c>
    </row>
    <row r="174" spans="2:91" s="41" customFormat="1" ht="13.5" hidden="1" x14ac:dyDescent="0.3">
      <c r="B174" s="27">
        <v>171</v>
      </c>
      <c r="C174" s="28" t="s">
        <v>1231</v>
      </c>
      <c r="D174" s="29" t="str">
        <f t="shared" si="127"/>
        <v>마리 파우렌츠 1→2각</v>
      </c>
      <c r="E174" s="29" t="str">
        <f t="shared" si="128"/>
        <v>에스 0→4각</v>
      </c>
      <c r="F174" s="29" t="str">
        <f t="shared" si="129"/>
        <v>제이 0→3각</v>
      </c>
      <c r="G174" s="29" t="str">
        <f t="shared" si="130"/>
        <v>안톤 0→2각</v>
      </c>
      <c r="H174" s="29" t="str">
        <f t="shared" si="131"/>
        <v>세비엘 0→5각</v>
      </c>
      <c r="I174" s="29" t="str">
        <f t="shared" si="132"/>
        <v>진화의 군주 카인 0→1각</v>
      </c>
      <c r="J174" s="29" t="str">
        <f t="shared" si="133"/>
        <v/>
      </c>
      <c r="K174" s="29" t="str">
        <f t="shared" si="134"/>
        <v/>
      </c>
      <c r="L174" s="29" t="str">
        <f t="shared" si="135"/>
        <v/>
      </c>
      <c r="M174" s="29" t="str">
        <f t="shared" si="136"/>
        <v/>
      </c>
      <c r="N174" s="28" t="s">
        <v>1166</v>
      </c>
      <c r="O174" s="28" t="s">
        <v>1232</v>
      </c>
      <c r="P174" s="28" t="s">
        <v>1233</v>
      </c>
      <c r="Q174" s="28" t="s">
        <v>1234</v>
      </c>
      <c r="R174" s="28" t="s">
        <v>388</v>
      </c>
      <c r="S174" s="28" t="s">
        <v>207</v>
      </c>
      <c r="T174" s="28"/>
      <c r="U174" s="28"/>
      <c r="V174" s="28"/>
      <c r="W174" s="28"/>
      <c r="X174" s="28">
        <f>IF(AR174="","",VLOOKUP(AR174,추피_입력!$C$2:$E$289,2,0))</f>
        <v>1</v>
      </c>
      <c r="Y174" s="28">
        <f>IF(AS174="","",VLOOKUP(AS174,추피_입력!$C$2:$E$289,2,0))</f>
        <v>0</v>
      </c>
      <c r="Z174" s="28">
        <f>IF(AT174="","",VLOOKUP(AT174,추피_입력!$C$2:$E$289,2,0))</f>
        <v>0</v>
      </c>
      <c r="AA174" s="28">
        <f>IF(AU174="","",VLOOKUP(AU174,추피_입력!$C$2:$E$289,2,0))</f>
        <v>0</v>
      </c>
      <c r="AB174" s="28">
        <f>IF(AV174="","",VLOOKUP(AV174,추피_입력!$C$2:$E$289,2,0))</f>
        <v>0</v>
      </c>
      <c r="AC174" s="28">
        <f>IF(AW174="","",VLOOKUP(AW174,추피_입력!$C$2:$E$289,2,0))</f>
        <v>0</v>
      </c>
      <c r="AD174" s="28" t="str">
        <f>IF(AX174="","",VLOOKUP(AX174,추피_입력!$C$2:$E$289,2,0))</f>
        <v/>
      </c>
      <c r="AE174" s="28" t="str">
        <f>IF(AY174="","",VLOOKUP(AY174,추피_입력!$C$2:$E$289,2,0))</f>
        <v/>
      </c>
      <c r="AF174" s="28" t="str">
        <f>IF(AZ174="","",VLOOKUP(AZ174,추피_입력!$C$2:$E$289,2,0))</f>
        <v/>
      </c>
      <c r="AG174" s="28" t="str">
        <f>IF(BA174="","",VLOOKUP(BA174,추피_입력!$C$2:$E$289,2,0))</f>
        <v/>
      </c>
      <c r="AH174" s="28">
        <f>IF(AR174="","",VLOOKUP(AR174,추피_입력!$C$2:$G$289,5,0))</f>
        <v>2</v>
      </c>
      <c r="AI174" s="28">
        <f>IF(AS174="","",VLOOKUP(AS174,추피_입력!$C$2:$G$289,5,0))</f>
        <v>4</v>
      </c>
      <c r="AJ174" s="28">
        <f>IF(AT174="","",VLOOKUP(AT174,추피_입력!$C$2:$G$289,5,0))</f>
        <v>3</v>
      </c>
      <c r="AK174" s="28">
        <f>IF(AU174="","",VLOOKUP(AU174,추피_입력!$C$2:$G$289,5,0))</f>
        <v>2</v>
      </c>
      <c r="AL174" s="28">
        <f>IF(AV174="","",VLOOKUP(AV174,추피_입력!$C$2:$G$289,5,0))</f>
        <v>5</v>
      </c>
      <c r="AM174" s="28">
        <f>IF(AW174="","",VLOOKUP(AW174,추피_입력!$C$2:$G$289,5,0))</f>
        <v>1</v>
      </c>
      <c r="AN174" s="28" t="str">
        <f>IF(AX174="","",VLOOKUP(AX174,추피_입력!$C$2:$G$289,5,0))</f>
        <v/>
      </c>
      <c r="AO174" s="28" t="str">
        <f>IF(AY174="","",VLOOKUP(AY174,추피_입력!$C$2:$G$289,5,0))</f>
        <v/>
      </c>
      <c r="AP174" s="28" t="str">
        <f>IF(AZ174="","",VLOOKUP(AZ174,추피_입력!$C$2:$G$289,5,0))</f>
        <v/>
      </c>
      <c r="AQ174" s="28" t="str">
        <f>IF(BA174="","",VLOOKUP(BA174,추피_입력!$C$2:$G$289,5,0))</f>
        <v/>
      </c>
      <c r="AR174" s="28" t="str">
        <f>IF(N174="","",VLOOKUP(N174,추피_입력!$B$2:$E$289,2,0))</f>
        <v>b-10</v>
      </c>
      <c r="AS174" s="28" t="str">
        <f>IF(O174="","",VLOOKUP(O174,추피_입력!$B$2:$E$289,2,0))</f>
        <v>c-65</v>
      </c>
      <c r="AT174" s="28" t="str">
        <f>IF(P174="","",VLOOKUP(P174,추피_입력!$B$2:$E$289,2,0))</f>
        <v>c-78</v>
      </c>
      <c r="AU174" s="28" t="str">
        <f>IF(Q174="","",VLOOKUP(Q174,추피_입력!$B$2:$E$289,2,0))</f>
        <v>c-62</v>
      </c>
      <c r="AV174" s="28" t="str">
        <f>IF(R174="","",VLOOKUP(R174,추피_입력!$B$2:$E$289,2,0))</f>
        <v>d-27</v>
      </c>
      <c r="AW174" s="28" t="str">
        <f>IF(S174="","",VLOOKUP(S174,추피_입력!$B$2:$E$289,2,0))</f>
        <v>b-49</v>
      </c>
      <c r="AX174" s="28" t="str">
        <f>IF(T174="","",VLOOKUP(T174,추피_입력!$B$2:$E$289,2,0))</f>
        <v/>
      </c>
      <c r="AY174" s="28" t="str">
        <f>IF(U174="","",VLOOKUP(U174,추피_입력!$B$2:$E$289,2,0))</f>
        <v/>
      </c>
      <c r="AZ174" s="28" t="str">
        <f>IF(V174="","",VLOOKUP(V174,추피_입력!$B$2:$E$289,2,0))</f>
        <v/>
      </c>
      <c r="BA174" s="28" t="str">
        <f>IF(W174="","",VLOOKUP(W174,추피_입력!$B$2:$E$289,2,0))</f>
        <v/>
      </c>
      <c r="BB174" s="28"/>
      <c r="BC174" s="28"/>
      <c r="BD174" s="28"/>
      <c r="BE174" s="28"/>
      <c r="BF174" s="28"/>
      <c r="BG174" s="28"/>
      <c r="BH174" s="28"/>
      <c r="BI174" s="28"/>
      <c r="BJ174" s="28">
        <v>3</v>
      </c>
      <c r="BK174" s="28" t="str">
        <f t="shared" si="115"/>
        <v/>
      </c>
      <c r="BL174" s="28" t="str">
        <f t="shared" si="116"/>
        <v/>
      </c>
      <c r="BM174" s="28" t="str">
        <f t="shared" si="117"/>
        <v>물질0.2</v>
      </c>
      <c r="BN174" s="28" t="str">
        <f t="shared" si="118"/>
        <v/>
      </c>
      <c r="BO174" s="28" t="str">
        <f t="shared" si="119"/>
        <v/>
      </c>
      <c r="BP174" s="28" t="str">
        <f t="shared" si="120"/>
        <v/>
      </c>
      <c r="BQ174" s="28" t="str">
        <f t="shared" si="121"/>
        <v/>
      </c>
      <c r="BR174" s="28" t="str">
        <f t="shared" si="122"/>
        <v/>
      </c>
      <c r="BS174" s="28" t="str">
        <f t="shared" si="123"/>
        <v/>
      </c>
      <c r="BT174" s="28">
        <f t="shared" si="124"/>
        <v>0.2</v>
      </c>
      <c r="BU174" s="28" t="str">
        <f t="shared" si="137"/>
        <v>물질0.2</v>
      </c>
      <c r="BV174" s="28"/>
      <c r="BW174" s="28"/>
      <c r="BX174" s="28">
        <v>0.2</v>
      </c>
      <c r="BY174" s="28"/>
      <c r="BZ174" s="28"/>
      <c r="CA174" s="28"/>
      <c r="CB174" s="28"/>
      <c r="CC174" s="28"/>
      <c r="CD174" s="28"/>
      <c r="CE174" s="28">
        <f t="shared" si="138"/>
        <v>0.06</v>
      </c>
      <c r="CF174" s="28">
        <f t="shared" si="125"/>
        <v>7.0000000000000007E-2</v>
      </c>
      <c r="CG174" s="28">
        <f t="shared" si="126"/>
        <v>7.0000000000000007E-2</v>
      </c>
      <c r="CH174" s="30" t="str">
        <f t="shared" si="139"/>
        <v>물질</v>
      </c>
      <c r="CI174" s="30" t="str">
        <f t="shared" si="140"/>
        <v>-</v>
      </c>
      <c r="CJ174" s="30">
        <f t="shared" si="141"/>
        <v>0.06</v>
      </c>
      <c r="CK174" s="30">
        <f t="shared" si="142"/>
        <v>11</v>
      </c>
      <c r="CL174" s="30" t="str">
        <f t="shared" si="143"/>
        <v/>
      </c>
      <c r="CM174" s="31" t="str">
        <f t="shared" si="144"/>
        <v/>
      </c>
    </row>
    <row r="175" spans="2:91" s="41" customFormat="1" ht="13.5" hidden="1" x14ac:dyDescent="0.3">
      <c r="B175" s="27">
        <v>172</v>
      </c>
      <c r="C175" s="32" t="s">
        <v>1235</v>
      </c>
      <c r="D175" s="33" t="str">
        <f t="shared" si="127"/>
        <v>마리 파우렌츠 1→2각</v>
      </c>
      <c r="E175" s="33" t="str">
        <f t="shared" si="128"/>
        <v>에스 0→4각</v>
      </c>
      <c r="F175" s="33" t="str">
        <f t="shared" si="129"/>
        <v>제이 0→3각</v>
      </c>
      <c r="G175" s="33" t="str">
        <f t="shared" si="130"/>
        <v>안톤 0→2각</v>
      </c>
      <c r="H175" s="33" t="str">
        <f t="shared" si="131"/>
        <v>세비엘 0→5각</v>
      </c>
      <c r="I175" s="33" t="str">
        <f t="shared" si="132"/>
        <v/>
      </c>
      <c r="J175" s="33" t="str">
        <f t="shared" si="133"/>
        <v/>
      </c>
      <c r="K175" s="33" t="str">
        <f t="shared" si="134"/>
        <v/>
      </c>
      <c r="L175" s="33" t="str">
        <f t="shared" si="135"/>
        <v/>
      </c>
      <c r="M175" s="33" t="str">
        <f t="shared" si="136"/>
        <v/>
      </c>
      <c r="N175" s="32" t="s">
        <v>1166</v>
      </c>
      <c r="O175" s="32" t="s">
        <v>1232</v>
      </c>
      <c r="P175" s="32" t="s">
        <v>428</v>
      </c>
      <c r="Q175" s="32" t="s">
        <v>434</v>
      </c>
      <c r="R175" s="32" t="s">
        <v>388</v>
      </c>
      <c r="S175" s="32"/>
      <c r="T175" s="32"/>
      <c r="U175" s="32"/>
      <c r="V175" s="32"/>
      <c r="W175" s="32"/>
      <c r="X175" s="32">
        <f>IF(AR175="","",VLOOKUP(AR175,추피_입력!$C$2:$E$289,2,0))</f>
        <v>1</v>
      </c>
      <c r="Y175" s="32">
        <f>IF(AS175="","",VLOOKUP(AS175,추피_입력!$C$2:$E$289,2,0))</f>
        <v>0</v>
      </c>
      <c r="Z175" s="32">
        <f>IF(AT175="","",VLOOKUP(AT175,추피_입력!$C$2:$E$289,2,0))</f>
        <v>0</v>
      </c>
      <c r="AA175" s="32">
        <f>IF(AU175="","",VLOOKUP(AU175,추피_입력!$C$2:$E$289,2,0))</f>
        <v>0</v>
      </c>
      <c r="AB175" s="32">
        <f>IF(AV175="","",VLOOKUP(AV175,추피_입력!$C$2:$E$289,2,0))</f>
        <v>0</v>
      </c>
      <c r="AC175" s="32" t="str">
        <f>IF(AW175="","",VLOOKUP(AW175,추피_입력!$C$2:$E$289,2,0))</f>
        <v/>
      </c>
      <c r="AD175" s="32" t="str">
        <f>IF(AX175="","",VLOOKUP(AX175,추피_입력!$C$2:$E$289,2,0))</f>
        <v/>
      </c>
      <c r="AE175" s="32" t="str">
        <f>IF(AY175="","",VLOOKUP(AY175,추피_입력!$C$2:$E$289,2,0))</f>
        <v/>
      </c>
      <c r="AF175" s="32" t="str">
        <f>IF(AZ175="","",VLOOKUP(AZ175,추피_입력!$C$2:$E$289,2,0))</f>
        <v/>
      </c>
      <c r="AG175" s="32" t="str">
        <f>IF(BA175="","",VLOOKUP(BA175,추피_입력!$C$2:$E$289,2,0))</f>
        <v/>
      </c>
      <c r="AH175" s="32">
        <f>IF(AR175="","",VLOOKUP(AR175,추피_입력!$C$2:$G$289,5,0))</f>
        <v>2</v>
      </c>
      <c r="AI175" s="32">
        <f>IF(AS175="","",VLOOKUP(AS175,추피_입력!$C$2:$G$289,5,0))</f>
        <v>4</v>
      </c>
      <c r="AJ175" s="32">
        <f>IF(AT175="","",VLOOKUP(AT175,추피_입력!$C$2:$G$289,5,0))</f>
        <v>3</v>
      </c>
      <c r="AK175" s="32">
        <f>IF(AU175="","",VLOOKUP(AU175,추피_입력!$C$2:$G$289,5,0))</f>
        <v>2</v>
      </c>
      <c r="AL175" s="32">
        <f>IF(AV175="","",VLOOKUP(AV175,추피_입력!$C$2:$G$289,5,0))</f>
        <v>5</v>
      </c>
      <c r="AM175" s="32" t="str">
        <f>IF(AW175="","",VLOOKUP(AW175,추피_입력!$C$2:$G$289,5,0))</f>
        <v/>
      </c>
      <c r="AN175" s="32" t="str">
        <f>IF(AX175="","",VLOOKUP(AX175,추피_입력!$C$2:$G$289,5,0))</f>
        <v/>
      </c>
      <c r="AO175" s="32" t="str">
        <f>IF(AY175="","",VLOOKUP(AY175,추피_입력!$C$2:$G$289,5,0))</f>
        <v/>
      </c>
      <c r="AP175" s="32" t="str">
        <f>IF(AZ175="","",VLOOKUP(AZ175,추피_입력!$C$2:$G$289,5,0))</f>
        <v/>
      </c>
      <c r="AQ175" s="32" t="str">
        <f>IF(BA175="","",VLOOKUP(BA175,추피_입력!$C$2:$G$289,5,0))</f>
        <v/>
      </c>
      <c r="AR175" s="32" t="str">
        <f>IF(N175="","",VLOOKUP(N175,추피_입력!$B$2:$E$289,2,0))</f>
        <v>b-10</v>
      </c>
      <c r="AS175" s="32" t="str">
        <f>IF(O175="","",VLOOKUP(O175,추피_입력!$B$2:$E$289,2,0))</f>
        <v>c-65</v>
      </c>
      <c r="AT175" s="32" t="str">
        <f>IF(P175="","",VLOOKUP(P175,추피_입력!$B$2:$E$289,2,0))</f>
        <v>c-78</v>
      </c>
      <c r="AU175" s="32" t="str">
        <f>IF(Q175="","",VLOOKUP(Q175,추피_입력!$B$2:$E$289,2,0))</f>
        <v>c-62</v>
      </c>
      <c r="AV175" s="32" t="str">
        <f>IF(R175="","",VLOOKUP(R175,추피_입력!$B$2:$E$289,2,0))</f>
        <v>d-27</v>
      </c>
      <c r="AW175" s="32" t="str">
        <f>IF(S175="","",VLOOKUP(S175,추피_입력!$B$2:$E$289,2,0))</f>
        <v/>
      </c>
      <c r="AX175" s="32" t="str">
        <f>IF(T175="","",VLOOKUP(T175,추피_입력!$B$2:$E$289,2,0))</f>
        <v/>
      </c>
      <c r="AY175" s="32" t="str">
        <f>IF(U175="","",VLOOKUP(U175,추피_입력!$B$2:$E$289,2,0))</f>
        <v/>
      </c>
      <c r="AZ175" s="32" t="str">
        <f>IF(V175="","",VLOOKUP(V175,추피_입력!$B$2:$E$289,2,0))</f>
        <v/>
      </c>
      <c r="BA175" s="32" t="str">
        <f>IF(W175="","",VLOOKUP(W175,추피_입력!$B$2:$E$289,2,0))</f>
        <v/>
      </c>
      <c r="BB175" s="32"/>
      <c r="BC175" s="32"/>
      <c r="BD175" s="32"/>
      <c r="BE175" s="32"/>
      <c r="BF175" s="32">
        <v>2</v>
      </c>
      <c r="BG175" s="32"/>
      <c r="BH175" s="32"/>
      <c r="BI175" s="32"/>
      <c r="BJ175" s="32"/>
      <c r="BK175" s="32" t="str">
        <f t="shared" si="115"/>
        <v/>
      </c>
      <c r="BL175" s="32" t="str">
        <f t="shared" si="116"/>
        <v/>
      </c>
      <c r="BM175" s="32" t="str">
        <f t="shared" si="117"/>
        <v/>
      </c>
      <c r="BN175" s="32" t="str">
        <f t="shared" si="118"/>
        <v/>
      </c>
      <c r="BO175" s="32" t="str">
        <f t="shared" si="119"/>
        <v/>
      </c>
      <c r="BP175" s="32" t="str">
        <f t="shared" si="120"/>
        <v/>
      </c>
      <c r="BQ175" s="32" t="str">
        <f t="shared" si="121"/>
        <v/>
      </c>
      <c r="BR175" s="32" t="str">
        <f t="shared" si="122"/>
        <v/>
      </c>
      <c r="BS175" s="32" t="str">
        <f t="shared" si="123"/>
        <v>기계0.2</v>
      </c>
      <c r="BT175" s="32">
        <f t="shared" si="124"/>
        <v>0.2</v>
      </c>
      <c r="BU175" s="32" t="str">
        <f t="shared" si="137"/>
        <v>기계0.2</v>
      </c>
      <c r="BV175" s="32"/>
      <c r="BW175" s="32"/>
      <c r="BX175" s="32"/>
      <c r="BY175" s="32"/>
      <c r="BZ175" s="32"/>
      <c r="CA175" s="32"/>
      <c r="CB175" s="32"/>
      <c r="CC175" s="32"/>
      <c r="CD175" s="32">
        <v>0.2</v>
      </c>
      <c r="CE175" s="32">
        <f t="shared" si="138"/>
        <v>0.06</v>
      </c>
      <c r="CF175" s="32">
        <f t="shared" si="125"/>
        <v>7.0000000000000007E-2</v>
      </c>
      <c r="CG175" s="32">
        <f t="shared" si="126"/>
        <v>7.0000000000000007E-2</v>
      </c>
      <c r="CH175" s="34" t="str">
        <f t="shared" si="139"/>
        <v>기계</v>
      </c>
      <c r="CI175" s="34" t="str">
        <f t="shared" si="140"/>
        <v>-</v>
      </c>
      <c r="CJ175" s="34">
        <f t="shared" si="141"/>
        <v>0.06</v>
      </c>
      <c r="CK175" s="34">
        <f t="shared" si="142"/>
        <v>9</v>
      </c>
      <c r="CL175" s="34" t="str">
        <f t="shared" si="143"/>
        <v/>
      </c>
      <c r="CM175" s="35" t="str">
        <f t="shared" si="144"/>
        <v/>
      </c>
    </row>
    <row r="176" spans="2:91" s="41" customFormat="1" ht="13.5" hidden="1" x14ac:dyDescent="0.3">
      <c r="B176" s="27">
        <v>173</v>
      </c>
      <c r="C176" s="28" t="s">
        <v>1236</v>
      </c>
      <c r="D176" s="29" t="str">
        <f t="shared" si="127"/>
        <v>나비 0→3각</v>
      </c>
      <c r="E176" s="29" t="str">
        <f t="shared" si="128"/>
        <v>칼도르 0→5각</v>
      </c>
      <c r="F176" s="29" t="str">
        <f t="shared" si="129"/>
        <v>비올레 0→5각</v>
      </c>
      <c r="G176" s="29" t="str">
        <f t="shared" si="130"/>
        <v>루티아 0→4각</v>
      </c>
      <c r="H176" s="29" t="str">
        <f t="shared" si="131"/>
        <v/>
      </c>
      <c r="I176" s="29" t="str">
        <f t="shared" si="132"/>
        <v/>
      </c>
      <c r="J176" s="29" t="str">
        <f t="shared" si="133"/>
        <v/>
      </c>
      <c r="K176" s="29" t="str">
        <f t="shared" si="134"/>
        <v/>
      </c>
      <c r="L176" s="29" t="str">
        <f t="shared" si="135"/>
        <v/>
      </c>
      <c r="M176" s="29" t="str">
        <f t="shared" si="136"/>
        <v/>
      </c>
      <c r="N176" s="28" t="s">
        <v>889</v>
      </c>
      <c r="O176" s="28" t="s">
        <v>988</v>
      </c>
      <c r="P176" s="28" t="s">
        <v>989</v>
      </c>
      <c r="Q176" s="28" t="s">
        <v>1081</v>
      </c>
      <c r="R176" s="28"/>
      <c r="S176" s="28"/>
      <c r="T176" s="28"/>
      <c r="U176" s="28"/>
      <c r="V176" s="28"/>
      <c r="W176" s="28"/>
      <c r="X176" s="28">
        <f>IF(AR176="","",VLOOKUP(AR176,추피_입력!$C$2:$E$289,2,0))</f>
        <v>0</v>
      </c>
      <c r="Y176" s="28">
        <f>IF(AS176="","",VLOOKUP(AS176,추피_입력!$C$2:$E$289,2,0))</f>
        <v>0</v>
      </c>
      <c r="Z176" s="28">
        <f>IF(AT176="","",VLOOKUP(AT176,추피_입력!$C$2:$E$289,2,0))</f>
        <v>0</v>
      </c>
      <c r="AA176" s="28">
        <f>IF(AU176="","",VLOOKUP(AU176,추피_입력!$C$2:$E$289,2,0))</f>
        <v>0</v>
      </c>
      <c r="AB176" s="28" t="str">
        <f>IF(AV176="","",VLOOKUP(AV176,추피_입력!$C$2:$E$289,2,0))</f>
        <v/>
      </c>
      <c r="AC176" s="28" t="str">
        <f>IF(AW176="","",VLOOKUP(AW176,추피_입력!$C$2:$E$289,2,0))</f>
        <v/>
      </c>
      <c r="AD176" s="28" t="str">
        <f>IF(AX176="","",VLOOKUP(AX176,추피_입력!$C$2:$E$289,2,0))</f>
        <v/>
      </c>
      <c r="AE176" s="28" t="str">
        <f>IF(AY176="","",VLOOKUP(AY176,추피_입력!$C$2:$E$289,2,0))</f>
        <v/>
      </c>
      <c r="AF176" s="28" t="str">
        <f>IF(AZ176="","",VLOOKUP(AZ176,추피_입력!$C$2:$E$289,2,0))</f>
        <v/>
      </c>
      <c r="AG176" s="28" t="str">
        <f>IF(BA176="","",VLOOKUP(BA176,추피_입력!$C$2:$E$289,2,0))</f>
        <v/>
      </c>
      <c r="AH176" s="28">
        <f>IF(AR176="","",VLOOKUP(AR176,추피_입력!$C$2:$G$289,5,0))</f>
        <v>3</v>
      </c>
      <c r="AI176" s="28">
        <f>IF(AS176="","",VLOOKUP(AS176,추피_입력!$C$2:$G$289,5,0))</f>
        <v>5</v>
      </c>
      <c r="AJ176" s="28">
        <f>IF(AT176="","",VLOOKUP(AT176,추피_입력!$C$2:$G$289,5,0))</f>
        <v>5</v>
      </c>
      <c r="AK176" s="28">
        <f>IF(AU176="","",VLOOKUP(AU176,추피_입력!$C$2:$G$289,5,0))</f>
        <v>4</v>
      </c>
      <c r="AL176" s="28" t="str">
        <f>IF(AV176="","",VLOOKUP(AV176,추피_입력!$C$2:$G$289,5,0))</f>
        <v/>
      </c>
      <c r="AM176" s="28" t="str">
        <f>IF(AW176="","",VLOOKUP(AW176,추피_입력!$C$2:$G$289,5,0))</f>
        <v/>
      </c>
      <c r="AN176" s="28" t="str">
        <f>IF(AX176="","",VLOOKUP(AX176,추피_입력!$C$2:$G$289,5,0))</f>
        <v/>
      </c>
      <c r="AO176" s="28" t="str">
        <f>IF(AY176="","",VLOOKUP(AY176,추피_입력!$C$2:$G$289,5,0))</f>
        <v/>
      </c>
      <c r="AP176" s="28" t="str">
        <f>IF(AZ176="","",VLOOKUP(AZ176,추피_입력!$C$2:$G$289,5,0))</f>
        <v/>
      </c>
      <c r="AQ176" s="28" t="str">
        <f>IF(BA176="","",VLOOKUP(BA176,추피_입력!$C$2:$G$289,5,0))</f>
        <v/>
      </c>
      <c r="AR176" s="28" t="str">
        <f>IF(N176="","",VLOOKUP(N176,추피_입력!$B$2:$E$289,2,0))</f>
        <v>e-4</v>
      </c>
      <c r="AS176" s="28" t="str">
        <f>IF(O176="","",VLOOKUP(O176,추피_입력!$B$2:$E$289,2,0))</f>
        <v>b-55</v>
      </c>
      <c r="AT176" s="28" t="str">
        <f>IF(P176="","",VLOOKUP(P176,추피_입력!$B$2:$E$289,2,0))</f>
        <v>c-39</v>
      </c>
      <c r="AU176" s="28" t="str">
        <f>IF(Q176="","",VLOOKUP(Q176,추피_입력!$B$2:$E$289,2,0))</f>
        <v>d-14</v>
      </c>
      <c r="AV176" s="28" t="str">
        <f>IF(R176="","",VLOOKUP(R176,추피_입력!$B$2:$E$289,2,0))</f>
        <v/>
      </c>
      <c r="AW176" s="28" t="str">
        <f>IF(S176="","",VLOOKUP(S176,추피_입력!$B$2:$E$289,2,0))</f>
        <v/>
      </c>
      <c r="AX176" s="28" t="str">
        <f>IF(T176="","",VLOOKUP(T176,추피_입력!$B$2:$E$289,2,0))</f>
        <v/>
      </c>
      <c r="AY176" s="28" t="str">
        <f>IF(U176="","",VLOOKUP(U176,추피_입력!$B$2:$E$289,2,0))</f>
        <v/>
      </c>
      <c r="AZ176" s="28" t="str">
        <f>IF(V176="","",VLOOKUP(V176,추피_입력!$B$2:$E$289,2,0))</f>
        <v/>
      </c>
      <c r="BA176" s="28" t="str">
        <f>IF(W176="","",VLOOKUP(W176,추피_입력!$B$2:$E$289,2,0))</f>
        <v/>
      </c>
      <c r="BB176" s="28"/>
      <c r="BC176" s="28">
        <v>4</v>
      </c>
      <c r="BD176" s="28"/>
      <c r="BE176" s="28"/>
      <c r="BF176" s="28"/>
      <c r="BG176" s="28"/>
      <c r="BH176" s="28"/>
      <c r="BI176" s="28"/>
      <c r="BJ176" s="28"/>
      <c r="BK176" s="28" t="str">
        <f t="shared" si="115"/>
        <v/>
      </c>
      <c r="BL176" s="28" t="str">
        <f t="shared" si="116"/>
        <v/>
      </c>
      <c r="BM176" s="28" t="str">
        <f t="shared" si="117"/>
        <v/>
      </c>
      <c r="BN176" s="28" t="str">
        <f t="shared" si="118"/>
        <v/>
      </c>
      <c r="BO176" s="28" t="str">
        <f t="shared" si="119"/>
        <v/>
      </c>
      <c r="BP176" s="28" t="str">
        <f t="shared" si="120"/>
        <v/>
      </c>
      <c r="BQ176" s="28" t="str">
        <f t="shared" si="121"/>
        <v/>
      </c>
      <c r="BR176" s="28" t="str">
        <f t="shared" si="122"/>
        <v>야수0.2</v>
      </c>
      <c r="BS176" s="28" t="str">
        <f t="shared" si="123"/>
        <v/>
      </c>
      <c r="BT176" s="28">
        <f t="shared" si="124"/>
        <v>0.2</v>
      </c>
      <c r="BU176" s="28" t="str">
        <f t="shared" si="137"/>
        <v>야수0.2</v>
      </c>
      <c r="BV176" s="28"/>
      <c r="BW176" s="28"/>
      <c r="BX176" s="28"/>
      <c r="BY176" s="28"/>
      <c r="BZ176" s="28"/>
      <c r="CA176" s="28"/>
      <c r="CB176" s="28"/>
      <c r="CC176" s="28">
        <v>0.2</v>
      </c>
      <c r="CD176" s="28"/>
      <c r="CE176" s="28">
        <f t="shared" si="138"/>
        <v>0.06</v>
      </c>
      <c r="CF176" s="28">
        <f t="shared" si="125"/>
        <v>7.0000000000000007E-2</v>
      </c>
      <c r="CG176" s="28">
        <f t="shared" si="126"/>
        <v>7.0000000000000007E-2</v>
      </c>
      <c r="CH176" s="30" t="str">
        <f t="shared" si="139"/>
        <v>야수</v>
      </c>
      <c r="CI176" s="30" t="str">
        <f t="shared" si="140"/>
        <v>-</v>
      </c>
      <c r="CJ176" s="30">
        <f t="shared" si="141"/>
        <v>0.13</v>
      </c>
      <c r="CK176" s="30">
        <f t="shared" si="142"/>
        <v>8</v>
      </c>
      <c r="CL176" s="30">
        <f t="shared" si="143"/>
        <v>16</v>
      </c>
      <c r="CM176" s="31" t="str">
        <f t="shared" si="144"/>
        <v/>
      </c>
    </row>
    <row r="177" spans="2:91" s="41" customFormat="1" ht="13.5" hidden="1" x14ac:dyDescent="0.3">
      <c r="B177" s="27">
        <v>174</v>
      </c>
      <c r="C177" s="32" t="s">
        <v>1237</v>
      </c>
      <c r="D177" s="33" t="str">
        <f t="shared" si="127"/>
        <v>소금거인 1→3각</v>
      </c>
      <c r="E177" s="33" t="str">
        <f t="shared" si="128"/>
        <v>천둥 1→5각</v>
      </c>
      <c r="F177" s="33" t="str">
        <f t="shared" si="129"/>
        <v>모리나 0→5각</v>
      </c>
      <c r="G177" s="33" t="str">
        <f t="shared" si="130"/>
        <v>다단 0→4각</v>
      </c>
      <c r="H177" s="33" t="str">
        <f t="shared" si="131"/>
        <v>자이언트 웜 0→5각</v>
      </c>
      <c r="I177" s="33" t="str">
        <f t="shared" si="132"/>
        <v>타나토스 0→2각</v>
      </c>
      <c r="J177" s="33" t="str">
        <f t="shared" si="133"/>
        <v/>
      </c>
      <c r="K177" s="33" t="str">
        <f t="shared" si="134"/>
        <v/>
      </c>
      <c r="L177" s="33" t="str">
        <f t="shared" si="135"/>
        <v/>
      </c>
      <c r="M177" s="33" t="str">
        <f t="shared" si="136"/>
        <v/>
      </c>
      <c r="N177" s="32" t="s">
        <v>962</v>
      </c>
      <c r="O177" s="32" t="s">
        <v>1176</v>
      </c>
      <c r="P177" s="32" t="s">
        <v>358</v>
      </c>
      <c r="Q177" s="32" t="s">
        <v>435</v>
      </c>
      <c r="R177" s="32" t="s">
        <v>426</v>
      </c>
      <c r="S177" s="32" t="s">
        <v>338</v>
      </c>
      <c r="T177" s="32"/>
      <c r="U177" s="32"/>
      <c r="V177" s="32"/>
      <c r="W177" s="32"/>
      <c r="X177" s="32">
        <f>IF(AR177="","",VLOOKUP(AR177,추피_입력!$C$2:$E$289,2,0))</f>
        <v>1</v>
      </c>
      <c r="Y177" s="32">
        <f>IF(AS177="","",VLOOKUP(AS177,추피_입력!$C$2:$E$289,2,0))</f>
        <v>1</v>
      </c>
      <c r="Z177" s="32">
        <f>IF(AT177="","",VLOOKUP(AT177,추피_입력!$C$2:$E$289,2,0))</f>
        <v>0</v>
      </c>
      <c r="AA177" s="32">
        <f>IF(AU177="","",VLOOKUP(AU177,추피_입력!$C$2:$E$289,2,0))</f>
        <v>0</v>
      </c>
      <c r="AB177" s="32">
        <f>IF(AV177="","",VLOOKUP(AV177,추피_입력!$C$2:$E$289,2,0))</f>
        <v>0</v>
      </c>
      <c r="AC177" s="32">
        <f>IF(AW177="","",VLOOKUP(AW177,추피_입력!$C$2:$E$289,2,0))</f>
        <v>0</v>
      </c>
      <c r="AD177" s="32" t="str">
        <f>IF(AX177="","",VLOOKUP(AX177,추피_입력!$C$2:$E$289,2,0))</f>
        <v/>
      </c>
      <c r="AE177" s="32" t="str">
        <f>IF(AY177="","",VLOOKUP(AY177,추피_입력!$C$2:$E$289,2,0))</f>
        <v/>
      </c>
      <c r="AF177" s="32" t="str">
        <f>IF(AZ177="","",VLOOKUP(AZ177,추피_입력!$C$2:$E$289,2,0))</f>
        <v/>
      </c>
      <c r="AG177" s="32" t="str">
        <f>IF(BA177="","",VLOOKUP(BA177,추피_입력!$C$2:$E$289,2,0))</f>
        <v/>
      </c>
      <c r="AH177" s="32">
        <f>IF(AR177="","",VLOOKUP(AR177,추피_입력!$C$2:$G$289,5,0))</f>
        <v>3</v>
      </c>
      <c r="AI177" s="32">
        <f>IF(AS177="","",VLOOKUP(AS177,추피_입력!$C$2:$G$289,5,0))</f>
        <v>5</v>
      </c>
      <c r="AJ177" s="32">
        <f>IF(AT177="","",VLOOKUP(AT177,추피_입력!$C$2:$G$289,5,0))</f>
        <v>5</v>
      </c>
      <c r="AK177" s="32">
        <f>IF(AU177="","",VLOOKUP(AU177,추피_입력!$C$2:$G$289,5,0))</f>
        <v>4</v>
      </c>
      <c r="AL177" s="32">
        <f>IF(AV177="","",VLOOKUP(AV177,추피_입력!$C$2:$G$289,5,0))</f>
        <v>5</v>
      </c>
      <c r="AM177" s="32">
        <f>IF(AW177="","",VLOOKUP(AW177,추피_입력!$C$2:$G$289,5,0))</f>
        <v>2</v>
      </c>
      <c r="AN177" s="32" t="str">
        <f>IF(AX177="","",VLOOKUP(AX177,추피_입력!$C$2:$G$289,5,0))</f>
        <v/>
      </c>
      <c r="AO177" s="32" t="str">
        <f>IF(AY177="","",VLOOKUP(AY177,추피_입력!$C$2:$G$289,5,0))</f>
        <v/>
      </c>
      <c r="AP177" s="32" t="str">
        <f>IF(AZ177="","",VLOOKUP(AZ177,추피_입력!$C$2:$G$289,5,0))</f>
        <v/>
      </c>
      <c r="AQ177" s="32" t="str">
        <f>IF(BA177="","",VLOOKUP(BA177,추피_입력!$C$2:$G$289,5,0))</f>
        <v/>
      </c>
      <c r="AR177" s="32" t="str">
        <f>IF(N177="","",VLOOKUP(N177,추피_입력!$B$2:$E$289,2,0))</f>
        <v>c-45</v>
      </c>
      <c r="AS177" s="32" t="str">
        <f>IF(O177="","",VLOOKUP(O177,추피_입력!$B$2:$E$289,2,0))</f>
        <v>c-80</v>
      </c>
      <c r="AT177" s="32" t="str">
        <f>IF(P177="","",VLOOKUP(P177,추피_입력!$B$2:$E$289,2,0))</f>
        <v>d-16</v>
      </c>
      <c r="AU177" s="32" t="str">
        <f>IF(Q177="","",VLOOKUP(Q177,추피_입력!$B$2:$E$289,2,0))</f>
        <v>d-7</v>
      </c>
      <c r="AV177" s="32" t="str">
        <f>IF(R177="","",VLOOKUP(R177,추피_입력!$B$2:$E$289,2,0))</f>
        <v>d-39</v>
      </c>
      <c r="AW177" s="32" t="str">
        <f>IF(S177="","",VLOOKUP(S177,추피_입력!$B$2:$E$289,2,0))</f>
        <v>b-64</v>
      </c>
      <c r="AX177" s="32" t="str">
        <f>IF(T177="","",VLOOKUP(T177,추피_입력!$B$2:$E$289,2,0))</f>
        <v/>
      </c>
      <c r="AY177" s="32" t="str">
        <f>IF(U177="","",VLOOKUP(U177,추피_입력!$B$2:$E$289,2,0))</f>
        <v/>
      </c>
      <c r="AZ177" s="32" t="str">
        <f>IF(V177="","",VLOOKUP(V177,추피_입력!$B$2:$E$289,2,0))</f>
        <v/>
      </c>
      <c r="BA177" s="32" t="str">
        <f>IF(W177="","",VLOOKUP(W177,추피_입력!$B$2:$E$289,2,0))</f>
        <v/>
      </c>
      <c r="BB177" s="32"/>
      <c r="BC177" s="32"/>
      <c r="BD177" s="32"/>
      <c r="BE177" s="32">
        <v>2</v>
      </c>
      <c r="BF177" s="32"/>
      <c r="BG177" s="32"/>
      <c r="BH177" s="32"/>
      <c r="BI177" s="32"/>
      <c r="BJ177" s="32"/>
      <c r="BK177" s="32" t="str">
        <f t="shared" si="115"/>
        <v/>
      </c>
      <c r="BL177" s="32" t="str">
        <f t="shared" si="116"/>
        <v/>
      </c>
      <c r="BM177" s="32" t="str">
        <f t="shared" si="117"/>
        <v/>
      </c>
      <c r="BN177" s="32" t="str">
        <f t="shared" si="118"/>
        <v/>
      </c>
      <c r="BO177" s="32" t="str">
        <f t="shared" si="119"/>
        <v/>
      </c>
      <c r="BP177" s="32" t="str">
        <f t="shared" si="120"/>
        <v/>
      </c>
      <c r="BQ177" s="32" t="str">
        <f t="shared" si="121"/>
        <v/>
      </c>
      <c r="BR177" s="32" t="str">
        <f t="shared" si="122"/>
        <v>야수0.2</v>
      </c>
      <c r="BS177" s="32" t="str">
        <f t="shared" si="123"/>
        <v/>
      </c>
      <c r="BT177" s="32">
        <f t="shared" si="124"/>
        <v>0.2</v>
      </c>
      <c r="BU177" s="32" t="str">
        <f t="shared" si="137"/>
        <v>야수0.2</v>
      </c>
      <c r="BV177" s="32"/>
      <c r="BW177" s="32"/>
      <c r="BX177" s="32"/>
      <c r="BY177" s="32"/>
      <c r="BZ177" s="32"/>
      <c r="CA177" s="32"/>
      <c r="CB177" s="32"/>
      <c r="CC177" s="32">
        <v>0.2</v>
      </c>
      <c r="CD177" s="32"/>
      <c r="CE177" s="32">
        <f t="shared" si="138"/>
        <v>0.06</v>
      </c>
      <c r="CF177" s="32">
        <f t="shared" si="125"/>
        <v>7.0000000000000007E-2</v>
      </c>
      <c r="CG177" s="32">
        <f t="shared" si="126"/>
        <v>7.0000000000000007E-2</v>
      </c>
      <c r="CH177" s="34" t="str">
        <f t="shared" si="139"/>
        <v>야수</v>
      </c>
      <c r="CI177" s="34" t="str">
        <f t="shared" si="140"/>
        <v>-</v>
      </c>
      <c r="CJ177" s="34">
        <f t="shared" si="141"/>
        <v>0.13</v>
      </c>
      <c r="CK177" s="34">
        <f t="shared" si="142"/>
        <v>10</v>
      </c>
      <c r="CL177" s="34">
        <f t="shared" si="143"/>
        <v>22</v>
      </c>
      <c r="CM177" s="35" t="str">
        <f t="shared" si="144"/>
        <v/>
      </c>
    </row>
    <row r="178" spans="2:91" s="41" customFormat="1" ht="13.5" hidden="1" x14ac:dyDescent="0.3">
      <c r="B178" s="27">
        <v>175</v>
      </c>
      <c r="C178" s="28" t="s">
        <v>1238</v>
      </c>
      <c r="D178" s="29" t="str">
        <f t="shared" si="127"/>
        <v>타나토스 0→2각</v>
      </c>
      <c r="E178" s="29" t="str">
        <f t="shared" si="128"/>
        <v>에스더 루테란 1→3각</v>
      </c>
      <c r="F178" s="29" t="str">
        <f t="shared" si="129"/>
        <v/>
      </c>
      <c r="G178" s="29" t="str">
        <f t="shared" si="130"/>
        <v/>
      </c>
      <c r="H178" s="29" t="str">
        <f t="shared" si="131"/>
        <v/>
      </c>
      <c r="I178" s="29" t="str">
        <f t="shared" si="132"/>
        <v/>
      </c>
      <c r="J178" s="29" t="str">
        <f t="shared" si="133"/>
        <v/>
      </c>
      <c r="K178" s="29" t="str">
        <f t="shared" si="134"/>
        <v/>
      </c>
      <c r="L178" s="29" t="str">
        <f t="shared" si="135"/>
        <v/>
      </c>
      <c r="M178" s="29" t="str">
        <f t="shared" si="136"/>
        <v/>
      </c>
      <c r="N178" s="28" t="s">
        <v>1024</v>
      </c>
      <c r="O178" s="28" t="s">
        <v>940</v>
      </c>
      <c r="P178" s="28"/>
      <c r="Q178" s="28"/>
      <c r="R178" s="28"/>
      <c r="S178" s="28"/>
      <c r="T178" s="28"/>
      <c r="U178" s="28"/>
      <c r="V178" s="28"/>
      <c r="W178" s="28"/>
      <c r="X178" s="28">
        <f>IF(AR178="","",VLOOKUP(AR178,추피_입력!$C$2:$E$289,2,0))</f>
        <v>0</v>
      </c>
      <c r="Y178" s="28">
        <f>IF(AS178="","",VLOOKUP(AS178,추피_입력!$C$2:$E$289,2,0))</f>
        <v>1</v>
      </c>
      <c r="Z178" s="28" t="str">
        <f>IF(AT178="","",VLOOKUP(AT178,추피_입력!$C$2:$E$289,2,0))</f>
        <v/>
      </c>
      <c r="AA178" s="28" t="str">
        <f>IF(AU178="","",VLOOKUP(AU178,추피_입력!$C$2:$E$289,2,0))</f>
        <v/>
      </c>
      <c r="AB178" s="28" t="str">
        <f>IF(AV178="","",VLOOKUP(AV178,추피_입력!$C$2:$E$289,2,0))</f>
        <v/>
      </c>
      <c r="AC178" s="28" t="str">
        <f>IF(AW178="","",VLOOKUP(AW178,추피_입력!$C$2:$E$289,2,0))</f>
        <v/>
      </c>
      <c r="AD178" s="28" t="str">
        <f>IF(AX178="","",VLOOKUP(AX178,추피_입력!$C$2:$E$289,2,0))</f>
        <v/>
      </c>
      <c r="AE178" s="28" t="str">
        <f>IF(AY178="","",VLOOKUP(AY178,추피_입력!$C$2:$E$289,2,0))</f>
        <v/>
      </c>
      <c r="AF178" s="28" t="str">
        <f>IF(AZ178="","",VLOOKUP(AZ178,추피_입력!$C$2:$E$289,2,0))</f>
        <v/>
      </c>
      <c r="AG178" s="28" t="str">
        <f>IF(BA178="","",VLOOKUP(BA178,추피_입력!$C$2:$E$289,2,0))</f>
        <v/>
      </c>
      <c r="AH178" s="28">
        <f>IF(AR178="","",VLOOKUP(AR178,추피_입력!$C$2:$G$289,5,0))</f>
        <v>2</v>
      </c>
      <c r="AI178" s="28">
        <f>IF(AS178="","",VLOOKUP(AS178,추피_입력!$C$2:$G$289,5,0))</f>
        <v>3</v>
      </c>
      <c r="AJ178" s="28" t="str">
        <f>IF(AT178="","",VLOOKUP(AT178,추피_입력!$C$2:$G$289,5,0))</f>
        <v/>
      </c>
      <c r="AK178" s="28" t="str">
        <f>IF(AU178="","",VLOOKUP(AU178,추피_입력!$C$2:$G$289,5,0))</f>
        <v/>
      </c>
      <c r="AL178" s="28" t="str">
        <f>IF(AV178="","",VLOOKUP(AV178,추피_입력!$C$2:$G$289,5,0))</f>
        <v/>
      </c>
      <c r="AM178" s="28" t="str">
        <f>IF(AW178="","",VLOOKUP(AW178,추피_입력!$C$2:$G$289,5,0))</f>
        <v/>
      </c>
      <c r="AN178" s="28" t="str">
        <f>IF(AX178="","",VLOOKUP(AX178,추피_입력!$C$2:$G$289,5,0))</f>
        <v/>
      </c>
      <c r="AO178" s="28" t="str">
        <f>IF(AY178="","",VLOOKUP(AY178,추피_입력!$C$2:$G$289,5,0))</f>
        <v/>
      </c>
      <c r="AP178" s="28" t="str">
        <f>IF(AZ178="","",VLOOKUP(AZ178,추피_입력!$C$2:$G$289,5,0))</f>
        <v/>
      </c>
      <c r="AQ178" s="28" t="str">
        <f>IF(BA178="","",VLOOKUP(BA178,추피_입력!$C$2:$G$289,5,0))</f>
        <v/>
      </c>
      <c r="AR178" s="28" t="str">
        <f>IF(N178="","",VLOOKUP(N178,추피_입력!$B$2:$E$289,2,0))</f>
        <v>b-64</v>
      </c>
      <c r="AS178" s="28" t="str">
        <f>IF(O178="","",VLOOKUP(O178,추피_입력!$B$2:$E$289,2,0))</f>
        <v>a-16</v>
      </c>
      <c r="AT178" s="28" t="str">
        <f>IF(P178="","",VLOOKUP(P178,추피_입력!$B$2:$E$289,2,0))</f>
        <v/>
      </c>
      <c r="AU178" s="28" t="str">
        <f>IF(Q178="","",VLOOKUP(Q178,추피_입력!$B$2:$E$289,2,0))</f>
        <v/>
      </c>
      <c r="AV178" s="28" t="str">
        <f>IF(R178="","",VLOOKUP(R178,추피_입력!$B$2:$E$289,2,0))</f>
        <v/>
      </c>
      <c r="AW178" s="28" t="str">
        <f>IF(S178="","",VLOOKUP(S178,추피_입력!$B$2:$E$289,2,0))</f>
        <v/>
      </c>
      <c r="AX178" s="28" t="str">
        <f>IF(T178="","",VLOOKUP(T178,추피_입력!$B$2:$E$289,2,0))</f>
        <v/>
      </c>
      <c r="AY178" s="28" t="str">
        <f>IF(U178="","",VLOOKUP(U178,추피_입력!$B$2:$E$289,2,0))</f>
        <v/>
      </c>
      <c r="AZ178" s="28" t="str">
        <f>IF(V178="","",VLOOKUP(V178,추피_입력!$B$2:$E$289,2,0))</f>
        <v/>
      </c>
      <c r="BA178" s="28" t="str">
        <f>IF(W178="","",VLOOKUP(W178,추피_입력!$B$2:$E$289,2,0))</f>
        <v/>
      </c>
      <c r="BB178" s="28"/>
      <c r="BC178" s="28"/>
      <c r="BD178" s="28"/>
      <c r="BE178" s="28"/>
      <c r="BF178" s="28"/>
      <c r="BG178" s="28">
        <v>2</v>
      </c>
      <c r="BH178" s="28"/>
      <c r="BI178" s="28"/>
      <c r="BJ178" s="28"/>
      <c r="BK178" s="28" t="str">
        <f t="shared" si="115"/>
        <v/>
      </c>
      <c r="BL178" s="28" t="str">
        <f t="shared" si="116"/>
        <v/>
      </c>
      <c r="BM178" s="28" t="str">
        <f t="shared" si="117"/>
        <v/>
      </c>
      <c r="BN178" s="28" t="str">
        <f t="shared" si="118"/>
        <v/>
      </c>
      <c r="BO178" s="28" t="str">
        <f t="shared" si="119"/>
        <v/>
      </c>
      <c r="BP178" s="28" t="str">
        <f t="shared" si="120"/>
        <v/>
      </c>
      <c r="BQ178" s="28" t="str">
        <f t="shared" si="121"/>
        <v>정령0.2</v>
      </c>
      <c r="BR178" s="28" t="str">
        <f t="shared" si="122"/>
        <v/>
      </c>
      <c r="BS178" s="28" t="str">
        <f t="shared" si="123"/>
        <v/>
      </c>
      <c r="BT178" s="28">
        <f t="shared" si="124"/>
        <v>0.2</v>
      </c>
      <c r="BU178" s="28" t="str">
        <f t="shared" si="137"/>
        <v>정령0.2</v>
      </c>
      <c r="BV178" s="28"/>
      <c r="BW178" s="28"/>
      <c r="BX178" s="28"/>
      <c r="BY178" s="28"/>
      <c r="BZ178" s="28"/>
      <c r="CA178" s="28"/>
      <c r="CB178" s="28">
        <v>0.2</v>
      </c>
      <c r="CC178" s="28"/>
      <c r="CD178" s="28"/>
      <c r="CE178" s="28">
        <f t="shared" si="138"/>
        <v>0.06</v>
      </c>
      <c r="CF178" s="28">
        <f t="shared" si="125"/>
        <v>7.0000000000000007E-2</v>
      </c>
      <c r="CG178" s="28">
        <f t="shared" si="126"/>
        <v>7.0000000000000007E-2</v>
      </c>
      <c r="CH178" s="30" t="str">
        <f t="shared" si="139"/>
        <v>정령</v>
      </c>
      <c r="CI178" s="30" t="str">
        <f t="shared" si="140"/>
        <v>-</v>
      </c>
      <c r="CJ178" s="30">
        <f t="shared" si="141"/>
        <v>0.06</v>
      </c>
      <c r="CK178" s="30">
        <f t="shared" si="142"/>
        <v>3</v>
      </c>
      <c r="CL178" s="30" t="str">
        <f t="shared" si="143"/>
        <v/>
      </c>
      <c r="CM178" s="31" t="str">
        <f t="shared" si="144"/>
        <v/>
      </c>
    </row>
    <row r="179" spans="2:91" s="41" customFormat="1" ht="13.5" hidden="1" x14ac:dyDescent="0.3">
      <c r="B179" s="27">
        <v>176</v>
      </c>
      <c r="C179" s="32" t="s">
        <v>1239</v>
      </c>
      <c r="D179" s="33" t="str">
        <f t="shared" si="127"/>
        <v>시그나투스 3→4각</v>
      </c>
      <c r="E179" s="33" t="str">
        <f t="shared" si="128"/>
        <v>솔 그랑데 1→4각</v>
      </c>
      <c r="F179" s="33" t="str">
        <f t="shared" si="129"/>
        <v>지휘관 솔 0→5각</v>
      </c>
      <c r="G179" s="33" t="str">
        <f t="shared" si="130"/>
        <v/>
      </c>
      <c r="H179" s="33" t="str">
        <f t="shared" si="131"/>
        <v/>
      </c>
      <c r="I179" s="33" t="str">
        <f t="shared" si="132"/>
        <v/>
      </c>
      <c r="J179" s="33" t="str">
        <f t="shared" si="133"/>
        <v/>
      </c>
      <c r="K179" s="33" t="str">
        <f t="shared" si="134"/>
        <v/>
      </c>
      <c r="L179" s="33" t="str">
        <f t="shared" si="135"/>
        <v/>
      </c>
      <c r="M179" s="33" t="str">
        <f t="shared" si="136"/>
        <v/>
      </c>
      <c r="N179" s="32" t="s">
        <v>1240</v>
      </c>
      <c r="O179" s="32" t="s">
        <v>1241</v>
      </c>
      <c r="P179" s="32" t="s">
        <v>436</v>
      </c>
      <c r="Q179" s="32"/>
      <c r="R179" s="32"/>
      <c r="S179" s="32"/>
      <c r="T179" s="32"/>
      <c r="U179" s="32"/>
      <c r="V179" s="32"/>
      <c r="W179" s="32"/>
      <c r="X179" s="32">
        <f>IF(AR179="","",VLOOKUP(AR179,추피_입력!$C$2:$E$289,2,0))</f>
        <v>3</v>
      </c>
      <c r="Y179" s="32">
        <f>IF(AS179="","",VLOOKUP(AS179,추피_입력!$C$2:$E$289,2,0))</f>
        <v>1</v>
      </c>
      <c r="Z179" s="32">
        <f>IF(AT179="","",VLOOKUP(AT179,추피_입력!$C$2:$E$289,2,0))</f>
        <v>0</v>
      </c>
      <c r="AA179" s="32" t="str">
        <f>IF(AU179="","",VLOOKUP(AU179,추피_입력!$C$2:$E$289,2,0))</f>
        <v/>
      </c>
      <c r="AB179" s="32" t="str">
        <f>IF(AV179="","",VLOOKUP(AV179,추피_입력!$C$2:$E$289,2,0))</f>
        <v/>
      </c>
      <c r="AC179" s="32" t="str">
        <f>IF(AW179="","",VLOOKUP(AW179,추피_입력!$C$2:$E$289,2,0))</f>
        <v/>
      </c>
      <c r="AD179" s="32" t="str">
        <f>IF(AX179="","",VLOOKUP(AX179,추피_입력!$C$2:$E$289,2,0))</f>
        <v/>
      </c>
      <c r="AE179" s="32" t="str">
        <f>IF(AY179="","",VLOOKUP(AY179,추피_입력!$C$2:$E$289,2,0))</f>
        <v/>
      </c>
      <c r="AF179" s="32" t="str">
        <f>IF(AZ179="","",VLOOKUP(AZ179,추피_입력!$C$2:$E$289,2,0))</f>
        <v/>
      </c>
      <c r="AG179" s="32" t="str">
        <f>IF(BA179="","",VLOOKUP(BA179,추피_입력!$C$2:$E$289,2,0))</f>
        <v/>
      </c>
      <c r="AH179" s="32">
        <f>IF(AR179="","",VLOOKUP(AR179,추피_입력!$C$2:$G$289,5,0))</f>
        <v>4</v>
      </c>
      <c r="AI179" s="32">
        <f>IF(AS179="","",VLOOKUP(AS179,추피_입력!$C$2:$G$289,5,0))</f>
        <v>4</v>
      </c>
      <c r="AJ179" s="32">
        <f>IF(AT179="","",VLOOKUP(AT179,추피_입력!$C$2:$G$289,5,0))</f>
        <v>5</v>
      </c>
      <c r="AK179" s="32" t="str">
        <f>IF(AU179="","",VLOOKUP(AU179,추피_입력!$C$2:$G$289,5,0))</f>
        <v/>
      </c>
      <c r="AL179" s="32" t="str">
        <f>IF(AV179="","",VLOOKUP(AV179,추피_입력!$C$2:$G$289,5,0))</f>
        <v/>
      </c>
      <c r="AM179" s="32" t="str">
        <f>IF(AW179="","",VLOOKUP(AW179,추피_입력!$C$2:$G$289,5,0))</f>
        <v/>
      </c>
      <c r="AN179" s="32" t="str">
        <f>IF(AX179="","",VLOOKUP(AX179,추피_입력!$C$2:$G$289,5,0))</f>
        <v/>
      </c>
      <c r="AO179" s="32" t="str">
        <f>IF(AY179="","",VLOOKUP(AY179,추피_입력!$C$2:$G$289,5,0))</f>
        <v/>
      </c>
      <c r="AP179" s="32" t="str">
        <f>IF(AZ179="","",VLOOKUP(AZ179,추피_입력!$C$2:$G$289,5,0))</f>
        <v/>
      </c>
      <c r="AQ179" s="32" t="str">
        <f>IF(BA179="","",VLOOKUP(BA179,추피_입력!$C$2:$G$289,5,0))</f>
        <v/>
      </c>
      <c r="AR179" s="32" t="str">
        <f>IF(N179="","",VLOOKUP(N179,추피_입력!$B$2:$E$289,2,0))</f>
        <v>c-52</v>
      </c>
      <c r="AS179" s="32" t="str">
        <f>IF(O179="","",VLOOKUP(O179,추피_입력!$B$2:$E$289,2,0))</f>
        <v>c-46</v>
      </c>
      <c r="AT179" s="32" t="str">
        <f>IF(P179="","",VLOOKUP(P179,추피_입력!$B$2:$E$289,2,0))</f>
        <v>d-40</v>
      </c>
      <c r="AU179" s="32" t="str">
        <f>IF(Q179="","",VLOOKUP(Q179,추피_입력!$B$2:$E$289,2,0))</f>
        <v/>
      </c>
      <c r="AV179" s="32" t="str">
        <f>IF(R179="","",VLOOKUP(R179,추피_입력!$B$2:$E$289,2,0))</f>
        <v/>
      </c>
      <c r="AW179" s="32" t="str">
        <f>IF(S179="","",VLOOKUP(S179,추피_입력!$B$2:$E$289,2,0))</f>
        <v/>
      </c>
      <c r="AX179" s="32" t="str">
        <f>IF(T179="","",VLOOKUP(T179,추피_입력!$B$2:$E$289,2,0))</f>
        <v/>
      </c>
      <c r="AY179" s="32" t="str">
        <f>IF(U179="","",VLOOKUP(U179,추피_입력!$B$2:$E$289,2,0))</f>
        <v/>
      </c>
      <c r="AZ179" s="32" t="str">
        <f>IF(V179="","",VLOOKUP(V179,추피_입력!$B$2:$E$289,2,0))</f>
        <v/>
      </c>
      <c r="BA179" s="32" t="str">
        <f>IF(W179="","",VLOOKUP(W179,추피_입력!$B$2:$E$289,2,0))</f>
        <v/>
      </c>
      <c r="BB179" s="32"/>
      <c r="BC179" s="32">
        <v>3</v>
      </c>
      <c r="BD179" s="32"/>
      <c r="BE179" s="32"/>
      <c r="BF179" s="32"/>
      <c r="BG179" s="32"/>
      <c r="BH179" s="32"/>
      <c r="BI179" s="32"/>
      <c r="BJ179" s="32"/>
      <c r="BK179" s="32" t="str">
        <f t="shared" si="115"/>
        <v/>
      </c>
      <c r="BL179" s="32" t="str">
        <f t="shared" si="116"/>
        <v/>
      </c>
      <c r="BM179" s="32" t="str">
        <f t="shared" si="117"/>
        <v/>
      </c>
      <c r="BN179" s="32" t="str">
        <f t="shared" si="118"/>
        <v/>
      </c>
      <c r="BO179" s="32" t="str">
        <f t="shared" si="119"/>
        <v/>
      </c>
      <c r="BP179" s="32" t="str">
        <f t="shared" si="120"/>
        <v/>
      </c>
      <c r="BQ179" s="32" t="str">
        <f t="shared" si="121"/>
        <v/>
      </c>
      <c r="BR179" s="32" t="str">
        <f t="shared" si="122"/>
        <v>야수0.2</v>
      </c>
      <c r="BS179" s="32" t="str">
        <f t="shared" si="123"/>
        <v/>
      </c>
      <c r="BT179" s="32">
        <f t="shared" si="124"/>
        <v>0.2</v>
      </c>
      <c r="BU179" s="32" t="str">
        <f t="shared" si="137"/>
        <v>야수0.2</v>
      </c>
      <c r="BV179" s="32"/>
      <c r="BW179" s="32"/>
      <c r="BX179" s="32"/>
      <c r="BY179" s="32"/>
      <c r="BZ179" s="32"/>
      <c r="CA179" s="32"/>
      <c r="CB179" s="32"/>
      <c r="CC179" s="32">
        <v>0.2</v>
      </c>
      <c r="CD179" s="32"/>
      <c r="CE179" s="32">
        <f t="shared" si="138"/>
        <v>0.06</v>
      </c>
      <c r="CF179" s="32">
        <f t="shared" si="125"/>
        <v>7.0000000000000007E-2</v>
      </c>
      <c r="CG179" s="32">
        <f t="shared" si="126"/>
        <v>7.0000000000000007E-2</v>
      </c>
      <c r="CH179" s="34" t="str">
        <f t="shared" si="139"/>
        <v>야수</v>
      </c>
      <c r="CI179" s="34" t="str">
        <f t="shared" si="140"/>
        <v>-</v>
      </c>
      <c r="CJ179" s="34">
        <f t="shared" si="141"/>
        <v>0.13</v>
      </c>
      <c r="CK179" s="34">
        <f t="shared" si="142"/>
        <v>2</v>
      </c>
      <c r="CL179" s="34">
        <f t="shared" si="143"/>
        <v>8</v>
      </c>
      <c r="CM179" s="35" t="str">
        <f t="shared" si="144"/>
        <v/>
      </c>
    </row>
    <row r="180" spans="2:91" s="41" customFormat="1" ht="13.5" hidden="1" x14ac:dyDescent="0.3">
      <c r="B180" s="27">
        <v>177</v>
      </c>
      <c r="C180" s="28" t="s">
        <v>1242</v>
      </c>
      <c r="D180" s="29" t="str">
        <f t="shared" si="127"/>
        <v>지휘관 솔 0→5각</v>
      </c>
      <c r="E180" s="29" t="str">
        <f t="shared" si="128"/>
        <v>솔 그랑데 1→4각</v>
      </c>
      <c r="F180" s="29" t="str">
        <f t="shared" si="129"/>
        <v/>
      </c>
      <c r="G180" s="29" t="str">
        <f t="shared" si="130"/>
        <v/>
      </c>
      <c r="H180" s="29" t="str">
        <f t="shared" si="131"/>
        <v/>
      </c>
      <c r="I180" s="29" t="str">
        <f t="shared" si="132"/>
        <v/>
      </c>
      <c r="J180" s="29" t="str">
        <f t="shared" si="133"/>
        <v/>
      </c>
      <c r="K180" s="29" t="str">
        <f t="shared" si="134"/>
        <v/>
      </c>
      <c r="L180" s="29" t="str">
        <f t="shared" si="135"/>
        <v/>
      </c>
      <c r="M180" s="29" t="str">
        <f t="shared" si="136"/>
        <v/>
      </c>
      <c r="N180" s="28" t="s">
        <v>1243</v>
      </c>
      <c r="O180" s="28" t="s">
        <v>1241</v>
      </c>
      <c r="P180" s="28"/>
      <c r="Q180" s="28"/>
      <c r="R180" s="28"/>
      <c r="S180" s="28"/>
      <c r="T180" s="28"/>
      <c r="U180" s="28"/>
      <c r="V180" s="28"/>
      <c r="W180" s="28"/>
      <c r="X180" s="28">
        <f>IF(AR180="","",VLOOKUP(AR180,추피_입력!$C$2:$E$289,2,0))</f>
        <v>0</v>
      </c>
      <c r="Y180" s="28">
        <f>IF(AS180="","",VLOOKUP(AS180,추피_입력!$C$2:$E$289,2,0))</f>
        <v>1</v>
      </c>
      <c r="Z180" s="28" t="str">
        <f>IF(AT180="","",VLOOKUP(AT180,추피_입력!$C$2:$E$289,2,0))</f>
        <v/>
      </c>
      <c r="AA180" s="28" t="str">
        <f>IF(AU180="","",VLOOKUP(AU180,추피_입력!$C$2:$E$289,2,0))</f>
        <v/>
      </c>
      <c r="AB180" s="28" t="str">
        <f>IF(AV180="","",VLOOKUP(AV180,추피_입력!$C$2:$E$289,2,0))</f>
        <v/>
      </c>
      <c r="AC180" s="28" t="str">
        <f>IF(AW180="","",VLOOKUP(AW180,추피_입력!$C$2:$E$289,2,0))</f>
        <v/>
      </c>
      <c r="AD180" s="28" t="str">
        <f>IF(AX180="","",VLOOKUP(AX180,추피_입력!$C$2:$E$289,2,0))</f>
        <v/>
      </c>
      <c r="AE180" s="28" t="str">
        <f>IF(AY180="","",VLOOKUP(AY180,추피_입력!$C$2:$E$289,2,0))</f>
        <v/>
      </c>
      <c r="AF180" s="28" t="str">
        <f>IF(AZ180="","",VLOOKUP(AZ180,추피_입력!$C$2:$E$289,2,0))</f>
        <v/>
      </c>
      <c r="AG180" s="28" t="str">
        <f>IF(BA180="","",VLOOKUP(BA180,추피_입력!$C$2:$E$289,2,0))</f>
        <v/>
      </c>
      <c r="AH180" s="28">
        <f>IF(AR180="","",VLOOKUP(AR180,추피_입력!$C$2:$G$289,5,0))</f>
        <v>5</v>
      </c>
      <c r="AI180" s="28">
        <f>IF(AS180="","",VLOOKUP(AS180,추피_입력!$C$2:$G$289,5,0))</f>
        <v>4</v>
      </c>
      <c r="AJ180" s="28" t="str">
        <f>IF(AT180="","",VLOOKUP(AT180,추피_입력!$C$2:$G$289,5,0))</f>
        <v/>
      </c>
      <c r="AK180" s="28" t="str">
        <f>IF(AU180="","",VLOOKUP(AU180,추피_입력!$C$2:$G$289,5,0))</f>
        <v/>
      </c>
      <c r="AL180" s="28" t="str">
        <f>IF(AV180="","",VLOOKUP(AV180,추피_입력!$C$2:$G$289,5,0))</f>
        <v/>
      </c>
      <c r="AM180" s="28" t="str">
        <f>IF(AW180="","",VLOOKUP(AW180,추피_입력!$C$2:$G$289,5,0))</f>
        <v/>
      </c>
      <c r="AN180" s="28" t="str">
        <f>IF(AX180="","",VLOOKUP(AX180,추피_입력!$C$2:$G$289,5,0))</f>
        <v/>
      </c>
      <c r="AO180" s="28" t="str">
        <f>IF(AY180="","",VLOOKUP(AY180,추피_입력!$C$2:$G$289,5,0))</f>
        <v/>
      </c>
      <c r="AP180" s="28" t="str">
        <f>IF(AZ180="","",VLOOKUP(AZ180,추피_입력!$C$2:$G$289,5,0))</f>
        <v/>
      </c>
      <c r="AQ180" s="28" t="str">
        <f>IF(BA180="","",VLOOKUP(BA180,추피_입력!$C$2:$G$289,5,0))</f>
        <v/>
      </c>
      <c r="AR180" s="28" t="str">
        <f>IF(N180="","",VLOOKUP(N180,추피_입력!$B$2:$E$289,2,0))</f>
        <v>d-40</v>
      </c>
      <c r="AS180" s="28" t="str">
        <f>IF(O180="","",VLOOKUP(O180,추피_입력!$B$2:$E$289,2,0))</f>
        <v>c-46</v>
      </c>
      <c r="AT180" s="28" t="str">
        <f>IF(P180="","",VLOOKUP(P180,추피_입력!$B$2:$E$289,2,0))</f>
        <v/>
      </c>
      <c r="AU180" s="28" t="str">
        <f>IF(Q180="","",VLOOKUP(Q180,추피_입력!$B$2:$E$289,2,0))</f>
        <v/>
      </c>
      <c r="AV180" s="28" t="str">
        <f>IF(R180="","",VLOOKUP(R180,추피_입력!$B$2:$E$289,2,0))</f>
        <v/>
      </c>
      <c r="AW180" s="28" t="str">
        <f>IF(S180="","",VLOOKUP(S180,추피_입력!$B$2:$E$289,2,0))</f>
        <v/>
      </c>
      <c r="AX180" s="28" t="str">
        <f>IF(T180="","",VLOOKUP(T180,추피_입력!$B$2:$E$289,2,0))</f>
        <v/>
      </c>
      <c r="AY180" s="28" t="str">
        <f>IF(U180="","",VLOOKUP(U180,추피_입력!$B$2:$E$289,2,0))</f>
        <v/>
      </c>
      <c r="AZ180" s="28" t="str">
        <f>IF(V180="","",VLOOKUP(V180,추피_입력!$B$2:$E$289,2,0))</f>
        <v/>
      </c>
      <c r="BA180" s="28" t="str">
        <f>IF(W180="","",VLOOKUP(W180,추피_입력!$B$2:$E$289,2,0))</f>
        <v/>
      </c>
      <c r="BB180" s="28"/>
      <c r="BC180" s="28"/>
      <c r="BD180" s="28">
        <v>1</v>
      </c>
      <c r="BE180" s="28"/>
      <c r="BF180" s="28"/>
      <c r="BG180" s="28"/>
      <c r="BH180" s="28"/>
      <c r="BI180" s="28"/>
      <c r="BJ180" s="28"/>
      <c r="BK180" s="28" t="str">
        <f t="shared" si="115"/>
        <v/>
      </c>
      <c r="BL180" s="28" t="str">
        <f t="shared" si="116"/>
        <v/>
      </c>
      <c r="BM180" s="28" t="str">
        <f t="shared" si="117"/>
        <v/>
      </c>
      <c r="BN180" s="28" t="str">
        <f t="shared" si="118"/>
        <v>불사0.2</v>
      </c>
      <c r="BO180" s="28" t="str">
        <f t="shared" si="119"/>
        <v/>
      </c>
      <c r="BP180" s="28" t="str">
        <f t="shared" si="120"/>
        <v/>
      </c>
      <c r="BQ180" s="28" t="str">
        <f t="shared" si="121"/>
        <v/>
      </c>
      <c r="BR180" s="28" t="str">
        <f t="shared" si="122"/>
        <v/>
      </c>
      <c r="BS180" s="28" t="str">
        <f t="shared" si="123"/>
        <v/>
      </c>
      <c r="BT180" s="28">
        <f t="shared" si="124"/>
        <v>0.2</v>
      </c>
      <c r="BU180" s="28" t="str">
        <f t="shared" si="137"/>
        <v>불사0.2</v>
      </c>
      <c r="BV180" s="28"/>
      <c r="BW180" s="28"/>
      <c r="BX180" s="28"/>
      <c r="BY180" s="28">
        <v>0.2</v>
      </c>
      <c r="BZ180" s="28"/>
      <c r="CA180" s="28"/>
      <c r="CB180" s="28"/>
      <c r="CC180" s="28"/>
      <c r="CD180" s="28"/>
      <c r="CE180" s="28">
        <f t="shared" si="138"/>
        <v>0.06</v>
      </c>
      <c r="CF180" s="28">
        <f t="shared" si="125"/>
        <v>7.0000000000000007E-2</v>
      </c>
      <c r="CG180" s="28">
        <f t="shared" si="126"/>
        <v>7.0000000000000007E-2</v>
      </c>
      <c r="CH180" s="30" t="str">
        <f t="shared" si="139"/>
        <v>불사</v>
      </c>
      <c r="CI180" s="30" t="str">
        <f t="shared" si="140"/>
        <v>-</v>
      </c>
      <c r="CJ180" s="30">
        <f t="shared" si="141"/>
        <v>0.13</v>
      </c>
      <c r="CK180" s="30">
        <f t="shared" si="142"/>
        <v>3</v>
      </c>
      <c r="CL180" s="30">
        <f t="shared" si="143"/>
        <v>7</v>
      </c>
      <c r="CM180" s="31" t="str">
        <f t="shared" si="144"/>
        <v/>
      </c>
    </row>
    <row r="181" spans="2:91" s="41" customFormat="1" ht="13.5" x14ac:dyDescent="0.3">
      <c r="B181" s="27">
        <v>178</v>
      </c>
      <c r="C181" s="32" t="s">
        <v>1244</v>
      </c>
      <c r="D181" s="33" t="str">
        <f t="shared" si="127"/>
        <v>시그나투스 3→4각</v>
      </c>
      <c r="E181" s="33" t="str">
        <f t="shared" si="128"/>
        <v>마리 파우렌츠 1→2각</v>
      </c>
      <c r="F181" s="33" t="str">
        <f t="shared" si="129"/>
        <v/>
      </c>
      <c r="G181" s="33" t="str">
        <f t="shared" si="130"/>
        <v/>
      </c>
      <c r="H181" s="33" t="str">
        <f t="shared" si="131"/>
        <v/>
      </c>
      <c r="I181" s="33" t="str">
        <f t="shared" si="132"/>
        <v/>
      </c>
      <c r="J181" s="33" t="str">
        <f t="shared" si="133"/>
        <v/>
      </c>
      <c r="K181" s="33" t="str">
        <f t="shared" si="134"/>
        <v/>
      </c>
      <c r="L181" s="33" t="str">
        <f t="shared" si="135"/>
        <v/>
      </c>
      <c r="M181" s="33" t="str">
        <f t="shared" si="136"/>
        <v/>
      </c>
      <c r="N181" s="32" t="s">
        <v>1240</v>
      </c>
      <c r="O181" s="32" t="s">
        <v>1166</v>
      </c>
      <c r="P181" s="32"/>
      <c r="Q181" s="32"/>
      <c r="R181" s="32"/>
      <c r="S181" s="32"/>
      <c r="T181" s="32"/>
      <c r="U181" s="32"/>
      <c r="V181" s="32"/>
      <c r="W181" s="32"/>
      <c r="X181" s="32">
        <f>IF(AR181="","",VLOOKUP(AR181,추피_입력!$C$2:$E$289,2,0))</f>
        <v>3</v>
      </c>
      <c r="Y181" s="32">
        <f>IF(AS181="","",VLOOKUP(AS181,추피_입력!$C$2:$E$289,2,0))</f>
        <v>1</v>
      </c>
      <c r="Z181" s="32" t="str">
        <f>IF(AT181="","",VLOOKUP(AT181,추피_입력!$C$2:$E$289,2,0))</f>
        <v/>
      </c>
      <c r="AA181" s="32" t="str">
        <f>IF(AU181="","",VLOOKUP(AU181,추피_입력!$C$2:$E$289,2,0))</f>
        <v/>
      </c>
      <c r="AB181" s="32" t="str">
        <f>IF(AV181="","",VLOOKUP(AV181,추피_입력!$C$2:$E$289,2,0))</f>
        <v/>
      </c>
      <c r="AC181" s="32" t="str">
        <f>IF(AW181="","",VLOOKUP(AW181,추피_입력!$C$2:$E$289,2,0))</f>
        <v/>
      </c>
      <c r="AD181" s="32" t="str">
        <f>IF(AX181="","",VLOOKUP(AX181,추피_입력!$C$2:$E$289,2,0))</f>
        <v/>
      </c>
      <c r="AE181" s="32" t="str">
        <f>IF(AY181="","",VLOOKUP(AY181,추피_입력!$C$2:$E$289,2,0))</f>
        <v/>
      </c>
      <c r="AF181" s="32" t="str">
        <f>IF(AZ181="","",VLOOKUP(AZ181,추피_입력!$C$2:$E$289,2,0))</f>
        <v/>
      </c>
      <c r="AG181" s="32" t="str">
        <f>IF(BA181="","",VLOOKUP(BA181,추피_입력!$C$2:$E$289,2,0))</f>
        <v/>
      </c>
      <c r="AH181" s="32">
        <f>IF(AR181="","",VLOOKUP(AR181,추피_입력!$C$2:$G$289,5,0))</f>
        <v>4</v>
      </c>
      <c r="AI181" s="32">
        <f>IF(AS181="","",VLOOKUP(AS181,추피_입력!$C$2:$G$289,5,0))</f>
        <v>2</v>
      </c>
      <c r="AJ181" s="32" t="str">
        <f>IF(AT181="","",VLOOKUP(AT181,추피_입력!$C$2:$G$289,5,0))</f>
        <v/>
      </c>
      <c r="AK181" s="32" t="str">
        <f>IF(AU181="","",VLOOKUP(AU181,추피_입력!$C$2:$G$289,5,0))</f>
        <v/>
      </c>
      <c r="AL181" s="32" t="str">
        <f>IF(AV181="","",VLOOKUP(AV181,추피_입력!$C$2:$G$289,5,0))</f>
        <v/>
      </c>
      <c r="AM181" s="32" t="str">
        <f>IF(AW181="","",VLOOKUP(AW181,추피_입력!$C$2:$G$289,5,0))</f>
        <v/>
      </c>
      <c r="AN181" s="32" t="str">
        <f>IF(AX181="","",VLOOKUP(AX181,추피_입력!$C$2:$G$289,5,0))</f>
        <v/>
      </c>
      <c r="AO181" s="32" t="str">
        <f>IF(AY181="","",VLOOKUP(AY181,추피_입력!$C$2:$G$289,5,0))</f>
        <v/>
      </c>
      <c r="AP181" s="32" t="str">
        <f>IF(AZ181="","",VLOOKUP(AZ181,추피_입력!$C$2:$G$289,5,0))</f>
        <v/>
      </c>
      <c r="AQ181" s="32" t="str">
        <f>IF(BA181="","",VLOOKUP(BA181,추피_입력!$C$2:$G$289,5,0))</f>
        <v/>
      </c>
      <c r="AR181" s="32" t="str">
        <f>IF(N181="","",VLOOKUP(N181,추피_입력!$B$2:$E$289,2,0))</f>
        <v>c-52</v>
      </c>
      <c r="AS181" s="32" t="str">
        <f>IF(O181="","",VLOOKUP(O181,추피_입력!$B$2:$E$289,2,0))</f>
        <v>b-10</v>
      </c>
      <c r="AT181" s="32" t="str">
        <f>IF(P181="","",VLOOKUP(P181,추피_입력!$B$2:$E$289,2,0))</f>
        <v/>
      </c>
      <c r="AU181" s="32" t="str">
        <f>IF(Q181="","",VLOOKUP(Q181,추피_입력!$B$2:$E$289,2,0))</f>
        <v/>
      </c>
      <c r="AV181" s="32" t="str">
        <f>IF(R181="","",VLOOKUP(R181,추피_입력!$B$2:$E$289,2,0))</f>
        <v/>
      </c>
      <c r="AW181" s="32" t="str">
        <f>IF(S181="","",VLOOKUP(S181,추피_입력!$B$2:$E$289,2,0))</f>
        <v/>
      </c>
      <c r="AX181" s="32" t="str">
        <f>IF(T181="","",VLOOKUP(T181,추피_입력!$B$2:$E$289,2,0))</f>
        <v/>
      </c>
      <c r="AY181" s="32" t="str">
        <f>IF(U181="","",VLOOKUP(U181,추피_입력!$B$2:$E$289,2,0))</f>
        <v/>
      </c>
      <c r="AZ181" s="32" t="str">
        <f>IF(V181="","",VLOOKUP(V181,추피_입력!$B$2:$E$289,2,0))</f>
        <v/>
      </c>
      <c r="BA181" s="32" t="str">
        <f>IF(W181="","",VLOOKUP(W181,추피_입력!$B$2:$E$289,2,0))</f>
        <v/>
      </c>
      <c r="BB181" s="32"/>
      <c r="BC181" s="32">
        <v>3</v>
      </c>
      <c r="BD181" s="32"/>
      <c r="BE181" s="32"/>
      <c r="BF181" s="32"/>
      <c r="BG181" s="32"/>
      <c r="BH181" s="32"/>
      <c r="BI181" s="32"/>
      <c r="BJ181" s="32"/>
      <c r="BK181" s="32" t="str">
        <f t="shared" si="115"/>
        <v/>
      </c>
      <c r="BL181" s="32" t="str">
        <f t="shared" si="116"/>
        <v>악마0.2</v>
      </c>
      <c r="BM181" s="32" t="str">
        <f t="shared" si="117"/>
        <v/>
      </c>
      <c r="BN181" s="32" t="str">
        <f t="shared" si="118"/>
        <v/>
      </c>
      <c r="BO181" s="32" t="str">
        <f t="shared" si="119"/>
        <v/>
      </c>
      <c r="BP181" s="32" t="str">
        <f t="shared" si="120"/>
        <v/>
      </c>
      <c r="BQ181" s="32" t="str">
        <f t="shared" si="121"/>
        <v/>
      </c>
      <c r="BR181" s="32" t="str">
        <f t="shared" si="122"/>
        <v/>
      </c>
      <c r="BS181" s="32" t="str">
        <f t="shared" si="123"/>
        <v/>
      </c>
      <c r="BT181" s="32">
        <f t="shared" si="124"/>
        <v>0.2</v>
      </c>
      <c r="BU181" s="32" t="str">
        <f t="shared" si="137"/>
        <v>악마0.2</v>
      </c>
      <c r="BV181" s="32"/>
      <c r="BW181" s="32">
        <v>0.2</v>
      </c>
      <c r="BX181" s="32"/>
      <c r="BY181" s="32"/>
      <c r="BZ181" s="32"/>
      <c r="CA181" s="32"/>
      <c r="CB181" s="32"/>
      <c r="CC181" s="32"/>
      <c r="CD181" s="32"/>
      <c r="CE181" s="32">
        <f t="shared" si="138"/>
        <v>0.06</v>
      </c>
      <c r="CF181" s="32">
        <f t="shared" si="125"/>
        <v>7.0000000000000007E-2</v>
      </c>
      <c r="CG181" s="32">
        <f t="shared" si="126"/>
        <v>7.0000000000000007E-2</v>
      </c>
      <c r="CH181" s="34" t="str">
        <f t="shared" si="139"/>
        <v>악마</v>
      </c>
      <c r="CI181" s="34">
        <f t="shared" si="140"/>
        <v>0.06</v>
      </c>
      <c r="CJ181" s="34">
        <f t="shared" si="141"/>
        <v>0.06</v>
      </c>
      <c r="CK181" s="34" t="str">
        <f t="shared" si="142"/>
        <v/>
      </c>
      <c r="CL181" s="34" t="str">
        <f t="shared" si="143"/>
        <v/>
      </c>
      <c r="CM181" s="35" t="str">
        <f t="shared" si="144"/>
        <v/>
      </c>
    </row>
    <row r="182" spans="2:91" s="41" customFormat="1" ht="13.5" hidden="1" x14ac:dyDescent="0.3">
      <c r="B182" s="27">
        <v>179</v>
      </c>
      <c r="C182" s="28" t="s">
        <v>1245</v>
      </c>
      <c r="D182" s="29" t="str">
        <f t="shared" si="127"/>
        <v>아카테스 0→1각</v>
      </c>
      <c r="E182" s="29" t="str">
        <f t="shared" si="128"/>
        <v>이그렉시온 0→3각</v>
      </c>
      <c r="F182" s="29" t="str">
        <f t="shared" si="129"/>
        <v/>
      </c>
      <c r="G182" s="29" t="str">
        <f t="shared" si="130"/>
        <v/>
      </c>
      <c r="H182" s="29" t="str">
        <f t="shared" si="131"/>
        <v/>
      </c>
      <c r="I182" s="29" t="str">
        <f t="shared" si="132"/>
        <v/>
      </c>
      <c r="J182" s="29" t="str">
        <f t="shared" si="133"/>
        <v/>
      </c>
      <c r="K182" s="29" t="str">
        <f t="shared" si="134"/>
        <v/>
      </c>
      <c r="L182" s="29" t="str">
        <f t="shared" si="135"/>
        <v/>
      </c>
      <c r="M182" s="29" t="str">
        <f t="shared" si="136"/>
        <v/>
      </c>
      <c r="N182" s="28" t="s">
        <v>931</v>
      </c>
      <c r="O182" s="28" t="s">
        <v>1246</v>
      </c>
      <c r="P182" s="28"/>
      <c r="Q182" s="28"/>
      <c r="R182" s="28"/>
      <c r="S182" s="28"/>
      <c r="T182" s="28"/>
      <c r="U182" s="28"/>
      <c r="V182" s="28"/>
      <c r="W182" s="28"/>
      <c r="X182" s="28">
        <f>IF(AR182="","",VLOOKUP(AR182,추피_입력!$C$2:$E$289,2,0))</f>
        <v>0</v>
      </c>
      <c r="Y182" s="28">
        <f>IF(AS182="","",VLOOKUP(AS182,추피_입력!$C$2:$E$289,2,0))</f>
        <v>0</v>
      </c>
      <c r="Z182" s="28" t="str">
        <f>IF(AT182="","",VLOOKUP(AT182,추피_입력!$C$2:$E$289,2,0))</f>
        <v/>
      </c>
      <c r="AA182" s="28" t="str">
        <f>IF(AU182="","",VLOOKUP(AU182,추피_입력!$C$2:$E$289,2,0))</f>
        <v/>
      </c>
      <c r="AB182" s="28" t="str">
        <f>IF(AV182="","",VLOOKUP(AV182,추피_입력!$C$2:$E$289,2,0))</f>
        <v/>
      </c>
      <c r="AC182" s="28" t="str">
        <f>IF(AW182="","",VLOOKUP(AW182,추피_입력!$C$2:$E$289,2,0))</f>
        <v/>
      </c>
      <c r="AD182" s="28" t="str">
        <f>IF(AX182="","",VLOOKUP(AX182,추피_입력!$C$2:$E$289,2,0))</f>
        <v/>
      </c>
      <c r="AE182" s="28" t="str">
        <f>IF(AY182="","",VLOOKUP(AY182,추피_입력!$C$2:$E$289,2,0))</f>
        <v/>
      </c>
      <c r="AF182" s="28" t="str">
        <f>IF(AZ182="","",VLOOKUP(AZ182,추피_입력!$C$2:$E$289,2,0))</f>
        <v/>
      </c>
      <c r="AG182" s="28" t="str">
        <f>IF(BA182="","",VLOOKUP(BA182,추피_입력!$C$2:$E$289,2,0))</f>
        <v/>
      </c>
      <c r="AH182" s="28">
        <f>IF(AR182="","",VLOOKUP(AR182,추피_입력!$C$2:$G$289,5,0))</f>
        <v>1</v>
      </c>
      <c r="AI182" s="28">
        <f>IF(AS182="","",VLOOKUP(AS182,추피_입력!$C$2:$G$289,5,0))</f>
        <v>3</v>
      </c>
      <c r="AJ182" s="28" t="str">
        <f>IF(AT182="","",VLOOKUP(AT182,추피_입력!$C$2:$G$289,5,0))</f>
        <v/>
      </c>
      <c r="AK182" s="28" t="str">
        <f>IF(AU182="","",VLOOKUP(AU182,추피_입력!$C$2:$G$289,5,0))</f>
        <v/>
      </c>
      <c r="AL182" s="28" t="str">
        <f>IF(AV182="","",VLOOKUP(AV182,추피_입력!$C$2:$G$289,5,0))</f>
        <v/>
      </c>
      <c r="AM182" s="28" t="str">
        <f>IF(AW182="","",VLOOKUP(AW182,추피_입력!$C$2:$G$289,5,0))</f>
        <v/>
      </c>
      <c r="AN182" s="28" t="str">
        <f>IF(AX182="","",VLOOKUP(AX182,추피_입력!$C$2:$G$289,5,0))</f>
        <v/>
      </c>
      <c r="AO182" s="28" t="str">
        <f>IF(AY182="","",VLOOKUP(AY182,추피_입력!$C$2:$G$289,5,0))</f>
        <v/>
      </c>
      <c r="AP182" s="28" t="str">
        <f>IF(AZ182="","",VLOOKUP(AZ182,추피_입력!$C$2:$G$289,5,0))</f>
        <v/>
      </c>
      <c r="AQ182" s="28" t="str">
        <f>IF(BA182="","",VLOOKUP(BA182,추피_입력!$C$2:$G$289,5,0))</f>
        <v/>
      </c>
      <c r="AR182" s="28" t="str">
        <f>IF(N182="","",VLOOKUP(N182,추피_입력!$B$2:$E$289,2,0))</f>
        <v>b-30</v>
      </c>
      <c r="AS182" s="28" t="str">
        <f>IF(O182="","",VLOOKUP(O182,추피_입력!$B$2:$E$289,2,0))</f>
        <v>b-43</v>
      </c>
      <c r="AT182" s="28" t="str">
        <f>IF(P182="","",VLOOKUP(P182,추피_입력!$B$2:$E$289,2,0))</f>
        <v/>
      </c>
      <c r="AU182" s="28" t="str">
        <f>IF(Q182="","",VLOOKUP(Q182,추피_입력!$B$2:$E$289,2,0))</f>
        <v/>
      </c>
      <c r="AV182" s="28" t="str">
        <f>IF(R182="","",VLOOKUP(R182,추피_입력!$B$2:$E$289,2,0))</f>
        <v/>
      </c>
      <c r="AW182" s="28" t="str">
        <f>IF(S182="","",VLOOKUP(S182,추피_입력!$B$2:$E$289,2,0))</f>
        <v/>
      </c>
      <c r="AX182" s="28" t="str">
        <f>IF(T182="","",VLOOKUP(T182,추피_입력!$B$2:$E$289,2,0))</f>
        <v/>
      </c>
      <c r="AY182" s="28" t="str">
        <f>IF(U182="","",VLOOKUP(U182,추피_입력!$B$2:$E$289,2,0))</f>
        <v/>
      </c>
      <c r="AZ182" s="28" t="str">
        <f>IF(V182="","",VLOOKUP(V182,추피_입력!$B$2:$E$289,2,0))</f>
        <v/>
      </c>
      <c r="BA182" s="28" t="str">
        <f>IF(W182="","",VLOOKUP(W182,추피_입력!$B$2:$E$289,2,0))</f>
        <v/>
      </c>
      <c r="BB182" s="28"/>
      <c r="BC182" s="28"/>
      <c r="BD182" s="28"/>
      <c r="BE182" s="28"/>
      <c r="BF182" s="28"/>
      <c r="BG182" s="28"/>
      <c r="BH182" s="28"/>
      <c r="BI182" s="28">
        <v>2</v>
      </c>
      <c r="BJ182" s="28"/>
      <c r="BK182" s="28" t="str">
        <f t="shared" si="115"/>
        <v/>
      </c>
      <c r="BL182" s="28" t="str">
        <f t="shared" si="116"/>
        <v/>
      </c>
      <c r="BM182" s="28" t="str">
        <f t="shared" si="117"/>
        <v>물질0.2</v>
      </c>
      <c r="BN182" s="28" t="str">
        <f t="shared" si="118"/>
        <v/>
      </c>
      <c r="BO182" s="28" t="str">
        <f t="shared" si="119"/>
        <v/>
      </c>
      <c r="BP182" s="28" t="str">
        <f t="shared" si="120"/>
        <v/>
      </c>
      <c r="BQ182" s="28" t="str">
        <f t="shared" si="121"/>
        <v/>
      </c>
      <c r="BR182" s="28" t="str">
        <f t="shared" si="122"/>
        <v/>
      </c>
      <c r="BS182" s="28" t="str">
        <f t="shared" si="123"/>
        <v/>
      </c>
      <c r="BT182" s="28">
        <f t="shared" si="124"/>
        <v>0.2</v>
      </c>
      <c r="BU182" s="28" t="str">
        <f t="shared" si="137"/>
        <v>물질0.2</v>
      </c>
      <c r="BV182" s="28"/>
      <c r="BW182" s="28"/>
      <c r="BX182" s="28">
        <v>0.2</v>
      </c>
      <c r="BY182" s="28"/>
      <c r="BZ182" s="28"/>
      <c r="CA182" s="28"/>
      <c r="CB182" s="28"/>
      <c r="CC182" s="28"/>
      <c r="CD182" s="28"/>
      <c r="CE182" s="28">
        <f t="shared" si="138"/>
        <v>0.06</v>
      </c>
      <c r="CF182" s="28">
        <f t="shared" si="125"/>
        <v>7.0000000000000007E-2</v>
      </c>
      <c r="CG182" s="28">
        <f t="shared" si="126"/>
        <v>7.0000000000000007E-2</v>
      </c>
      <c r="CH182" s="30" t="str">
        <f t="shared" si="139"/>
        <v>물질</v>
      </c>
      <c r="CI182" s="30" t="str">
        <f t="shared" si="140"/>
        <v>-</v>
      </c>
      <c r="CJ182" s="30">
        <f t="shared" si="141"/>
        <v>0.06</v>
      </c>
      <c r="CK182" s="30">
        <f t="shared" si="142"/>
        <v>4</v>
      </c>
      <c r="CL182" s="30" t="str">
        <f t="shared" si="143"/>
        <v/>
      </c>
      <c r="CM182" s="31" t="str">
        <f t="shared" si="144"/>
        <v/>
      </c>
    </row>
    <row r="183" spans="2:91" s="41" customFormat="1" ht="13.5" hidden="1" x14ac:dyDescent="0.3">
      <c r="B183" s="27">
        <v>180</v>
      </c>
      <c r="C183" s="32" t="s">
        <v>1247</v>
      </c>
      <c r="D183" s="33" t="str">
        <f t="shared" si="127"/>
        <v>비비안 0→5각</v>
      </c>
      <c r="E183" s="33" t="str">
        <f t="shared" si="128"/>
        <v>루테란 성 네리아 0→3각</v>
      </c>
      <c r="F183" s="33" t="str">
        <f t="shared" si="129"/>
        <v/>
      </c>
      <c r="G183" s="33" t="str">
        <f t="shared" si="130"/>
        <v/>
      </c>
      <c r="H183" s="33" t="str">
        <f t="shared" si="131"/>
        <v/>
      </c>
      <c r="I183" s="33" t="str">
        <f t="shared" si="132"/>
        <v/>
      </c>
      <c r="J183" s="33" t="str">
        <f t="shared" si="133"/>
        <v/>
      </c>
      <c r="K183" s="33" t="str">
        <f t="shared" si="134"/>
        <v/>
      </c>
      <c r="L183" s="33" t="str">
        <f t="shared" si="135"/>
        <v/>
      </c>
      <c r="M183" s="33" t="str">
        <f t="shared" si="136"/>
        <v/>
      </c>
      <c r="N183" s="32" t="s">
        <v>1159</v>
      </c>
      <c r="O183" s="32" t="s">
        <v>1213</v>
      </c>
      <c r="P183" s="32"/>
      <c r="Q183" s="32"/>
      <c r="R183" s="32"/>
      <c r="S183" s="32"/>
      <c r="T183" s="32"/>
      <c r="U183" s="32"/>
      <c r="V183" s="32"/>
      <c r="W183" s="32"/>
      <c r="X183" s="32">
        <f>IF(AR183="","",VLOOKUP(AR183,추피_입력!$C$2:$E$289,2,0))</f>
        <v>0</v>
      </c>
      <c r="Y183" s="32">
        <f>IF(AS183="","",VLOOKUP(AS183,추피_입력!$C$2:$E$289,2,0))</f>
        <v>0</v>
      </c>
      <c r="Z183" s="32" t="str">
        <f>IF(AT183="","",VLOOKUP(AT183,추피_입력!$C$2:$E$289,2,0))</f>
        <v/>
      </c>
      <c r="AA183" s="32" t="str">
        <f>IF(AU183="","",VLOOKUP(AU183,추피_입력!$C$2:$E$289,2,0))</f>
        <v/>
      </c>
      <c r="AB183" s="32" t="str">
        <f>IF(AV183="","",VLOOKUP(AV183,추피_입력!$C$2:$E$289,2,0))</f>
        <v/>
      </c>
      <c r="AC183" s="32" t="str">
        <f>IF(AW183="","",VLOOKUP(AW183,추피_입력!$C$2:$E$289,2,0))</f>
        <v/>
      </c>
      <c r="AD183" s="32" t="str">
        <f>IF(AX183="","",VLOOKUP(AX183,추피_입력!$C$2:$E$289,2,0))</f>
        <v/>
      </c>
      <c r="AE183" s="32" t="str">
        <f>IF(AY183="","",VLOOKUP(AY183,추피_입력!$C$2:$E$289,2,0))</f>
        <v/>
      </c>
      <c r="AF183" s="32" t="str">
        <f>IF(AZ183="","",VLOOKUP(AZ183,추피_입력!$C$2:$E$289,2,0))</f>
        <v/>
      </c>
      <c r="AG183" s="32" t="str">
        <f>IF(BA183="","",VLOOKUP(BA183,추피_입력!$C$2:$E$289,2,0))</f>
        <v/>
      </c>
      <c r="AH183" s="32">
        <f>IF(AR183="","",VLOOKUP(AR183,추피_입력!$C$2:$G$289,5,0))</f>
        <v>5</v>
      </c>
      <c r="AI183" s="32">
        <f>IF(AS183="","",VLOOKUP(AS183,추피_입력!$C$2:$G$289,5,0))</f>
        <v>3</v>
      </c>
      <c r="AJ183" s="32" t="str">
        <f>IF(AT183="","",VLOOKUP(AT183,추피_입력!$C$2:$G$289,5,0))</f>
        <v/>
      </c>
      <c r="AK183" s="32" t="str">
        <f>IF(AU183="","",VLOOKUP(AU183,추피_입력!$C$2:$G$289,5,0))</f>
        <v/>
      </c>
      <c r="AL183" s="32" t="str">
        <f>IF(AV183="","",VLOOKUP(AV183,추피_입력!$C$2:$G$289,5,0))</f>
        <v/>
      </c>
      <c r="AM183" s="32" t="str">
        <f>IF(AW183="","",VLOOKUP(AW183,추피_입력!$C$2:$G$289,5,0))</f>
        <v/>
      </c>
      <c r="AN183" s="32" t="str">
        <f>IF(AX183="","",VLOOKUP(AX183,추피_입력!$C$2:$G$289,5,0))</f>
        <v/>
      </c>
      <c r="AO183" s="32" t="str">
        <f>IF(AY183="","",VLOOKUP(AY183,추피_입력!$C$2:$G$289,5,0))</f>
        <v/>
      </c>
      <c r="AP183" s="32" t="str">
        <f>IF(AZ183="","",VLOOKUP(AZ183,추피_입력!$C$2:$G$289,5,0))</f>
        <v/>
      </c>
      <c r="AQ183" s="32" t="str">
        <f>IF(BA183="","",VLOOKUP(BA183,추피_입력!$C$2:$G$289,5,0))</f>
        <v/>
      </c>
      <c r="AR183" s="32" t="str">
        <f>IF(N183="","",VLOOKUP(N183,추피_입력!$B$2:$E$289,2,0))</f>
        <v>e-15</v>
      </c>
      <c r="AS183" s="32" t="str">
        <f>IF(O183="","",VLOOKUP(O183,추피_입력!$B$2:$E$289,2,0))</f>
        <v>c-22</v>
      </c>
      <c r="AT183" s="32" t="str">
        <f>IF(P183="","",VLOOKUP(P183,추피_입력!$B$2:$E$289,2,0))</f>
        <v/>
      </c>
      <c r="AU183" s="32" t="str">
        <f>IF(Q183="","",VLOOKUP(Q183,추피_입력!$B$2:$E$289,2,0))</f>
        <v/>
      </c>
      <c r="AV183" s="32" t="str">
        <f>IF(R183="","",VLOOKUP(R183,추피_입력!$B$2:$E$289,2,0))</f>
        <v/>
      </c>
      <c r="AW183" s="32" t="str">
        <f>IF(S183="","",VLOOKUP(S183,추피_입력!$B$2:$E$289,2,0))</f>
        <v/>
      </c>
      <c r="AX183" s="32" t="str">
        <f>IF(T183="","",VLOOKUP(T183,추피_입력!$B$2:$E$289,2,0))</f>
        <v/>
      </c>
      <c r="AY183" s="32" t="str">
        <f>IF(U183="","",VLOOKUP(U183,추피_입력!$B$2:$E$289,2,0))</f>
        <v/>
      </c>
      <c r="AZ183" s="32" t="str">
        <f>IF(V183="","",VLOOKUP(V183,추피_입력!$B$2:$E$289,2,0))</f>
        <v/>
      </c>
      <c r="BA183" s="32" t="str">
        <f>IF(W183="","",VLOOKUP(W183,추피_입력!$B$2:$E$289,2,0))</f>
        <v/>
      </c>
      <c r="BB183" s="32"/>
      <c r="BC183" s="32"/>
      <c r="BD183" s="32"/>
      <c r="BE183" s="32"/>
      <c r="BF183" s="32">
        <v>1</v>
      </c>
      <c r="BG183" s="32"/>
      <c r="BH183" s="32"/>
      <c r="BI183" s="32"/>
      <c r="BJ183" s="32"/>
      <c r="BK183" s="32" t="str">
        <f t="shared" si="115"/>
        <v/>
      </c>
      <c r="BL183" s="32" t="str">
        <f t="shared" si="116"/>
        <v/>
      </c>
      <c r="BM183" s="32" t="str">
        <f t="shared" si="117"/>
        <v/>
      </c>
      <c r="BN183" s="32" t="str">
        <f t="shared" si="118"/>
        <v/>
      </c>
      <c r="BO183" s="32" t="str">
        <f t="shared" si="119"/>
        <v/>
      </c>
      <c r="BP183" s="32" t="str">
        <f t="shared" si="120"/>
        <v>곤충0.2</v>
      </c>
      <c r="BQ183" s="32" t="str">
        <f t="shared" si="121"/>
        <v/>
      </c>
      <c r="BR183" s="32" t="str">
        <f t="shared" si="122"/>
        <v/>
      </c>
      <c r="BS183" s="32" t="str">
        <f t="shared" si="123"/>
        <v/>
      </c>
      <c r="BT183" s="32">
        <f t="shared" si="124"/>
        <v>0.2</v>
      </c>
      <c r="BU183" s="32" t="str">
        <f t="shared" si="137"/>
        <v>곤충0.2</v>
      </c>
      <c r="BV183" s="32"/>
      <c r="BW183" s="32"/>
      <c r="BX183" s="32"/>
      <c r="BY183" s="32"/>
      <c r="BZ183" s="32"/>
      <c r="CA183" s="32">
        <v>0.2</v>
      </c>
      <c r="CB183" s="32"/>
      <c r="CC183" s="32"/>
      <c r="CD183" s="32"/>
      <c r="CE183" s="32">
        <f t="shared" si="138"/>
        <v>0.06</v>
      </c>
      <c r="CF183" s="32">
        <f t="shared" si="125"/>
        <v>7.0000000000000007E-2</v>
      </c>
      <c r="CG183" s="32">
        <f t="shared" si="126"/>
        <v>7.0000000000000007E-2</v>
      </c>
      <c r="CH183" s="34" t="str">
        <f t="shared" si="139"/>
        <v>곤충</v>
      </c>
      <c r="CI183" s="34" t="str">
        <f t="shared" si="140"/>
        <v>-</v>
      </c>
      <c r="CJ183" s="34">
        <f t="shared" si="141"/>
        <v>0.13</v>
      </c>
      <c r="CK183" s="34">
        <f t="shared" si="142"/>
        <v>4</v>
      </c>
      <c r="CL183" s="34">
        <f t="shared" si="143"/>
        <v>8</v>
      </c>
      <c r="CM183" s="35" t="str">
        <f t="shared" si="144"/>
        <v/>
      </c>
    </row>
    <row r="184" spans="2:91" s="41" customFormat="1" ht="13.5" hidden="1" x14ac:dyDescent="0.3">
      <c r="B184" s="27">
        <v>181</v>
      </c>
      <c r="C184" s="28" t="s">
        <v>1248</v>
      </c>
      <c r="D184" s="29" t="str">
        <f t="shared" si="127"/>
        <v>쿤겔라니움 0→4각</v>
      </c>
      <c r="E184" s="29" t="str">
        <f t="shared" si="128"/>
        <v>데스칼루다 0→5각</v>
      </c>
      <c r="F184" s="29" t="str">
        <f t="shared" si="129"/>
        <v>하누마탄 없음</v>
      </c>
      <c r="G184" s="29" t="str">
        <f t="shared" si="130"/>
        <v/>
      </c>
      <c r="H184" s="29" t="str">
        <f t="shared" si="131"/>
        <v/>
      </c>
      <c r="I184" s="29" t="str">
        <f t="shared" si="132"/>
        <v/>
      </c>
      <c r="J184" s="29" t="str">
        <f t="shared" si="133"/>
        <v/>
      </c>
      <c r="K184" s="29" t="str">
        <f t="shared" si="134"/>
        <v/>
      </c>
      <c r="L184" s="29" t="str">
        <f t="shared" si="135"/>
        <v/>
      </c>
      <c r="M184" s="29" t="str">
        <f t="shared" si="136"/>
        <v/>
      </c>
      <c r="N184" s="28" t="s">
        <v>1084</v>
      </c>
      <c r="O184" s="28" t="s">
        <v>1180</v>
      </c>
      <c r="P184" s="28" t="s">
        <v>1132</v>
      </c>
      <c r="Q184" s="28"/>
      <c r="R184" s="28"/>
      <c r="S184" s="28"/>
      <c r="T184" s="28"/>
      <c r="U184" s="28"/>
      <c r="V184" s="28"/>
      <c r="W184" s="28"/>
      <c r="X184" s="28">
        <f>IF(AR184="","",VLOOKUP(AR184,추피_입력!$C$2:$E$289,2,0))</f>
        <v>0</v>
      </c>
      <c r="Y184" s="28">
        <f>IF(AS184="","",VLOOKUP(AS184,추피_입력!$C$2:$E$289,2,0))</f>
        <v>0</v>
      </c>
      <c r="Z184" s="28" t="str">
        <f>IF(AT184="","",VLOOKUP(AT184,추피_입력!$C$2:$E$289,2,0))</f>
        <v>-</v>
      </c>
      <c r="AA184" s="28" t="str">
        <f>IF(AU184="","",VLOOKUP(AU184,추피_입력!$C$2:$E$289,2,0))</f>
        <v/>
      </c>
      <c r="AB184" s="28" t="str">
        <f>IF(AV184="","",VLOOKUP(AV184,추피_입력!$C$2:$E$289,2,0))</f>
        <v/>
      </c>
      <c r="AC184" s="28" t="str">
        <f>IF(AW184="","",VLOOKUP(AW184,추피_입력!$C$2:$E$289,2,0))</f>
        <v/>
      </c>
      <c r="AD184" s="28" t="str">
        <f>IF(AX184="","",VLOOKUP(AX184,추피_입력!$C$2:$E$289,2,0))</f>
        <v/>
      </c>
      <c r="AE184" s="28" t="str">
        <f>IF(AY184="","",VLOOKUP(AY184,추피_입력!$C$2:$E$289,2,0))</f>
        <v/>
      </c>
      <c r="AF184" s="28" t="str">
        <f>IF(AZ184="","",VLOOKUP(AZ184,추피_입력!$C$2:$E$289,2,0))</f>
        <v/>
      </c>
      <c r="AG184" s="28" t="str">
        <f>IF(BA184="","",VLOOKUP(BA184,추피_입력!$C$2:$E$289,2,0))</f>
        <v/>
      </c>
      <c r="AH184" s="28">
        <f>IF(AR184="","",VLOOKUP(AR184,추피_입력!$C$2:$G$289,5,0))</f>
        <v>4</v>
      </c>
      <c r="AI184" s="28">
        <f>IF(AS184="","",VLOOKUP(AS184,추피_입력!$C$2:$G$289,5,0))</f>
        <v>5</v>
      </c>
      <c r="AJ184" s="28" t="str">
        <f>IF(AT184="","",VLOOKUP(AT184,추피_입력!$C$2:$G$289,5,0))</f>
        <v>-</v>
      </c>
      <c r="AK184" s="28" t="str">
        <f>IF(AU184="","",VLOOKUP(AU184,추피_입력!$C$2:$G$289,5,0))</f>
        <v/>
      </c>
      <c r="AL184" s="28" t="str">
        <f>IF(AV184="","",VLOOKUP(AV184,추피_입력!$C$2:$G$289,5,0))</f>
        <v/>
      </c>
      <c r="AM184" s="28" t="str">
        <f>IF(AW184="","",VLOOKUP(AW184,추피_입력!$C$2:$G$289,5,0))</f>
        <v/>
      </c>
      <c r="AN184" s="28" t="str">
        <f>IF(AX184="","",VLOOKUP(AX184,추피_입력!$C$2:$G$289,5,0))</f>
        <v/>
      </c>
      <c r="AO184" s="28" t="str">
        <f>IF(AY184="","",VLOOKUP(AY184,추피_입력!$C$2:$G$289,5,0))</f>
        <v/>
      </c>
      <c r="AP184" s="28" t="str">
        <f>IF(AZ184="","",VLOOKUP(AZ184,추피_입력!$C$2:$G$289,5,0))</f>
        <v/>
      </c>
      <c r="AQ184" s="28" t="str">
        <f>IF(BA184="","",VLOOKUP(BA184,추피_입력!$C$2:$G$289,5,0))</f>
        <v/>
      </c>
      <c r="AR184" s="28" t="str">
        <f>IF(N184="","",VLOOKUP(N184,추피_입력!$B$2:$E$289,2,0))</f>
        <v>b-61</v>
      </c>
      <c r="AS184" s="28" t="str">
        <f>IF(O184="","",VLOOKUP(O184,추피_입력!$B$2:$E$289,2,0))</f>
        <v>b-6</v>
      </c>
      <c r="AT184" s="28" t="str">
        <f>IF(P184="","",VLOOKUP(P184,추피_입력!$B$2:$E$289,2,0))</f>
        <v>b-69</v>
      </c>
      <c r="AU184" s="28" t="str">
        <f>IF(Q184="","",VLOOKUP(Q184,추피_입력!$B$2:$E$289,2,0))</f>
        <v/>
      </c>
      <c r="AV184" s="28" t="str">
        <f>IF(R184="","",VLOOKUP(R184,추피_입력!$B$2:$E$289,2,0))</f>
        <v/>
      </c>
      <c r="AW184" s="28" t="str">
        <f>IF(S184="","",VLOOKUP(S184,추피_입력!$B$2:$E$289,2,0))</f>
        <v/>
      </c>
      <c r="AX184" s="28" t="str">
        <f>IF(T184="","",VLOOKUP(T184,추피_입력!$B$2:$E$289,2,0))</f>
        <v/>
      </c>
      <c r="AY184" s="28" t="str">
        <f>IF(U184="","",VLOOKUP(U184,추피_입력!$B$2:$E$289,2,0))</f>
        <v/>
      </c>
      <c r="AZ184" s="28" t="str">
        <f>IF(V184="","",VLOOKUP(V184,추피_입력!$B$2:$E$289,2,0))</f>
        <v/>
      </c>
      <c r="BA184" s="28" t="str">
        <f>IF(W184="","",VLOOKUP(W184,추피_입력!$B$2:$E$289,2,0))</f>
        <v/>
      </c>
      <c r="BB184" s="28"/>
      <c r="BC184" s="28"/>
      <c r="BD184" s="28">
        <v>2</v>
      </c>
      <c r="BE184" s="28"/>
      <c r="BF184" s="28"/>
      <c r="BG184" s="28"/>
      <c r="BH184" s="28"/>
      <c r="BI184" s="28"/>
      <c r="BJ184" s="28"/>
      <c r="BK184" s="28" t="str">
        <f t="shared" si="115"/>
        <v/>
      </c>
      <c r="BL184" s="28" t="str">
        <f t="shared" si="116"/>
        <v/>
      </c>
      <c r="BM184" s="28" t="str">
        <f t="shared" si="117"/>
        <v/>
      </c>
      <c r="BN184" s="28" t="str">
        <f t="shared" si="118"/>
        <v/>
      </c>
      <c r="BO184" s="28" t="str">
        <f t="shared" si="119"/>
        <v/>
      </c>
      <c r="BP184" s="28" t="str">
        <f t="shared" si="120"/>
        <v/>
      </c>
      <c r="BQ184" s="28" t="str">
        <f t="shared" si="121"/>
        <v>정령0.3</v>
      </c>
      <c r="BR184" s="28" t="str">
        <f t="shared" si="122"/>
        <v/>
      </c>
      <c r="BS184" s="28" t="str">
        <f t="shared" si="123"/>
        <v/>
      </c>
      <c r="BT184" s="28">
        <f t="shared" si="124"/>
        <v>0.3</v>
      </c>
      <c r="BU184" s="28" t="str">
        <f t="shared" si="137"/>
        <v>정령0.3</v>
      </c>
      <c r="BV184" s="28"/>
      <c r="BW184" s="28"/>
      <c r="BX184" s="28"/>
      <c r="BY184" s="28"/>
      <c r="BZ184" s="28"/>
      <c r="CA184" s="28"/>
      <c r="CB184" s="28">
        <v>0.3</v>
      </c>
      <c r="CC184" s="28"/>
      <c r="CD184" s="28"/>
      <c r="CE184" s="28">
        <f t="shared" si="138"/>
        <v>0.1</v>
      </c>
      <c r="CF184" s="28">
        <f t="shared" si="125"/>
        <v>0.1</v>
      </c>
      <c r="CG184" s="28">
        <f t="shared" si="126"/>
        <v>0.1</v>
      </c>
      <c r="CH184" s="30" t="str">
        <f t="shared" si="139"/>
        <v>정령</v>
      </c>
      <c r="CI184" s="30" t="str">
        <f t="shared" si="140"/>
        <v>-</v>
      </c>
      <c r="CJ184" s="30" t="str">
        <f t="shared" si="141"/>
        <v>-</v>
      </c>
      <c r="CK184" s="30" t="str">
        <f t="shared" si="142"/>
        <v/>
      </c>
      <c r="CL184" s="30" t="str">
        <f t="shared" si="143"/>
        <v/>
      </c>
      <c r="CM184" s="31" t="str">
        <f t="shared" si="144"/>
        <v/>
      </c>
    </row>
    <row r="185" spans="2:91" s="41" customFormat="1" ht="13.5" hidden="1" x14ac:dyDescent="0.3">
      <c r="B185" s="27">
        <v>182</v>
      </c>
      <c r="C185" s="32" t="s">
        <v>1249</v>
      </c>
      <c r="D185" s="33" t="str">
        <f t="shared" si="127"/>
        <v>자베른 0→5각</v>
      </c>
      <c r="E185" s="33" t="str">
        <f t="shared" si="128"/>
        <v>칼도르 0→5각</v>
      </c>
      <c r="F185" s="33" t="str">
        <f t="shared" si="129"/>
        <v>엘레노아 1→5각</v>
      </c>
      <c r="G185" s="33" t="str">
        <f t="shared" si="130"/>
        <v>미한 1→5각</v>
      </c>
      <c r="H185" s="33" t="str">
        <f t="shared" si="131"/>
        <v/>
      </c>
      <c r="I185" s="33" t="str">
        <f t="shared" si="132"/>
        <v/>
      </c>
      <c r="J185" s="33" t="str">
        <f t="shared" si="133"/>
        <v/>
      </c>
      <c r="K185" s="33" t="str">
        <f t="shared" si="134"/>
        <v/>
      </c>
      <c r="L185" s="33" t="str">
        <f t="shared" si="135"/>
        <v/>
      </c>
      <c r="M185" s="33" t="str">
        <f t="shared" si="136"/>
        <v/>
      </c>
      <c r="N185" s="32" t="s">
        <v>999</v>
      </c>
      <c r="O185" s="32" t="s">
        <v>988</v>
      </c>
      <c r="P185" s="32" t="s">
        <v>359</v>
      </c>
      <c r="Q185" s="32" t="s">
        <v>277</v>
      </c>
      <c r="R185" s="32"/>
      <c r="S185" s="32"/>
      <c r="T185" s="32"/>
      <c r="U185" s="32"/>
      <c r="V185" s="32"/>
      <c r="W185" s="32"/>
      <c r="X185" s="32">
        <f>IF(AR185="","",VLOOKUP(AR185,추피_입력!$C$2:$E$289,2,0))</f>
        <v>0</v>
      </c>
      <c r="Y185" s="32">
        <f>IF(AS185="","",VLOOKUP(AS185,추피_입력!$C$2:$E$289,2,0))</f>
        <v>0</v>
      </c>
      <c r="Z185" s="32">
        <f>IF(AT185="","",VLOOKUP(AT185,추피_입력!$C$2:$E$289,2,0))</f>
        <v>1</v>
      </c>
      <c r="AA185" s="32">
        <f>IF(AU185="","",VLOOKUP(AU185,추피_입력!$C$2:$E$289,2,0))</f>
        <v>1</v>
      </c>
      <c r="AB185" s="32" t="str">
        <f>IF(AV185="","",VLOOKUP(AV185,추피_입력!$C$2:$E$289,2,0))</f>
        <v/>
      </c>
      <c r="AC185" s="32" t="str">
        <f>IF(AW185="","",VLOOKUP(AW185,추피_입력!$C$2:$E$289,2,0))</f>
        <v/>
      </c>
      <c r="AD185" s="32" t="str">
        <f>IF(AX185="","",VLOOKUP(AX185,추피_입력!$C$2:$E$289,2,0))</f>
        <v/>
      </c>
      <c r="AE185" s="32" t="str">
        <f>IF(AY185="","",VLOOKUP(AY185,추피_입력!$C$2:$E$289,2,0))</f>
        <v/>
      </c>
      <c r="AF185" s="32" t="str">
        <f>IF(AZ185="","",VLOOKUP(AZ185,추피_입력!$C$2:$E$289,2,0))</f>
        <v/>
      </c>
      <c r="AG185" s="32" t="str">
        <f>IF(BA185="","",VLOOKUP(BA185,추피_입력!$C$2:$E$289,2,0))</f>
        <v/>
      </c>
      <c r="AH185" s="32">
        <f>IF(AR185="","",VLOOKUP(AR185,추피_입력!$C$2:$G$289,5,0))</f>
        <v>5</v>
      </c>
      <c r="AI185" s="32">
        <f>IF(AS185="","",VLOOKUP(AS185,추피_입력!$C$2:$G$289,5,0))</f>
        <v>5</v>
      </c>
      <c r="AJ185" s="32">
        <f>IF(AT185="","",VLOOKUP(AT185,추피_입력!$C$2:$G$289,5,0))</f>
        <v>5</v>
      </c>
      <c r="AK185" s="32">
        <f>IF(AU185="","",VLOOKUP(AU185,추피_입력!$C$2:$G$289,5,0))</f>
        <v>5</v>
      </c>
      <c r="AL185" s="32" t="str">
        <f>IF(AV185="","",VLOOKUP(AV185,추피_입력!$C$2:$G$289,5,0))</f>
        <v/>
      </c>
      <c r="AM185" s="32" t="str">
        <f>IF(AW185="","",VLOOKUP(AW185,추피_입력!$C$2:$G$289,5,0))</f>
        <v/>
      </c>
      <c r="AN185" s="32" t="str">
        <f>IF(AX185="","",VLOOKUP(AX185,추피_입력!$C$2:$G$289,5,0))</f>
        <v/>
      </c>
      <c r="AO185" s="32" t="str">
        <f>IF(AY185="","",VLOOKUP(AY185,추피_입력!$C$2:$G$289,5,0))</f>
        <v/>
      </c>
      <c r="AP185" s="32" t="str">
        <f>IF(AZ185="","",VLOOKUP(AZ185,추피_입력!$C$2:$G$289,5,0))</f>
        <v/>
      </c>
      <c r="AQ185" s="32" t="str">
        <f>IF(BA185="","",VLOOKUP(BA185,추피_입력!$C$2:$G$289,5,0))</f>
        <v/>
      </c>
      <c r="AR185" s="32" t="str">
        <f>IF(N185="","",VLOOKUP(N185,추피_입력!$B$2:$E$289,2,0))</f>
        <v>d-38</v>
      </c>
      <c r="AS185" s="32" t="str">
        <f>IF(O185="","",VLOOKUP(O185,추피_입력!$B$2:$E$289,2,0))</f>
        <v>b-55</v>
      </c>
      <c r="AT185" s="32" t="str">
        <f>IF(P185="","",VLOOKUP(P185,추피_입력!$B$2:$E$289,2,0))</f>
        <v>c-67</v>
      </c>
      <c r="AU185" s="32" t="str">
        <f>IF(Q185="","",VLOOKUP(Q185,추피_입력!$B$2:$E$289,2,0))</f>
        <v>c-31</v>
      </c>
      <c r="AV185" s="32" t="str">
        <f>IF(R185="","",VLOOKUP(R185,추피_입력!$B$2:$E$289,2,0))</f>
        <v/>
      </c>
      <c r="AW185" s="32" t="str">
        <f>IF(S185="","",VLOOKUP(S185,추피_입력!$B$2:$E$289,2,0))</f>
        <v/>
      </c>
      <c r="AX185" s="32" t="str">
        <f>IF(T185="","",VLOOKUP(T185,추피_입력!$B$2:$E$289,2,0))</f>
        <v/>
      </c>
      <c r="AY185" s="32" t="str">
        <f>IF(U185="","",VLOOKUP(U185,추피_입력!$B$2:$E$289,2,0))</f>
        <v/>
      </c>
      <c r="AZ185" s="32" t="str">
        <f>IF(V185="","",VLOOKUP(V185,추피_입력!$B$2:$E$289,2,0))</f>
        <v/>
      </c>
      <c r="BA185" s="32" t="str">
        <f>IF(W185="","",VLOOKUP(W185,추피_입력!$B$2:$E$289,2,0))</f>
        <v/>
      </c>
      <c r="BB185" s="32"/>
      <c r="BC185" s="32"/>
      <c r="BD185" s="32"/>
      <c r="BE185" s="32"/>
      <c r="BF185" s="32">
        <v>2</v>
      </c>
      <c r="BG185" s="32"/>
      <c r="BH185" s="32"/>
      <c r="BI185" s="32"/>
      <c r="BJ185" s="32"/>
      <c r="BK185" s="32" t="str">
        <f t="shared" si="115"/>
        <v/>
      </c>
      <c r="BL185" s="32" t="str">
        <f t="shared" si="116"/>
        <v/>
      </c>
      <c r="BM185" s="32" t="str">
        <f t="shared" si="117"/>
        <v>물질0.2</v>
      </c>
      <c r="BN185" s="32" t="str">
        <f t="shared" si="118"/>
        <v/>
      </c>
      <c r="BO185" s="32" t="str">
        <f t="shared" si="119"/>
        <v/>
      </c>
      <c r="BP185" s="32" t="str">
        <f t="shared" si="120"/>
        <v/>
      </c>
      <c r="BQ185" s="32" t="str">
        <f t="shared" si="121"/>
        <v/>
      </c>
      <c r="BR185" s="32" t="str">
        <f t="shared" si="122"/>
        <v/>
      </c>
      <c r="BS185" s="32" t="str">
        <f t="shared" si="123"/>
        <v/>
      </c>
      <c r="BT185" s="32">
        <f t="shared" si="124"/>
        <v>0.2</v>
      </c>
      <c r="BU185" s="32" t="str">
        <f t="shared" si="137"/>
        <v>물질0.2</v>
      </c>
      <c r="BV185" s="32"/>
      <c r="BW185" s="32"/>
      <c r="BX185" s="32">
        <v>0.2</v>
      </c>
      <c r="BY185" s="32"/>
      <c r="BZ185" s="32"/>
      <c r="CA185" s="32"/>
      <c r="CB185" s="32"/>
      <c r="CC185" s="32"/>
      <c r="CD185" s="32"/>
      <c r="CE185" s="32">
        <f t="shared" si="138"/>
        <v>0.06</v>
      </c>
      <c r="CF185" s="32">
        <f t="shared" si="125"/>
        <v>7.0000000000000007E-2</v>
      </c>
      <c r="CG185" s="32">
        <f t="shared" si="126"/>
        <v>7.0000000000000007E-2</v>
      </c>
      <c r="CH185" s="34" t="str">
        <f t="shared" si="139"/>
        <v>물질</v>
      </c>
      <c r="CI185" s="34" t="str">
        <f t="shared" si="140"/>
        <v>-</v>
      </c>
      <c r="CJ185" s="34">
        <f t="shared" si="141"/>
        <v>0.2</v>
      </c>
      <c r="CK185" s="34">
        <f t="shared" si="142"/>
        <v>6</v>
      </c>
      <c r="CL185" s="34">
        <f t="shared" si="143"/>
        <v>14</v>
      </c>
      <c r="CM185" s="35">
        <f t="shared" si="144"/>
        <v>18</v>
      </c>
    </row>
    <row r="186" spans="2:91" s="41" customFormat="1" ht="13.5" hidden="1" x14ac:dyDescent="0.3">
      <c r="B186" s="27">
        <v>183</v>
      </c>
      <c r="C186" s="28" t="s">
        <v>1250</v>
      </c>
      <c r="D186" s="29" t="str">
        <f t="shared" si="127"/>
        <v>혼돈의 사이카 1→3각</v>
      </c>
      <c r="E186" s="29" t="str">
        <f t="shared" si="128"/>
        <v>칼도르 0→5각</v>
      </c>
      <c r="F186" s="29" t="str">
        <f t="shared" si="129"/>
        <v>비올레 0→5각</v>
      </c>
      <c r="G186" s="29" t="str">
        <f t="shared" si="130"/>
        <v>굴딩 0→5각</v>
      </c>
      <c r="H186" s="29" t="str">
        <f t="shared" si="131"/>
        <v/>
      </c>
      <c r="I186" s="29" t="str">
        <f t="shared" si="132"/>
        <v/>
      </c>
      <c r="J186" s="29" t="str">
        <f t="shared" si="133"/>
        <v/>
      </c>
      <c r="K186" s="29" t="str">
        <f t="shared" si="134"/>
        <v/>
      </c>
      <c r="L186" s="29" t="str">
        <f t="shared" si="135"/>
        <v/>
      </c>
      <c r="M186" s="29" t="str">
        <f t="shared" si="136"/>
        <v/>
      </c>
      <c r="N186" s="28" t="s">
        <v>1251</v>
      </c>
      <c r="O186" s="28" t="s">
        <v>988</v>
      </c>
      <c r="P186" s="28" t="s">
        <v>989</v>
      </c>
      <c r="Q186" s="28" t="s">
        <v>1252</v>
      </c>
      <c r="R186" s="28"/>
      <c r="S186" s="28"/>
      <c r="T186" s="28"/>
      <c r="U186" s="28"/>
      <c r="V186" s="28"/>
      <c r="W186" s="28"/>
      <c r="X186" s="28">
        <f>IF(AR186="","",VLOOKUP(AR186,추피_입력!$C$2:$E$289,2,0))</f>
        <v>1</v>
      </c>
      <c r="Y186" s="28">
        <f>IF(AS186="","",VLOOKUP(AS186,추피_입력!$C$2:$E$289,2,0))</f>
        <v>0</v>
      </c>
      <c r="Z186" s="28">
        <f>IF(AT186="","",VLOOKUP(AT186,추피_입력!$C$2:$E$289,2,0))</f>
        <v>0</v>
      </c>
      <c r="AA186" s="28">
        <f>IF(AU186="","",VLOOKUP(AU186,추피_입력!$C$2:$E$289,2,0))</f>
        <v>0</v>
      </c>
      <c r="AB186" s="28" t="str">
        <f>IF(AV186="","",VLOOKUP(AV186,추피_입력!$C$2:$E$289,2,0))</f>
        <v/>
      </c>
      <c r="AC186" s="28" t="str">
        <f>IF(AW186="","",VLOOKUP(AW186,추피_입력!$C$2:$E$289,2,0))</f>
        <v/>
      </c>
      <c r="AD186" s="28" t="str">
        <f>IF(AX186="","",VLOOKUP(AX186,추피_입력!$C$2:$E$289,2,0))</f>
        <v/>
      </c>
      <c r="AE186" s="28" t="str">
        <f>IF(AY186="","",VLOOKUP(AY186,추피_입력!$C$2:$E$289,2,0))</f>
        <v/>
      </c>
      <c r="AF186" s="28" t="str">
        <f>IF(AZ186="","",VLOOKUP(AZ186,추피_입력!$C$2:$E$289,2,0))</f>
        <v/>
      </c>
      <c r="AG186" s="28" t="str">
        <f>IF(BA186="","",VLOOKUP(BA186,추피_입력!$C$2:$E$289,2,0))</f>
        <v/>
      </c>
      <c r="AH186" s="28">
        <f>IF(AR186="","",VLOOKUP(AR186,추피_입력!$C$2:$G$289,5,0))</f>
        <v>3</v>
      </c>
      <c r="AI186" s="28">
        <f>IF(AS186="","",VLOOKUP(AS186,추피_입력!$C$2:$G$289,5,0))</f>
        <v>5</v>
      </c>
      <c r="AJ186" s="28">
        <f>IF(AT186="","",VLOOKUP(AT186,추피_입력!$C$2:$G$289,5,0))</f>
        <v>5</v>
      </c>
      <c r="AK186" s="28">
        <f>IF(AU186="","",VLOOKUP(AU186,추피_입력!$C$2:$G$289,5,0))</f>
        <v>5</v>
      </c>
      <c r="AL186" s="28" t="str">
        <f>IF(AV186="","",VLOOKUP(AV186,추피_입력!$C$2:$G$289,5,0))</f>
        <v/>
      </c>
      <c r="AM186" s="28" t="str">
        <f>IF(AW186="","",VLOOKUP(AW186,추피_입력!$C$2:$G$289,5,0))</f>
        <v/>
      </c>
      <c r="AN186" s="28" t="str">
        <f>IF(AX186="","",VLOOKUP(AX186,추피_입력!$C$2:$G$289,5,0))</f>
        <v/>
      </c>
      <c r="AO186" s="28" t="str">
        <f>IF(AY186="","",VLOOKUP(AY186,추피_입력!$C$2:$G$289,5,0))</f>
        <v/>
      </c>
      <c r="AP186" s="28" t="str">
        <f>IF(AZ186="","",VLOOKUP(AZ186,추피_입력!$C$2:$G$289,5,0))</f>
        <v/>
      </c>
      <c r="AQ186" s="28" t="str">
        <f>IF(BA186="","",VLOOKUP(BA186,추피_입력!$C$2:$G$289,5,0))</f>
        <v/>
      </c>
      <c r="AR186" s="28" t="str">
        <f>IF(N186="","",VLOOKUP(N186,추피_입력!$B$2:$E$289,2,0))</f>
        <v>b-74</v>
      </c>
      <c r="AS186" s="28" t="str">
        <f>IF(O186="","",VLOOKUP(O186,추피_입력!$B$2:$E$289,2,0))</f>
        <v>b-55</v>
      </c>
      <c r="AT186" s="28" t="str">
        <f>IF(P186="","",VLOOKUP(P186,추피_입력!$B$2:$E$289,2,0))</f>
        <v>c-39</v>
      </c>
      <c r="AU186" s="28" t="str">
        <f>IF(Q186="","",VLOOKUP(Q186,추피_입력!$B$2:$E$289,2,0))</f>
        <v>c-7</v>
      </c>
      <c r="AV186" s="28" t="str">
        <f>IF(R186="","",VLOOKUP(R186,추피_입력!$B$2:$E$289,2,0))</f>
        <v/>
      </c>
      <c r="AW186" s="28" t="str">
        <f>IF(S186="","",VLOOKUP(S186,추피_입력!$B$2:$E$289,2,0))</f>
        <v/>
      </c>
      <c r="AX186" s="28" t="str">
        <f>IF(T186="","",VLOOKUP(T186,추피_입력!$B$2:$E$289,2,0))</f>
        <v/>
      </c>
      <c r="AY186" s="28" t="str">
        <f>IF(U186="","",VLOOKUP(U186,추피_입력!$B$2:$E$289,2,0))</f>
        <v/>
      </c>
      <c r="AZ186" s="28" t="str">
        <f>IF(V186="","",VLOOKUP(V186,추피_입력!$B$2:$E$289,2,0))</f>
        <v/>
      </c>
      <c r="BA186" s="28" t="str">
        <f>IF(W186="","",VLOOKUP(W186,추피_입력!$B$2:$E$289,2,0))</f>
        <v/>
      </c>
      <c r="BB186" s="28">
        <v>4</v>
      </c>
      <c r="BC186" s="28"/>
      <c r="BD186" s="28"/>
      <c r="BE186" s="28"/>
      <c r="BF186" s="28"/>
      <c r="BG186" s="28"/>
      <c r="BH186" s="28"/>
      <c r="BI186" s="28"/>
      <c r="BJ186" s="28"/>
      <c r="BK186" s="28" t="str">
        <f t="shared" si="115"/>
        <v/>
      </c>
      <c r="BL186" s="28" t="str">
        <f t="shared" si="116"/>
        <v/>
      </c>
      <c r="BM186" s="28" t="str">
        <f t="shared" si="117"/>
        <v/>
      </c>
      <c r="BN186" s="28" t="str">
        <f t="shared" si="118"/>
        <v>불사0.2</v>
      </c>
      <c r="BO186" s="28" t="str">
        <f t="shared" si="119"/>
        <v/>
      </c>
      <c r="BP186" s="28" t="str">
        <f t="shared" si="120"/>
        <v/>
      </c>
      <c r="BQ186" s="28" t="str">
        <f t="shared" si="121"/>
        <v/>
      </c>
      <c r="BR186" s="28" t="str">
        <f t="shared" si="122"/>
        <v/>
      </c>
      <c r="BS186" s="28" t="str">
        <f t="shared" si="123"/>
        <v/>
      </c>
      <c r="BT186" s="28">
        <f t="shared" si="124"/>
        <v>0.2</v>
      </c>
      <c r="BU186" s="28" t="str">
        <f t="shared" si="137"/>
        <v>불사0.2</v>
      </c>
      <c r="BV186" s="28"/>
      <c r="BW186" s="28"/>
      <c r="BX186" s="28"/>
      <c r="BY186" s="28">
        <v>0.2</v>
      </c>
      <c r="BZ186" s="28"/>
      <c r="CA186" s="28"/>
      <c r="CB186" s="28"/>
      <c r="CC186" s="28"/>
      <c r="CD186" s="28"/>
      <c r="CE186" s="28">
        <f t="shared" si="138"/>
        <v>0.06</v>
      </c>
      <c r="CF186" s="28">
        <f t="shared" si="125"/>
        <v>7.0000000000000007E-2</v>
      </c>
      <c r="CG186" s="28">
        <f t="shared" si="126"/>
        <v>7.0000000000000007E-2</v>
      </c>
      <c r="CH186" s="30" t="str">
        <f t="shared" si="139"/>
        <v>불사</v>
      </c>
      <c r="CI186" s="30" t="str">
        <f t="shared" si="140"/>
        <v>-</v>
      </c>
      <c r="CJ186" s="30">
        <f t="shared" si="141"/>
        <v>0.13</v>
      </c>
      <c r="CK186" s="30">
        <f t="shared" si="142"/>
        <v>7</v>
      </c>
      <c r="CL186" s="30">
        <f t="shared" si="143"/>
        <v>15</v>
      </c>
      <c r="CM186" s="31" t="str">
        <f t="shared" si="144"/>
        <v/>
      </c>
    </row>
    <row r="187" spans="2:91" s="41" customFormat="1" ht="13.5" hidden="1" x14ac:dyDescent="0.3">
      <c r="B187" s="27">
        <v>184</v>
      </c>
      <c r="C187" s="32" t="s">
        <v>1253</v>
      </c>
      <c r="D187" s="33" t="str">
        <f t="shared" si="127"/>
        <v>신뢰의 아크 아스타 1→3각</v>
      </c>
      <c r="E187" s="33" t="str">
        <f t="shared" si="128"/>
        <v>창조의 아크 오르투스 0→1각</v>
      </c>
      <c r="F187" s="33" t="str">
        <f t="shared" si="129"/>
        <v>예지의 아크 아가톤 0→3각</v>
      </c>
      <c r="G187" s="33" t="str">
        <f t="shared" si="130"/>
        <v>희망의 아크 엘피스 1→2각</v>
      </c>
      <c r="H187" s="33" t="str">
        <f t="shared" si="131"/>
        <v>지혜의 아크 라디체 1→2각</v>
      </c>
      <c r="I187" s="33" t="str">
        <f t="shared" si="132"/>
        <v>헌신의 아크 카르타 0→2각</v>
      </c>
      <c r="J187" s="33" t="str">
        <f t="shared" si="133"/>
        <v/>
      </c>
      <c r="K187" s="33" t="str">
        <f t="shared" si="134"/>
        <v/>
      </c>
      <c r="L187" s="33" t="str">
        <f t="shared" si="135"/>
        <v/>
      </c>
      <c r="M187" s="33" t="str">
        <f t="shared" si="136"/>
        <v/>
      </c>
      <c r="N187" s="32" t="s">
        <v>1254</v>
      </c>
      <c r="O187" s="32" t="s">
        <v>1255</v>
      </c>
      <c r="P187" s="32" t="s">
        <v>405</v>
      </c>
      <c r="Q187" s="32" t="s">
        <v>329</v>
      </c>
      <c r="R187" s="32" t="s">
        <v>380</v>
      </c>
      <c r="S187" s="32" t="s">
        <v>439</v>
      </c>
      <c r="T187" s="32"/>
      <c r="U187" s="32"/>
      <c r="V187" s="32"/>
      <c r="W187" s="32"/>
      <c r="X187" s="32">
        <f>IF(AR187="","",VLOOKUP(AR187,추피_입력!$C$2:$E$289,2,0))</f>
        <v>1</v>
      </c>
      <c r="Y187" s="32">
        <f>IF(AS187="","",VLOOKUP(AS187,추피_입력!$C$2:$E$289,2,0))</f>
        <v>0</v>
      </c>
      <c r="Z187" s="32">
        <f>IF(AT187="","",VLOOKUP(AT187,추피_입력!$C$2:$E$289,2,0))</f>
        <v>0</v>
      </c>
      <c r="AA187" s="32">
        <f>IF(AU187="","",VLOOKUP(AU187,추피_입력!$C$2:$E$289,2,0))</f>
        <v>1</v>
      </c>
      <c r="AB187" s="32">
        <f>IF(AV187="","",VLOOKUP(AV187,추피_입력!$C$2:$E$289,2,0))</f>
        <v>1</v>
      </c>
      <c r="AC187" s="32">
        <f>IF(AW187="","",VLOOKUP(AW187,추피_입력!$C$2:$E$289,2,0))</f>
        <v>0</v>
      </c>
      <c r="AD187" s="32" t="str">
        <f>IF(AX187="","",VLOOKUP(AX187,추피_입력!$C$2:$E$289,2,0))</f>
        <v/>
      </c>
      <c r="AE187" s="32" t="str">
        <f>IF(AY187="","",VLOOKUP(AY187,추피_입력!$C$2:$E$289,2,0))</f>
        <v/>
      </c>
      <c r="AF187" s="32" t="str">
        <f>IF(AZ187="","",VLOOKUP(AZ187,추피_입력!$C$2:$E$289,2,0))</f>
        <v/>
      </c>
      <c r="AG187" s="32" t="str">
        <f>IF(BA187="","",VLOOKUP(BA187,추피_입력!$C$2:$E$289,2,0))</f>
        <v/>
      </c>
      <c r="AH187" s="32">
        <f>IF(AR187="","",VLOOKUP(AR187,추피_입력!$C$2:$G$289,5,0))</f>
        <v>3</v>
      </c>
      <c r="AI187" s="32">
        <f>IF(AS187="","",VLOOKUP(AS187,추피_입력!$C$2:$G$289,5,0))</f>
        <v>1</v>
      </c>
      <c r="AJ187" s="32">
        <f>IF(AT187="","",VLOOKUP(AT187,추피_입력!$C$2:$G$289,5,0))</f>
        <v>3</v>
      </c>
      <c r="AK187" s="32">
        <f>IF(AU187="","",VLOOKUP(AU187,추피_입력!$C$2:$G$289,5,0))</f>
        <v>2</v>
      </c>
      <c r="AL187" s="32">
        <f>IF(AV187="","",VLOOKUP(AV187,추피_입력!$C$2:$G$289,5,0))</f>
        <v>2</v>
      </c>
      <c r="AM187" s="32">
        <f>IF(AW187="","",VLOOKUP(AW187,추피_입력!$C$2:$G$289,5,0))</f>
        <v>2</v>
      </c>
      <c r="AN187" s="32" t="str">
        <f>IF(AX187="","",VLOOKUP(AX187,추피_입력!$C$2:$G$289,5,0))</f>
        <v/>
      </c>
      <c r="AO187" s="32" t="str">
        <f>IF(AY187="","",VLOOKUP(AY187,추피_입력!$C$2:$G$289,5,0))</f>
        <v/>
      </c>
      <c r="AP187" s="32" t="str">
        <f>IF(AZ187="","",VLOOKUP(AZ187,추피_입력!$C$2:$G$289,5,0))</f>
        <v/>
      </c>
      <c r="AQ187" s="32" t="str">
        <f>IF(BA187="","",VLOOKUP(BA187,추피_입력!$C$2:$G$289,5,0))</f>
        <v/>
      </c>
      <c r="AR187" s="32" t="str">
        <f>IF(N187="","",VLOOKUP(N187,추피_입력!$B$2:$E$289,2,0))</f>
        <v>b-24</v>
      </c>
      <c r="AS187" s="32" t="str">
        <f>IF(O187="","",VLOOKUP(O187,추피_입력!$B$2:$E$289,2,0))</f>
        <v>b-50</v>
      </c>
      <c r="AT187" s="32" t="str">
        <f>IF(P187="","",VLOOKUP(P187,추피_입력!$B$2:$E$289,2,0))</f>
        <v>b-39</v>
      </c>
      <c r="AU187" s="32" t="str">
        <f>IF(Q187="","",VLOOKUP(Q187,추피_입력!$B$2:$E$289,2,0))</f>
        <v>b-77</v>
      </c>
      <c r="AV187" s="32" t="str">
        <f>IF(R187="","",VLOOKUP(R187,추피_입력!$B$2:$E$289,2,0))</f>
        <v>b-47</v>
      </c>
      <c r="AW187" s="32" t="str">
        <f>IF(S187="","",VLOOKUP(S187,추피_입력!$B$2:$E$289,2,0))</f>
        <v>b-71</v>
      </c>
      <c r="AX187" s="32" t="str">
        <f>IF(T187="","",VLOOKUP(T187,추피_입력!$B$2:$E$289,2,0))</f>
        <v/>
      </c>
      <c r="AY187" s="32" t="str">
        <f>IF(U187="","",VLOOKUP(U187,추피_입력!$B$2:$E$289,2,0))</f>
        <v/>
      </c>
      <c r="AZ187" s="32" t="str">
        <f>IF(V187="","",VLOOKUP(V187,추피_입력!$B$2:$E$289,2,0))</f>
        <v/>
      </c>
      <c r="BA187" s="32" t="str">
        <f>IF(W187="","",VLOOKUP(W187,추피_입력!$B$2:$E$289,2,0))</f>
        <v/>
      </c>
      <c r="BB187" s="32"/>
      <c r="BC187" s="32"/>
      <c r="BD187" s="32"/>
      <c r="BE187" s="32">
        <v>2</v>
      </c>
      <c r="BF187" s="32"/>
      <c r="BG187" s="32"/>
      <c r="BH187" s="32"/>
      <c r="BI187" s="32"/>
      <c r="BJ187" s="32"/>
      <c r="BK187" s="32" t="str">
        <f t="shared" si="115"/>
        <v/>
      </c>
      <c r="BL187" s="32" t="str">
        <f t="shared" si="116"/>
        <v/>
      </c>
      <c r="BM187" s="32" t="str">
        <f t="shared" si="117"/>
        <v/>
      </c>
      <c r="BN187" s="32" t="str">
        <f t="shared" si="118"/>
        <v/>
      </c>
      <c r="BO187" s="32" t="str">
        <f t="shared" si="119"/>
        <v/>
      </c>
      <c r="BP187" s="32" t="str">
        <f t="shared" si="120"/>
        <v/>
      </c>
      <c r="BQ187" s="32" t="str">
        <f t="shared" si="121"/>
        <v/>
      </c>
      <c r="BR187" s="32" t="str">
        <f t="shared" si="122"/>
        <v>야수0.2</v>
      </c>
      <c r="BS187" s="32" t="str">
        <f t="shared" si="123"/>
        <v/>
      </c>
      <c r="BT187" s="32">
        <f t="shared" si="124"/>
        <v>0.2</v>
      </c>
      <c r="BU187" s="32" t="str">
        <f t="shared" si="137"/>
        <v>야수0.2</v>
      </c>
      <c r="BV187" s="32"/>
      <c r="BW187" s="32"/>
      <c r="BX187" s="32"/>
      <c r="BY187" s="32"/>
      <c r="BZ187" s="32"/>
      <c r="CA187" s="32"/>
      <c r="CB187" s="32"/>
      <c r="CC187" s="32">
        <v>0.2</v>
      </c>
      <c r="CD187" s="32"/>
      <c r="CE187" s="32">
        <f t="shared" si="138"/>
        <v>0.06</v>
      </c>
      <c r="CF187" s="32">
        <f t="shared" si="125"/>
        <v>7.0000000000000007E-2</v>
      </c>
      <c r="CG187" s="32">
        <f t="shared" si="126"/>
        <v>7.0000000000000007E-2</v>
      </c>
      <c r="CH187" s="34" t="str">
        <f t="shared" si="139"/>
        <v>야수</v>
      </c>
      <c r="CI187" s="34" t="str">
        <f t="shared" si="140"/>
        <v>-</v>
      </c>
      <c r="CJ187" s="34">
        <f t="shared" si="141"/>
        <v>0.06</v>
      </c>
      <c r="CK187" s="34">
        <f t="shared" si="142"/>
        <v>9</v>
      </c>
      <c r="CL187" s="34" t="str">
        <f t="shared" si="143"/>
        <v/>
      </c>
      <c r="CM187" s="35" t="str">
        <f t="shared" si="144"/>
        <v/>
      </c>
    </row>
    <row r="188" spans="2:91" s="41" customFormat="1" ht="13.5" hidden="1" x14ac:dyDescent="0.3">
      <c r="B188" s="27">
        <v>185</v>
      </c>
      <c r="C188" s="28" t="s">
        <v>1256</v>
      </c>
      <c r="D188" s="29" t="str">
        <f t="shared" si="127"/>
        <v>다단 0→4각</v>
      </c>
      <c r="E188" s="29" t="str">
        <f t="shared" si="128"/>
        <v>자이언트 웜 0→5각</v>
      </c>
      <c r="F188" s="29" t="str">
        <f t="shared" si="129"/>
        <v>천둥 1→5각</v>
      </c>
      <c r="G188" s="29" t="str">
        <f t="shared" si="130"/>
        <v/>
      </c>
      <c r="H188" s="29" t="str">
        <f t="shared" si="131"/>
        <v/>
      </c>
      <c r="I188" s="29" t="str">
        <f t="shared" si="132"/>
        <v/>
      </c>
      <c r="J188" s="29" t="str">
        <f t="shared" si="133"/>
        <v/>
      </c>
      <c r="K188" s="29" t="str">
        <f t="shared" si="134"/>
        <v/>
      </c>
      <c r="L188" s="29" t="str">
        <f t="shared" si="135"/>
        <v/>
      </c>
      <c r="M188" s="29" t="str">
        <f t="shared" si="136"/>
        <v/>
      </c>
      <c r="N188" s="28" t="s">
        <v>1257</v>
      </c>
      <c r="O188" s="28" t="s">
        <v>1196</v>
      </c>
      <c r="P188" s="28" t="s">
        <v>1176</v>
      </c>
      <c r="Q188" s="28"/>
      <c r="R188" s="28"/>
      <c r="S188" s="28"/>
      <c r="T188" s="28"/>
      <c r="U188" s="28"/>
      <c r="V188" s="28"/>
      <c r="W188" s="28"/>
      <c r="X188" s="28">
        <f>IF(AR188="","",VLOOKUP(AR188,추피_입력!$C$2:$E$289,2,0))</f>
        <v>0</v>
      </c>
      <c r="Y188" s="28">
        <f>IF(AS188="","",VLOOKUP(AS188,추피_입력!$C$2:$E$289,2,0))</f>
        <v>0</v>
      </c>
      <c r="Z188" s="28">
        <f>IF(AT188="","",VLOOKUP(AT188,추피_입력!$C$2:$E$289,2,0))</f>
        <v>1</v>
      </c>
      <c r="AA188" s="28" t="str">
        <f>IF(AU188="","",VLOOKUP(AU188,추피_입력!$C$2:$E$289,2,0))</f>
        <v/>
      </c>
      <c r="AB188" s="28" t="str">
        <f>IF(AV188="","",VLOOKUP(AV188,추피_입력!$C$2:$E$289,2,0))</f>
        <v/>
      </c>
      <c r="AC188" s="28" t="str">
        <f>IF(AW188="","",VLOOKUP(AW188,추피_입력!$C$2:$E$289,2,0))</f>
        <v/>
      </c>
      <c r="AD188" s="28" t="str">
        <f>IF(AX188="","",VLOOKUP(AX188,추피_입력!$C$2:$E$289,2,0))</f>
        <v/>
      </c>
      <c r="AE188" s="28" t="str">
        <f>IF(AY188="","",VLOOKUP(AY188,추피_입력!$C$2:$E$289,2,0))</f>
        <v/>
      </c>
      <c r="AF188" s="28" t="str">
        <f>IF(AZ188="","",VLOOKUP(AZ188,추피_입력!$C$2:$E$289,2,0))</f>
        <v/>
      </c>
      <c r="AG188" s="28" t="str">
        <f>IF(BA188="","",VLOOKUP(BA188,추피_입력!$C$2:$E$289,2,0))</f>
        <v/>
      </c>
      <c r="AH188" s="28">
        <f>IF(AR188="","",VLOOKUP(AR188,추피_입력!$C$2:$G$289,5,0))</f>
        <v>4</v>
      </c>
      <c r="AI188" s="28">
        <f>IF(AS188="","",VLOOKUP(AS188,추피_입력!$C$2:$G$289,5,0))</f>
        <v>5</v>
      </c>
      <c r="AJ188" s="28">
        <f>IF(AT188="","",VLOOKUP(AT188,추피_입력!$C$2:$G$289,5,0))</f>
        <v>5</v>
      </c>
      <c r="AK188" s="28" t="str">
        <f>IF(AU188="","",VLOOKUP(AU188,추피_입력!$C$2:$G$289,5,0))</f>
        <v/>
      </c>
      <c r="AL188" s="28" t="str">
        <f>IF(AV188="","",VLOOKUP(AV188,추피_입력!$C$2:$G$289,5,0))</f>
        <v/>
      </c>
      <c r="AM188" s="28" t="str">
        <f>IF(AW188="","",VLOOKUP(AW188,추피_입력!$C$2:$G$289,5,0))</f>
        <v/>
      </c>
      <c r="AN188" s="28" t="str">
        <f>IF(AX188="","",VLOOKUP(AX188,추피_입력!$C$2:$G$289,5,0))</f>
        <v/>
      </c>
      <c r="AO188" s="28" t="str">
        <f>IF(AY188="","",VLOOKUP(AY188,추피_입력!$C$2:$G$289,5,0))</f>
        <v/>
      </c>
      <c r="AP188" s="28" t="str">
        <f>IF(AZ188="","",VLOOKUP(AZ188,추피_입력!$C$2:$G$289,5,0))</f>
        <v/>
      </c>
      <c r="AQ188" s="28" t="str">
        <f>IF(BA188="","",VLOOKUP(BA188,추피_입력!$C$2:$G$289,5,0))</f>
        <v/>
      </c>
      <c r="AR188" s="28" t="str">
        <f>IF(N188="","",VLOOKUP(N188,추피_입력!$B$2:$E$289,2,0))</f>
        <v>d-7</v>
      </c>
      <c r="AS188" s="28" t="str">
        <f>IF(O188="","",VLOOKUP(O188,추피_입력!$B$2:$E$289,2,0))</f>
        <v>d-39</v>
      </c>
      <c r="AT188" s="28" t="str">
        <f>IF(P188="","",VLOOKUP(P188,추피_입력!$B$2:$E$289,2,0))</f>
        <v>c-80</v>
      </c>
      <c r="AU188" s="28" t="str">
        <f>IF(Q188="","",VLOOKUP(Q188,추피_입력!$B$2:$E$289,2,0))</f>
        <v/>
      </c>
      <c r="AV188" s="28" t="str">
        <f>IF(R188="","",VLOOKUP(R188,추피_입력!$B$2:$E$289,2,0))</f>
        <v/>
      </c>
      <c r="AW188" s="28" t="str">
        <f>IF(S188="","",VLOOKUP(S188,추피_입력!$B$2:$E$289,2,0))</f>
        <v/>
      </c>
      <c r="AX188" s="28" t="str">
        <f>IF(T188="","",VLOOKUP(T188,추피_입력!$B$2:$E$289,2,0))</f>
        <v/>
      </c>
      <c r="AY188" s="28" t="str">
        <f>IF(U188="","",VLOOKUP(U188,추피_입력!$B$2:$E$289,2,0))</f>
        <v/>
      </c>
      <c r="AZ188" s="28" t="str">
        <f>IF(V188="","",VLOOKUP(V188,추피_입력!$B$2:$E$289,2,0))</f>
        <v/>
      </c>
      <c r="BA188" s="28" t="str">
        <f>IF(W188="","",VLOOKUP(W188,추피_입력!$B$2:$E$289,2,0))</f>
        <v/>
      </c>
      <c r="BB188" s="28"/>
      <c r="BC188" s="28"/>
      <c r="BD188" s="28"/>
      <c r="BE188" s="28"/>
      <c r="BF188" s="28">
        <v>1</v>
      </c>
      <c r="BG188" s="28"/>
      <c r="BH188" s="28"/>
      <c r="BI188" s="28"/>
      <c r="BJ188" s="28"/>
      <c r="BK188" s="28" t="str">
        <f t="shared" si="115"/>
        <v/>
      </c>
      <c r="BL188" s="28" t="str">
        <f t="shared" si="116"/>
        <v/>
      </c>
      <c r="BM188" s="28" t="str">
        <f t="shared" si="117"/>
        <v>물질0.2</v>
      </c>
      <c r="BN188" s="28" t="str">
        <f t="shared" si="118"/>
        <v/>
      </c>
      <c r="BO188" s="28" t="str">
        <f t="shared" si="119"/>
        <v/>
      </c>
      <c r="BP188" s="28" t="str">
        <f t="shared" si="120"/>
        <v/>
      </c>
      <c r="BQ188" s="28" t="str">
        <f t="shared" si="121"/>
        <v/>
      </c>
      <c r="BR188" s="28" t="str">
        <f t="shared" si="122"/>
        <v/>
      </c>
      <c r="BS188" s="28" t="str">
        <f t="shared" si="123"/>
        <v/>
      </c>
      <c r="BT188" s="28">
        <f t="shared" si="124"/>
        <v>0.2</v>
      </c>
      <c r="BU188" s="28" t="str">
        <f t="shared" si="137"/>
        <v>물질0.2</v>
      </c>
      <c r="BV188" s="28"/>
      <c r="BW188" s="28"/>
      <c r="BX188" s="28">
        <v>0.2</v>
      </c>
      <c r="BY188" s="28"/>
      <c r="BZ188" s="28"/>
      <c r="CA188" s="28"/>
      <c r="CB188" s="28"/>
      <c r="CC188" s="28"/>
      <c r="CD188" s="28"/>
      <c r="CE188" s="28">
        <f t="shared" si="138"/>
        <v>0.06</v>
      </c>
      <c r="CF188" s="28">
        <f t="shared" si="125"/>
        <v>7.0000000000000007E-2</v>
      </c>
      <c r="CG188" s="28">
        <f t="shared" si="126"/>
        <v>7.0000000000000007E-2</v>
      </c>
      <c r="CH188" s="30" t="str">
        <f t="shared" si="139"/>
        <v>물질</v>
      </c>
      <c r="CI188" s="30" t="str">
        <f t="shared" si="140"/>
        <v>-</v>
      </c>
      <c r="CJ188" s="30">
        <f t="shared" si="141"/>
        <v>0.13</v>
      </c>
      <c r="CK188" s="30">
        <f t="shared" si="142"/>
        <v>5</v>
      </c>
      <c r="CL188" s="30">
        <f t="shared" si="143"/>
        <v>11</v>
      </c>
      <c r="CM188" s="31" t="str">
        <f t="shared" si="144"/>
        <v/>
      </c>
    </row>
    <row r="189" spans="2:91" s="41" customFormat="1" ht="13.5" hidden="1" x14ac:dyDescent="0.3">
      <c r="B189" s="27">
        <v>186</v>
      </c>
      <c r="C189" s="32" t="s">
        <v>1258</v>
      </c>
      <c r="D189" s="33" t="str">
        <f t="shared" si="127"/>
        <v>마법사 로나운 1→3각</v>
      </c>
      <c r="E189" s="33" t="str">
        <f t="shared" si="128"/>
        <v>에스더 루테란 1→3각</v>
      </c>
      <c r="F189" s="33" t="str">
        <f t="shared" si="129"/>
        <v/>
      </c>
      <c r="G189" s="33" t="str">
        <f t="shared" si="130"/>
        <v/>
      </c>
      <c r="H189" s="33" t="str">
        <f t="shared" si="131"/>
        <v/>
      </c>
      <c r="I189" s="33" t="str">
        <f t="shared" si="132"/>
        <v/>
      </c>
      <c r="J189" s="33" t="str">
        <f t="shared" si="133"/>
        <v/>
      </c>
      <c r="K189" s="33" t="str">
        <f t="shared" si="134"/>
        <v/>
      </c>
      <c r="L189" s="33" t="str">
        <f t="shared" si="135"/>
        <v/>
      </c>
      <c r="M189" s="33" t="str">
        <f t="shared" si="136"/>
        <v/>
      </c>
      <c r="N189" s="32" t="s">
        <v>1184</v>
      </c>
      <c r="O189" s="32" t="s">
        <v>940</v>
      </c>
      <c r="P189" s="32"/>
      <c r="Q189" s="32"/>
      <c r="R189" s="32"/>
      <c r="S189" s="32"/>
      <c r="T189" s="32"/>
      <c r="U189" s="32"/>
      <c r="V189" s="32"/>
      <c r="W189" s="32"/>
      <c r="X189" s="32">
        <f>IF(AR189="","",VLOOKUP(AR189,추피_입력!$C$2:$E$289,2,0))</f>
        <v>1</v>
      </c>
      <c r="Y189" s="32">
        <f>IF(AS189="","",VLOOKUP(AS189,추피_입력!$C$2:$E$289,2,0))</f>
        <v>1</v>
      </c>
      <c r="Z189" s="32" t="str">
        <f>IF(AT189="","",VLOOKUP(AT189,추피_입력!$C$2:$E$289,2,0))</f>
        <v/>
      </c>
      <c r="AA189" s="32" t="str">
        <f>IF(AU189="","",VLOOKUP(AU189,추피_입력!$C$2:$E$289,2,0))</f>
        <v/>
      </c>
      <c r="AB189" s="32" t="str">
        <f>IF(AV189="","",VLOOKUP(AV189,추피_입력!$C$2:$E$289,2,0))</f>
        <v/>
      </c>
      <c r="AC189" s="32" t="str">
        <f>IF(AW189="","",VLOOKUP(AW189,추피_입력!$C$2:$E$289,2,0))</f>
        <v/>
      </c>
      <c r="AD189" s="32" t="str">
        <f>IF(AX189="","",VLOOKUP(AX189,추피_입력!$C$2:$E$289,2,0))</f>
        <v/>
      </c>
      <c r="AE189" s="32" t="str">
        <f>IF(AY189="","",VLOOKUP(AY189,추피_입력!$C$2:$E$289,2,0))</f>
        <v/>
      </c>
      <c r="AF189" s="32" t="str">
        <f>IF(AZ189="","",VLOOKUP(AZ189,추피_입력!$C$2:$E$289,2,0))</f>
        <v/>
      </c>
      <c r="AG189" s="32" t="str">
        <f>IF(BA189="","",VLOOKUP(BA189,추피_입력!$C$2:$E$289,2,0))</f>
        <v/>
      </c>
      <c r="AH189" s="32">
        <f>IF(AR189="","",VLOOKUP(AR189,추피_입력!$C$2:$G$289,5,0))</f>
        <v>3</v>
      </c>
      <c r="AI189" s="32">
        <f>IF(AS189="","",VLOOKUP(AS189,추피_입력!$C$2:$G$289,5,0))</f>
        <v>3</v>
      </c>
      <c r="AJ189" s="32" t="str">
        <f>IF(AT189="","",VLOOKUP(AT189,추피_입력!$C$2:$G$289,5,0))</f>
        <v/>
      </c>
      <c r="AK189" s="32" t="str">
        <f>IF(AU189="","",VLOOKUP(AU189,추피_입력!$C$2:$G$289,5,0))</f>
        <v/>
      </c>
      <c r="AL189" s="32" t="str">
        <f>IF(AV189="","",VLOOKUP(AV189,추피_입력!$C$2:$G$289,5,0))</f>
        <v/>
      </c>
      <c r="AM189" s="32" t="str">
        <f>IF(AW189="","",VLOOKUP(AW189,추피_입력!$C$2:$G$289,5,0))</f>
        <v/>
      </c>
      <c r="AN189" s="32" t="str">
        <f>IF(AX189="","",VLOOKUP(AX189,추피_입력!$C$2:$G$289,5,0))</f>
        <v/>
      </c>
      <c r="AO189" s="32" t="str">
        <f>IF(AY189="","",VLOOKUP(AY189,추피_입력!$C$2:$G$289,5,0))</f>
        <v/>
      </c>
      <c r="AP189" s="32" t="str">
        <f>IF(AZ189="","",VLOOKUP(AZ189,추피_입력!$C$2:$G$289,5,0))</f>
        <v/>
      </c>
      <c r="AQ189" s="32" t="str">
        <f>IF(BA189="","",VLOOKUP(BA189,추피_입력!$C$2:$G$289,5,0))</f>
        <v/>
      </c>
      <c r="AR189" s="32" t="str">
        <f>IF(N189="","",VLOOKUP(N189,추피_입력!$B$2:$E$289,2,0))</f>
        <v>b-11</v>
      </c>
      <c r="AS189" s="32" t="str">
        <f>IF(O189="","",VLOOKUP(O189,추피_입력!$B$2:$E$289,2,0))</f>
        <v>a-16</v>
      </c>
      <c r="AT189" s="32" t="str">
        <f>IF(P189="","",VLOOKUP(P189,추피_입력!$B$2:$E$289,2,0))</f>
        <v/>
      </c>
      <c r="AU189" s="32" t="str">
        <f>IF(Q189="","",VLOOKUP(Q189,추피_입력!$B$2:$E$289,2,0))</f>
        <v/>
      </c>
      <c r="AV189" s="32" t="str">
        <f>IF(R189="","",VLOOKUP(R189,추피_입력!$B$2:$E$289,2,0))</f>
        <v/>
      </c>
      <c r="AW189" s="32" t="str">
        <f>IF(S189="","",VLOOKUP(S189,추피_입력!$B$2:$E$289,2,0))</f>
        <v/>
      </c>
      <c r="AX189" s="32" t="str">
        <f>IF(T189="","",VLOOKUP(T189,추피_입력!$B$2:$E$289,2,0))</f>
        <v/>
      </c>
      <c r="AY189" s="32" t="str">
        <f>IF(U189="","",VLOOKUP(U189,추피_입력!$B$2:$E$289,2,0))</f>
        <v/>
      </c>
      <c r="AZ189" s="32" t="str">
        <f>IF(V189="","",VLOOKUP(V189,추피_입력!$B$2:$E$289,2,0))</f>
        <v/>
      </c>
      <c r="BA189" s="32" t="str">
        <f>IF(W189="","",VLOOKUP(W189,추피_입력!$B$2:$E$289,2,0))</f>
        <v/>
      </c>
      <c r="BB189" s="32"/>
      <c r="BC189" s="32"/>
      <c r="BD189" s="32"/>
      <c r="BE189" s="32"/>
      <c r="BF189" s="32"/>
      <c r="BG189" s="32"/>
      <c r="BH189" s="32"/>
      <c r="BI189" s="32">
        <v>2</v>
      </c>
      <c r="BJ189" s="32"/>
      <c r="BK189" s="32" t="str">
        <f t="shared" si="115"/>
        <v/>
      </c>
      <c r="BL189" s="32" t="str">
        <f t="shared" si="116"/>
        <v/>
      </c>
      <c r="BM189" s="32" t="str">
        <f t="shared" si="117"/>
        <v/>
      </c>
      <c r="BN189" s="32" t="str">
        <f t="shared" si="118"/>
        <v/>
      </c>
      <c r="BO189" s="32" t="str">
        <f t="shared" si="119"/>
        <v/>
      </c>
      <c r="BP189" s="32" t="str">
        <f t="shared" si="120"/>
        <v/>
      </c>
      <c r="BQ189" s="32" t="str">
        <f t="shared" si="121"/>
        <v/>
      </c>
      <c r="BR189" s="32" t="str">
        <f t="shared" si="122"/>
        <v/>
      </c>
      <c r="BS189" s="32" t="str">
        <f t="shared" si="123"/>
        <v>기계0.2</v>
      </c>
      <c r="BT189" s="32">
        <f t="shared" si="124"/>
        <v>0.2</v>
      </c>
      <c r="BU189" s="32" t="str">
        <f t="shared" si="137"/>
        <v>기계0.2</v>
      </c>
      <c r="BV189" s="32"/>
      <c r="BW189" s="32"/>
      <c r="BX189" s="32"/>
      <c r="BY189" s="32"/>
      <c r="BZ189" s="32"/>
      <c r="CA189" s="32"/>
      <c r="CB189" s="32"/>
      <c r="CC189" s="32"/>
      <c r="CD189" s="32">
        <v>0.2</v>
      </c>
      <c r="CE189" s="32">
        <f t="shared" si="138"/>
        <v>0.06</v>
      </c>
      <c r="CF189" s="32">
        <f t="shared" si="125"/>
        <v>7.0000000000000007E-2</v>
      </c>
      <c r="CG189" s="32">
        <f t="shared" si="126"/>
        <v>7.0000000000000007E-2</v>
      </c>
      <c r="CH189" s="34" t="str">
        <f t="shared" si="139"/>
        <v>기계</v>
      </c>
      <c r="CI189" s="34" t="str">
        <f t="shared" si="140"/>
        <v>-</v>
      </c>
      <c r="CJ189" s="34">
        <f t="shared" si="141"/>
        <v>0.06</v>
      </c>
      <c r="CK189" s="34">
        <f t="shared" si="142"/>
        <v>2</v>
      </c>
      <c r="CL189" s="34" t="str">
        <f t="shared" si="143"/>
        <v/>
      </c>
      <c r="CM189" s="35" t="str">
        <f t="shared" si="144"/>
        <v/>
      </c>
    </row>
    <row r="190" spans="2:91" s="41" customFormat="1" ht="13.5" hidden="1" x14ac:dyDescent="0.3">
      <c r="B190" s="27">
        <v>187</v>
      </c>
      <c r="C190" s="28" t="s">
        <v>1259</v>
      </c>
      <c r="D190" s="29" t="str">
        <f t="shared" si="127"/>
        <v>마법사 로나운 1→3각</v>
      </c>
      <c r="E190" s="29" t="str">
        <f t="shared" si="128"/>
        <v>몬테르크 0→4각</v>
      </c>
      <c r="F190" s="29" t="str">
        <f t="shared" si="129"/>
        <v>비슈츠 0→4각</v>
      </c>
      <c r="G190" s="29" t="str">
        <f t="shared" si="130"/>
        <v/>
      </c>
      <c r="H190" s="29" t="str">
        <f t="shared" si="131"/>
        <v/>
      </c>
      <c r="I190" s="29" t="str">
        <f t="shared" si="132"/>
        <v/>
      </c>
      <c r="J190" s="29" t="str">
        <f t="shared" si="133"/>
        <v/>
      </c>
      <c r="K190" s="29" t="str">
        <f t="shared" si="134"/>
        <v/>
      </c>
      <c r="L190" s="29" t="str">
        <f t="shared" si="135"/>
        <v/>
      </c>
      <c r="M190" s="29" t="str">
        <f t="shared" si="136"/>
        <v/>
      </c>
      <c r="N190" s="28" t="s">
        <v>1184</v>
      </c>
      <c r="O190" s="28" t="s">
        <v>952</v>
      </c>
      <c r="P190" s="28" t="s">
        <v>1077</v>
      </c>
      <c r="Q190" s="28"/>
      <c r="R190" s="28"/>
      <c r="S190" s="28"/>
      <c r="T190" s="28"/>
      <c r="U190" s="28"/>
      <c r="V190" s="28"/>
      <c r="W190" s="28"/>
      <c r="X190" s="28">
        <f>IF(AR190="","",VLOOKUP(AR190,추피_입력!$C$2:$E$289,2,0))</f>
        <v>1</v>
      </c>
      <c r="Y190" s="28">
        <f>IF(AS190="","",VLOOKUP(AS190,추피_입력!$C$2:$E$289,2,0))</f>
        <v>0</v>
      </c>
      <c r="Z190" s="28">
        <f>IF(AT190="","",VLOOKUP(AT190,추피_입력!$C$2:$E$289,2,0))</f>
        <v>0</v>
      </c>
      <c r="AA190" s="28" t="str">
        <f>IF(AU190="","",VLOOKUP(AU190,추피_입력!$C$2:$E$289,2,0))</f>
        <v/>
      </c>
      <c r="AB190" s="28" t="str">
        <f>IF(AV190="","",VLOOKUP(AV190,추피_입력!$C$2:$E$289,2,0))</f>
        <v/>
      </c>
      <c r="AC190" s="28" t="str">
        <f>IF(AW190="","",VLOOKUP(AW190,추피_입력!$C$2:$E$289,2,0))</f>
        <v/>
      </c>
      <c r="AD190" s="28" t="str">
        <f>IF(AX190="","",VLOOKUP(AX190,추피_입력!$C$2:$E$289,2,0))</f>
        <v/>
      </c>
      <c r="AE190" s="28" t="str">
        <f>IF(AY190="","",VLOOKUP(AY190,추피_입력!$C$2:$E$289,2,0))</f>
        <v/>
      </c>
      <c r="AF190" s="28" t="str">
        <f>IF(AZ190="","",VLOOKUP(AZ190,추피_입력!$C$2:$E$289,2,0))</f>
        <v/>
      </c>
      <c r="AG190" s="28" t="str">
        <f>IF(BA190="","",VLOOKUP(BA190,추피_입력!$C$2:$E$289,2,0))</f>
        <v/>
      </c>
      <c r="AH190" s="28">
        <f>IF(AR190="","",VLOOKUP(AR190,추피_입력!$C$2:$G$289,5,0))</f>
        <v>3</v>
      </c>
      <c r="AI190" s="28">
        <f>IF(AS190="","",VLOOKUP(AS190,추피_입력!$C$2:$G$289,5,0))</f>
        <v>4</v>
      </c>
      <c r="AJ190" s="28">
        <f>IF(AT190="","",VLOOKUP(AT190,추피_입력!$C$2:$G$289,5,0))</f>
        <v>4</v>
      </c>
      <c r="AK190" s="28" t="str">
        <f>IF(AU190="","",VLOOKUP(AU190,추피_입력!$C$2:$G$289,5,0))</f>
        <v/>
      </c>
      <c r="AL190" s="28" t="str">
        <f>IF(AV190="","",VLOOKUP(AV190,추피_입력!$C$2:$G$289,5,0))</f>
        <v/>
      </c>
      <c r="AM190" s="28" t="str">
        <f>IF(AW190="","",VLOOKUP(AW190,추피_입력!$C$2:$G$289,5,0))</f>
        <v/>
      </c>
      <c r="AN190" s="28" t="str">
        <f>IF(AX190="","",VLOOKUP(AX190,추피_입력!$C$2:$G$289,5,0))</f>
        <v/>
      </c>
      <c r="AO190" s="28" t="str">
        <f>IF(AY190="","",VLOOKUP(AY190,추피_입력!$C$2:$G$289,5,0))</f>
        <v/>
      </c>
      <c r="AP190" s="28" t="str">
        <f>IF(AZ190="","",VLOOKUP(AZ190,추피_입력!$C$2:$G$289,5,0))</f>
        <v/>
      </c>
      <c r="AQ190" s="28" t="str">
        <f>IF(BA190="","",VLOOKUP(BA190,추피_입력!$C$2:$G$289,5,0))</f>
        <v/>
      </c>
      <c r="AR190" s="28" t="str">
        <f>IF(N190="","",VLOOKUP(N190,추피_입력!$B$2:$E$289,2,0))</f>
        <v>b-11</v>
      </c>
      <c r="AS190" s="28" t="str">
        <f>IF(O190="","",VLOOKUP(O190,추피_입력!$B$2:$E$289,2,0))</f>
        <v>d-17</v>
      </c>
      <c r="AT190" s="28" t="str">
        <f>IF(P190="","",VLOOKUP(P190,추피_입력!$B$2:$E$289,2,0))</f>
        <v>d-24</v>
      </c>
      <c r="AU190" s="28" t="str">
        <f>IF(Q190="","",VLOOKUP(Q190,추피_입력!$B$2:$E$289,2,0))</f>
        <v/>
      </c>
      <c r="AV190" s="28" t="str">
        <f>IF(R190="","",VLOOKUP(R190,추피_입력!$B$2:$E$289,2,0))</f>
        <v/>
      </c>
      <c r="AW190" s="28" t="str">
        <f>IF(S190="","",VLOOKUP(S190,추피_입력!$B$2:$E$289,2,0))</f>
        <v/>
      </c>
      <c r="AX190" s="28" t="str">
        <f>IF(T190="","",VLOOKUP(T190,추피_입력!$B$2:$E$289,2,0))</f>
        <v/>
      </c>
      <c r="AY190" s="28" t="str">
        <f>IF(U190="","",VLOOKUP(U190,추피_입력!$B$2:$E$289,2,0))</f>
        <v/>
      </c>
      <c r="AZ190" s="28" t="str">
        <f>IF(V190="","",VLOOKUP(V190,추피_입력!$B$2:$E$289,2,0))</f>
        <v/>
      </c>
      <c r="BA190" s="28" t="str">
        <f>IF(W190="","",VLOOKUP(W190,추피_입력!$B$2:$E$289,2,0))</f>
        <v/>
      </c>
      <c r="BB190" s="28"/>
      <c r="BC190" s="28"/>
      <c r="BD190" s="28"/>
      <c r="BE190" s="28"/>
      <c r="BF190" s="28"/>
      <c r="BG190" s="28"/>
      <c r="BH190" s="28">
        <v>1</v>
      </c>
      <c r="BI190" s="28"/>
      <c r="BJ190" s="28"/>
      <c r="BK190" s="28" t="str">
        <f t="shared" si="115"/>
        <v/>
      </c>
      <c r="BL190" s="28" t="str">
        <f t="shared" si="116"/>
        <v/>
      </c>
      <c r="BM190" s="28" t="str">
        <f t="shared" si="117"/>
        <v/>
      </c>
      <c r="BN190" s="28" t="str">
        <f t="shared" si="118"/>
        <v/>
      </c>
      <c r="BO190" s="28" t="str">
        <f t="shared" si="119"/>
        <v/>
      </c>
      <c r="BP190" s="28" t="str">
        <f t="shared" si="120"/>
        <v/>
      </c>
      <c r="BQ190" s="28" t="str">
        <f t="shared" si="121"/>
        <v/>
      </c>
      <c r="BR190" s="28" t="str">
        <f t="shared" si="122"/>
        <v>야수0.2</v>
      </c>
      <c r="BS190" s="28" t="str">
        <f t="shared" si="123"/>
        <v/>
      </c>
      <c r="BT190" s="28">
        <f t="shared" si="124"/>
        <v>0.2</v>
      </c>
      <c r="BU190" s="28" t="str">
        <f t="shared" si="137"/>
        <v>야수0.2</v>
      </c>
      <c r="BV190" s="28"/>
      <c r="BW190" s="28"/>
      <c r="BX190" s="28"/>
      <c r="BY190" s="28"/>
      <c r="BZ190" s="28"/>
      <c r="CA190" s="28"/>
      <c r="CB190" s="28"/>
      <c r="CC190" s="28">
        <v>0.2</v>
      </c>
      <c r="CD190" s="28"/>
      <c r="CE190" s="28">
        <f t="shared" si="138"/>
        <v>0.06</v>
      </c>
      <c r="CF190" s="28">
        <f t="shared" si="125"/>
        <v>7.0000000000000007E-2</v>
      </c>
      <c r="CG190" s="28">
        <f t="shared" si="126"/>
        <v>7.0000000000000007E-2</v>
      </c>
      <c r="CH190" s="30" t="str">
        <f t="shared" si="139"/>
        <v>야수</v>
      </c>
      <c r="CI190" s="30" t="str">
        <f t="shared" si="140"/>
        <v>-</v>
      </c>
      <c r="CJ190" s="30">
        <f t="shared" si="141"/>
        <v>0.06</v>
      </c>
      <c r="CK190" s="30">
        <f t="shared" si="142"/>
        <v>5</v>
      </c>
      <c r="CL190" s="30" t="str">
        <f t="shared" si="143"/>
        <v/>
      </c>
      <c r="CM190" s="31" t="str">
        <f t="shared" si="144"/>
        <v/>
      </c>
    </row>
    <row r="191" spans="2:91" s="41" customFormat="1" ht="13.5" hidden="1" x14ac:dyDescent="0.3">
      <c r="B191" s="27">
        <v>188</v>
      </c>
      <c r="C191" s="32" t="s">
        <v>1260</v>
      </c>
      <c r="D191" s="33" t="str">
        <f t="shared" si="127"/>
        <v>스텔라 1→5각</v>
      </c>
      <c r="E191" s="33" t="str">
        <f t="shared" si="128"/>
        <v>샤나 0→1각</v>
      </c>
      <c r="F191" s="33" t="str">
        <f t="shared" si="129"/>
        <v/>
      </c>
      <c r="G191" s="33" t="str">
        <f t="shared" si="130"/>
        <v/>
      </c>
      <c r="H191" s="33" t="str">
        <f t="shared" si="131"/>
        <v/>
      </c>
      <c r="I191" s="33" t="str">
        <f t="shared" si="132"/>
        <v/>
      </c>
      <c r="J191" s="33" t="str">
        <f t="shared" si="133"/>
        <v/>
      </c>
      <c r="K191" s="33" t="str">
        <f t="shared" si="134"/>
        <v/>
      </c>
      <c r="L191" s="33" t="str">
        <f t="shared" si="135"/>
        <v/>
      </c>
      <c r="M191" s="33" t="str">
        <f t="shared" si="136"/>
        <v/>
      </c>
      <c r="N191" s="32" t="s">
        <v>1261</v>
      </c>
      <c r="O191" s="32" t="s">
        <v>1136</v>
      </c>
      <c r="P191" s="32"/>
      <c r="Q191" s="32"/>
      <c r="R191" s="32"/>
      <c r="S191" s="32"/>
      <c r="T191" s="32"/>
      <c r="U191" s="32"/>
      <c r="V191" s="32"/>
      <c r="W191" s="32"/>
      <c r="X191" s="32">
        <f>IF(AR191="","",VLOOKUP(AR191,추피_입력!$C$2:$E$289,2,0))</f>
        <v>1</v>
      </c>
      <c r="Y191" s="32">
        <f>IF(AS191="","",VLOOKUP(AS191,추피_입력!$C$2:$E$289,2,0))</f>
        <v>0</v>
      </c>
      <c r="Z191" s="32" t="str">
        <f>IF(AT191="","",VLOOKUP(AT191,추피_입력!$C$2:$E$289,2,0))</f>
        <v/>
      </c>
      <c r="AA191" s="32" t="str">
        <f>IF(AU191="","",VLOOKUP(AU191,추피_입력!$C$2:$E$289,2,0))</f>
        <v/>
      </c>
      <c r="AB191" s="32" t="str">
        <f>IF(AV191="","",VLOOKUP(AV191,추피_입력!$C$2:$E$289,2,0))</f>
        <v/>
      </c>
      <c r="AC191" s="32" t="str">
        <f>IF(AW191="","",VLOOKUP(AW191,추피_입력!$C$2:$E$289,2,0))</f>
        <v/>
      </c>
      <c r="AD191" s="32" t="str">
        <f>IF(AX191="","",VLOOKUP(AX191,추피_입력!$C$2:$E$289,2,0))</f>
        <v/>
      </c>
      <c r="AE191" s="32" t="str">
        <f>IF(AY191="","",VLOOKUP(AY191,추피_입력!$C$2:$E$289,2,0))</f>
        <v/>
      </c>
      <c r="AF191" s="32" t="str">
        <f>IF(AZ191="","",VLOOKUP(AZ191,추피_입력!$C$2:$E$289,2,0))</f>
        <v/>
      </c>
      <c r="AG191" s="32" t="str">
        <f>IF(BA191="","",VLOOKUP(BA191,추피_입력!$C$2:$E$289,2,0))</f>
        <v/>
      </c>
      <c r="AH191" s="32">
        <f>IF(AR191="","",VLOOKUP(AR191,추피_입력!$C$2:$G$289,5,0))</f>
        <v>5</v>
      </c>
      <c r="AI191" s="32">
        <f>IF(AS191="","",VLOOKUP(AS191,추피_입력!$C$2:$G$289,5,0))</f>
        <v>1</v>
      </c>
      <c r="AJ191" s="32" t="str">
        <f>IF(AT191="","",VLOOKUP(AT191,추피_입력!$C$2:$G$289,5,0))</f>
        <v/>
      </c>
      <c r="AK191" s="32" t="str">
        <f>IF(AU191="","",VLOOKUP(AU191,추피_입력!$C$2:$G$289,5,0))</f>
        <v/>
      </c>
      <c r="AL191" s="32" t="str">
        <f>IF(AV191="","",VLOOKUP(AV191,추피_입력!$C$2:$G$289,5,0))</f>
        <v/>
      </c>
      <c r="AM191" s="32" t="str">
        <f>IF(AW191="","",VLOOKUP(AW191,추피_입력!$C$2:$G$289,5,0))</f>
        <v/>
      </c>
      <c r="AN191" s="32" t="str">
        <f>IF(AX191="","",VLOOKUP(AX191,추피_입력!$C$2:$G$289,5,0))</f>
        <v/>
      </c>
      <c r="AO191" s="32" t="str">
        <f>IF(AY191="","",VLOOKUP(AY191,추피_입력!$C$2:$G$289,5,0))</f>
        <v/>
      </c>
      <c r="AP191" s="32" t="str">
        <f>IF(AZ191="","",VLOOKUP(AZ191,추피_입력!$C$2:$G$289,5,0))</f>
        <v/>
      </c>
      <c r="AQ191" s="32" t="str">
        <f>IF(BA191="","",VLOOKUP(BA191,추피_입력!$C$2:$G$289,5,0))</f>
        <v/>
      </c>
      <c r="AR191" s="32" t="str">
        <f>IF(N191="","",VLOOKUP(N191,추피_입력!$B$2:$E$289,2,0))</f>
        <v>c-51</v>
      </c>
      <c r="AS191" s="32" t="str">
        <f>IF(O191="","",VLOOKUP(O191,추피_입력!$B$2:$E$289,2,0))</f>
        <v>b-22</v>
      </c>
      <c r="AT191" s="32" t="str">
        <f>IF(P191="","",VLOOKUP(P191,추피_입력!$B$2:$E$289,2,0))</f>
        <v/>
      </c>
      <c r="AU191" s="32" t="str">
        <f>IF(Q191="","",VLOOKUP(Q191,추피_입력!$B$2:$E$289,2,0))</f>
        <v/>
      </c>
      <c r="AV191" s="32" t="str">
        <f>IF(R191="","",VLOOKUP(R191,추피_입력!$B$2:$E$289,2,0))</f>
        <v/>
      </c>
      <c r="AW191" s="32" t="str">
        <f>IF(S191="","",VLOOKUP(S191,추피_입력!$B$2:$E$289,2,0))</f>
        <v/>
      </c>
      <c r="AX191" s="32" t="str">
        <f>IF(T191="","",VLOOKUP(T191,추피_입력!$B$2:$E$289,2,0))</f>
        <v/>
      </c>
      <c r="AY191" s="32" t="str">
        <f>IF(U191="","",VLOOKUP(U191,추피_입력!$B$2:$E$289,2,0))</f>
        <v/>
      </c>
      <c r="AZ191" s="32" t="str">
        <f>IF(V191="","",VLOOKUP(V191,추피_입력!$B$2:$E$289,2,0))</f>
        <v/>
      </c>
      <c r="BA191" s="32" t="str">
        <f>IF(W191="","",VLOOKUP(W191,추피_입력!$B$2:$E$289,2,0))</f>
        <v/>
      </c>
      <c r="BB191" s="32"/>
      <c r="BC191" s="32"/>
      <c r="BD191" s="32"/>
      <c r="BE191" s="32"/>
      <c r="BF191" s="32"/>
      <c r="BG191" s="32"/>
      <c r="BH191" s="32"/>
      <c r="BI191" s="32"/>
      <c r="BJ191" s="32">
        <v>2</v>
      </c>
      <c r="BK191" s="32" t="str">
        <f t="shared" si="115"/>
        <v/>
      </c>
      <c r="BL191" s="32" t="str">
        <f t="shared" si="116"/>
        <v/>
      </c>
      <c r="BM191" s="32" t="str">
        <f t="shared" si="117"/>
        <v>물질0.2</v>
      </c>
      <c r="BN191" s="32" t="str">
        <f t="shared" si="118"/>
        <v/>
      </c>
      <c r="BO191" s="32" t="str">
        <f t="shared" si="119"/>
        <v/>
      </c>
      <c r="BP191" s="32" t="str">
        <f t="shared" si="120"/>
        <v/>
      </c>
      <c r="BQ191" s="32" t="str">
        <f t="shared" si="121"/>
        <v/>
      </c>
      <c r="BR191" s="32" t="str">
        <f t="shared" si="122"/>
        <v/>
      </c>
      <c r="BS191" s="32" t="str">
        <f t="shared" si="123"/>
        <v/>
      </c>
      <c r="BT191" s="32">
        <f t="shared" si="124"/>
        <v>0.2</v>
      </c>
      <c r="BU191" s="32" t="str">
        <f t="shared" si="137"/>
        <v>물질0.2</v>
      </c>
      <c r="BV191" s="32"/>
      <c r="BW191" s="32"/>
      <c r="BX191" s="32">
        <v>0.2</v>
      </c>
      <c r="BY191" s="32"/>
      <c r="BZ191" s="32"/>
      <c r="CA191" s="32"/>
      <c r="CB191" s="32"/>
      <c r="CC191" s="32"/>
      <c r="CD191" s="32"/>
      <c r="CE191" s="32">
        <f t="shared" si="138"/>
        <v>0.06</v>
      </c>
      <c r="CF191" s="32">
        <f t="shared" si="125"/>
        <v>7.0000000000000007E-2</v>
      </c>
      <c r="CG191" s="32">
        <f t="shared" si="126"/>
        <v>7.0000000000000007E-2</v>
      </c>
      <c r="CH191" s="34" t="str">
        <f t="shared" si="139"/>
        <v>물질</v>
      </c>
      <c r="CI191" s="34" t="str">
        <f t="shared" si="140"/>
        <v>-</v>
      </c>
      <c r="CJ191" s="34">
        <f t="shared" si="141"/>
        <v>0.06</v>
      </c>
      <c r="CK191" s="34">
        <f t="shared" si="142"/>
        <v>3</v>
      </c>
      <c r="CL191" s="34" t="str">
        <f t="shared" si="143"/>
        <v/>
      </c>
      <c r="CM191" s="35" t="str">
        <f t="shared" si="144"/>
        <v/>
      </c>
    </row>
    <row r="192" spans="2:91" s="41" customFormat="1" ht="13.5" hidden="1" x14ac:dyDescent="0.3">
      <c r="B192" s="27">
        <v>189</v>
      </c>
      <c r="C192" s="28" t="s">
        <v>1262</v>
      </c>
      <c r="D192" s="29" t="str">
        <f t="shared" si="127"/>
        <v>알리페르 1→5각</v>
      </c>
      <c r="E192" s="29" t="str">
        <f t="shared" si="128"/>
        <v>아벤 1→4각</v>
      </c>
      <c r="F192" s="29" t="str">
        <f t="shared" si="129"/>
        <v>투란 0→4각</v>
      </c>
      <c r="G192" s="29" t="str">
        <f t="shared" si="130"/>
        <v/>
      </c>
      <c r="H192" s="29" t="str">
        <f t="shared" si="131"/>
        <v/>
      </c>
      <c r="I192" s="29" t="str">
        <f t="shared" si="132"/>
        <v/>
      </c>
      <c r="J192" s="29" t="str">
        <f t="shared" si="133"/>
        <v/>
      </c>
      <c r="K192" s="29" t="str">
        <f t="shared" si="134"/>
        <v/>
      </c>
      <c r="L192" s="29" t="str">
        <f t="shared" si="135"/>
        <v/>
      </c>
      <c r="M192" s="29" t="str">
        <f t="shared" si="136"/>
        <v/>
      </c>
      <c r="N192" s="28" t="s">
        <v>1263</v>
      </c>
      <c r="O192" s="28" t="s">
        <v>1198</v>
      </c>
      <c r="P192" s="28" t="s">
        <v>1264</v>
      </c>
      <c r="Q192" s="28"/>
      <c r="R192" s="28"/>
      <c r="S192" s="28"/>
      <c r="T192" s="28"/>
      <c r="U192" s="28"/>
      <c r="V192" s="28"/>
      <c r="W192" s="28"/>
      <c r="X192" s="28">
        <f>IF(AR192="","",VLOOKUP(AR192,추피_입력!$C$2:$E$289,2,0))</f>
        <v>1</v>
      </c>
      <c r="Y192" s="28">
        <f>IF(AS192="","",VLOOKUP(AS192,추피_입력!$C$2:$E$289,2,0))</f>
        <v>1</v>
      </c>
      <c r="Z192" s="28">
        <f>IF(AT192="","",VLOOKUP(AT192,추피_입력!$C$2:$E$289,2,0))</f>
        <v>0</v>
      </c>
      <c r="AA192" s="28" t="str">
        <f>IF(AU192="","",VLOOKUP(AU192,추피_입력!$C$2:$E$289,2,0))</f>
        <v/>
      </c>
      <c r="AB192" s="28" t="str">
        <f>IF(AV192="","",VLOOKUP(AV192,추피_입력!$C$2:$E$289,2,0))</f>
        <v/>
      </c>
      <c r="AC192" s="28" t="str">
        <f>IF(AW192="","",VLOOKUP(AW192,추피_입력!$C$2:$E$289,2,0))</f>
        <v/>
      </c>
      <c r="AD192" s="28" t="str">
        <f>IF(AX192="","",VLOOKUP(AX192,추피_입력!$C$2:$E$289,2,0))</f>
        <v/>
      </c>
      <c r="AE192" s="28" t="str">
        <f>IF(AY192="","",VLOOKUP(AY192,추피_입력!$C$2:$E$289,2,0))</f>
        <v/>
      </c>
      <c r="AF192" s="28" t="str">
        <f>IF(AZ192="","",VLOOKUP(AZ192,추피_입력!$C$2:$E$289,2,0))</f>
        <v/>
      </c>
      <c r="AG192" s="28" t="str">
        <f>IF(BA192="","",VLOOKUP(BA192,추피_입력!$C$2:$E$289,2,0))</f>
        <v/>
      </c>
      <c r="AH192" s="28">
        <f>IF(AR192="","",VLOOKUP(AR192,추피_입력!$C$2:$G$289,5,0))</f>
        <v>5</v>
      </c>
      <c r="AI192" s="28">
        <f>IF(AS192="","",VLOOKUP(AS192,추피_입력!$C$2:$G$289,5,0))</f>
        <v>4</v>
      </c>
      <c r="AJ192" s="28">
        <f>IF(AT192="","",VLOOKUP(AT192,추피_입력!$C$2:$G$289,5,0))</f>
        <v>4</v>
      </c>
      <c r="AK192" s="28" t="str">
        <f>IF(AU192="","",VLOOKUP(AU192,추피_입력!$C$2:$G$289,5,0))</f>
        <v/>
      </c>
      <c r="AL192" s="28" t="str">
        <f>IF(AV192="","",VLOOKUP(AV192,추피_입력!$C$2:$G$289,5,0))</f>
        <v/>
      </c>
      <c r="AM192" s="28" t="str">
        <f>IF(AW192="","",VLOOKUP(AW192,추피_입력!$C$2:$G$289,5,0))</f>
        <v/>
      </c>
      <c r="AN192" s="28" t="str">
        <f>IF(AX192="","",VLOOKUP(AX192,추피_입력!$C$2:$G$289,5,0))</f>
        <v/>
      </c>
      <c r="AO192" s="28" t="str">
        <f>IF(AY192="","",VLOOKUP(AY192,추피_입력!$C$2:$G$289,5,0))</f>
        <v/>
      </c>
      <c r="AP192" s="28" t="str">
        <f>IF(AZ192="","",VLOOKUP(AZ192,추피_입력!$C$2:$G$289,5,0))</f>
        <v/>
      </c>
      <c r="AQ192" s="28" t="str">
        <f>IF(BA192="","",VLOOKUP(BA192,추피_입력!$C$2:$G$289,5,0))</f>
        <v/>
      </c>
      <c r="AR192" s="28" t="str">
        <f>IF(N192="","",VLOOKUP(N192,추피_입력!$B$2:$E$289,2,0))</f>
        <v>c-63</v>
      </c>
      <c r="AS192" s="28" t="str">
        <f>IF(O192="","",VLOOKUP(O192,추피_입력!$B$2:$E$289,2,0))</f>
        <v>c-58</v>
      </c>
      <c r="AT192" s="28" t="str">
        <f>IF(P192="","",VLOOKUP(P192,추피_입력!$B$2:$E$289,2,0))</f>
        <v>e-27</v>
      </c>
      <c r="AU192" s="28" t="str">
        <f>IF(Q192="","",VLOOKUP(Q192,추피_입력!$B$2:$E$289,2,0))</f>
        <v/>
      </c>
      <c r="AV192" s="28" t="str">
        <f>IF(R192="","",VLOOKUP(R192,추피_입력!$B$2:$E$289,2,0))</f>
        <v/>
      </c>
      <c r="AW192" s="28" t="str">
        <f>IF(S192="","",VLOOKUP(S192,추피_입력!$B$2:$E$289,2,0))</f>
        <v/>
      </c>
      <c r="AX192" s="28" t="str">
        <f>IF(T192="","",VLOOKUP(T192,추피_입력!$B$2:$E$289,2,0))</f>
        <v/>
      </c>
      <c r="AY192" s="28" t="str">
        <f>IF(U192="","",VLOOKUP(U192,추피_입력!$B$2:$E$289,2,0))</f>
        <v/>
      </c>
      <c r="AZ192" s="28" t="str">
        <f>IF(V192="","",VLOOKUP(V192,추피_입력!$B$2:$E$289,2,0))</f>
        <v/>
      </c>
      <c r="BA192" s="28" t="str">
        <f>IF(W192="","",VLOOKUP(W192,추피_입력!$B$2:$E$289,2,0))</f>
        <v/>
      </c>
      <c r="BB192" s="28"/>
      <c r="BC192" s="28"/>
      <c r="BD192" s="28">
        <v>1</v>
      </c>
      <c r="BE192" s="28"/>
      <c r="BF192" s="28"/>
      <c r="BG192" s="28"/>
      <c r="BH192" s="28"/>
      <c r="BI192" s="28"/>
      <c r="BJ192" s="28"/>
      <c r="BK192" s="28" t="str">
        <f t="shared" si="115"/>
        <v>인간0.2</v>
      </c>
      <c r="BL192" s="28" t="str">
        <f t="shared" si="116"/>
        <v/>
      </c>
      <c r="BM192" s="28" t="str">
        <f t="shared" si="117"/>
        <v/>
      </c>
      <c r="BN192" s="28" t="str">
        <f t="shared" si="118"/>
        <v/>
      </c>
      <c r="BO192" s="28" t="str">
        <f t="shared" si="119"/>
        <v/>
      </c>
      <c r="BP192" s="28" t="str">
        <f t="shared" si="120"/>
        <v/>
      </c>
      <c r="BQ192" s="28" t="str">
        <f t="shared" si="121"/>
        <v/>
      </c>
      <c r="BR192" s="28" t="str">
        <f t="shared" si="122"/>
        <v/>
      </c>
      <c r="BS192" s="28" t="str">
        <f t="shared" si="123"/>
        <v/>
      </c>
      <c r="BT192" s="28">
        <f t="shared" si="124"/>
        <v>0.2</v>
      </c>
      <c r="BU192" s="28" t="str">
        <f t="shared" si="137"/>
        <v>인간0.2</v>
      </c>
      <c r="BV192" s="28">
        <v>0.2</v>
      </c>
      <c r="BW192" s="28"/>
      <c r="BX192" s="28"/>
      <c r="BY192" s="28"/>
      <c r="BZ192" s="28"/>
      <c r="CA192" s="28"/>
      <c r="CB192" s="28"/>
      <c r="CC192" s="28"/>
      <c r="CD192" s="28"/>
      <c r="CE192" s="28">
        <f t="shared" si="138"/>
        <v>0.06</v>
      </c>
      <c r="CF192" s="28">
        <f t="shared" si="125"/>
        <v>7.0000000000000007E-2</v>
      </c>
      <c r="CG192" s="28">
        <f t="shared" si="126"/>
        <v>7.0000000000000007E-2</v>
      </c>
      <c r="CH192" s="30" t="str">
        <f t="shared" si="139"/>
        <v>인간</v>
      </c>
      <c r="CI192" s="30" t="str">
        <f t="shared" si="140"/>
        <v>-</v>
      </c>
      <c r="CJ192" s="30">
        <f t="shared" si="141"/>
        <v>0.13</v>
      </c>
      <c r="CK192" s="30">
        <f t="shared" si="142"/>
        <v>4</v>
      </c>
      <c r="CL192" s="30">
        <f t="shared" si="143"/>
        <v>10</v>
      </c>
      <c r="CM192" s="31" t="str">
        <f t="shared" si="144"/>
        <v/>
      </c>
    </row>
    <row r="193" spans="2:91" s="41" customFormat="1" ht="13.5" hidden="1" x14ac:dyDescent="0.3">
      <c r="B193" s="27">
        <v>190</v>
      </c>
      <c r="C193" s="32" t="s">
        <v>1265</v>
      </c>
      <c r="D193" s="33" t="str">
        <f t="shared" si="127"/>
        <v>역병 인도자 1→3각</v>
      </c>
      <c r="E193" s="33" t="str">
        <f t="shared" si="128"/>
        <v>역병군단 바르토 0→2각</v>
      </c>
      <c r="F193" s="33" t="str">
        <f t="shared" si="129"/>
        <v/>
      </c>
      <c r="G193" s="33" t="str">
        <f t="shared" si="130"/>
        <v/>
      </c>
      <c r="H193" s="33" t="str">
        <f t="shared" si="131"/>
        <v/>
      </c>
      <c r="I193" s="33" t="str">
        <f t="shared" si="132"/>
        <v/>
      </c>
      <c r="J193" s="33" t="str">
        <f t="shared" si="133"/>
        <v/>
      </c>
      <c r="K193" s="33" t="str">
        <f t="shared" si="134"/>
        <v/>
      </c>
      <c r="L193" s="33" t="str">
        <f t="shared" si="135"/>
        <v/>
      </c>
      <c r="M193" s="33" t="str">
        <f t="shared" si="136"/>
        <v/>
      </c>
      <c r="N193" s="32" t="s">
        <v>1005</v>
      </c>
      <c r="O193" s="32" t="s">
        <v>1266</v>
      </c>
      <c r="P193" s="32"/>
      <c r="Q193" s="32"/>
      <c r="R193" s="32"/>
      <c r="S193" s="32"/>
      <c r="T193" s="32"/>
      <c r="U193" s="32"/>
      <c r="V193" s="32"/>
      <c r="W193" s="32"/>
      <c r="X193" s="32">
        <f>IF(AR193="","",VLOOKUP(AR193,추피_입력!$C$2:$E$289,2,0))</f>
        <v>1</v>
      </c>
      <c r="Y193" s="32">
        <f>IF(AS193="","",VLOOKUP(AS193,추피_입력!$C$2:$E$289,2,0))</f>
        <v>0</v>
      </c>
      <c r="Z193" s="32" t="str">
        <f>IF(AT193="","",VLOOKUP(AT193,추피_입력!$C$2:$E$289,2,0))</f>
        <v/>
      </c>
      <c r="AA193" s="32" t="str">
        <f>IF(AU193="","",VLOOKUP(AU193,추피_입력!$C$2:$E$289,2,0))</f>
        <v/>
      </c>
      <c r="AB193" s="32" t="str">
        <f>IF(AV193="","",VLOOKUP(AV193,추피_입력!$C$2:$E$289,2,0))</f>
        <v/>
      </c>
      <c r="AC193" s="32" t="str">
        <f>IF(AW193="","",VLOOKUP(AW193,추피_입력!$C$2:$E$289,2,0))</f>
        <v/>
      </c>
      <c r="AD193" s="32" t="str">
        <f>IF(AX193="","",VLOOKUP(AX193,추피_입력!$C$2:$E$289,2,0))</f>
        <v/>
      </c>
      <c r="AE193" s="32" t="str">
        <f>IF(AY193="","",VLOOKUP(AY193,추피_입력!$C$2:$E$289,2,0))</f>
        <v/>
      </c>
      <c r="AF193" s="32" t="str">
        <f>IF(AZ193="","",VLOOKUP(AZ193,추피_입력!$C$2:$E$289,2,0))</f>
        <v/>
      </c>
      <c r="AG193" s="32" t="str">
        <f>IF(BA193="","",VLOOKUP(BA193,추피_입력!$C$2:$E$289,2,0))</f>
        <v/>
      </c>
      <c r="AH193" s="32">
        <f>IF(AR193="","",VLOOKUP(AR193,추피_입력!$C$2:$G$289,5,0))</f>
        <v>3</v>
      </c>
      <c r="AI193" s="32">
        <f>IF(AS193="","",VLOOKUP(AS193,추피_입력!$C$2:$G$289,5,0))</f>
        <v>2</v>
      </c>
      <c r="AJ193" s="32" t="str">
        <f>IF(AT193="","",VLOOKUP(AT193,추피_입력!$C$2:$G$289,5,0))</f>
        <v/>
      </c>
      <c r="AK193" s="32" t="str">
        <f>IF(AU193="","",VLOOKUP(AU193,추피_입력!$C$2:$G$289,5,0))</f>
        <v/>
      </c>
      <c r="AL193" s="32" t="str">
        <f>IF(AV193="","",VLOOKUP(AV193,추피_입력!$C$2:$G$289,5,0))</f>
        <v/>
      </c>
      <c r="AM193" s="32" t="str">
        <f>IF(AW193="","",VLOOKUP(AW193,추피_입력!$C$2:$G$289,5,0))</f>
        <v/>
      </c>
      <c r="AN193" s="32" t="str">
        <f>IF(AX193="","",VLOOKUP(AX193,추피_입력!$C$2:$G$289,5,0))</f>
        <v/>
      </c>
      <c r="AO193" s="32" t="str">
        <f>IF(AY193="","",VLOOKUP(AY193,추피_입력!$C$2:$G$289,5,0))</f>
        <v/>
      </c>
      <c r="AP193" s="32" t="str">
        <f>IF(AZ193="","",VLOOKUP(AZ193,추피_입력!$C$2:$G$289,5,0))</f>
        <v/>
      </c>
      <c r="AQ193" s="32" t="str">
        <f>IF(BA193="","",VLOOKUP(BA193,추피_입력!$C$2:$G$289,5,0))</f>
        <v/>
      </c>
      <c r="AR193" s="32" t="str">
        <f>IF(N193="","",VLOOKUP(N193,추피_입력!$B$2:$E$289,2,0))</f>
        <v>c-68</v>
      </c>
      <c r="AS193" s="32" t="str">
        <f>IF(O193="","",VLOOKUP(O193,추피_입력!$B$2:$E$289,2,0))</f>
        <v>c-69</v>
      </c>
      <c r="AT193" s="32" t="str">
        <f>IF(P193="","",VLOOKUP(P193,추피_입력!$B$2:$E$289,2,0))</f>
        <v/>
      </c>
      <c r="AU193" s="32" t="str">
        <f>IF(Q193="","",VLOOKUP(Q193,추피_입력!$B$2:$E$289,2,0))</f>
        <v/>
      </c>
      <c r="AV193" s="32" t="str">
        <f>IF(R193="","",VLOOKUP(R193,추피_입력!$B$2:$E$289,2,0))</f>
        <v/>
      </c>
      <c r="AW193" s="32" t="str">
        <f>IF(S193="","",VLOOKUP(S193,추피_입력!$B$2:$E$289,2,0))</f>
        <v/>
      </c>
      <c r="AX193" s="32" t="str">
        <f>IF(T193="","",VLOOKUP(T193,추피_입력!$B$2:$E$289,2,0))</f>
        <v/>
      </c>
      <c r="AY193" s="32" t="str">
        <f>IF(U193="","",VLOOKUP(U193,추피_입력!$B$2:$E$289,2,0))</f>
        <v/>
      </c>
      <c r="AZ193" s="32" t="str">
        <f>IF(V193="","",VLOOKUP(V193,추피_입력!$B$2:$E$289,2,0))</f>
        <v/>
      </c>
      <c r="BA193" s="32" t="str">
        <f>IF(W193="","",VLOOKUP(W193,추피_입력!$B$2:$E$289,2,0))</f>
        <v/>
      </c>
      <c r="BB193" s="32"/>
      <c r="BC193" s="32">
        <v>3</v>
      </c>
      <c r="BD193" s="32"/>
      <c r="BE193" s="32"/>
      <c r="BF193" s="32"/>
      <c r="BG193" s="32"/>
      <c r="BH193" s="32"/>
      <c r="BI193" s="32"/>
      <c r="BJ193" s="32"/>
      <c r="BK193" s="32" t="str">
        <f t="shared" si="115"/>
        <v/>
      </c>
      <c r="BL193" s="32" t="str">
        <f t="shared" si="116"/>
        <v/>
      </c>
      <c r="BM193" s="32" t="str">
        <f t="shared" si="117"/>
        <v/>
      </c>
      <c r="BN193" s="32" t="str">
        <f t="shared" si="118"/>
        <v/>
      </c>
      <c r="BO193" s="32" t="str">
        <f t="shared" si="119"/>
        <v/>
      </c>
      <c r="BP193" s="32" t="str">
        <f t="shared" si="120"/>
        <v/>
      </c>
      <c r="BQ193" s="32" t="str">
        <f t="shared" si="121"/>
        <v/>
      </c>
      <c r="BR193" s="32" t="str">
        <f t="shared" si="122"/>
        <v>야수0.2</v>
      </c>
      <c r="BS193" s="32" t="str">
        <f t="shared" si="123"/>
        <v/>
      </c>
      <c r="BT193" s="32">
        <f t="shared" si="124"/>
        <v>0.2</v>
      </c>
      <c r="BU193" s="32" t="str">
        <f t="shared" si="137"/>
        <v>야수0.2</v>
      </c>
      <c r="BV193" s="32"/>
      <c r="BW193" s="32"/>
      <c r="BX193" s="32"/>
      <c r="BY193" s="32"/>
      <c r="BZ193" s="32"/>
      <c r="CA193" s="32"/>
      <c r="CB193" s="32"/>
      <c r="CC193" s="32">
        <v>0.2</v>
      </c>
      <c r="CD193" s="32"/>
      <c r="CE193" s="32">
        <f t="shared" si="138"/>
        <v>0.06</v>
      </c>
      <c r="CF193" s="32">
        <f t="shared" si="125"/>
        <v>7.0000000000000007E-2</v>
      </c>
      <c r="CG193" s="32">
        <f t="shared" si="126"/>
        <v>7.0000000000000007E-2</v>
      </c>
      <c r="CH193" s="34" t="str">
        <f t="shared" si="139"/>
        <v>야수</v>
      </c>
      <c r="CI193" s="34" t="str">
        <f t="shared" si="140"/>
        <v>-</v>
      </c>
      <c r="CJ193" s="34">
        <f t="shared" si="141"/>
        <v>0.06</v>
      </c>
      <c r="CK193" s="34">
        <f t="shared" si="142"/>
        <v>3</v>
      </c>
      <c r="CL193" s="34" t="str">
        <f t="shared" si="143"/>
        <v/>
      </c>
      <c r="CM193" s="35" t="str">
        <f t="shared" si="144"/>
        <v/>
      </c>
    </row>
    <row r="194" spans="2:91" s="41" customFormat="1" ht="13.5" hidden="1" x14ac:dyDescent="0.3">
      <c r="B194" s="27">
        <v>191</v>
      </c>
      <c r="C194" s="28" t="s">
        <v>1267</v>
      </c>
      <c r="D194" s="29" t="str">
        <f t="shared" si="127"/>
        <v>세토 1→5각</v>
      </c>
      <c r="E194" s="29" t="str">
        <f t="shared" si="128"/>
        <v>나기 0→3각</v>
      </c>
      <c r="F194" s="29" t="str">
        <f t="shared" si="129"/>
        <v/>
      </c>
      <c r="G194" s="29" t="str">
        <f t="shared" si="130"/>
        <v/>
      </c>
      <c r="H194" s="29" t="str">
        <f t="shared" si="131"/>
        <v/>
      </c>
      <c r="I194" s="29" t="str">
        <f t="shared" si="132"/>
        <v/>
      </c>
      <c r="J194" s="29" t="str">
        <f t="shared" si="133"/>
        <v/>
      </c>
      <c r="K194" s="29" t="str">
        <f t="shared" si="134"/>
        <v/>
      </c>
      <c r="L194" s="29" t="str">
        <f t="shared" si="135"/>
        <v/>
      </c>
      <c r="M194" s="29" t="str">
        <f t="shared" si="136"/>
        <v/>
      </c>
      <c r="N194" s="28" t="s">
        <v>1268</v>
      </c>
      <c r="O194" s="28" t="s">
        <v>1269</v>
      </c>
      <c r="P194" s="28"/>
      <c r="Q194" s="28"/>
      <c r="R194" s="28"/>
      <c r="S194" s="28"/>
      <c r="T194" s="28"/>
      <c r="U194" s="28"/>
      <c r="V194" s="28"/>
      <c r="W194" s="28"/>
      <c r="X194" s="28">
        <f>IF(AR194="","",VLOOKUP(AR194,추피_입력!$C$2:$E$289,2,0))</f>
        <v>1</v>
      </c>
      <c r="Y194" s="28">
        <f>IF(AS194="","",VLOOKUP(AS194,추피_입력!$C$2:$E$289,2,0))</f>
        <v>0</v>
      </c>
      <c r="Z194" s="28" t="str">
        <f>IF(AT194="","",VLOOKUP(AT194,추피_입력!$C$2:$E$289,2,0))</f>
        <v/>
      </c>
      <c r="AA194" s="28" t="str">
        <f>IF(AU194="","",VLOOKUP(AU194,추피_입력!$C$2:$E$289,2,0))</f>
        <v/>
      </c>
      <c r="AB194" s="28" t="str">
        <f>IF(AV194="","",VLOOKUP(AV194,추피_입력!$C$2:$E$289,2,0))</f>
        <v/>
      </c>
      <c r="AC194" s="28" t="str">
        <f>IF(AW194="","",VLOOKUP(AW194,추피_입력!$C$2:$E$289,2,0))</f>
        <v/>
      </c>
      <c r="AD194" s="28" t="str">
        <f>IF(AX194="","",VLOOKUP(AX194,추피_입력!$C$2:$E$289,2,0))</f>
        <v/>
      </c>
      <c r="AE194" s="28" t="str">
        <f>IF(AY194="","",VLOOKUP(AY194,추피_입력!$C$2:$E$289,2,0))</f>
        <v/>
      </c>
      <c r="AF194" s="28" t="str">
        <f>IF(AZ194="","",VLOOKUP(AZ194,추피_입력!$C$2:$E$289,2,0))</f>
        <v/>
      </c>
      <c r="AG194" s="28" t="str">
        <f>IF(BA194="","",VLOOKUP(BA194,추피_입력!$C$2:$E$289,2,0))</f>
        <v/>
      </c>
      <c r="AH194" s="28">
        <f>IF(AR194="","",VLOOKUP(AR194,추피_입력!$C$2:$G$289,5,0))</f>
        <v>5</v>
      </c>
      <c r="AI194" s="28">
        <f>IF(AS194="","",VLOOKUP(AS194,추피_입력!$C$2:$G$289,5,0))</f>
        <v>3</v>
      </c>
      <c r="AJ194" s="28" t="str">
        <f>IF(AT194="","",VLOOKUP(AT194,추피_입력!$C$2:$G$289,5,0))</f>
        <v/>
      </c>
      <c r="AK194" s="28" t="str">
        <f>IF(AU194="","",VLOOKUP(AU194,추피_입력!$C$2:$G$289,5,0))</f>
        <v/>
      </c>
      <c r="AL194" s="28" t="str">
        <f>IF(AV194="","",VLOOKUP(AV194,추피_입력!$C$2:$G$289,5,0))</f>
        <v/>
      </c>
      <c r="AM194" s="28" t="str">
        <f>IF(AW194="","",VLOOKUP(AW194,추피_입력!$C$2:$G$289,5,0))</f>
        <v/>
      </c>
      <c r="AN194" s="28" t="str">
        <f>IF(AX194="","",VLOOKUP(AX194,추피_입력!$C$2:$G$289,5,0))</f>
        <v/>
      </c>
      <c r="AO194" s="28" t="str">
        <f>IF(AY194="","",VLOOKUP(AY194,추피_입력!$C$2:$G$289,5,0))</f>
        <v/>
      </c>
      <c r="AP194" s="28" t="str">
        <f>IF(AZ194="","",VLOOKUP(AZ194,추피_입력!$C$2:$G$289,5,0))</f>
        <v/>
      </c>
      <c r="AQ194" s="28" t="str">
        <f>IF(BA194="","",VLOOKUP(BA194,추피_입력!$C$2:$G$289,5,0))</f>
        <v/>
      </c>
      <c r="AR194" s="28" t="str">
        <f>IF(N194="","",VLOOKUP(N194,추피_입력!$B$2:$E$289,2,0))</f>
        <v>c-43</v>
      </c>
      <c r="AS194" s="28" t="str">
        <f>IF(O194="","",VLOOKUP(O194,추피_입력!$B$2:$E$289,2,0))</f>
        <v>c-10</v>
      </c>
      <c r="AT194" s="28" t="str">
        <f>IF(P194="","",VLOOKUP(P194,추피_입력!$B$2:$E$289,2,0))</f>
        <v/>
      </c>
      <c r="AU194" s="28" t="str">
        <f>IF(Q194="","",VLOOKUP(Q194,추피_입력!$B$2:$E$289,2,0))</f>
        <v/>
      </c>
      <c r="AV194" s="28" t="str">
        <f>IF(R194="","",VLOOKUP(R194,추피_입력!$B$2:$E$289,2,0))</f>
        <v/>
      </c>
      <c r="AW194" s="28" t="str">
        <f>IF(S194="","",VLOOKUP(S194,추피_입력!$B$2:$E$289,2,0))</f>
        <v/>
      </c>
      <c r="AX194" s="28" t="str">
        <f>IF(T194="","",VLOOKUP(T194,추피_입력!$B$2:$E$289,2,0))</f>
        <v/>
      </c>
      <c r="AY194" s="28" t="str">
        <f>IF(U194="","",VLOOKUP(U194,추피_입력!$B$2:$E$289,2,0))</f>
        <v/>
      </c>
      <c r="AZ194" s="28" t="str">
        <f>IF(V194="","",VLOOKUP(V194,추피_입력!$B$2:$E$289,2,0))</f>
        <v/>
      </c>
      <c r="BA194" s="28" t="str">
        <f>IF(W194="","",VLOOKUP(W194,추피_입력!$B$2:$E$289,2,0))</f>
        <v/>
      </c>
      <c r="BB194" s="28"/>
      <c r="BC194" s="28"/>
      <c r="BD194" s="28"/>
      <c r="BE194" s="28">
        <v>1</v>
      </c>
      <c r="BF194" s="28"/>
      <c r="BG194" s="28"/>
      <c r="BH194" s="28"/>
      <c r="BI194" s="28"/>
      <c r="BJ194" s="28"/>
      <c r="BK194" s="28" t="str">
        <f t="shared" si="115"/>
        <v/>
      </c>
      <c r="BL194" s="28" t="str">
        <f t="shared" si="116"/>
        <v/>
      </c>
      <c r="BM194" s="28" t="str">
        <f t="shared" si="117"/>
        <v/>
      </c>
      <c r="BN194" s="28" t="str">
        <f t="shared" si="118"/>
        <v/>
      </c>
      <c r="BO194" s="28" t="str">
        <f t="shared" si="119"/>
        <v>식물0.2</v>
      </c>
      <c r="BP194" s="28" t="str">
        <f t="shared" si="120"/>
        <v/>
      </c>
      <c r="BQ194" s="28" t="str">
        <f t="shared" si="121"/>
        <v/>
      </c>
      <c r="BR194" s="28" t="str">
        <f t="shared" si="122"/>
        <v/>
      </c>
      <c r="BS194" s="28" t="str">
        <f t="shared" si="123"/>
        <v/>
      </c>
      <c r="BT194" s="28">
        <f t="shared" si="124"/>
        <v>0.2</v>
      </c>
      <c r="BU194" s="28" t="str">
        <f t="shared" si="137"/>
        <v>식물0.2</v>
      </c>
      <c r="BV194" s="28"/>
      <c r="BW194" s="28"/>
      <c r="BX194" s="28"/>
      <c r="BY194" s="28"/>
      <c r="BZ194" s="28">
        <v>0.2</v>
      </c>
      <c r="CA194" s="28"/>
      <c r="CB194" s="28"/>
      <c r="CC194" s="28"/>
      <c r="CD194" s="28"/>
      <c r="CE194" s="28">
        <f t="shared" si="138"/>
        <v>0.06</v>
      </c>
      <c r="CF194" s="28">
        <f t="shared" si="125"/>
        <v>7.0000000000000007E-2</v>
      </c>
      <c r="CG194" s="28">
        <f t="shared" si="126"/>
        <v>7.0000000000000007E-2</v>
      </c>
      <c r="CH194" s="30" t="str">
        <f t="shared" si="139"/>
        <v>식물</v>
      </c>
      <c r="CI194" s="30" t="str">
        <f t="shared" si="140"/>
        <v>-</v>
      </c>
      <c r="CJ194" s="30">
        <f t="shared" si="141"/>
        <v>0.13</v>
      </c>
      <c r="CK194" s="30">
        <f t="shared" si="142"/>
        <v>3</v>
      </c>
      <c r="CL194" s="30">
        <f t="shared" si="143"/>
        <v>7</v>
      </c>
      <c r="CM194" s="31" t="str">
        <f t="shared" si="144"/>
        <v/>
      </c>
    </row>
    <row r="195" spans="2:91" s="41" customFormat="1" ht="13.5" hidden="1" x14ac:dyDescent="0.3">
      <c r="B195" s="27">
        <v>192</v>
      </c>
      <c r="C195" s="32" t="s">
        <v>1270</v>
      </c>
      <c r="D195" s="33" t="str">
        <f t="shared" si="127"/>
        <v>키케라 0→5각</v>
      </c>
      <c r="E195" s="33" t="str">
        <f t="shared" si="128"/>
        <v>리루 1→3각</v>
      </c>
      <c r="F195" s="33" t="str">
        <f t="shared" si="129"/>
        <v/>
      </c>
      <c r="G195" s="33" t="str">
        <f t="shared" si="130"/>
        <v/>
      </c>
      <c r="H195" s="33" t="str">
        <f t="shared" si="131"/>
        <v/>
      </c>
      <c r="I195" s="33" t="str">
        <f t="shared" si="132"/>
        <v/>
      </c>
      <c r="J195" s="33" t="str">
        <f t="shared" si="133"/>
        <v/>
      </c>
      <c r="K195" s="33" t="str">
        <f t="shared" si="134"/>
        <v/>
      </c>
      <c r="L195" s="33" t="str">
        <f t="shared" si="135"/>
        <v/>
      </c>
      <c r="M195" s="33" t="str">
        <f t="shared" si="136"/>
        <v/>
      </c>
      <c r="N195" s="32" t="s">
        <v>1271</v>
      </c>
      <c r="O195" s="32" t="s">
        <v>1272</v>
      </c>
      <c r="P195" s="32"/>
      <c r="Q195" s="32"/>
      <c r="R195" s="32"/>
      <c r="S195" s="32"/>
      <c r="T195" s="32"/>
      <c r="U195" s="32"/>
      <c r="V195" s="32"/>
      <c r="W195" s="32"/>
      <c r="X195" s="32">
        <f>IF(AR195="","",VLOOKUP(AR195,추피_입력!$C$2:$E$289,2,0))</f>
        <v>0</v>
      </c>
      <c r="Y195" s="32">
        <f>IF(AS195="","",VLOOKUP(AS195,추피_입력!$C$2:$E$289,2,0))</f>
        <v>1</v>
      </c>
      <c r="Z195" s="32" t="str">
        <f>IF(AT195="","",VLOOKUP(AT195,추피_입력!$C$2:$E$289,2,0))</f>
        <v/>
      </c>
      <c r="AA195" s="32" t="str">
        <f>IF(AU195="","",VLOOKUP(AU195,추피_입력!$C$2:$E$289,2,0))</f>
        <v/>
      </c>
      <c r="AB195" s="32" t="str">
        <f>IF(AV195="","",VLOOKUP(AV195,추피_입력!$C$2:$E$289,2,0))</f>
        <v/>
      </c>
      <c r="AC195" s="32" t="str">
        <f>IF(AW195="","",VLOOKUP(AW195,추피_입력!$C$2:$E$289,2,0))</f>
        <v/>
      </c>
      <c r="AD195" s="32" t="str">
        <f>IF(AX195="","",VLOOKUP(AX195,추피_입력!$C$2:$E$289,2,0))</f>
        <v/>
      </c>
      <c r="AE195" s="32" t="str">
        <f>IF(AY195="","",VLOOKUP(AY195,추피_입력!$C$2:$E$289,2,0))</f>
        <v/>
      </c>
      <c r="AF195" s="32" t="str">
        <f>IF(AZ195="","",VLOOKUP(AZ195,추피_입력!$C$2:$E$289,2,0))</f>
        <v/>
      </c>
      <c r="AG195" s="32" t="str">
        <f>IF(BA195="","",VLOOKUP(BA195,추피_입력!$C$2:$E$289,2,0))</f>
        <v/>
      </c>
      <c r="AH195" s="32">
        <f>IF(AR195="","",VLOOKUP(AR195,추피_입력!$C$2:$G$289,5,0))</f>
        <v>5</v>
      </c>
      <c r="AI195" s="32">
        <f>IF(AS195="","",VLOOKUP(AS195,추피_입력!$C$2:$G$289,5,0))</f>
        <v>3</v>
      </c>
      <c r="AJ195" s="32" t="str">
        <f>IF(AT195="","",VLOOKUP(AT195,추피_입력!$C$2:$G$289,5,0))</f>
        <v/>
      </c>
      <c r="AK195" s="32" t="str">
        <f>IF(AU195="","",VLOOKUP(AU195,추피_입력!$C$2:$G$289,5,0))</f>
        <v/>
      </c>
      <c r="AL195" s="32" t="str">
        <f>IF(AV195="","",VLOOKUP(AV195,추피_입력!$C$2:$G$289,5,0))</f>
        <v/>
      </c>
      <c r="AM195" s="32" t="str">
        <f>IF(AW195="","",VLOOKUP(AW195,추피_입력!$C$2:$G$289,5,0))</f>
        <v/>
      </c>
      <c r="AN195" s="32" t="str">
        <f>IF(AX195="","",VLOOKUP(AX195,추피_입력!$C$2:$G$289,5,0))</f>
        <v/>
      </c>
      <c r="AO195" s="32" t="str">
        <f>IF(AY195="","",VLOOKUP(AY195,추피_입력!$C$2:$G$289,5,0))</f>
        <v/>
      </c>
      <c r="AP195" s="32" t="str">
        <f>IF(AZ195="","",VLOOKUP(AZ195,추피_입력!$C$2:$G$289,5,0))</f>
        <v/>
      </c>
      <c r="AQ195" s="32" t="str">
        <f>IF(BA195="","",VLOOKUP(BA195,추피_입력!$C$2:$G$289,5,0))</f>
        <v/>
      </c>
      <c r="AR195" s="32" t="str">
        <f>IF(N195="","",VLOOKUP(N195,추피_입력!$B$2:$E$289,2,0))</f>
        <v>c-86</v>
      </c>
      <c r="AS195" s="32" t="str">
        <f>IF(O195="","",VLOOKUP(O195,추피_입력!$B$2:$E$289,2,0))</f>
        <v>c-24</v>
      </c>
      <c r="AT195" s="32" t="str">
        <f>IF(P195="","",VLOOKUP(P195,추피_입력!$B$2:$E$289,2,0))</f>
        <v/>
      </c>
      <c r="AU195" s="32" t="str">
        <f>IF(Q195="","",VLOOKUP(Q195,추피_입력!$B$2:$E$289,2,0))</f>
        <v/>
      </c>
      <c r="AV195" s="32" t="str">
        <f>IF(R195="","",VLOOKUP(R195,추피_입력!$B$2:$E$289,2,0))</f>
        <v/>
      </c>
      <c r="AW195" s="32" t="str">
        <f>IF(S195="","",VLOOKUP(S195,추피_입력!$B$2:$E$289,2,0))</f>
        <v/>
      </c>
      <c r="AX195" s="32" t="str">
        <f>IF(T195="","",VLOOKUP(T195,추피_입력!$B$2:$E$289,2,0))</f>
        <v/>
      </c>
      <c r="AY195" s="32" t="str">
        <f>IF(U195="","",VLOOKUP(U195,추피_입력!$B$2:$E$289,2,0))</f>
        <v/>
      </c>
      <c r="AZ195" s="32" t="str">
        <f>IF(V195="","",VLOOKUP(V195,추피_입력!$B$2:$E$289,2,0))</f>
        <v/>
      </c>
      <c r="BA195" s="32" t="str">
        <f>IF(W195="","",VLOOKUP(W195,추피_입력!$B$2:$E$289,2,0))</f>
        <v/>
      </c>
      <c r="BB195" s="32"/>
      <c r="BC195" s="32"/>
      <c r="BD195" s="32"/>
      <c r="BE195" s="32"/>
      <c r="BF195" s="32">
        <v>1</v>
      </c>
      <c r="BG195" s="32"/>
      <c r="BH195" s="32"/>
      <c r="BI195" s="32"/>
      <c r="BJ195" s="32"/>
      <c r="BK195" s="32" t="str">
        <f t="shared" si="115"/>
        <v/>
      </c>
      <c r="BL195" s="32" t="str">
        <f t="shared" si="116"/>
        <v/>
      </c>
      <c r="BM195" s="32" t="str">
        <f t="shared" si="117"/>
        <v/>
      </c>
      <c r="BN195" s="32" t="str">
        <f t="shared" si="118"/>
        <v/>
      </c>
      <c r="BO195" s="32" t="str">
        <f t="shared" si="119"/>
        <v/>
      </c>
      <c r="BP195" s="32" t="str">
        <f t="shared" si="120"/>
        <v>곤충0.2</v>
      </c>
      <c r="BQ195" s="32" t="str">
        <f t="shared" si="121"/>
        <v/>
      </c>
      <c r="BR195" s="32" t="str">
        <f t="shared" si="122"/>
        <v/>
      </c>
      <c r="BS195" s="32" t="str">
        <f t="shared" si="123"/>
        <v/>
      </c>
      <c r="BT195" s="32">
        <f t="shared" si="124"/>
        <v>0.2</v>
      </c>
      <c r="BU195" s="32" t="str">
        <f t="shared" si="137"/>
        <v>곤충0.2</v>
      </c>
      <c r="BV195" s="32"/>
      <c r="BW195" s="32"/>
      <c r="BX195" s="32"/>
      <c r="BY195" s="32"/>
      <c r="BZ195" s="32"/>
      <c r="CA195" s="32">
        <v>0.2</v>
      </c>
      <c r="CB195" s="32"/>
      <c r="CC195" s="32"/>
      <c r="CD195" s="32"/>
      <c r="CE195" s="32">
        <f t="shared" si="138"/>
        <v>0.06</v>
      </c>
      <c r="CF195" s="32">
        <f t="shared" si="125"/>
        <v>7.0000000000000007E-2</v>
      </c>
      <c r="CG195" s="32">
        <f t="shared" si="126"/>
        <v>7.0000000000000007E-2</v>
      </c>
      <c r="CH195" s="34" t="str">
        <f t="shared" si="139"/>
        <v>곤충</v>
      </c>
      <c r="CI195" s="34" t="str">
        <f t="shared" si="140"/>
        <v>-</v>
      </c>
      <c r="CJ195" s="34">
        <f t="shared" si="141"/>
        <v>0.13</v>
      </c>
      <c r="CK195" s="34">
        <f t="shared" si="142"/>
        <v>3</v>
      </c>
      <c r="CL195" s="34">
        <f t="shared" si="143"/>
        <v>7</v>
      </c>
      <c r="CM195" s="35" t="str">
        <f t="shared" si="144"/>
        <v/>
      </c>
    </row>
    <row r="196" spans="2:91" s="41" customFormat="1" ht="13.5" x14ac:dyDescent="0.3">
      <c r="B196" s="27">
        <v>193</v>
      </c>
      <c r="C196" s="28" t="s">
        <v>1273</v>
      </c>
      <c r="D196" s="29" t="str">
        <f t="shared" ref="D196:D203" si="145">IF(X196="-",N196&amp;" 없음",IF(X196="","",IF(AH196=X196,N196&amp;" "&amp;X196&amp;"각",N196&amp;" "&amp;X196&amp;"→"&amp;AH196&amp;"각")))</f>
        <v>아이히만 박사 1→5각</v>
      </c>
      <c r="E196" s="29" t="str">
        <f t="shared" ref="E196:E203" si="146">IF(Y196="-",O196&amp;" 없음",IF(Y196="","",IF(AI196=Y196,O196&amp;" "&amp;Y196&amp;"각",O196&amp;" "&amp;Y196&amp;"→"&amp;AI196&amp;"각")))</f>
        <v>크리스틴 1→2각</v>
      </c>
      <c r="F196" s="29" t="str">
        <f t="shared" ref="F196:F203" si="147">IF(Z196="-",P196&amp;" 없음",IF(Z196="","",IF(AJ196=Z196,P196&amp;" "&amp;Z196&amp;"각",P196&amp;" "&amp;Z196&amp;"→"&amp;AJ196&amp;"각")))</f>
        <v>바스티안 0→3각</v>
      </c>
      <c r="G196" s="29" t="str">
        <f t="shared" ref="G196:G203" si="148">IF(AA196="-",Q196&amp;" 없음",IF(AA196="","",IF(AK196=AA196,Q196&amp;" "&amp;AA196&amp;"각",Q196&amp;" "&amp;AA196&amp;"→"&amp;AK196&amp;"각")))</f>
        <v>실험체 타르마쿰 1→3각</v>
      </c>
      <c r="H196" s="29" t="str">
        <f t="shared" ref="H196:H203" si="149">IF(AB196="-",R196&amp;" 없음",IF(AB196="","",IF(AL196=AB196,R196&amp;" "&amp;AB196&amp;"각",R196&amp;" "&amp;AB196&amp;"→"&amp;AL196&amp;"각")))</f>
        <v/>
      </c>
      <c r="I196" s="29" t="str">
        <f t="shared" ref="I196:I203" si="150">IF(AC196="-",S196&amp;" 없음",IF(AC196="","",IF(AM196=AC196,S196&amp;" "&amp;AC196&amp;"각",S196&amp;" "&amp;AC196&amp;"→"&amp;AM196&amp;"각")))</f>
        <v/>
      </c>
      <c r="J196" s="29" t="str">
        <f t="shared" ref="J196:J203" si="151">IF(AD196="-",T196&amp;" 없음",IF(AD196="","",IF(AN196=AD196,T196&amp;" "&amp;AD196&amp;"각",T196&amp;" "&amp;AD196&amp;"→"&amp;AN196&amp;"각")))</f>
        <v/>
      </c>
      <c r="K196" s="29" t="str">
        <f t="shared" ref="K196:K203" si="152">IF(AE196="-",U196&amp;" 없음",IF(AE196="","",IF(AO196=AE196,U196&amp;" "&amp;AE196&amp;"각",U196&amp;" "&amp;AE196&amp;"→"&amp;AO196&amp;"각")))</f>
        <v/>
      </c>
      <c r="L196" s="29" t="str">
        <f t="shared" ref="L196:L203" si="153">IF(AF196="-",V196&amp;" 없음",IF(AF196="","",IF(AP196=AF196,V196&amp;" "&amp;AF196&amp;"각",V196&amp;" "&amp;AF196&amp;"→"&amp;AP196&amp;"각")))</f>
        <v/>
      </c>
      <c r="M196" s="29" t="str">
        <f t="shared" ref="M196:M203" si="154">IF(AG196="-",W196&amp;" 없음",IF(AG196="","",IF(AQ196=AG196,W196&amp;" "&amp;AG196&amp;"각",W196&amp;" "&amp;AG196&amp;"→"&amp;AQ196&amp;"각")))</f>
        <v/>
      </c>
      <c r="N196" s="28" t="s">
        <v>1208</v>
      </c>
      <c r="O196" s="28" t="s">
        <v>1162</v>
      </c>
      <c r="P196" s="28" t="s">
        <v>1049</v>
      </c>
      <c r="Q196" s="28" t="s">
        <v>1274</v>
      </c>
      <c r="R196" s="28"/>
      <c r="S196" s="28"/>
      <c r="T196" s="28"/>
      <c r="U196" s="28"/>
      <c r="V196" s="28"/>
      <c r="W196" s="28"/>
      <c r="X196" s="28">
        <f>IF(AR196="","",VLOOKUP(AR196,추피_입력!$C$2:$E$289,2,0))</f>
        <v>1</v>
      </c>
      <c r="Y196" s="28">
        <f>IF(AS196="","",VLOOKUP(AS196,추피_입력!$C$2:$E$289,2,0))</f>
        <v>1</v>
      </c>
      <c r="Z196" s="28">
        <f>IF(AT196="","",VLOOKUP(AT196,추피_입력!$C$2:$E$289,2,0))</f>
        <v>0</v>
      </c>
      <c r="AA196" s="28">
        <f>IF(AU196="","",VLOOKUP(AU196,추피_입력!$C$2:$E$289,2,0))</f>
        <v>1</v>
      </c>
      <c r="AB196" s="28" t="str">
        <f>IF(AV196="","",VLOOKUP(AV196,추피_입력!$C$2:$E$289,2,0))</f>
        <v/>
      </c>
      <c r="AC196" s="28" t="str">
        <f>IF(AW196="","",VLOOKUP(AW196,추피_입력!$C$2:$E$289,2,0))</f>
        <v/>
      </c>
      <c r="AD196" s="28" t="str">
        <f>IF(AX196="","",VLOOKUP(AX196,추피_입력!$C$2:$E$289,2,0))</f>
        <v/>
      </c>
      <c r="AE196" s="28" t="str">
        <f>IF(AY196="","",VLOOKUP(AY196,추피_입력!$C$2:$E$289,2,0))</f>
        <v/>
      </c>
      <c r="AF196" s="28" t="str">
        <f>IF(AZ196="","",VLOOKUP(AZ196,추피_입력!$C$2:$E$289,2,0))</f>
        <v/>
      </c>
      <c r="AG196" s="28" t="str">
        <f>IF(BA196="","",VLOOKUP(BA196,추피_입력!$C$2:$E$289,2,0))</f>
        <v/>
      </c>
      <c r="AH196" s="28">
        <f>IF(AR196="","",VLOOKUP(AR196,추피_입력!$C$2:$G$289,5,0))</f>
        <v>5</v>
      </c>
      <c r="AI196" s="28">
        <f>IF(AS196="","",VLOOKUP(AS196,추피_입력!$C$2:$G$289,5,0))</f>
        <v>2</v>
      </c>
      <c r="AJ196" s="28">
        <f>IF(AT196="","",VLOOKUP(AT196,추피_입력!$C$2:$G$289,5,0))</f>
        <v>3</v>
      </c>
      <c r="AK196" s="28">
        <f>IF(AU196="","",VLOOKUP(AU196,추피_입력!$C$2:$G$289,5,0))</f>
        <v>3</v>
      </c>
      <c r="AL196" s="28" t="str">
        <f>IF(AV196="","",VLOOKUP(AV196,추피_입력!$C$2:$G$289,5,0))</f>
        <v/>
      </c>
      <c r="AM196" s="28" t="str">
        <f>IF(AW196="","",VLOOKUP(AW196,추피_입력!$C$2:$G$289,5,0))</f>
        <v/>
      </c>
      <c r="AN196" s="28" t="str">
        <f>IF(AX196="","",VLOOKUP(AX196,추피_입력!$C$2:$G$289,5,0))</f>
        <v/>
      </c>
      <c r="AO196" s="28" t="str">
        <f>IF(AY196="","",VLOOKUP(AY196,추피_입력!$C$2:$G$289,5,0))</f>
        <v/>
      </c>
      <c r="AP196" s="28" t="str">
        <f>IF(AZ196="","",VLOOKUP(AZ196,추피_입력!$C$2:$G$289,5,0))</f>
        <v/>
      </c>
      <c r="AQ196" s="28" t="str">
        <f>IF(BA196="","",VLOOKUP(BA196,추피_입력!$C$2:$G$289,5,0))</f>
        <v/>
      </c>
      <c r="AR196" s="28" t="str">
        <f>IF(N196="","",VLOOKUP(N196,추피_입력!$B$2:$E$289,2,0))</f>
        <v>c-60</v>
      </c>
      <c r="AS196" s="28" t="str">
        <f>IF(O196="","",VLOOKUP(O196,추피_입력!$B$2:$E$289,2,0))</f>
        <v>b-63</v>
      </c>
      <c r="AT196" s="28" t="str">
        <f>IF(P196="","",VLOOKUP(P196,추피_입력!$B$2:$E$289,2,0))</f>
        <v>b-14</v>
      </c>
      <c r="AU196" s="28" t="str">
        <f>IF(Q196="","",VLOOKUP(Q196,추피_입력!$B$2:$E$289,2,0))</f>
        <v>c-55</v>
      </c>
      <c r="AV196" s="28" t="str">
        <f>IF(R196="","",VLOOKUP(R196,추피_입력!$B$2:$E$289,2,0))</f>
        <v/>
      </c>
      <c r="AW196" s="28" t="str">
        <f>IF(S196="","",VLOOKUP(S196,추피_입력!$B$2:$E$289,2,0))</f>
        <v/>
      </c>
      <c r="AX196" s="28" t="str">
        <f>IF(T196="","",VLOOKUP(T196,추피_입력!$B$2:$E$289,2,0))</f>
        <v/>
      </c>
      <c r="AY196" s="28" t="str">
        <f>IF(U196="","",VLOOKUP(U196,추피_입력!$B$2:$E$289,2,0))</f>
        <v/>
      </c>
      <c r="AZ196" s="28" t="str">
        <f>IF(V196="","",VLOOKUP(V196,추피_입력!$B$2:$E$289,2,0))</f>
        <v/>
      </c>
      <c r="BA196" s="28" t="str">
        <f>IF(W196="","",VLOOKUP(W196,추피_입력!$B$2:$E$289,2,0))</f>
        <v/>
      </c>
      <c r="BB196" s="28"/>
      <c r="BC196" s="28">
        <v>4</v>
      </c>
      <c r="BD196" s="28"/>
      <c r="BE196" s="28"/>
      <c r="BF196" s="28"/>
      <c r="BG196" s="28"/>
      <c r="BH196" s="28"/>
      <c r="BI196" s="28"/>
      <c r="BJ196" s="28"/>
      <c r="BK196" s="28" t="str">
        <f t="shared" si="115"/>
        <v/>
      </c>
      <c r="BL196" s="28" t="str">
        <f t="shared" si="116"/>
        <v>악마0.2</v>
      </c>
      <c r="BM196" s="28" t="str">
        <f t="shared" si="117"/>
        <v/>
      </c>
      <c r="BN196" s="28" t="str">
        <f t="shared" si="118"/>
        <v/>
      </c>
      <c r="BO196" s="28" t="str">
        <f t="shared" si="119"/>
        <v/>
      </c>
      <c r="BP196" s="28" t="str">
        <f t="shared" si="120"/>
        <v/>
      </c>
      <c r="BQ196" s="28" t="str">
        <f t="shared" si="121"/>
        <v/>
      </c>
      <c r="BR196" s="28" t="str">
        <f t="shared" si="122"/>
        <v/>
      </c>
      <c r="BS196" s="28" t="str">
        <f t="shared" si="123"/>
        <v/>
      </c>
      <c r="BT196" s="28">
        <f t="shared" si="124"/>
        <v>0.2</v>
      </c>
      <c r="BU196" s="28" t="str">
        <f t="shared" ref="BU196:BU203" si="155">IF(BK196&lt;&gt;"",BK196,IF(BL196&lt;&gt;"",BL196,IF(BM196&lt;&gt;"",BM196,IF(BN196&lt;&gt;"",BN196,IF(BO196&lt;&gt;"",BO196,IF(BP196&lt;&gt;"",BP196,IF(BQ196&lt;&gt;"",BQ196,IF(BR196&lt;&gt;"",BR196,BS196))))))))</f>
        <v>악마0.2</v>
      </c>
      <c r="BV196" s="28"/>
      <c r="BW196" s="28">
        <v>0.2</v>
      </c>
      <c r="BX196" s="28"/>
      <c r="BY196" s="28"/>
      <c r="BZ196" s="28"/>
      <c r="CA196" s="28"/>
      <c r="CB196" s="28"/>
      <c r="CC196" s="28"/>
      <c r="CD196" s="28"/>
      <c r="CE196" s="28">
        <f t="shared" ref="CE196:CE203" si="156">IF(SUM($BV196:$CD196)=0.2,0.06,IF(SUM($BV196:$CD196)=0.3,0.1,0.13))</f>
        <v>0.06</v>
      </c>
      <c r="CF196" s="28">
        <f t="shared" si="125"/>
        <v>7.0000000000000007E-2</v>
      </c>
      <c r="CG196" s="28">
        <f t="shared" si="126"/>
        <v>7.0000000000000007E-2</v>
      </c>
      <c r="CH196" s="30" t="str">
        <f t="shared" ref="CH196:CH203" si="157">LEFT(BU196,2)</f>
        <v>악마</v>
      </c>
      <c r="CI196" s="30" t="str">
        <f t="shared" ref="CI196:CI203" si="158">IF(COUNTIF(X196:AG196,"-")&gt;0,"-",IF(AVERAGE(X196:AG196)=5,SUM(CE196:CG196),IF(AVERAGE(X196:AG196)&gt;=4,SUM(CE196:CF196),IF(AVERAGE(X196:AG196)&gt;=2,CE196,"-"))))</f>
        <v>-</v>
      </c>
      <c r="CJ196" s="30">
        <f t="shared" ref="CJ196:CJ203" si="159">IF(COUNTIF(AH196:AQ196,"-")&gt;0,"-",IF(AVERAGE(AH196:AQ196)=5,SUM(CE196:CG196),IF(AVERAGE(AH196:AQ196)&gt;=4,SUM(CE196:CF196),IF(AVERAGE(AH196:AQ196)&gt;=2,CE196,"-"))))</f>
        <v>0.06</v>
      </c>
      <c r="CK196" s="30">
        <f t="shared" ref="CK196:CK203" si="160">IF(CJ196="-","",IF(CI196="-",(2-AVERAGE(X196:AG196))*COUNT(X196:AG196),""))</f>
        <v>5</v>
      </c>
      <c r="CL196" s="30" t="str">
        <f t="shared" ref="CL196:CL203" si="161">IF(AVERAGE(AH196:AQ196)&gt;=4,IF(CK196&lt;&gt;"",CK196+COUNT(AH196:AQ196)*2,IF(CI196=CJ196,"",(4-AVERAGE(X196:AG196))*COUNT(AH196:AQ196))),"")</f>
        <v/>
      </c>
      <c r="CM196" s="31" t="str">
        <f t="shared" ref="CM196:CM203" si="162">IF(AVERAGE(AH196:AQ196)=5,(5-AVERAGE(X196:AG196))*COUNT(X196:AG196),"")</f>
        <v/>
      </c>
    </row>
    <row r="197" spans="2:91" s="41" customFormat="1" ht="13.5" hidden="1" x14ac:dyDescent="0.3">
      <c r="B197" s="27">
        <v>194</v>
      </c>
      <c r="C197" s="32" t="s">
        <v>1275</v>
      </c>
      <c r="D197" s="33" t="str">
        <f t="shared" si="145"/>
        <v>레온하트 네리아 0→5각</v>
      </c>
      <c r="E197" s="33" t="str">
        <f t="shared" si="146"/>
        <v>만포 1→3각</v>
      </c>
      <c r="F197" s="33" t="str">
        <f t="shared" si="147"/>
        <v>객주도사 0→5각</v>
      </c>
      <c r="G197" s="33" t="str">
        <f t="shared" si="148"/>
        <v/>
      </c>
      <c r="H197" s="33" t="str">
        <f t="shared" si="149"/>
        <v/>
      </c>
      <c r="I197" s="33" t="str">
        <f t="shared" si="150"/>
        <v/>
      </c>
      <c r="J197" s="33" t="str">
        <f t="shared" si="151"/>
        <v/>
      </c>
      <c r="K197" s="33" t="str">
        <f t="shared" si="152"/>
        <v/>
      </c>
      <c r="L197" s="33" t="str">
        <f t="shared" si="153"/>
        <v/>
      </c>
      <c r="M197" s="33" t="str">
        <f t="shared" si="154"/>
        <v/>
      </c>
      <c r="N197" s="32" t="s">
        <v>1030</v>
      </c>
      <c r="O197" s="32" t="s">
        <v>1096</v>
      </c>
      <c r="P197" s="32" t="s">
        <v>238</v>
      </c>
      <c r="Q197" s="32"/>
      <c r="R197" s="32"/>
      <c r="S197" s="32"/>
      <c r="T197" s="32"/>
      <c r="U197" s="32"/>
      <c r="V197" s="32"/>
      <c r="W197" s="32"/>
      <c r="X197" s="32">
        <f>IF(AR197="","",VLOOKUP(AR197,추피_입력!$C$2:$E$289,2,0))</f>
        <v>0</v>
      </c>
      <c r="Y197" s="32">
        <f>IF(AS197="","",VLOOKUP(AS197,추피_입력!$C$2:$E$289,2,0))</f>
        <v>1</v>
      </c>
      <c r="Z197" s="32">
        <f>IF(AT197="","",VLOOKUP(AT197,추피_입력!$C$2:$E$289,2,0))</f>
        <v>0</v>
      </c>
      <c r="AA197" s="32" t="str">
        <f>IF(AU197="","",VLOOKUP(AU197,추피_입력!$C$2:$E$289,2,0))</f>
        <v/>
      </c>
      <c r="AB197" s="32" t="str">
        <f>IF(AV197="","",VLOOKUP(AV197,추피_입력!$C$2:$E$289,2,0))</f>
        <v/>
      </c>
      <c r="AC197" s="32" t="str">
        <f>IF(AW197="","",VLOOKUP(AW197,추피_입력!$C$2:$E$289,2,0))</f>
        <v/>
      </c>
      <c r="AD197" s="32" t="str">
        <f>IF(AX197="","",VLOOKUP(AX197,추피_입력!$C$2:$E$289,2,0))</f>
        <v/>
      </c>
      <c r="AE197" s="32" t="str">
        <f>IF(AY197="","",VLOOKUP(AY197,추피_입력!$C$2:$E$289,2,0))</f>
        <v/>
      </c>
      <c r="AF197" s="32" t="str">
        <f>IF(AZ197="","",VLOOKUP(AZ197,추피_입력!$C$2:$E$289,2,0))</f>
        <v/>
      </c>
      <c r="AG197" s="32" t="str">
        <f>IF(BA197="","",VLOOKUP(BA197,추피_입력!$C$2:$E$289,2,0))</f>
        <v/>
      </c>
      <c r="AH197" s="32">
        <f>IF(AR197="","",VLOOKUP(AR197,추피_입력!$C$2:$G$289,5,0))</f>
        <v>5</v>
      </c>
      <c r="AI197" s="32">
        <f>IF(AS197="","",VLOOKUP(AS197,추피_입력!$C$2:$G$289,5,0))</f>
        <v>3</v>
      </c>
      <c r="AJ197" s="32">
        <f>IF(AT197="","",VLOOKUP(AT197,추피_입력!$C$2:$G$289,5,0))</f>
        <v>5</v>
      </c>
      <c r="AK197" s="32" t="str">
        <f>IF(AU197="","",VLOOKUP(AU197,추피_입력!$C$2:$G$289,5,0))</f>
        <v/>
      </c>
      <c r="AL197" s="32" t="str">
        <f>IF(AV197="","",VLOOKUP(AV197,추피_입력!$C$2:$G$289,5,0))</f>
        <v/>
      </c>
      <c r="AM197" s="32" t="str">
        <f>IF(AW197="","",VLOOKUP(AW197,추피_입력!$C$2:$G$289,5,0))</f>
        <v/>
      </c>
      <c r="AN197" s="32" t="str">
        <f>IF(AX197="","",VLOOKUP(AX197,추피_입력!$C$2:$G$289,5,0))</f>
        <v/>
      </c>
      <c r="AO197" s="32" t="str">
        <f>IF(AY197="","",VLOOKUP(AY197,추피_입력!$C$2:$G$289,5,0))</f>
        <v/>
      </c>
      <c r="AP197" s="32" t="str">
        <f>IF(AZ197="","",VLOOKUP(AZ197,추피_입력!$C$2:$G$289,5,0))</f>
        <v/>
      </c>
      <c r="AQ197" s="32" t="str">
        <f>IF(BA197="","",VLOOKUP(BA197,추피_입력!$C$2:$G$289,5,0))</f>
        <v/>
      </c>
      <c r="AR197" s="32" t="str">
        <f>IF(N197="","",VLOOKUP(N197,추피_입력!$B$2:$E$289,2,0))</f>
        <v>c-17</v>
      </c>
      <c r="AS197" s="32" t="str">
        <f>IF(O197="","",VLOOKUP(O197,추피_입력!$B$2:$E$289,2,0))</f>
        <v>c-27</v>
      </c>
      <c r="AT197" s="32" t="str">
        <f>IF(P197="","",VLOOKUP(P197,추피_입력!$B$2:$E$289,2,0))</f>
        <v>d-2</v>
      </c>
      <c r="AU197" s="32" t="str">
        <f>IF(Q197="","",VLOOKUP(Q197,추피_입력!$B$2:$E$289,2,0))</f>
        <v/>
      </c>
      <c r="AV197" s="32" t="str">
        <f>IF(R197="","",VLOOKUP(R197,추피_입력!$B$2:$E$289,2,0))</f>
        <v/>
      </c>
      <c r="AW197" s="32" t="str">
        <f>IF(S197="","",VLOOKUP(S197,추피_입력!$B$2:$E$289,2,0))</f>
        <v/>
      </c>
      <c r="AX197" s="32" t="str">
        <f>IF(T197="","",VLOOKUP(T197,추피_입력!$B$2:$E$289,2,0))</f>
        <v/>
      </c>
      <c r="AY197" s="32" t="str">
        <f>IF(U197="","",VLOOKUP(U197,추피_입력!$B$2:$E$289,2,0))</f>
        <v/>
      </c>
      <c r="AZ197" s="32" t="str">
        <f>IF(V197="","",VLOOKUP(V197,추피_입력!$B$2:$E$289,2,0))</f>
        <v/>
      </c>
      <c r="BA197" s="32" t="str">
        <f>IF(W197="","",VLOOKUP(W197,추피_입력!$B$2:$E$289,2,0))</f>
        <v/>
      </c>
      <c r="BB197" s="32">
        <v>3</v>
      </c>
      <c r="BC197" s="32"/>
      <c r="BD197" s="32"/>
      <c r="BE197" s="32"/>
      <c r="BF197" s="32"/>
      <c r="BG197" s="32"/>
      <c r="BH197" s="32"/>
      <c r="BI197" s="32"/>
      <c r="BJ197" s="32"/>
      <c r="BK197" s="32" t="str">
        <f t="shared" ref="BK197:BK203" si="163">IF(BV197="","",BV$3&amp;SUM($BV197:$CD197))</f>
        <v/>
      </c>
      <c r="BL197" s="32" t="str">
        <f t="shared" ref="BL197:BL203" si="164">IF(BW197="","",BW$3&amp;SUM($BV197:$CD197))</f>
        <v/>
      </c>
      <c r="BM197" s="32" t="str">
        <f t="shared" ref="BM197:BM203" si="165">IF(BX197="","",BX$3&amp;SUM($BV197:$CD197))</f>
        <v/>
      </c>
      <c r="BN197" s="32" t="str">
        <f t="shared" ref="BN197:BN203" si="166">IF(BY197="","",BY$3&amp;SUM($BV197:$CD197))</f>
        <v/>
      </c>
      <c r="BO197" s="32" t="str">
        <f t="shared" ref="BO197:BO203" si="167">IF(BZ197="","",BZ$3&amp;SUM($BV197:$CD197))</f>
        <v/>
      </c>
      <c r="BP197" s="32" t="str">
        <f t="shared" ref="BP197:BP203" si="168">IF(CA197="","",CA$3&amp;SUM($BV197:$CD197))</f>
        <v/>
      </c>
      <c r="BQ197" s="32" t="str">
        <f t="shared" ref="BQ197:BQ203" si="169">IF(CB197="","",CB$3&amp;SUM($BV197:$CD197))</f>
        <v>정령0.2</v>
      </c>
      <c r="BR197" s="32" t="str">
        <f t="shared" ref="BR197:BR203" si="170">IF(CC197="","",CC$3&amp;SUM($BV197:$CD197))</f>
        <v/>
      </c>
      <c r="BS197" s="32" t="str">
        <f t="shared" ref="BS197:BS203" si="171">IF(CD197="","",CD$3&amp;SUM($BV197:$CD197))</f>
        <v/>
      </c>
      <c r="BT197" s="32">
        <f t="shared" ref="BT197:BT203" si="172">SUM(BV197:CD197)</f>
        <v>0.2</v>
      </c>
      <c r="BU197" s="32" t="str">
        <f t="shared" si="155"/>
        <v>정령0.2</v>
      </c>
      <c r="BV197" s="32"/>
      <c r="BW197" s="32"/>
      <c r="BX197" s="32"/>
      <c r="BY197" s="32"/>
      <c r="BZ197" s="32"/>
      <c r="CA197" s="32"/>
      <c r="CB197" s="32">
        <v>0.2</v>
      </c>
      <c r="CC197" s="32"/>
      <c r="CD197" s="32"/>
      <c r="CE197" s="32">
        <f t="shared" si="156"/>
        <v>0.06</v>
      </c>
      <c r="CF197" s="32">
        <f t="shared" ref="CF197:CF203" si="173">IF(SUM($BV197:$CD197)=0.2,0.07,IF(SUM($BV197:$CD197)=0.3,0.1,0.13))</f>
        <v>7.0000000000000007E-2</v>
      </c>
      <c r="CG197" s="32">
        <f t="shared" ref="CG197:CG203" si="174">IF(SUM($BV197:$CD197)=0.2,0.07,IF(SUM($BV197:$CD197)=0.3,0.1,0.14))</f>
        <v>7.0000000000000007E-2</v>
      </c>
      <c r="CH197" s="34" t="str">
        <f t="shared" si="157"/>
        <v>정령</v>
      </c>
      <c r="CI197" s="34" t="str">
        <f t="shared" si="158"/>
        <v>-</v>
      </c>
      <c r="CJ197" s="34">
        <f t="shared" si="159"/>
        <v>0.13</v>
      </c>
      <c r="CK197" s="34">
        <f t="shared" si="160"/>
        <v>5</v>
      </c>
      <c r="CL197" s="34">
        <f t="shared" si="161"/>
        <v>11</v>
      </c>
      <c r="CM197" s="35" t="str">
        <f t="shared" si="162"/>
        <v/>
      </c>
    </row>
    <row r="198" spans="2:91" s="41" customFormat="1" ht="13.5" hidden="1" x14ac:dyDescent="0.3">
      <c r="B198" s="27">
        <v>195</v>
      </c>
      <c r="C198" s="28" t="s">
        <v>1276</v>
      </c>
      <c r="D198" s="29" t="str">
        <f t="shared" si="145"/>
        <v>도굴단장 우고 1→3각</v>
      </c>
      <c r="E198" s="29" t="str">
        <f t="shared" si="146"/>
        <v>다단 0→4각</v>
      </c>
      <c r="F198" s="29" t="str">
        <f t="shared" si="147"/>
        <v>카도건 0→5각</v>
      </c>
      <c r="G198" s="29" t="str">
        <f t="shared" si="148"/>
        <v>베르하트 0→5각</v>
      </c>
      <c r="H198" s="29" t="str">
        <f t="shared" si="149"/>
        <v/>
      </c>
      <c r="I198" s="29" t="str">
        <f t="shared" si="150"/>
        <v/>
      </c>
      <c r="J198" s="29" t="str">
        <f t="shared" si="151"/>
        <v/>
      </c>
      <c r="K198" s="29" t="str">
        <f t="shared" si="152"/>
        <v/>
      </c>
      <c r="L198" s="29" t="str">
        <f t="shared" si="153"/>
        <v/>
      </c>
      <c r="M198" s="29" t="str">
        <f t="shared" si="154"/>
        <v/>
      </c>
      <c r="N198" s="28" t="s">
        <v>1026</v>
      </c>
      <c r="O198" s="28" t="s">
        <v>1257</v>
      </c>
      <c r="P198" s="28" t="s">
        <v>1277</v>
      </c>
      <c r="Q198" s="28" t="s">
        <v>1278</v>
      </c>
      <c r="R198" s="28"/>
      <c r="S198" s="28"/>
      <c r="T198" s="28"/>
      <c r="U198" s="28"/>
      <c r="V198" s="28"/>
      <c r="W198" s="28"/>
      <c r="X198" s="28">
        <f>IF(AR198="","",VLOOKUP(AR198,추피_입력!$C$2:$E$289,2,0))</f>
        <v>1</v>
      </c>
      <c r="Y198" s="28">
        <f>IF(AS198="","",VLOOKUP(AS198,추피_입력!$C$2:$E$289,2,0))</f>
        <v>0</v>
      </c>
      <c r="Z198" s="28">
        <f>IF(AT198="","",VLOOKUP(AT198,추피_입력!$C$2:$E$289,2,0))</f>
        <v>0</v>
      </c>
      <c r="AA198" s="28">
        <f>IF(AU198="","",VLOOKUP(AU198,추피_입력!$C$2:$E$289,2,0))</f>
        <v>0</v>
      </c>
      <c r="AB198" s="28" t="str">
        <f>IF(AV198="","",VLOOKUP(AV198,추피_입력!$C$2:$E$289,2,0))</f>
        <v/>
      </c>
      <c r="AC198" s="28" t="str">
        <f>IF(AW198="","",VLOOKUP(AW198,추피_입력!$C$2:$E$289,2,0))</f>
        <v/>
      </c>
      <c r="AD198" s="28" t="str">
        <f>IF(AX198="","",VLOOKUP(AX198,추피_입력!$C$2:$E$289,2,0))</f>
        <v/>
      </c>
      <c r="AE198" s="28" t="str">
        <f>IF(AY198="","",VLOOKUP(AY198,추피_입력!$C$2:$E$289,2,0))</f>
        <v/>
      </c>
      <c r="AF198" s="28" t="str">
        <f>IF(AZ198="","",VLOOKUP(AZ198,추피_입력!$C$2:$E$289,2,0))</f>
        <v/>
      </c>
      <c r="AG198" s="28" t="str">
        <f>IF(BA198="","",VLOOKUP(BA198,추피_입력!$C$2:$E$289,2,0))</f>
        <v/>
      </c>
      <c r="AH198" s="28">
        <f>IF(AR198="","",VLOOKUP(AR198,추피_입력!$C$2:$G$289,5,0))</f>
        <v>3</v>
      </c>
      <c r="AI198" s="28">
        <f>IF(AS198="","",VLOOKUP(AS198,추피_입력!$C$2:$G$289,5,0))</f>
        <v>4</v>
      </c>
      <c r="AJ198" s="28">
        <f>IF(AT198="","",VLOOKUP(AT198,추피_입력!$C$2:$G$289,5,0))</f>
        <v>5</v>
      </c>
      <c r="AK198" s="28">
        <f>IF(AU198="","",VLOOKUP(AU198,추피_입력!$C$2:$G$289,5,0))</f>
        <v>5</v>
      </c>
      <c r="AL198" s="28" t="str">
        <f>IF(AV198="","",VLOOKUP(AV198,추피_입력!$C$2:$G$289,5,0))</f>
        <v/>
      </c>
      <c r="AM198" s="28" t="str">
        <f>IF(AW198="","",VLOOKUP(AW198,추피_입력!$C$2:$G$289,5,0))</f>
        <v/>
      </c>
      <c r="AN198" s="28" t="str">
        <f>IF(AX198="","",VLOOKUP(AX198,추피_입력!$C$2:$G$289,5,0))</f>
        <v/>
      </c>
      <c r="AO198" s="28" t="str">
        <f>IF(AY198="","",VLOOKUP(AY198,추피_입력!$C$2:$G$289,5,0))</f>
        <v/>
      </c>
      <c r="AP198" s="28" t="str">
        <f>IF(AZ198="","",VLOOKUP(AZ198,추피_입력!$C$2:$G$289,5,0))</f>
        <v/>
      </c>
      <c r="AQ198" s="28" t="str">
        <f>IF(BA198="","",VLOOKUP(BA198,추피_입력!$C$2:$G$289,5,0))</f>
        <v/>
      </c>
      <c r="AR198" s="28" t="str">
        <f>IF(N198="","",VLOOKUP(N198,추피_입력!$B$2:$E$289,2,0))</f>
        <v>c-14</v>
      </c>
      <c r="AS198" s="28" t="str">
        <f>IF(O198="","",VLOOKUP(O198,추피_입력!$B$2:$E$289,2,0))</f>
        <v>d-7</v>
      </c>
      <c r="AT198" s="28" t="str">
        <f>IF(P198="","",VLOOKUP(P198,추피_입력!$B$2:$E$289,2,0))</f>
        <v>d-43</v>
      </c>
      <c r="AU198" s="28" t="str">
        <f>IF(Q198="","",VLOOKUP(Q198,추피_입력!$B$2:$E$289,2,0))</f>
        <v>d-23</v>
      </c>
      <c r="AV198" s="28" t="str">
        <f>IF(R198="","",VLOOKUP(R198,추피_입력!$B$2:$E$289,2,0))</f>
        <v/>
      </c>
      <c r="AW198" s="28" t="str">
        <f>IF(S198="","",VLOOKUP(S198,추피_입력!$B$2:$E$289,2,0))</f>
        <v/>
      </c>
      <c r="AX198" s="28" t="str">
        <f>IF(T198="","",VLOOKUP(T198,추피_입력!$B$2:$E$289,2,0))</f>
        <v/>
      </c>
      <c r="AY198" s="28" t="str">
        <f>IF(U198="","",VLOOKUP(U198,추피_입력!$B$2:$E$289,2,0))</f>
        <v/>
      </c>
      <c r="AZ198" s="28" t="str">
        <f>IF(V198="","",VLOOKUP(V198,추피_입력!$B$2:$E$289,2,0))</f>
        <v/>
      </c>
      <c r="BA198" s="28" t="str">
        <f>IF(W198="","",VLOOKUP(W198,추피_입력!$B$2:$E$289,2,0))</f>
        <v/>
      </c>
      <c r="BB198" s="28">
        <v>3</v>
      </c>
      <c r="BC198" s="28"/>
      <c r="BD198" s="28"/>
      <c r="BE198" s="28"/>
      <c r="BF198" s="28"/>
      <c r="BG198" s="28"/>
      <c r="BH198" s="28"/>
      <c r="BI198" s="28"/>
      <c r="BJ198" s="28"/>
      <c r="BK198" s="28" t="str">
        <f t="shared" si="163"/>
        <v/>
      </c>
      <c r="BL198" s="28" t="str">
        <f t="shared" si="164"/>
        <v/>
      </c>
      <c r="BM198" s="28" t="str">
        <f t="shared" si="165"/>
        <v/>
      </c>
      <c r="BN198" s="28" t="str">
        <f t="shared" si="166"/>
        <v>불사0.2</v>
      </c>
      <c r="BO198" s="28" t="str">
        <f t="shared" si="167"/>
        <v/>
      </c>
      <c r="BP198" s="28" t="str">
        <f t="shared" si="168"/>
        <v/>
      </c>
      <c r="BQ198" s="28" t="str">
        <f t="shared" si="169"/>
        <v/>
      </c>
      <c r="BR198" s="28" t="str">
        <f t="shared" si="170"/>
        <v/>
      </c>
      <c r="BS198" s="28" t="str">
        <f t="shared" si="171"/>
        <v/>
      </c>
      <c r="BT198" s="28">
        <f t="shared" si="172"/>
        <v>0.2</v>
      </c>
      <c r="BU198" s="28" t="str">
        <f t="shared" si="155"/>
        <v>불사0.2</v>
      </c>
      <c r="BV198" s="28"/>
      <c r="BW198" s="28"/>
      <c r="BX198" s="28"/>
      <c r="BY198" s="28">
        <v>0.2</v>
      </c>
      <c r="BZ198" s="28"/>
      <c r="CA198" s="28"/>
      <c r="CB198" s="28"/>
      <c r="CC198" s="28"/>
      <c r="CD198" s="28"/>
      <c r="CE198" s="28">
        <f t="shared" si="156"/>
        <v>0.06</v>
      </c>
      <c r="CF198" s="28">
        <f t="shared" si="173"/>
        <v>7.0000000000000007E-2</v>
      </c>
      <c r="CG198" s="28">
        <f t="shared" si="174"/>
        <v>7.0000000000000007E-2</v>
      </c>
      <c r="CH198" s="30" t="str">
        <f t="shared" si="157"/>
        <v>불사</v>
      </c>
      <c r="CI198" s="30" t="str">
        <f t="shared" si="158"/>
        <v>-</v>
      </c>
      <c r="CJ198" s="30">
        <f t="shared" si="159"/>
        <v>0.13</v>
      </c>
      <c r="CK198" s="30">
        <f t="shared" si="160"/>
        <v>7</v>
      </c>
      <c r="CL198" s="30">
        <f t="shared" si="161"/>
        <v>15</v>
      </c>
      <c r="CM198" s="31" t="str">
        <f t="shared" si="162"/>
        <v/>
      </c>
    </row>
    <row r="199" spans="2:91" s="41" customFormat="1" ht="13.5" hidden="1" x14ac:dyDescent="0.3">
      <c r="B199" s="27">
        <v>196</v>
      </c>
      <c r="C199" s="32" t="s">
        <v>1279</v>
      </c>
      <c r="D199" s="33" t="str">
        <f t="shared" si="145"/>
        <v>페일린 0→5각</v>
      </c>
      <c r="E199" s="33" t="str">
        <f t="shared" si="146"/>
        <v>고르곤 1→4각</v>
      </c>
      <c r="F199" s="33" t="str">
        <f t="shared" si="147"/>
        <v/>
      </c>
      <c r="G199" s="33" t="str">
        <f t="shared" si="148"/>
        <v/>
      </c>
      <c r="H199" s="33" t="str">
        <f t="shared" si="149"/>
        <v/>
      </c>
      <c r="I199" s="33" t="str">
        <f t="shared" si="150"/>
        <v/>
      </c>
      <c r="J199" s="33" t="str">
        <f t="shared" si="151"/>
        <v/>
      </c>
      <c r="K199" s="33" t="str">
        <f t="shared" si="152"/>
        <v/>
      </c>
      <c r="L199" s="33" t="str">
        <f t="shared" si="153"/>
        <v/>
      </c>
      <c r="M199" s="33" t="str">
        <f t="shared" si="154"/>
        <v/>
      </c>
      <c r="N199" s="32" t="s">
        <v>1280</v>
      </c>
      <c r="O199" s="32" t="s">
        <v>973</v>
      </c>
      <c r="P199" s="32"/>
      <c r="Q199" s="32"/>
      <c r="R199" s="32"/>
      <c r="S199" s="32"/>
      <c r="T199" s="32"/>
      <c r="U199" s="32"/>
      <c r="V199" s="32"/>
      <c r="W199" s="32"/>
      <c r="X199" s="32">
        <f>IF(AR199="","",VLOOKUP(AR199,추피_입력!$C$2:$E$289,2,0))</f>
        <v>0</v>
      </c>
      <c r="Y199" s="32">
        <f>IF(AS199="","",VLOOKUP(AS199,추피_입력!$C$2:$E$289,2,0))</f>
        <v>1</v>
      </c>
      <c r="Z199" s="32" t="str">
        <f>IF(AT199="","",VLOOKUP(AT199,추피_입력!$C$2:$E$289,2,0))</f>
        <v/>
      </c>
      <c r="AA199" s="32" t="str">
        <f>IF(AU199="","",VLOOKUP(AU199,추피_입력!$C$2:$E$289,2,0))</f>
        <v/>
      </c>
      <c r="AB199" s="32" t="str">
        <f>IF(AV199="","",VLOOKUP(AV199,추피_입력!$C$2:$E$289,2,0))</f>
        <v/>
      </c>
      <c r="AC199" s="32" t="str">
        <f>IF(AW199="","",VLOOKUP(AW199,추피_입력!$C$2:$E$289,2,0))</f>
        <v/>
      </c>
      <c r="AD199" s="32" t="str">
        <f>IF(AX199="","",VLOOKUP(AX199,추피_입력!$C$2:$E$289,2,0))</f>
        <v/>
      </c>
      <c r="AE199" s="32" t="str">
        <f>IF(AY199="","",VLOOKUP(AY199,추피_입력!$C$2:$E$289,2,0))</f>
        <v/>
      </c>
      <c r="AF199" s="32" t="str">
        <f>IF(AZ199="","",VLOOKUP(AZ199,추피_입력!$C$2:$E$289,2,0))</f>
        <v/>
      </c>
      <c r="AG199" s="32" t="str">
        <f>IF(BA199="","",VLOOKUP(BA199,추피_입력!$C$2:$E$289,2,0))</f>
        <v/>
      </c>
      <c r="AH199" s="32">
        <f>IF(AR199="","",VLOOKUP(AR199,추피_입력!$C$2:$G$289,5,0))</f>
        <v>5</v>
      </c>
      <c r="AI199" s="32">
        <f>IF(AS199="","",VLOOKUP(AS199,추피_입력!$C$2:$G$289,5,0))</f>
        <v>4</v>
      </c>
      <c r="AJ199" s="32" t="str">
        <f>IF(AT199="","",VLOOKUP(AT199,추피_입력!$C$2:$G$289,5,0))</f>
        <v/>
      </c>
      <c r="AK199" s="32" t="str">
        <f>IF(AU199="","",VLOOKUP(AU199,추피_입력!$C$2:$G$289,5,0))</f>
        <v/>
      </c>
      <c r="AL199" s="32" t="str">
        <f>IF(AV199="","",VLOOKUP(AV199,추피_입력!$C$2:$G$289,5,0))</f>
        <v/>
      </c>
      <c r="AM199" s="32" t="str">
        <f>IF(AW199="","",VLOOKUP(AW199,추피_입력!$C$2:$G$289,5,0))</f>
        <v/>
      </c>
      <c r="AN199" s="32" t="str">
        <f>IF(AX199="","",VLOOKUP(AX199,추피_입력!$C$2:$G$289,5,0))</f>
        <v/>
      </c>
      <c r="AO199" s="32" t="str">
        <f>IF(AY199="","",VLOOKUP(AY199,추피_입력!$C$2:$G$289,5,0))</f>
        <v/>
      </c>
      <c r="AP199" s="32" t="str">
        <f>IF(AZ199="","",VLOOKUP(AZ199,추피_입력!$C$2:$G$289,5,0))</f>
        <v/>
      </c>
      <c r="AQ199" s="32" t="str">
        <f>IF(BA199="","",VLOOKUP(BA199,추피_입력!$C$2:$G$289,5,0))</f>
        <v/>
      </c>
      <c r="AR199" s="32" t="str">
        <f>IF(N199="","",VLOOKUP(N199,추피_입력!$B$2:$E$289,2,0))</f>
        <v>c-92</v>
      </c>
      <c r="AS199" s="32" t="str">
        <f>IF(O199="","",VLOOKUP(O199,추피_입력!$B$2:$E$289,2,0))</f>
        <v>c-5</v>
      </c>
      <c r="AT199" s="32" t="str">
        <f>IF(P199="","",VLOOKUP(P199,추피_입력!$B$2:$E$289,2,0))</f>
        <v/>
      </c>
      <c r="AU199" s="32" t="str">
        <f>IF(Q199="","",VLOOKUP(Q199,추피_입력!$B$2:$E$289,2,0))</f>
        <v/>
      </c>
      <c r="AV199" s="32" t="str">
        <f>IF(R199="","",VLOOKUP(R199,추피_입력!$B$2:$E$289,2,0))</f>
        <v/>
      </c>
      <c r="AW199" s="32" t="str">
        <f>IF(S199="","",VLOOKUP(S199,추피_입력!$B$2:$E$289,2,0))</f>
        <v/>
      </c>
      <c r="AX199" s="32" t="str">
        <f>IF(T199="","",VLOOKUP(T199,추피_입력!$B$2:$E$289,2,0))</f>
        <v/>
      </c>
      <c r="AY199" s="32" t="str">
        <f>IF(U199="","",VLOOKUP(U199,추피_입력!$B$2:$E$289,2,0))</f>
        <v/>
      </c>
      <c r="AZ199" s="32" t="str">
        <f>IF(V199="","",VLOOKUP(V199,추피_입력!$B$2:$E$289,2,0))</f>
        <v/>
      </c>
      <c r="BA199" s="32" t="str">
        <f>IF(W199="","",VLOOKUP(W199,추피_입력!$B$2:$E$289,2,0))</f>
        <v/>
      </c>
      <c r="BB199" s="32"/>
      <c r="BC199" s="32"/>
      <c r="BD199" s="32"/>
      <c r="BE199" s="32"/>
      <c r="BF199" s="32"/>
      <c r="BG199" s="32"/>
      <c r="BH199" s="32"/>
      <c r="BI199" s="32">
        <v>1</v>
      </c>
      <c r="BJ199" s="32"/>
      <c r="BK199" s="32" t="str">
        <f t="shared" si="163"/>
        <v/>
      </c>
      <c r="BL199" s="32" t="str">
        <f t="shared" si="164"/>
        <v/>
      </c>
      <c r="BM199" s="32" t="str">
        <f t="shared" si="165"/>
        <v/>
      </c>
      <c r="BN199" s="32" t="str">
        <f t="shared" si="166"/>
        <v/>
      </c>
      <c r="BO199" s="32" t="str">
        <f t="shared" si="167"/>
        <v/>
      </c>
      <c r="BP199" s="32" t="str">
        <f t="shared" si="168"/>
        <v>곤충0.2</v>
      </c>
      <c r="BQ199" s="32" t="str">
        <f t="shared" si="169"/>
        <v/>
      </c>
      <c r="BR199" s="32" t="str">
        <f t="shared" si="170"/>
        <v/>
      </c>
      <c r="BS199" s="32" t="str">
        <f t="shared" si="171"/>
        <v/>
      </c>
      <c r="BT199" s="32">
        <f t="shared" si="172"/>
        <v>0.2</v>
      </c>
      <c r="BU199" s="32" t="str">
        <f t="shared" si="155"/>
        <v>곤충0.2</v>
      </c>
      <c r="BV199" s="32"/>
      <c r="BW199" s="32"/>
      <c r="BX199" s="32"/>
      <c r="BY199" s="32"/>
      <c r="BZ199" s="32"/>
      <c r="CA199" s="32">
        <v>0.2</v>
      </c>
      <c r="CB199" s="32"/>
      <c r="CC199" s="32"/>
      <c r="CD199" s="32"/>
      <c r="CE199" s="32">
        <f t="shared" si="156"/>
        <v>0.06</v>
      </c>
      <c r="CF199" s="32">
        <f t="shared" si="173"/>
        <v>7.0000000000000007E-2</v>
      </c>
      <c r="CG199" s="32">
        <f t="shared" si="174"/>
        <v>7.0000000000000007E-2</v>
      </c>
      <c r="CH199" s="34" t="str">
        <f t="shared" si="157"/>
        <v>곤충</v>
      </c>
      <c r="CI199" s="34" t="str">
        <f t="shared" si="158"/>
        <v>-</v>
      </c>
      <c r="CJ199" s="34">
        <f t="shared" si="159"/>
        <v>0.13</v>
      </c>
      <c r="CK199" s="34">
        <f t="shared" si="160"/>
        <v>3</v>
      </c>
      <c r="CL199" s="34">
        <f t="shared" si="161"/>
        <v>7</v>
      </c>
      <c r="CM199" s="35" t="str">
        <f t="shared" si="162"/>
        <v/>
      </c>
    </row>
    <row r="200" spans="2:91" s="41" customFormat="1" ht="13.5" hidden="1" x14ac:dyDescent="0.3">
      <c r="B200" s="27">
        <v>197</v>
      </c>
      <c r="C200" s="28" t="s">
        <v>1281</v>
      </c>
      <c r="D200" s="29" t="str">
        <f t="shared" si="145"/>
        <v>로블롬 1→4각</v>
      </c>
      <c r="E200" s="29" t="str">
        <f t="shared" si="146"/>
        <v>프록시마 0→4각</v>
      </c>
      <c r="F200" s="29" t="str">
        <f t="shared" si="147"/>
        <v/>
      </c>
      <c r="G200" s="29" t="str">
        <f t="shared" si="148"/>
        <v/>
      </c>
      <c r="H200" s="29" t="str">
        <f t="shared" si="149"/>
        <v/>
      </c>
      <c r="I200" s="29" t="str">
        <f t="shared" si="150"/>
        <v/>
      </c>
      <c r="J200" s="29" t="str">
        <f t="shared" si="151"/>
        <v/>
      </c>
      <c r="K200" s="29" t="str">
        <f t="shared" si="152"/>
        <v/>
      </c>
      <c r="L200" s="29" t="str">
        <f t="shared" si="153"/>
        <v/>
      </c>
      <c r="M200" s="29" t="str">
        <f t="shared" si="154"/>
        <v/>
      </c>
      <c r="N200" s="28" t="s">
        <v>1282</v>
      </c>
      <c r="O200" s="28" t="s">
        <v>1283</v>
      </c>
      <c r="P200" s="28"/>
      <c r="Q200" s="28"/>
      <c r="R200" s="28"/>
      <c r="S200" s="28"/>
      <c r="T200" s="28"/>
      <c r="U200" s="28"/>
      <c r="V200" s="28"/>
      <c r="W200" s="28"/>
      <c r="X200" s="28">
        <f>IF(AR200="","",VLOOKUP(AR200,추피_입력!$C$2:$E$289,2,0))</f>
        <v>1</v>
      </c>
      <c r="Y200" s="28">
        <f>IF(AS200="","",VLOOKUP(AS200,추피_입력!$C$2:$E$289,2,0))</f>
        <v>0</v>
      </c>
      <c r="Z200" s="28" t="str">
        <f>IF(AT200="","",VLOOKUP(AT200,추피_입력!$C$2:$E$289,2,0))</f>
        <v/>
      </c>
      <c r="AA200" s="28" t="str">
        <f>IF(AU200="","",VLOOKUP(AU200,추피_입력!$C$2:$E$289,2,0))</f>
        <v/>
      </c>
      <c r="AB200" s="28" t="str">
        <f>IF(AV200="","",VLOOKUP(AV200,추피_입력!$C$2:$E$289,2,0))</f>
        <v/>
      </c>
      <c r="AC200" s="28" t="str">
        <f>IF(AW200="","",VLOOKUP(AW200,추피_입력!$C$2:$E$289,2,0))</f>
        <v/>
      </c>
      <c r="AD200" s="28" t="str">
        <f>IF(AX200="","",VLOOKUP(AX200,추피_입력!$C$2:$E$289,2,0))</f>
        <v/>
      </c>
      <c r="AE200" s="28" t="str">
        <f>IF(AY200="","",VLOOKUP(AY200,추피_입력!$C$2:$E$289,2,0))</f>
        <v/>
      </c>
      <c r="AF200" s="28" t="str">
        <f>IF(AZ200="","",VLOOKUP(AZ200,추피_입력!$C$2:$E$289,2,0))</f>
        <v/>
      </c>
      <c r="AG200" s="28" t="str">
        <f>IF(BA200="","",VLOOKUP(BA200,추피_입력!$C$2:$E$289,2,0))</f>
        <v/>
      </c>
      <c r="AH200" s="28">
        <f>IF(AR200="","",VLOOKUP(AR200,추피_입력!$C$2:$G$289,5,0))</f>
        <v>4</v>
      </c>
      <c r="AI200" s="28">
        <f>IF(AS200="","",VLOOKUP(AS200,추피_입력!$C$2:$G$289,5,0))</f>
        <v>4</v>
      </c>
      <c r="AJ200" s="28" t="str">
        <f>IF(AT200="","",VLOOKUP(AT200,추피_입력!$C$2:$G$289,5,0))</f>
        <v/>
      </c>
      <c r="AK200" s="28" t="str">
        <f>IF(AU200="","",VLOOKUP(AU200,추피_입력!$C$2:$G$289,5,0))</f>
        <v/>
      </c>
      <c r="AL200" s="28" t="str">
        <f>IF(AV200="","",VLOOKUP(AV200,추피_입력!$C$2:$G$289,5,0))</f>
        <v/>
      </c>
      <c r="AM200" s="28" t="str">
        <f>IF(AW200="","",VLOOKUP(AW200,추피_입력!$C$2:$G$289,5,0))</f>
        <v/>
      </c>
      <c r="AN200" s="28" t="str">
        <f>IF(AX200="","",VLOOKUP(AX200,추피_입력!$C$2:$G$289,5,0))</f>
        <v/>
      </c>
      <c r="AO200" s="28" t="str">
        <f>IF(AY200="","",VLOOKUP(AY200,추피_입력!$C$2:$G$289,5,0))</f>
        <v/>
      </c>
      <c r="AP200" s="28" t="str">
        <f>IF(AZ200="","",VLOOKUP(AZ200,추피_입력!$C$2:$G$289,5,0))</f>
        <v/>
      </c>
      <c r="AQ200" s="28" t="str">
        <f>IF(BA200="","",VLOOKUP(BA200,추피_입력!$C$2:$G$289,5,0))</f>
        <v/>
      </c>
      <c r="AR200" s="28" t="str">
        <f>IF(N200="","",VLOOKUP(N200,추피_입력!$B$2:$E$289,2,0))</f>
        <v>c-18</v>
      </c>
      <c r="AS200" s="28" t="str">
        <f>IF(O200="","",VLOOKUP(O200,추피_입력!$B$2:$E$289,2,0))</f>
        <v>c-93</v>
      </c>
      <c r="AT200" s="28" t="str">
        <f>IF(P200="","",VLOOKUP(P200,추피_입력!$B$2:$E$289,2,0))</f>
        <v/>
      </c>
      <c r="AU200" s="28" t="str">
        <f>IF(Q200="","",VLOOKUP(Q200,추피_입력!$B$2:$E$289,2,0))</f>
        <v/>
      </c>
      <c r="AV200" s="28" t="str">
        <f>IF(R200="","",VLOOKUP(R200,추피_입력!$B$2:$E$289,2,0))</f>
        <v/>
      </c>
      <c r="AW200" s="28" t="str">
        <f>IF(S200="","",VLOOKUP(S200,추피_입력!$B$2:$E$289,2,0))</f>
        <v/>
      </c>
      <c r="AX200" s="28" t="str">
        <f>IF(T200="","",VLOOKUP(T200,추피_입력!$B$2:$E$289,2,0))</f>
        <v/>
      </c>
      <c r="AY200" s="28" t="str">
        <f>IF(U200="","",VLOOKUP(U200,추피_입력!$B$2:$E$289,2,0))</f>
        <v/>
      </c>
      <c r="AZ200" s="28" t="str">
        <f>IF(V200="","",VLOOKUP(V200,추피_입력!$B$2:$E$289,2,0))</f>
        <v/>
      </c>
      <c r="BA200" s="28" t="str">
        <f>IF(W200="","",VLOOKUP(W200,추피_입력!$B$2:$E$289,2,0))</f>
        <v/>
      </c>
      <c r="BB200" s="28">
        <v>3</v>
      </c>
      <c r="BC200" s="28"/>
      <c r="BD200" s="28"/>
      <c r="BE200" s="28"/>
      <c r="BF200" s="28"/>
      <c r="BG200" s="28"/>
      <c r="BH200" s="28"/>
      <c r="BI200" s="28"/>
      <c r="BJ200" s="28"/>
      <c r="BK200" s="28" t="str">
        <f t="shared" si="163"/>
        <v/>
      </c>
      <c r="BL200" s="28" t="str">
        <f t="shared" si="164"/>
        <v/>
      </c>
      <c r="BM200" s="28" t="str">
        <f t="shared" si="165"/>
        <v/>
      </c>
      <c r="BN200" s="28" t="str">
        <f t="shared" si="166"/>
        <v/>
      </c>
      <c r="BO200" s="28" t="str">
        <f t="shared" si="167"/>
        <v/>
      </c>
      <c r="BP200" s="28" t="str">
        <f t="shared" si="168"/>
        <v/>
      </c>
      <c r="BQ200" s="28" t="str">
        <f t="shared" si="169"/>
        <v>정령0.2</v>
      </c>
      <c r="BR200" s="28" t="str">
        <f t="shared" si="170"/>
        <v/>
      </c>
      <c r="BS200" s="28" t="str">
        <f t="shared" si="171"/>
        <v/>
      </c>
      <c r="BT200" s="28">
        <f t="shared" si="172"/>
        <v>0.2</v>
      </c>
      <c r="BU200" s="28" t="str">
        <f t="shared" si="155"/>
        <v>정령0.2</v>
      </c>
      <c r="BV200" s="28"/>
      <c r="BW200" s="28"/>
      <c r="BX200" s="28"/>
      <c r="BY200" s="28"/>
      <c r="BZ200" s="28"/>
      <c r="CA200" s="28"/>
      <c r="CB200" s="28">
        <v>0.2</v>
      </c>
      <c r="CC200" s="28"/>
      <c r="CD200" s="28"/>
      <c r="CE200" s="28">
        <f t="shared" si="156"/>
        <v>0.06</v>
      </c>
      <c r="CF200" s="28">
        <f t="shared" si="173"/>
        <v>7.0000000000000007E-2</v>
      </c>
      <c r="CG200" s="28">
        <f t="shared" si="174"/>
        <v>7.0000000000000007E-2</v>
      </c>
      <c r="CH200" s="30" t="str">
        <f t="shared" si="157"/>
        <v>정령</v>
      </c>
      <c r="CI200" s="30" t="str">
        <f t="shared" si="158"/>
        <v>-</v>
      </c>
      <c r="CJ200" s="30">
        <f t="shared" si="159"/>
        <v>0.13</v>
      </c>
      <c r="CK200" s="30">
        <f t="shared" si="160"/>
        <v>3</v>
      </c>
      <c r="CL200" s="30">
        <f t="shared" si="161"/>
        <v>7</v>
      </c>
      <c r="CM200" s="31" t="str">
        <f t="shared" si="162"/>
        <v/>
      </c>
    </row>
    <row r="201" spans="2:91" s="41" customFormat="1" ht="13.5" hidden="1" x14ac:dyDescent="0.3">
      <c r="B201" s="27">
        <v>198</v>
      </c>
      <c r="C201" s="32" t="s">
        <v>1284</v>
      </c>
      <c r="D201" s="33" t="str">
        <f t="shared" si="145"/>
        <v>슈헤리트 1→2각</v>
      </c>
      <c r="E201" s="33" t="str">
        <f t="shared" si="146"/>
        <v>베르하트 0→5각</v>
      </c>
      <c r="F201" s="33" t="str">
        <f t="shared" si="147"/>
        <v/>
      </c>
      <c r="G201" s="33" t="str">
        <f t="shared" si="148"/>
        <v/>
      </c>
      <c r="H201" s="33" t="str">
        <f t="shared" si="149"/>
        <v/>
      </c>
      <c r="I201" s="33" t="str">
        <f t="shared" si="150"/>
        <v/>
      </c>
      <c r="J201" s="33" t="str">
        <f t="shared" si="151"/>
        <v/>
      </c>
      <c r="K201" s="33" t="str">
        <f t="shared" si="152"/>
        <v/>
      </c>
      <c r="L201" s="33" t="str">
        <f t="shared" si="153"/>
        <v/>
      </c>
      <c r="M201" s="33" t="str">
        <f t="shared" si="154"/>
        <v/>
      </c>
      <c r="N201" s="32" t="s">
        <v>885</v>
      </c>
      <c r="O201" s="32" t="s">
        <v>1278</v>
      </c>
      <c r="P201" s="32"/>
      <c r="Q201" s="32"/>
      <c r="R201" s="32"/>
      <c r="S201" s="32"/>
      <c r="T201" s="32"/>
      <c r="U201" s="32"/>
      <c r="V201" s="32"/>
      <c r="W201" s="32"/>
      <c r="X201" s="32">
        <f>IF(AR201="","",VLOOKUP(AR201,추피_입력!$C$2:$E$289,2,0))</f>
        <v>1</v>
      </c>
      <c r="Y201" s="32">
        <f>IF(AS201="","",VLOOKUP(AS201,추피_입력!$C$2:$E$289,2,0))</f>
        <v>0</v>
      </c>
      <c r="Z201" s="32" t="str">
        <f>IF(AT201="","",VLOOKUP(AT201,추피_입력!$C$2:$E$289,2,0))</f>
        <v/>
      </c>
      <c r="AA201" s="32" t="str">
        <f>IF(AU201="","",VLOOKUP(AU201,추피_입력!$C$2:$E$289,2,0))</f>
        <v/>
      </c>
      <c r="AB201" s="32" t="str">
        <f>IF(AV201="","",VLOOKUP(AV201,추피_입력!$C$2:$E$289,2,0))</f>
        <v/>
      </c>
      <c r="AC201" s="32" t="str">
        <f>IF(AW201="","",VLOOKUP(AW201,추피_입력!$C$2:$E$289,2,0))</f>
        <v/>
      </c>
      <c r="AD201" s="32" t="str">
        <f>IF(AX201="","",VLOOKUP(AX201,추피_입력!$C$2:$E$289,2,0))</f>
        <v/>
      </c>
      <c r="AE201" s="32" t="str">
        <f>IF(AY201="","",VLOOKUP(AY201,추피_입력!$C$2:$E$289,2,0))</f>
        <v/>
      </c>
      <c r="AF201" s="32" t="str">
        <f>IF(AZ201="","",VLOOKUP(AZ201,추피_입력!$C$2:$E$289,2,0))</f>
        <v/>
      </c>
      <c r="AG201" s="32" t="str">
        <f>IF(BA201="","",VLOOKUP(BA201,추피_입력!$C$2:$E$289,2,0))</f>
        <v/>
      </c>
      <c r="AH201" s="32">
        <f>IF(AR201="","",VLOOKUP(AR201,추피_입력!$C$2:$G$289,5,0))</f>
        <v>2</v>
      </c>
      <c r="AI201" s="32">
        <f>IF(AS201="","",VLOOKUP(AS201,추피_입력!$C$2:$G$289,5,0))</f>
        <v>5</v>
      </c>
      <c r="AJ201" s="32" t="str">
        <f>IF(AT201="","",VLOOKUP(AT201,추피_입력!$C$2:$G$289,5,0))</f>
        <v/>
      </c>
      <c r="AK201" s="32" t="str">
        <f>IF(AU201="","",VLOOKUP(AU201,추피_입력!$C$2:$G$289,5,0))</f>
        <v/>
      </c>
      <c r="AL201" s="32" t="str">
        <f>IF(AV201="","",VLOOKUP(AV201,추피_입력!$C$2:$G$289,5,0))</f>
        <v/>
      </c>
      <c r="AM201" s="32" t="str">
        <f>IF(AW201="","",VLOOKUP(AW201,추피_입력!$C$2:$G$289,5,0))</f>
        <v/>
      </c>
      <c r="AN201" s="32" t="str">
        <f>IF(AX201="","",VLOOKUP(AX201,추피_입력!$C$2:$G$289,5,0))</f>
        <v/>
      </c>
      <c r="AO201" s="32" t="str">
        <f>IF(AY201="","",VLOOKUP(AY201,추피_입력!$C$2:$G$289,5,0))</f>
        <v/>
      </c>
      <c r="AP201" s="32" t="str">
        <f>IF(AZ201="","",VLOOKUP(AZ201,추피_입력!$C$2:$G$289,5,0))</f>
        <v/>
      </c>
      <c r="AQ201" s="32" t="str">
        <f>IF(BA201="","",VLOOKUP(BA201,추피_입력!$C$2:$G$289,5,0))</f>
        <v/>
      </c>
      <c r="AR201" s="32" t="str">
        <f>IF(N201="","",VLOOKUP(N201,추피_입력!$B$2:$E$289,2,0))</f>
        <v>b-23</v>
      </c>
      <c r="AS201" s="32" t="str">
        <f>IF(O201="","",VLOOKUP(O201,추피_입력!$B$2:$E$289,2,0))</f>
        <v>d-23</v>
      </c>
      <c r="AT201" s="32" t="str">
        <f>IF(P201="","",VLOOKUP(P201,추피_입력!$B$2:$E$289,2,0))</f>
        <v/>
      </c>
      <c r="AU201" s="32" t="str">
        <f>IF(Q201="","",VLOOKUP(Q201,추피_입력!$B$2:$E$289,2,0))</f>
        <v/>
      </c>
      <c r="AV201" s="32" t="str">
        <f>IF(R201="","",VLOOKUP(R201,추피_입력!$B$2:$E$289,2,0))</f>
        <v/>
      </c>
      <c r="AW201" s="32" t="str">
        <f>IF(S201="","",VLOOKUP(S201,추피_입력!$B$2:$E$289,2,0))</f>
        <v/>
      </c>
      <c r="AX201" s="32" t="str">
        <f>IF(T201="","",VLOOKUP(T201,추피_입력!$B$2:$E$289,2,0))</f>
        <v/>
      </c>
      <c r="AY201" s="32" t="str">
        <f>IF(U201="","",VLOOKUP(U201,추피_입력!$B$2:$E$289,2,0))</f>
        <v/>
      </c>
      <c r="AZ201" s="32" t="str">
        <f>IF(V201="","",VLOOKUP(V201,추피_입력!$B$2:$E$289,2,0))</f>
        <v/>
      </c>
      <c r="BA201" s="32" t="str">
        <f>IF(W201="","",VLOOKUP(W201,추피_입력!$B$2:$E$289,2,0))</f>
        <v/>
      </c>
      <c r="BB201" s="32"/>
      <c r="BC201" s="32"/>
      <c r="BD201" s="32"/>
      <c r="BE201" s="32"/>
      <c r="BF201" s="32"/>
      <c r="BG201" s="32">
        <v>1</v>
      </c>
      <c r="BH201" s="32"/>
      <c r="BI201" s="32"/>
      <c r="BJ201" s="32"/>
      <c r="BK201" s="32" t="str">
        <f t="shared" si="163"/>
        <v>인간0.2</v>
      </c>
      <c r="BL201" s="32" t="str">
        <f t="shared" si="164"/>
        <v/>
      </c>
      <c r="BM201" s="32" t="str">
        <f t="shared" si="165"/>
        <v/>
      </c>
      <c r="BN201" s="32" t="str">
        <f t="shared" si="166"/>
        <v/>
      </c>
      <c r="BO201" s="32" t="str">
        <f t="shared" si="167"/>
        <v/>
      </c>
      <c r="BP201" s="32" t="str">
        <f t="shared" si="168"/>
        <v/>
      </c>
      <c r="BQ201" s="32" t="str">
        <f t="shared" si="169"/>
        <v/>
      </c>
      <c r="BR201" s="32" t="str">
        <f t="shared" si="170"/>
        <v/>
      </c>
      <c r="BS201" s="32" t="str">
        <f t="shared" si="171"/>
        <v/>
      </c>
      <c r="BT201" s="32">
        <f t="shared" si="172"/>
        <v>0.2</v>
      </c>
      <c r="BU201" s="32" t="str">
        <f t="shared" si="155"/>
        <v>인간0.2</v>
      </c>
      <c r="BV201" s="32">
        <v>0.2</v>
      </c>
      <c r="BW201" s="32"/>
      <c r="BX201" s="32"/>
      <c r="BY201" s="32"/>
      <c r="BZ201" s="32"/>
      <c r="CA201" s="32"/>
      <c r="CB201" s="32"/>
      <c r="CC201" s="32"/>
      <c r="CD201" s="32"/>
      <c r="CE201" s="32">
        <f t="shared" si="156"/>
        <v>0.06</v>
      </c>
      <c r="CF201" s="32">
        <f t="shared" si="173"/>
        <v>7.0000000000000007E-2</v>
      </c>
      <c r="CG201" s="32">
        <f t="shared" si="174"/>
        <v>7.0000000000000007E-2</v>
      </c>
      <c r="CH201" s="34" t="str">
        <f t="shared" si="157"/>
        <v>인간</v>
      </c>
      <c r="CI201" s="34" t="str">
        <f t="shared" si="158"/>
        <v>-</v>
      </c>
      <c r="CJ201" s="34">
        <f t="shared" si="159"/>
        <v>0.06</v>
      </c>
      <c r="CK201" s="34">
        <f t="shared" si="160"/>
        <v>3</v>
      </c>
      <c r="CL201" s="34" t="str">
        <f t="shared" si="161"/>
        <v/>
      </c>
      <c r="CM201" s="35" t="str">
        <f t="shared" si="162"/>
        <v/>
      </c>
    </row>
    <row r="202" spans="2:91" s="41" customFormat="1" ht="13.5" hidden="1" x14ac:dyDescent="0.3">
      <c r="B202" s="27">
        <v>199</v>
      </c>
      <c r="C202" s="28" t="s">
        <v>1285</v>
      </c>
      <c r="D202" s="29" t="str">
        <f t="shared" si="145"/>
        <v>미스틱 0→4각</v>
      </c>
      <c r="E202" s="29" t="str">
        <f t="shared" si="146"/>
        <v>카이슈테르 0→4각</v>
      </c>
      <c r="F202" s="29" t="str">
        <f t="shared" si="147"/>
        <v/>
      </c>
      <c r="G202" s="29" t="str">
        <f t="shared" si="148"/>
        <v/>
      </c>
      <c r="H202" s="29" t="str">
        <f t="shared" si="149"/>
        <v/>
      </c>
      <c r="I202" s="29" t="str">
        <f t="shared" si="150"/>
        <v/>
      </c>
      <c r="J202" s="29" t="str">
        <f t="shared" si="151"/>
        <v/>
      </c>
      <c r="K202" s="29" t="str">
        <f t="shared" si="152"/>
        <v/>
      </c>
      <c r="L202" s="29" t="str">
        <f t="shared" si="153"/>
        <v/>
      </c>
      <c r="M202" s="29" t="str">
        <f t="shared" si="154"/>
        <v/>
      </c>
      <c r="N202" s="28" t="s">
        <v>1286</v>
      </c>
      <c r="O202" s="28" t="s">
        <v>1039</v>
      </c>
      <c r="P202" s="28"/>
      <c r="Q202" s="28"/>
      <c r="R202" s="28"/>
      <c r="S202" s="28"/>
      <c r="T202" s="28"/>
      <c r="U202" s="28"/>
      <c r="V202" s="28"/>
      <c r="W202" s="28"/>
      <c r="X202" s="28">
        <f>IF(AR202="","",VLOOKUP(AR202,추피_입력!$C$2:$E$289,2,0))</f>
        <v>0</v>
      </c>
      <c r="Y202" s="28">
        <f>IF(AS202="","",VLOOKUP(AS202,추피_입력!$C$2:$E$289,2,0))</f>
        <v>0</v>
      </c>
      <c r="Z202" s="28" t="str">
        <f>IF(AT202="","",VLOOKUP(AT202,추피_입력!$C$2:$E$289,2,0))</f>
        <v/>
      </c>
      <c r="AA202" s="28" t="str">
        <f>IF(AU202="","",VLOOKUP(AU202,추피_입력!$C$2:$E$289,2,0))</f>
        <v/>
      </c>
      <c r="AB202" s="28" t="str">
        <f>IF(AV202="","",VLOOKUP(AV202,추피_입력!$C$2:$E$289,2,0))</f>
        <v/>
      </c>
      <c r="AC202" s="28" t="str">
        <f>IF(AW202="","",VLOOKUP(AW202,추피_입력!$C$2:$E$289,2,0))</f>
        <v/>
      </c>
      <c r="AD202" s="28" t="str">
        <f>IF(AX202="","",VLOOKUP(AX202,추피_입력!$C$2:$E$289,2,0))</f>
        <v/>
      </c>
      <c r="AE202" s="28" t="str">
        <f>IF(AY202="","",VLOOKUP(AY202,추피_입력!$C$2:$E$289,2,0))</f>
        <v/>
      </c>
      <c r="AF202" s="28" t="str">
        <f>IF(AZ202="","",VLOOKUP(AZ202,추피_입력!$C$2:$E$289,2,0))</f>
        <v/>
      </c>
      <c r="AG202" s="28" t="str">
        <f>IF(BA202="","",VLOOKUP(BA202,추피_입력!$C$2:$E$289,2,0))</f>
        <v/>
      </c>
      <c r="AH202" s="28">
        <f>IF(AR202="","",VLOOKUP(AR202,추피_입력!$C$2:$G$289,5,0))</f>
        <v>4</v>
      </c>
      <c r="AI202" s="28">
        <f>IF(AS202="","",VLOOKUP(AS202,추피_입력!$C$2:$G$289,5,0))</f>
        <v>4</v>
      </c>
      <c r="AJ202" s="28" t="str">
        <f>IF(AT202="","",VLOOKUP(AT202,추피_입력!$C$2:$G$289,5,0))</f>
        <v/>
      </c>
      <c r="AK202" s="28" t="str">
        <f>IF(AU202="","",VLOOKUP(AU202,추피_입력!$C$2:$G$289,5,0))</f>
        <v/>
      </c>
      <c r="AL202" s="28" t="str">
        <f>IF(AV202="","",VLOOKUP(AV202,추피_입력!$C$2:$G$289,5,0))</f>
        <v/>
      </c>
      <c r="AM202" s="28" t="str">
        <f>IF(AW202="","",VLOOKUP(AW202,추피_입력!$C$2:$G$289,5,0))</f>
        <v/>
      </c>
      <c r="AN202" s="28" t="str">
        <f>IF(AX202="","",VLOOKUP(AX202,추피_입력!$C$2:$G$289,5,0))</f>
        <v/>
      </c>
      <c r="AO202" s="28" t="str">
        <f>IF(AY202="","",VLOOKUP(AY202,추피_입력!$C$2:$G$289,5,0))</f>
        <v/>
      </c>
      <c r="AP202" s="28" t="str">
        <f>IF(AZ202="","",VLOOKUP(AZ202,추피_입력!$C$2:$G$289,5,0))</f>
        <v/>
      </c>
      <c r="AQ202" s="28" t="str">
        <f>IF(BA202="","",VLOOKUP(BA202,추피_입력!$C$2:$G$289,5,0))</f>
        <v/>
      </c>
      <c r="AR202" s="28" t="str">
        <f>IF(N202="","",VLOOKUP(N202,추피_입력!$B$2:$E$289,2,0))</f>
        <v>b-13</v>
      </c>
      <c r="AS202" s="28" t="str">
        <f>IF(O202="","",VLOOKUP(O202,추피_입력!$B$2:$E$289,2,0))</f>
        <v>b-53</v>
      </c>
      <c r="AT202" s="28" t="str">
        <f>IF(P202="","",VLOOKUP(P202,추피_입력!$B$2:$E$289,2,0))</f>
        <v/>
      </c>
      <c r="AU202" s="28" t="str">
        <f>IF(Q202="","",VLOOKUP(Q202,추피_입력!$B$2:$E$289,2,0))</f>
        <v/>
      </c>
      <c r="AV202" s="28" t="str">
        <f>IF(R202="","",VLOOKUP(R202,추피_입력!$B$2:$E$289,2,0))</f>
        <v/>
      </c>
      <c r="AW202" s="28" t="str">
        <f>IF(S202="","",VLOOKUP(S202,추피_입력!$B$2:$E$289,2,0))</f>
        <v/>
      </c>
      <c r="AX202" s="28" t="str">
        <f>IF(T202="","",VLOOKUP(T202,추피_입력!$B$2:$E$289,2,0))</f>
        <v/>
      </c>
      <c r="AY202" s="28" t="str">
        <f>IF(U202="","",VLOOKUP(U202,추피_입력!$B$2:$E$289,2,0))</f>
        <v/>
      </c>
      <c r="AZ202" s="28" t="str">
        <f>IF(V202="","",VLOOKUP(V202,추피_입력!$B$2:$E$289,2,0))</f>
        <v/>
      </c>
      <c r="BA202" s="28" t="str">
        <f>IF(W202="","",VLOOKUP(W202,추피_입력!$B$2:$E$289,2,0))</f>
        <v/>
      </c>
      <c r="BB202" s="28"/>
      <c r="BC202" s="28">
        <v>4</v>
      </c>
      <c r="BD202" s="28"/>
      <c r="BE202" s="28"/>
      <c r="BF202" s="28"/>
      <c r="BG202" s="28"/>
      <c r="BH202" s="28"/>
      <c r="BI202" s="28"/>
      <c r="BJ202" s="28"/>
      <c r="BK202" s="28" t="str">
        <f t="shared" si="163"/>
        <v/>
      </c>
      <c r="BL202" s="28" t="str">
        <f t="shared" si="164"/>
        <v/>
      </c>
      <c r="BM202" s="28" t="str">
        <f t="shared" si="165"/>
        <v/>
      </c>
      <c r="BN202" s="28" t="str">
        <f t="shared" si="166"/>
        <v/>
      </c>
      <c r="BO202" s="28" t="str">
        <f t="shared" si="167"/>
        <v>식물0.2</v>
      </c>
      <c r="BP202" s="28" t="str">
        <f t="shared" si="168"/>
        <v/>
      </c>
      <c r="BQ202" s="28" t="str">
        <f t="shared" si="169"/>
        <v/>
      </c>
      <c r="BR202" s="28" t="str">
        <f t="shared" si="170"/>
        <v/>
      </c>
      <c r="BS202" s="28" t="str">
        <f t="shared" si="171"/>
        <v/>
      </c>
      <c r="BT202" s="28">
        <f t="shared" si="172"/>
        <v>0.2</v>
      </c>
      <c r="BU202" s="28" t="str">
        <f t="shared" si="155"/>
        <v>식물0.2</v>
      </c>
      <c r="BV202" s="28"/>
      <c r="BW202" s="28"/>
      <c r="BX202" s="28"/>
      <c r="BY202" s="28"/>
      <c r="BZ202" s="28">
        <v>0.2</v>
      </c>
      <c r="CA202" s="28"/>
      <c r="CB202" s="28"/>
      <c r="CC202" s="28"/>
      <c r="CD202" s="28"/>
      <c r="CE202" s="28">
        <f t="shared" si="156"/>
        <v>0.06</v>
      </c>
      <c r="CF202" s="28">
        <f t="shared" si="173"/>
        <v>7.0000000000000007E-2</v>
      </c>
      <c r="CG202" s="28">
        <f t="shared" si="174"/>
        <v>7.0000000000000007E-2</v>
      </c>
      <c r="CH202" s="30" t="str">
        <f t="shared" si="157"/>
        <v>식물</v>
      </c>
      <c r="CI202" s="30" t="str">
        <f t="shared" si="158"/>
        <v>-</v>
      </c>
      <c r="CJ202" s="30">
        <f t="shared" si="159"/>
        <v>0.13</v>
      </c>
      <c r="CK202" s="30">
        <f t="shared" si="160"/>
        <v>4</v>
      </c>
      <c r="CL202" s="30">
        <f t="shared" si="161"/>
        <v>8</v>
      </c>
      <c r="CM202" s="31" t="str">
        <f t="shared" si="162"/>
        <v/>
      </c>
    </row>
    <row r="203" spans="2:91" s="41" customFormat="1" ht="14.25" hidden="1" thickBot="1" x14ac:dyDescent="0.35">
      <c r="B203" s="36">
        <v>200</v>
      </c>
      <c r="C203" s="37" t="s">
        <v>1287</v>
      </c>
      <c r="D203" s="38" t="str">
        <f t="shared" si="145"/>
        <v>사자탈 0→4각</v>
      </c>
      <c r="E203" s="38" t="str">
        <f t="shared" si="146"/>
        <v>한손 0→3각</v>
      </c>
      <c r="F203" s="38" t="str">
        <f t="shared" si="147"/>
        <v/>
      </c>
      <c r="G203" s="38" t="str">
        <f t="shared" si="148"/>
        <v/>
      </c>
      <c r="H203" s="38" t="str">
        <f t="shared" si="149"/>
        <v/>
      </c>
      <c r="I203" s="38" t="str">
        <f t="shared" si="150"/>
        <v/>
      </c>
      <c r="J203" s="38" t="str">
        <f t="shared" si="151"/>
        <v/>
      </c>
      <c r="K203" s="38" t="str">
        <f t="shared" si="152"/>
        <v/>
      </c>
      <c r="L203" s="38" t="str">
        <f t="shared" si="153"/>
        <v/>
      </c>
      <c r="M203" s="38" t="str">
        <f t="shared" si="154"/>
        <v/>
      </c>
      <c r="N203" s="37" t="s">
        <v>1288</v>
      </c>
      <c r="O203" s="37" t="s">
        <v>1289</v>
      </c>
      <c r="P203" s="37"/>
      <c r="Q203" s="37"/>
      <c r="R203" s="37"/>
      <c r="S203" s="37"/>
      <c r="T203" s="37"/>
      <c r="U203" s="37"/>
      <c r="V203" s="37"/>
      <c r="W203" s="37"/>
      <c r="X203" s="37">
        <f>IF(AR203="","",VLOOKUP(AR203,추피_입력!$C$2:$E$289,2,0))</f>
        <v>0</v>
      </c>
      <c r="Y203" s="37">
        <f>IF(AS203="","",VLOOKUP(AS203,추피_입력!$C$2:$E$289,2,0))</f>
        <v>0</v>
      </c>
      <c r="Z203" s="37" t="str">
        <f>IF(AT203="","",VLOOKUP(AT203,추피_입력!$C$2:$E$289,2,0))</f>
        <v/>
      </c>
      <c r="AA203" s="37" t="str">
        <f>IF(AU203="","",VLOOKUP(AU203,추피_입력!$C$2:$E$289,2,0))</f>
        <v/>
      </c>
      <c r="AB203" s="37" t="str">
        <f>IF(AV203="","",VLOOKUP(AV203,추피_입력!$C$2:$E$289,2,0))</f>
        <v/>
      </c>
      <c r="AC203" s="37" t="str">
        <f>IF(AW203="","",VLOOKUP(AW203,추피_입력!$C$2:$E$289,2,0))</f>
        <v/>
      </c>
      <c r="AD203" s="37" t="str">
        <f>IF(AX203="","",VLOOKUP(AX203,추피_입력!$C$2:$E$289,2,0))</f>
        <v/>
      </c>
      <c r="AE203" s="37" t="str">
        <f>IF(AY203="","",VLOOKUP(AY203,추피_입력!$C$2:$E$289,2,0))</f>
        <v/>
      </c>
      <c r="AF203" s="37" t="str">
        <f>IF(AZ203="","",VLOOKUP(AZ203,추피_입력!$C$2:$E$289,2,0))</f>
        <v/>
      </c>
      <c r="AG203" s="37" t="str">
        <f>IF(BA203="","",VLOOKUP(BA203,추피_입력!$C$2:$E$289,2,0))</f>
        <v/>
      </c>
      <c r="AH203" s="37">
        <f>IF(AR203="","",VLOOKUP(AR203,추피_입력!$C$2:$G$289,5,0))</f>
        <v>4</v>
      </c>
      <c r="AI203" s="37">
        <f>IF(AS203="","",VLOOKUP(AS203,추피_입력!$C$2:$G$289,5,0))</f>
        <v>3</v>
      </c>
      <c r="AJ203" s="37" t="str">
        <f>IF(AT203="","",VLOOKUP(AT203,추피_입력!$C$2:$G$289,5,0))</f>
        <v/>
      </c>
      <c r="AK203" s="37" t="str">
        <f>IF(AU203="","",VLOOKUP(AU203,추피_입력!$C$2:$G$289,5,0))</f>
        <v/>
      </c>
      <c r="AL203" s="37" t="str">
        <f>IF(AV203="","",VLOOKUP(AV203,추피_입력!$C$2:$G$289,5,0))</f>
        <v/>
      </c>
      <c r="AM203" s="37" t="str">
        <f>IF(AW203="","",VLOOKUP(AW203,추피_입력!$C$2:$G$289,5,0))</f>
        <v/>
      </c>
      <c r="AN203" s="37" t="str">
        <f>IF(AX203="","",VLOOKUP(AX203,추피_입력!$C$2:$G$289,5,0))</f>
        <v/>
      </c>
      <c r="AO203" s="37" t="str">
        <f>IF(AY203="","",VLOOKUP(AY203,추피_입력!$C$2:$G$289,5,0))</f>
        <v/>
      </c>
      <c r="AP203" s="37" t="str">
        <f>IF(AZ203="","",VLOOKUP(AZ203,추피_입력!$C$2:$G$289,5,0))</f>
        <v/>
      </c>
      <c r="AQ203" s="37" t="str">
        <f>IF(BA203="","",VLOOKUP(BA203,추피_입력!$C$2:$G$289,5,0))</f>
        <v/>
      </c>
      <c r="AR203" s="37" t="str">
        <f>IF(N203="","",VLOOKUP(N203,추피_입력!$B$2:$E$289,2,0))</f>
        <v>e-16</v>
      </c>
      <c r="AS203" s="37" t="str">
        <f>IF(O203="","",VLOOKUP(O203,추피_입력!$B$2:$E$289,2,0))</f>
        <v>d-54</v>
      </c>
      <c r="AT203" s="37" t="str">
        <f>IF(P203="","",VLOOKUP(P203,추피_입력!$B$2:$E$289,2,0))</f>
        <v/>
      </c>
      <c r="AU203" s="37" t="str">
        <f>IF(Q203="","",VLOOKUP(Q203,추피_입력!$B$2:$E$289,2,0))</f>
        <v/>
      </c>
      <c r="AV203" s="37" t="str">
        <f>IF(R203="","",VLOOKUP(R203,추피_입력!$B$2:$E$289,2,0))</f>
        <v/>
      </c>
      <c r="AW203" s="37" t="str">
        <f>IF(S203="","",VLOOKUP(S203,추피_입력!$B$2:$E$289,2,0))</f>
        <v/>
      </c>
      <c r="AX203" s="37" t="str">
        <f>IF(T203="","",VLOOKUP(T203,추피_입력!$B$2:$E$289,2,0))</f>
        <v/>
      </c>
      <c r="AY203" s="37" t="str">
        <f>IF(U203="","",VLOOKUP(U203,추피_입력!$B$2:$E$289,2,0))</f>
        <v/>
      </c>
      <c r="AZ203" s="37" t="str">
        <f>IF(V203="","",VLOOKUP(V203,추피_입력!$B$2:$E$289,2,0))</f>
        <v/>
      </c>
      <c r="BA203" s="37" t="str">
        <f>IF(W203="","",VLOOKUP(W203,추피_입력!$B$2:$E$289,2,0))</f>
        <v/>
      </c>
      <c r="BB203" s="37"/>
      <c r="BC203" s="37"/>
      <c r="BD203" s="37"/>
      <c r="BE203" s="37"/>
      <c r="BF203" s="37"/>
      <c r="BG203" s="37"/>
      <c r="BH203" s="37">
        <v>1</v>
      </c>
      <c r="BI203" s="37"/>
      <c r="BJ203" s="37"/>
      <c r="BK203" s="37" t="str">
        <f t="shared" si="163"/>
        <v/>
      </c>
      <c r="BL203" s="37" t="str">
        <f t="shared" si="164"/>
        <v/>
      </c>
      <c r="BM203" s="37" t="str">
        <f t="shared" si="165"/>
        <v/>
      </c>
      <c r="BN203" s="37" t="str">
        <f t="shared" si="166"/>
        <v/>
      </c>
      <c r="BO203" s="37" t="str">
        <f t="shared" si="167"/>
        <v/>
      </c>
      <c r="BP203" s="37" t="str">
        <f t="shared" si="168"/>
        <v/>
      </c>
      <c r="BQ203" s="37" t="str">
        <f t="shared" si="169"/>
        <v/>
      </c>
      <c r="BR203" s="37" t="str">
        <f t="shared" si="170"/>
        <v>야수0.2</v>
      </c>
      <c r="BS203" s="37" t="str">
        <f t="shared" si="171"/>
        <v/>
      </c>
      <c r="BT203" s="37">
        <f t="shared" si="172"/>
        <v>0.2</v>
      </c>
      <c r="BU203" s="37" t="str">
        <f t="shared" si="155"/>
        <v>야수0.2</v>
      </c>
      <c r="BV203" s="37"/>
      <c r="BW203" s="37"/>
      <c r="BX203" s="37"/>
      <c r="BY203" s="37"/>
      <c r="BZ203" s="37"/>
      <c r="CA203" s="37"/>
      <c r="CB203" s="37"/>
      <c r="CC203" s="37">
        <v>0.2</v>
      </c>
      <c r="CD203" s="37"/>
      <c r="CE203" s="37">
        <f t="shared" si="156"/>
        <v>0.06</v>
      </c>
      <c r="CF203" s="37">
        <f t="shared" si="173"/>
        <v>7.0000000000000007E-2</v>
      </c>
      <c r="CG203" s="37">
        <f t="shared" si="174"/>
        <v>7.0000000000000007E-2</v>
      </c>
      <c r="CH203" s="39" t="str">
        <f t="shared" si="157"/>
        <v>야수</v>
      </c>
      <c r="CI203" s="39" t="str">
        <f t="shared" si="158"/>
        <v>-</v>
      </c>
      <c r="CJ203" s="39">
        <f t="shared" si="159"/>
        <v>0.06</v>
      </c>
      <c r="CK203" s="39">
        <f t="shared" si="160"/>
        <v>4</v>
      </c>
      <c r="CL203" s="39" t="str">
        <f t="shared" si="161"/>
        <v/>
      </c>
      <c r="CM203" s="40" t="str">
        <f t="shared" si="162"/>
        <v/>
      </c>
    </row>
    <row r="204" spans="2:91" s="41" customFormat="1" ht="8.1" customHeight="1" x14ac:dyDescent="0.3">
      <c r="CH204" s="42"/>
      <c r="CI204" s="42"/>
      <c r="CJ204" s="42"/>
      <c r="CK204" s="42"/>
      <c r="CL204" s="42"/>
      <c r="CM204" s="42"/>
    </row>
  </sheetData>
  <autoFilter ref="CH3:CM203">
    <filterColumn colId="0">
      <filters>
        <filter val="악마"/>
      </filters>
    </filterColumn>
  </autoFilter>
  <mergeCells count="9">
    <mergeCell ref="C2:C3"/>
    <mergeCell ref="B2:B3"/>
    <mergeCell ref="X3:AG3"/>
    <mergeCell ref="AH3:AQ3"/>
    <mergeCell ref="CK2:CM2"/>
    <mergeCell ref="CH2:CH3"/>
    <mergeCell ref="CI2:CI3"/>
    <mergeCell ref="CJ2:CJ3"/>
    <mergeCell ref="D2:M3"/>
  </mergeCells>
  <phoneticPr fontId="1" type="noConversion"/>
  <conditionalFormatting sqref="D4:M203">
    <cfRule type="containsText" dxfId="19" priority="1" operator="containsText" text="→">
      <formula>NOT(ISERROR(SEARCH("→",D4)))</formula>
    </cfRule>
  </conditionalFormatting>
  <conditionalFormatting sqref="C4:C203">
    <cfRule type="expression" dxfId="18" priority="3">
      <formula>SUM($CK4:$CM4)&gt;1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93"/>
  <sheetViews>
    <sheetView zoomScaleNormal="100" workbookViewId="0"/>
  </sheetViews>
  <sheetFormatPr defaultColWidth="0" defaultRowHeight="13.5" zeroHeight="1" x14ac:dyDescent="0.3"/>
  <cols>
    <col min="1" max="1" width="1.125" style="20" customWidth="1"/>
    <col min="2" max="2" width="3.75" style="20" bestFit="1" customWidth="1"/>
    <col min="3" max="3" width="18.375" style="20" customWidth="1"/>
    <col min="4" max="5" width="4.75" style="20" customWidth="1"/>
    <col min="6" max="9" width="5.25" style="20" hidden="1" customWidth="1"/>
    <col min="10" max="11" width="5.75" style="20" hidden="1" customWidth="1"/>
    <col min="12" max="12" width="9" style="43" hidden="1" customWidth="1"/>
    <col min="13" max="13" width="5.25" style="43" hidden="1" customWidth="1"/>
    <col min="14" max="14" width="13" style="43" hidden="1" customWidth="1"/>
    <col min="15" max="15" width="9" style="43" hidden="1" customWidth="1"/>
    <col min="16" max="16" width="2.625" style="20" customWidth="1"/>
    <col min="17" max="17" width="3.75" style="20" bestFit="1" customWidth="1"/>
    <col min="18" max="18" width="18.375" style="20" customWidth="1"/>
    <col min="19" max="20" width="4.75" style="20" customWidth="1"/>
    <col min="21" max="24" width="5.25" style="20" hidden="1" customWidth="1"/>
    <col min="25" max="26" width="5.75" style="20" hidden="1" customWidth="1"/>
    <col min="27" max="27" width="9" style="20" hidden="1" customWidth="1"/>
    <col min="28" max="28" width="5.25" style="20" hidden="1" customWidth="1"/>
    <col min="29" max="29" width="13" style="20" hidden="1" customWidth="1"/>
    <col min="30" max="30" width="9" style="20" hidden="1" customWidth="1"/>
    <col min="31" max="31" width="2.625" style="20" customWidth="1"/>
    <col min="32" max="33" width="6.625" style="20" customWidth="1"/>
    <col min="34" max="34" width="2.625" style="20" customWidth="1"/>
    <col min="35" max="35" width="3.75" style="20" bestFit="1" customWidth="1"/>
    <col min="36" max="36" width="17.75" style="20" bestFit="1" customWidth="1"/>
    <col min="37" max="38" width="5.25" style="44" hidden="1" customWidth="1"/>
    <col min="39" max="41" width="5.25" style="20" hidden="1" customWidth="1"/>
    <col min="42" max="42" width="5.875" style="20" hidden="1" customWidth="1"/>
    <col min="43" max="43" width="5.25" style="20" hidden="1" customWidth="1"/>
    <col min="44" max="44" width="5.875" style="20" hidden="1" customWidth="1"/>
    <col min="45" max="45" width="5.25" style="20" hidden="1" customWidth="1"/>
    <col min="46" max="46" width="5.875" style="20" hidden="1" customWidth="1"/>
    <col min="47" max="47" width="3.5" style="20" hidden="1" customWidth="1"/>
    <col min="48" max="48" width="5.125" style="20" customWidth="1"/>
    <col min="49" max="49" width="3.5" style="20" hidden="1" customWidth="1"/>
    <col min="50" max="50" width="5.125" style="20" customWidth="1"/>
    <col min="51" max="53" width="5" style="20" customWidth="1"/>
    <col min="54" max="54" width="16.125" style="20" customWidth="1"/>
    <col min="55" max="56" width="3.125" style="20" bestFit="1" customWidth="1"/>
    <col min="57" max="57" width="5.25" style="20" hidden="1" customWidth="1"/>
    <col min="58" max="58" width="7.5" style="20" customWidth="1"/>
    <col min="59" max="59" width="18.875" style="20" customWidth="1"/>
    <col min="60" max="61" width="3.125" style="20" customWidth="1"/>
    <col min="62" max="62" width="5.25" style="20" hidden="1" customWidth="1"/>
    <col min="63" max="63" width="7.5" style="20" customWidth="1"/>
    <col min="64" max="64" width="14.625" style="20" customWidth="1"/>
    <col min="65" max="66" width="3.125" style="20" customWidth="1"/>
    <col min="67" max="67" width="5.25" style="20" hidden="1" customWidth="1"/>
    <col min="68" max="68" width="7.5" style="20" customWidth="1"/>
    <col min="69" max="69" width="16.125" style="20" customWidth="1"/>
    <col min="70" max="71" width="3.125" style="20" customWidth="1"/>
    <col min="72" max="72" width="5.25" style="20" hidden="1" customWidth="1"/>
    <col min="73" max="73" width="7.5" style="20" customWidth="1"/>
    <col min="74" max="74" width="20.875" style="20" customWidth="1"/>
    <col min="75" max="76" width="3.125" style="20" customWidth="1"/>
    <col min="77" max="77" width="5.25" style="20" hidden="1" customWidth="1"/>
    <col min="78" max="78" width="7.5" style="20" customWidth="1"/>
    <col min="79" max="79" width="2.875" style="20" hidden="1" customWidth="1"/>
    <col min="80" max="81" width="9.875" style="20" hidden="1" customWidth="1"/>
    <col min="82" max="86" width="9" style="20" hidden="1" customWidth="1"/>
    <col min="87" max="87" width="1.125" style="20" customWidth="1"/>
    <col min="88" max="16384" width="9" style="20" hidden="1"/>
  </cols>
  <sheetData>
    <row r="1" spans="2:86" ht="8.1" customHeight="1" thickBot="1" x14ac:dyDescent="0.35"/>
    <row r="2" spans="2:86" ht="13.5" customHeight="1" x14ac:dyDescent="0.3">
      <c r="B2" s="45" t="s">
        <v>106</v>
      </c>
      <c r="C2" s="46" t="s">
        <v>86</v>
      </c>
      <c r="D2" s="47" t="s">
        <v>87</v>
      </c>
      <c r="E2" s="48" t="s">
        <v>88</v>
      </c>
      <c r="F2" s="49" t="s">
        <v>90</v>
      </c>
      <c r="G2" s="50" t="s">
        <v>92</v>
      </c>
      <c r="H2" s="50" t="s">
        <v>94</v>
      </c>
      <c r="I2" s="50" t="s">
        <v>96</v>
      </c>
      <c r="J2" s="196" t="s">
        <v>89</v>
      </c>
      <c r="K2" s="196"/>
      <c r="L2" s="51" t="s">
        <v>107</v>
      </c>
      <c r="M2" s="51" t="s">
        <v>823</v>
      </c>
      <c r="N2" s="51" t="s">
        <v>1299</v>
      </c>
      <c r="O2" s="51" t="s">
        <v>1298</v>
      </c>
      <c r="Q2" s="45" t="s">
        <v>106</v>
      </c>
      <c r="R2" s="46" t="s">
        <v>86</v>
      </c>
      <c r="S2" s="47" t="s">
        <v>87</v>
      </c>
      <c r="T2" s="48" t="s">
        <v>88</v>
      </c>
      <c r="U2" s="49" t="s">
        <v>91</v>
      </c>
      <c r="V2" s="50" t="s">
        <v>93</v>
      </c>
      <c r="W2" s="50" t="s">
        <v>95</v>
      </c>
      <c r="X2" s="50" t="s">
        <v>97</v>
      </c>
      <c r="Y2" s="196" t="s">
        <v>89</v>
      </c>
      <c r="Z2" s="196"/>
      <c r="AA2" s="50" t="s">
        <v>107</v>
      </c>
      <c r="AB2" s="51" t="s">
        <v>823</v>
      </c>
      <c r="AC2" s="51" t="s">
        <v>1299</v>
      </c>
      <c r="AD2" s="51" t="s">
        <v>1298</v>
      </c>
      <c r="AF2" s="156" t="s">
        <v>836</v>
      </c>
      <c r="AG2" s="157"/>
      <c r="AI2" s="181" t="s">
        <v>805</v>
      </c>
      <c r="AJ2" s="190" t="s">
        <v>770</v>
      </c>
      <c r="AK2" s="176" t="s">
        <v>839</v>
      </c>
      <c r="AL2" s="176" t="s">
        <v>840</v>
      </c>
      <c r="AM2" s="180" t="s">
        <v>841</v>
      </c>
      <c r="AN2" s="180" t="s">
        <v>842</v>
      </c>
      <c r="AO2" s="176" t="s">
        <v>773</v>
      </c>
      <c r="AP2" s="176"/>
      <c r="AQ2" s="176" t="s">
        <v>774</v>
      </c>
      <c r="AR2" s="176"/>
      <c r="AS2" s="176" t="s">
        <v>775</v>
      </c>
      <c r="AT2" s="176"/>
      <c r="AU2" s="180" t="s">
        <v>1329</v>
      </c>
      <c r="AV2" s="186"/>
      <c r="AW2" s="187" t="s">
        <v>1330</v>
      </c>
      <c r="AX2" s="188"/>
      <c r="AY2" s="184" t="s">
        <v>1300</v>
      </c>
      <c r="AZ2" s="185"/>
      <c r="BA2" s="185"/>
      <c r="BB2" s="176" t="s">
        <v>771</v>
      </c>
      <c r="BC2" s="180" t="s">
        <v>1329</v>
      </c>
      <c r="BD2" s="180" t="s">
        <v>1332</v>
      </c>
      <c r="BE2" s="176" t="s">
        <v>823</v>
      </c>
      <c r="BF2" s="176" t="s">
        <v>1331</v>
      </c>
      <c r="BG2" s="176" t="s">
        <v>771</v>
      </c>
      <c r="BH2" s="180" t="s">
        <v>1329</v>
      </c>
      <c r="BI2" s="180" t="s">
        <v>1332</v>
      </c>
      <c r="BJ2" s="176" t="s">
        <v>823</v>
      </c>
      <c r="BK2" s="176" t="s">
        <v>1331</v>
      </c>
      <c r="BL2" s="176" t="s">
        <v>771</v>
      </c>
      <c r="BM2" s="180" t="s">
        <v>1329</v>
      </c>
      <c r="BN2" s="180" t="s">
        <v>1332</v>
      </c>
      <c r="BO2" s="176" t="s">
        <v>823</v>
      </c>
      <c r="BP2" s="176" t="s">
        <v>1331</v>
      </c>
      <c r="BQ2" s="176" t="s">
        <v>771</v>
      </c>
      <c r="BR2" s="180" t="s">
        <v>1329</v>
      </c>
      <c r="BS2" s="180" t="s">
        <v>1332</v>
      </c>
      <c r="BT2" s="176" t="s">
        <v>823</v>
      </c>
      <c r="BU2" s="176" t="s">
        <v>1331</v>
      </c>
      <c r="BV2" s="176" t="s">
        <v>771</v>
      </c>
      <c r="BW2" s="180" t="s">
        <v>1329</v>
      </c>
      <c r="BX2" s="180" t="s">
        <v>1332</v>
      </c>
      <c r="BY2" s="176" t="s">
        <v>823</v>
      </c>
      <c r="BZ2" s="178" t="s">
        <v>1331</v>
      </c>
      <c r="CB2" s="169" t="s">
        <v>825</v>
      </c>
      <c r="CC2" s="170"/>
      <c r="CD2" s="170"/>
      <c r="CE2" s="170"/>
      <c r="CF2" s="170"/>
      <c r="CG2" s="170"/>
      <c r="CH2" s="171"/>
    </row>
    <row r="3" spans="2:86" x14ac:dyDescent="0.3">
      <c r="B3" s="52">
        <v>1</v>
      </c>
      <c r="C3" s="53" t="s">
        <v>43</v>
      </c>
      <c r="D3" s="7">
        <f>VLOOKUP(C3,추피_입력!$B$3:$G$289,3,0)</f>
        <v>2</v>
      </c>
      <c r="E3" s="54">
        <f>IF(D3="-",16,(IF(D3=0,15,CHOOSE(D3,14,12,9,5,0)))-VLOOKUP(C3,추피_입력!$B$3:$E$289,4,0))</f>
        <v>11</v>
      </c>
      <c r="F3" s="55"/>
      <c r="G3" s="7"/>
      <c r="H3" s="7"/>
      <c r="I3" s="7"/>
      <c r="J3" s="7"/>
      <c r="K3" s="7"/>
      <c r="L3" s="56">
        <f t="shared" ref="L3:L41" si="0">IF(E3=16,"-",IF(E3=0,5,IF(E3&lt;=5,4,IF(E3&lt;=9,3,IF(E3&lt;=12,2,IF(E3&lt;=14,1,0))))))</f>
        <v>2</v>
      </c>
      <c r="M3" s="56" t="str">
        <f>LEFT(IF(C3="","",VLOOKUP(C3,추피_입력!$B$3:$E$289,2,0)),1)</f>
        <v>a</v>
      </c>
      <c r="N3" s="56">
        <f>IF(OR(L3="-",L3=0),0,VLOOKUP(M3,$CC$12:$CH$16,L3+1,0)-IF(OR(D3="-",D3=0),0,VLOOKUP(M3,$CC$12:$CH$16,D3+1,0)))</f>
        <v>0</v>
      </c>
      <c r="O3" s="56">
        <f>VLOOKUP(M3,$CC$12:$CH$16,6,0)-IF(OR(D3="-",D3=0),0,VLOOKUP(M3,$CC$12:$CH$16,D3+1,0))</f>
        <v>356000</v>
      </c>
      <c r="Q3" s="52">
        <v>40</v>
      </c>
      <c r="R3" s="57" t="s">
        <v>70</v>
      </c>
      <c r="S3" s="7">
        <f>VLOOKUP(R3,추피_입력!$B$3:$G$289,3,0)</f>
        <v>1</v>
      </c>
      <c r="T3" s="54">
        <f>IF(S3="-",16,(IF(S3=0,15,CHOOSE(S3,14,12,9,5,0)))-VLOOKUP(R3,추피_입력!$B$3:$E$289,4,0))</f>
        <v>7</v>
      </c>
      <c r="U3" s="55" t="s">
        <v>84</v>
      </c>
      <c r="V3" s="7">
        <f t="shared" ref="V3:V41" si="1">IF(U3="","",T3)</f>
        <v>7</v>
      </c>
      <c r="W3" s="7"/>
      <c r="X3" s="7" t="str">
        <f t="shared" ref="X3:X41" si="2">IF(W3="","",T3)</f>
        <v/>
      </c>
      <c r="Y3" s="7" t="str">
        <f t="shared" ref="Y3:Y41" si="3">IF(T3=0,"",IF(U3=0,"",U3))</f>
        <v>춤추</v>
      </c>
      <c r="Z3" s="7" t="str">
        <f t="shared" ref="Z3:Z41" si="4">IF(T3=0,"",IF(W3=0,"",W3))</f>
        <v/>
      </c>
      <c r="AA3" s="7">
        <f>IF(T3=16,"-",IF(T3=0,5,IF(T3&lt;=5,4,IF(T3&lt;=9,3,IF(T3&lt;=12,2,IF(T3&lt;=14,1,0))))))</f>
        <v>3</v>
      </c>
      <c r="AB3" s="56" t="str">
        <f>LEFT(IF(R3="","",VLOOKUP(R3,추피_입력!$B$3:$E$289,2,0)),1)</f>
        <v>c</v>
      </c>
      <c r="AC3" s="56">
        <f>IF(OR(AA3="-",AA3=0),0,VLOOKUP(AB3,$CC$12:$CH$16,AA3+1,0)-IF(OR(S3="-",S3=0),0,VLOOKUP(AB3,$CC$12:$CH$16,S3+1,0)))</f>
        <v>36000</v>
      </c>
      <c r="AD3" s="56">
        <f>VLOOKUP(AB3,$CC$12:$CH$16,6,0)-IF(OR(S3="-",S3=0),0,VLOOKUP(AB3,$CC$12:$CH$16,S3+1,0))</f>
        <v>117000</v>
      </c>
      <c r="AF3" s="158"/>
      <c r="AG3" s="159"/>
      <c r="AI3" s="182"/>
      <c r="AJ3" s="191"/>
      <c r="AK3" s="177"/>
      <c r="AL3" s="177"/>
      <c r="AM3" s="177"/>
      <c r="AN3" s="192"/>
      <c r="AO3" s="58" t="s">
        <v>772</v>
      </c>
      <c r="AP3" s="58" t="s">
        <v>779</v>
      </c>
      <c r="AQ3" s="58" t="s">
        <v>772</v>
      </c>
      <c r="AR3" s="58" t="s">
        <v>779</v>
      </c>
      <c r="AS3" s="58" t="s">
        <v>772</v>
      </c>
      <c r="AT3" s="58" t="s">
        <v>779</v>
      </c>
      <c r="AU3" s="59" t="s">
        <v>806</v>
      </c>
      <c r="AV3" s="106" t="s">
        <v>807</v>
      </c>
      <c r="AW3" s="104" t="s">
        <v>806</v>
      </c>
      <c r="AX3" s="105" t="s">
        <v>807</v>
      </c>
      <c r="AY3" s="103" t="s">
        <v>776</v>
      </c>
      <c r="AZ3" s="58" t="s">
        <v>777</v>
      </c>
      <c r="BA3" s="58" t="s">
        <v>778</v>
      </c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9"/>
      <c r="CB3" s="52" t="s">
        <v>823</v>
      </c>
      <c r="CC3" s="50" t="s">
        <v>824</v>
      </c>
      <c r="CD3" s="50" t="s">
        <v>818</v>
      </c>
      <c r="CE3" s="50" t="s">
        <v>819</v>
      </c>
      <c r="CF3" s="50" t="s">
        <v>820</v>
      </c>
      <c r="CG3" s="50" t="s">
        <v>821</v>
      </c>
      <c r="CH3" s="60" t="s">
        <v>822</v>
      </c>
    </row>
    <row r="4" spans="2:86" x14ac:dyDescent="0.3">
      <c r="B4" s="52">
        <v>2</v>
      </c>
      <c r="C4" s="53" t="s">
        <v>16</v>
      </c>
      <c r="D4" s="7">
        <f>VLOOKUP(C4,추피_입력!$B$3:$G$289,3,0)</f>
        <v>3</v>
      </c>
      <c r="E4" s="54">
        <f>IF(D4="-",16,(IF(D4=0,15,CHOOSE(D4,14,12,9,5,0)))-VLOOKUP(C4,추피_입력!$B$3:$E$289,4,0))</f>
        <v>8</v>
      </c>
      <c r="F4" s="55"/>
      <c r="G4" s="7"/>
      <c r="H4" s="7"/>
      <c r="I4" s="7"/>
      <c r="J4" s="7"/>
      <c r="K4" s="7"/>
      <c r="L4" s="56">
        <f t="shared" si="0"/>
        <v>3</v>
      </c>
      <c r="M4" s="56" t="str">
        <f>LEFT(IF(C4="","",VLOOKUP(C4,추피_입력!$B$3:$E$289,2,0)),1)</f>
        <v>a</v>
      </c>
      <c r="N4" s="56">
        <f t="shared" ref="N4:N41" si="5">IF(OR(L4="-",L4=0),0,VLOOKUP(M4,$CC$12:$CH$16,L4+1,0)-IF(OR(D4="-",D4=0),0,VLOOKUP(M4,$CC$12:$CH$16,D4+1,0)))</f>
        <v>0</v>
      </c>
      <c r="O4" s="56">
        <f t="shared" ref="O4:O41" si="6">VLOOKUP(M4,$CC$12:$CH$16,6,0)-IF(OR(D4="-",D4=0),0,VLOOKUP(M4,$CC$12:$CH$16,D4+1,0))</f>
        <v>291000</v>
      </c>
      <c r="Q4" s="52">
        <v>41</v>
      </c>
      <c r="R4" s="57" t="s">
        <v>71</v>
      </c>
      <c r="S4" s="7">
        <f>VLOOKUP(R4,추피_입력!$B$3:$G$289,3,0)</f>
        <v>1</v>
      </c>
      <c r="T4" s="54">
        <f>IF(S4="-",16,(IF(S4=0,15,CHOOSE(S4,14,12,9,5,0)))-VLOOKUP(R4,추피_입력!$B$3:$E$289,4,0))</f>
        <v>8</v>
      </c>
      <c r="U4" s="55" t="s">
        <v>82</v>
      </c>
      <c r="V4" s="7">
        <f t="shared" si="1"/>
        <v>8</v>
      </c>
      <c r="W4" s="7" t="s">
        <v>83</v>
      </c>
      <c r="X4" s="7">
        <f t="shared" si="2"/>
        <v>8</v>
      </c>
      <c r="Y4" s="7" t="str">
        <f t="shared" si="3"/>
        <v>노래</v>
      </c>
      <c r="Z4" s="7" t="str">
        <f t="shared" si="4"/>
        <v>신비</v>
      </c>
      <c r="AA4" s="7">
        <f t="shared" ref="AA4:AA41" si="7">IF(T4=16,"-",IF(T4=0,5,IF(T4&lt;=5,4,IF(T4&lt;=9,3,IF(T4&lt;=12,2,IF(T4&lt;=14,1,0))))))</f>
        <v>3</v>
      </c>
      <c r="AB4" s="56" t="str">
        <f>LEFT(IF(R4="","",VLOOKUP(R4,추피_입력!$B$3:$E$289,2,0)),1)</f>
        <v>c</v>
      </c>
      <c r="AC4" s="56">
        <f t="shared" ref="AC4:AC41" si="8">IF(OR(AA4="-",AA4=0),0,VLOOKUP(AB4,$CC$12:$CH$16,AA4+1,0)-IF(OR(S4="-",S4=0),0,VLOOKUP(AB4,$CC$12:$CH$16,S4+1,0)))</f>
        <v>36000</v>
      </c>
      <c r="AD4" s="56">
        <f t="shared" ref="AD4:AD41" si="9">VLOOKUP(AB4,$CC$12:$CH$16,6,0)-IF(OR(S4="-",S4=0),0,VLOOKUP(AB4,$CC$12:$CH$16,S4+1,0))</f>
        <v>117000</v>
      </c>
      <c r="AF4" s="61" t="s">
        <v>80</v>
      </c>
      <c r="AG4" s="62">
        <f t="shared" ref="AG4:AG10" si="10">COUNTIF($J$18:$K$41,AF4)+COUNTIF($Y$3:$Z$41,AF4)</f>
        <v>7</v>
      </c>
      <c r="AI4" s="183">
        <v>1</v>
      </c>
      <c r="AJ4" s="165" t="s">
        <v>99</v>
      </c>
      <c r="AK4" s="189">
        <f>AM4/AVERAGE(BC4:BC5,BH4:BH5,BM4:BM5,BR4:BR5,BW4:BW5)</f>
        <v>6.9999999999999991</v>
      </c>
      <c r="AL4" s="189">
        <f>AVERAGE(BC4:BC5,BH4:BH5,BM4:BM5,BR4:BR5,BW4:BW5)</f>
        <v>2.5714285714285716</v>
      </c>
      <c r="AM4" s="189">
        <f>SUM(BC4:BC5,BH4:BH5,BM4:BM5,BR4:BR5,BW4:BW5,)</f>
        <v>18</v>
      </c>
      <c r="AN4" s="189">
        <f>SUM(BD4:BD5,BI4:BI5,BN4:BN5,BS4:BS5,BX4:BX5,)</f>
        <v>18</v>
      </c>
      <c r="AO4" s="189">
        <f>AK4*2</f>
        <v>13.999999999999998</v>
      </c>
      <c r="AP4" s="189">
        <f>VLOOKUP(AJ4,추피_출력!$C$4:$CG$203,81,0)</f>
        <v>0.13</v>
      </c>
      <c r="AQ4" s="189">
        <f>AK4*4</f>
        <v>27.999999999999996</v>
      </c>
      <c r="AR4" s="189">
        <f>VLOOKUP(AJ4,추피_출력!$C$4:$CG$203,82,0)</f>
        <v>0.13</v>
      </c>
      <c r="AS4" s="189">
        <f>AK4*5</f>
        <v>34.999999999999993</v>
      </c>
      <c r="AT4" s="189">
        <f>VLOOKUP(AJ4,추피_출력!$C$4:$CG$203,83,0)</f>
        <v>0.14000000000000001</v>
      </c>
      <c r="AU4" s="165">
        <f>IF(AO4&gt;AM4,"",IF(AQ4&gt;AM4,1,IF(AS4&gt;AM4,2,3)))</f>
        <v>1</v>
      </c>
      <c r="AV4" s="165">
        <f>VLOOKUP(AJ4,추피_출력!$C$4:$CM$209,85,0)</f>
        <v>0.13</v>
      </c>
      <c r="AW4" s="165" t="str">
        <f>IF(COUNT(AY4:BA4)&gt;=1,IF(AO4&gt;AN4,"",IF(AQ4&gt;AN4,1,IF(AS4&gt;AN4,2,3))),"")</f>
        <v/>
      </c>
      <c r="AX4" s="165" t="str">
        <f>IF(COUNT(AY4:BA4)&gt;=1,VLOOKUP(AJ4,추피_출력!$C$4:$CM$209,86,0),"")</f>
        <v/>
      </c>
      <c r="AY4" s="189" t="str">
        <f>VLOOKUP(AJ4,추피_출력!$C$4:$CM$209,87,0)</f>
        <v/>
      </c>
      <c r="AZ4" s="189" t="str">
        <f>VLOOKUP(AJ4,추피_출력!$C$4:$CM$209,88,0)</f>
        <v/>
      </c>
      <c r="BA4" s="189" t="str">
        <f>VLOOKUP(AJ4,추피_출력!$C$4:$CM$209,89,0)</f>
        <v/>
      </c>
      <c r="BB4" s="63" t="s">
        <v>147</v>
      </c>
      <c r="BC4" s="63">
        <f>IF(BB4="","",VLOOKUP(BB4,추피_입력!$B$3:$G$289,3,0))</f>
        <v>3</v>
      </c>
      <c r="BD4" s="63">
        <f>IF(BB4="","",VLOOKUP(BB4,추피_입력!$B$3:$G$289,6,0))</f>
        <v>3</v>
      </c>
      <c r="BE4" s="63" t="str">
        <f>IF(BB4="","",IF(COUNTIF($C$3:$C$41,BB4)=1,VLOOKUP(BB4,$C$3:$M$41,11,0),VLOOKUP(BB4,$R$3:$AB$41,11,0)))</f>
        <v>a</v>
      </c>
      <c r="BF4" s="63">
        <f>IF(BB4="","",IF(COUNTIF($C$3:$C$41,BB4)=1,VLOOKUP(BB4,$C$3:$N$41,12,0),VLOOKUP(BB4,$R$3:$AC$41,12,0)))</f>
        <v>0</v>
      </c>
      <c r="BG4" s="63" t="s">
        <v>1313</v>
      </c>
      <c r="BH4" s="63">
        <f>IF(BG4="","",VLOOKUP(BG4,추피_입력!$B$3:$G$289,3,0))</f>
        <v>3</v>
      </c>
      <c r="BI4" s="63">
        <f>IF(BG4="","",VLOOKUP(BG4,추피_입력!$B$3:$G$289,6,0))</f>
        <v>3</v>
      </c>
      <c r="BJ4" s="63" t="str">
        <f>IF(BG4="","",IF(COUNTIF($C$3:$C$41,BG4)=1,VLOOKUP(BG4,$C$3:$M$41,11,0),VLOOKUP(BG4,$R$3:$AB$41,11,0)))</f>
        <v>a</v>
      </c>
      <c r="BK4" s="63">
        <f>IF(BG4="","",IF(COUNTIF($C$3:$C$41,BG4)=1,VLOOKUP(BG4,$C$3:$N$41,12,0),VLOOKUP(BG4,$R$3:$AC$41,12,0)))</f>
        <v>0</v>
      </c>
      <c r="BL4" s="63" t="s">
        <v>852</v>
      </c>
      <c r="BM4" s="63">
        <f>IF(BL4="","",VLOOKUP(BL4,추피_입력!$B$3:$G$289,3,0))</f>
        <v>3</v>
      </c>
      <c r="BN4" s="63">
        <f>IF(BL4="","",VLOOKUP(BL4,추피_입력!$B$3:$G$289,6,0))</f>
        <v>3</v>
      </c>
      <c r="BO4" s="63" t="str">
        <f>IF(BL4="","",IF(COUNTIF($C$3:$C$41,BL4)=1,VLOOKUP(BL4,$C$3:$M$41,11,0),VLOOKUP(BL4,$R$3:$AB$41,11,0)))</f>
        <v>a</v>
      </c>
      <c r="BP4" s="63">
        <f>IF(BL4="","",IF(COUNTIF($C$3:$C$41,BL4)=1,VLOOKUP(BL4,$C$3:$N$41,12,0),VLOOKUP(BL4,$R$3:$AC$41,12,0)))</f>
        <v>0</v>
      </c>
      <c r="BQ4" s="63" t="s">
        <v>780</v>
      </c>
      <c r="BR4" s="63">
        <f>IF(BQ4="","",VLOOKUP(BQ4,추피_입력!$B$3:$G$289,3,0))</f>
        <v>0</v>
      </c>
      <c r="BS4" s="63">
        <f>IF(BQ4="","",VLOOKUP(BQ4,추피_입력!$B$3:$G$289,6,0))</f>
        <v>0</v>
      </c>
      <c r="BT4" s="63" t="str">
        <f>IF(BQ4="","",IF(COUNTIF($C$3:$C$41,BQ4)=1,VLOOKUP(BQ4,$C$3:$M$41,11,0),VLOOKUP(BQ4,$R$3:$AB$41,11,0)))</f>
        <v>a</v>
      </c>
      <c r="BU4" s="63">
        <f>IF(BQ4="","",IF(COUNTIF($C$3:$C$41,BQ4)=1,VLOOKUP(BQ4,$C$3:$N$41,12,0),VLOOKUP(BQ4,$R$3:$AC$41,12,0)))</f>
        <v>0</v>
      </c>
      <c r="BV4" s="63" t="s">
        <v>781</v>
      </c>
      <c r="BW4" s="63">
        <f>IF(BV4="","",VLOOKUP(BV4,추피_입력!$B$3:$G$289,3,0))</f>
        <v>3</v>
      </c>
      <c r="BX4" s="63">
        <f>IF(BV4="","",VLOOKUP(BV4,추피_입력!$B$3:$G$289,6,0))</f>
        <v>3</v>
      </c>
      <c r="BY4" s="63" t="str">
        <f>IF(BV4="","",IF(COUNTIF($C$3:$C$41,BV4)=1,VLOOKUP(BV4,$C$3:$M$41,11,0),VLOOKUP(BV4,$R$3:$AB$41,11,0)))</f>
        <v>a</v>
      </c>
      <c r="BZ4" s="64">
        <f>IF(BV4="","",IF(COUNTIF($C$3:$C$41,BV4)=1,VLOOKUP(BV4,$C$3:$N$41,12,0),VLOOKUP(BV4,$R$3:$AC$41,12,0)))</f>
        <v>0</v>
      </c>
      <c r="CB4" s="52" t="s">
        <v>809</v>
      </c>
      <c r="CC4" s="50" t="s">
        <v>814</v>
      </c>
      <c r="CD4" s="7">
        <v>29000</v>
      </c>
      <c r="CE4" s="7">
        <v>43000</v>
      </c>
      <c r="CF4" s="7">
        <v>65000</v>
      </c>
      <c r="CG4" s="7">
        <v>97000</v>
      </c>
      <c r="CH4" s="54">
        <v>194000</v>
      </c>
    </row>
    <row r="5" spans="2:86" x14ac:dyDescent="0.3">
      <c r="B5" s="52">
        <v>3</v>
      </c>
      <c r="C5" s="53" t="s">
        <v>18</v>
      </c>
      <c r="D5" s="7">
        <f>VLOOKUP(C5,추피_입력!$B$3:$G$289,3,0)</f>
        <v>3</v>
      </c>
      <c r="E5" s="54">
        <f>IF(D5="-",16,(IF(D5=0,15,CHOOSE(D5,14,12,9,5,0)))-VLOOKUP(C5,추피_입력!$B$3:$E$289,4,0))</f>
        <v>8</v>
      </c>
      <c r="F5" s="55"/>
      <c r="G5" s="7"/>
      <c r="H5" s="7"/>
      <c r="I5" s="7"/>
      <c r="J5" s="7"/>
      <c r="K5" s="7"/>
      <c r="L5" s="56">
        <f t="shared" si="0"/>
        <v>3</v>
      </c>
      <c r="M5" s="56" t="str">
        <f>LEFT(IF(C5="","",VLOOKUP(C5,추피_입력!$B$3:$E$289,2,0)),1)</f>
        <v>a</v>
      </c>
      <c r="N5" s="56">
        <f t="shared" si="5"/>
        <v>0</v>
      </c>
      <c r="O5" s="56">
        <f t="shared" si="6"/>
        <v>291000</v>
      </c>
      <c r="Q5" s="52">
        <v>42</v>
      </c>
      <c r="R5" s="57" t="s">
        <v>49</v>
      </c>
      <c r="S5" s="7">
        <f>VLOOKUP(R5,추피_입력!$B$3:$G$289,3,0)</f>
        <v>0</v>
      </c>
      <c r="T5" s="54">
        <f>IF(S5="-",16,(IF(S5=0,15,CHOOSE(S5,14,12,9,5,0)))-VLOOKUP(R5,추피_입력!$B$3:$E$289,4,0))</f>
        <v>0</v>
      </c>
      <c r="U5" s="55" t="s">
        <v>79</v>
      </c>
      <c r="V5" s="7">
        <f t="shared" si="1"/>
        <v>0</v>
      </c>
      <c r="W5" s="7"/>
      <c r="X5" s="7" t="str">
        <f t="shared" si="2"/>
        <v/>
      </c>
      <c r="Y5" s="7" t="str">
        <f t="shared" si="3"/>
        <v/>
      </c>
      <c r="Z5" s="7" t="str">
        <f t="shared" si="4"/>
        <v/>
      </c>
      <c r="AA5" s="7">
        <f t="shared" si="7"/>
        <v>5</v>
      </c>
      <c r="AB5" s="56" t="str">
        <f>LEFT(IF(R5="","",VLOOKUP(R5,추피_입력!$B$3:$E$289,2,0)),1)</f>
        <v>c</v>
      </c>
      <c r="AC5" s="56">
        <f t="shared" si="8"/>
        <v>127000</v>
      </c>
      <c r="AD5" s="56">
        <f t="shared" si="9"/>
        <v>127000</v>
      </c>
      <c r="AF5" s="65" t="s">
        <v>81</v>
      </c>
      <c r="AG5" s="62">
        <f t="shared" si="10"/>
        <v>8</v>
      </c>
      <c r="AI5" s="183"/>
      <c r="AJ5" s="165"/>
      <c r="AK5" s="189"/>
      <c r="AL5" s="189"/>
      <c r="AM5" s="189"/>
      <c r="AN5" s="189"/>
      <c r="AO5" s="189"/>
      <c r="AP5" s="189"/>
      <c r="AQ5" s="189"/>
      <c r="AR5" s="189"/>
      <c r="AS5" s="189"/>
      <c r="AT5" s="189"/>
      <c r="AU5" s="165"/>
      <c r="AV5" s="165"/>
      <c r="AW5" s="165"/>
      <c r="AX5" s="165"/>
      <c r="AY5" s="189"/>
      <c r="AZ5" s="189"/>
      <c r="BA5" s="189"/>
      <c r="BB5" s="63" t="s">
        <v>152</v>
      </c>
      <c r="BC5" s="63">
        <f>IF(BB5="","",VLOOKUP(BB5,추피_입력!$B$3:$G$289,3,0))</f>
        <v>3</v>
      </c>
      <c r="BD5" s="63">
        <f>IF(BB5="","",VLOOKUP(BB5,추피_입력!$B$3:$G$289,6,0))</f>
        <v>3</v>
      </c>
      <c r="BE5" s="63" t="str">
        <f t="shared" ref="BE5:BE32" si="11">IF(BB5="","",IF(COUNTIF($C$3:$C$41,BB5)=1,VLOOKUP(BB5,$C$3:$M$41,11,0),VLOOKUP(BB5,$R$3:$AB$41,11,0)))</f>
        <v>a</v>
      </c>
      <c r="BF5" s="63">
        <f t="shared" ref="BF5:BF32" si="12">IF(BB5="","",IF(COUNTIF($C$3:$C$41,BB5)=1,VLOOKUP(BB5,$C$3:$N$41,12,0),VLOOKUP(BB5,$R$3:$AC$41,12,0)))</f>
        <v>0</v>
      </c>
      <c r="BG5" s="63" t="s">
        <v>1314</v>
      </c>
      <c r="BH5" s="63">
        <f>IF(BG5="","",VLOOKUP(BG5,추피_입력!$B$3:$G$289,3,0))</f>
        <v>3</v>
      </c>
      <c r="BI5" s="63">
        <f>IF(BG5="","",VLOOKUP(BG5,추피_입력!$B$3:$G$289,6,0))</f>
        <v>3</v>
      </c>
      <c r="BJ5" s="63" t="str">
        <f t="shared" ref="BJ5:BJ32" si="13">IF(BG5="","",IF(COUNTIF($C$3:$C$41,BG5)=1,VLOOKUP(BG5,$C$3:$M$41,11,0),VLOOKUP(BG5,$R$3:$AB$41,11,0)))</f>
        <v>a</v>
      </c>
      <c r="BK5" s="63">
        <f t="shared" ref="BK5:BK32" si="14">IF(BG5="","",IF(COUNTIF($C$3:$C$41,BG5)=1,VLOOKUP(BG5,$C$3:$N$41,12,0),VLOOKUP(BG5,$R$3:$AC$41,12,0)))</f>
        <v>0</v>
      </c>
      <c r="BL5" s="63"/>
      <c r="BM5" s="63"/>
      <c r="BN5" s="63"/>
      <c r="BO5" s="63" t="str">
        <f t="shared" ref="BO5:BO32" si="15">IF(BL5="","",IF(COUNTIF($C$3:$C$41,BL5)=1,VLOOKUP(BL5,$C$3:$M$41,11,0),VLOOKUP(BL5,$R$3:$AB$41,11,0)))</f>
        <v/>
      </c>
      <c r="BP5" s="63" t="str">
        <f t="shared" ref="BP5:BP32" si="16">IF(BL5="","",IF(COUNTIF($C$3:$C$41,BL5)=1,VLOOKUP(BL5,$C$3:$N$41,12,0),VLOOKUP(BL5,$R$3:$AC$41,12,0)))</f>
        <v/>
      </c>
      <c r="BQ5" s="63"/>
      <c r="BR5" s="63"/>
      <c r="BS5" s="63"/>
      <c r="BT5" s="63" t="str">
        <f t="shared" ref="BT5:BT32" si="17">IF(BQ5="","",IF(COUNTIF($C$3:$C$41,BQ5)=1,VLOOKUP(BQ5,$C$3:$M$41,11,0),VLOOKUP(BQ5,$R$3:$AB$41,11,0)))</f>
        <v/>
      </c>
      <c r="BU5" s="63" t="str">
        <f t="shared" ref="BU5:BU32" si="18">IF(BQ5="","",IF(COUNTIF($C$3:$C$41,BQ5)=1,VLOOKUP(BQ5,$C$3:$N$41,12,0),VLOOKUP(BQ5,$R$3:$AC$41,12,0)))</f>
        <v/>
      </c>
      <c r="BV5" s="63"/>
      <c r="BW5" s="63"/>
      <c r="BX5" s="63"/>
      <c r="BY5" s="63" t="str">
        <f t="shared" ref="BY5:BY32" si="19">IF(BV5="","",IF(COUNTIF($C$3:$C$41,BV5)=1,VLOOKUP(BV5,$C$3:$M$41,11,0),VLOOKUP(BV5,$R$3:$AB$41,11,0)))</f>
        <v/>
      </c>
      <c r="BZ5" s="64" t="str">
        <f t="shared" ref="BZ5:BZ32" si="20">IF(BV5="","",IF(COUNTIF($C$3:$C$41,BV5)=1,VLOOKUP(BV5,$C$3:$N$41,12,0),VLOOKUP(BV5,$R$3:$AC$41,12,0)))</f>
        <v/>
      </c>
      <c r="CB5" s="52" t="s">
        <v>810</v>
      </c>
      <c r="CC5" s="50" t="s">
        <v>815</v>
      </c>
      <c r="CD5" s="7">
        <v>19000</v>
      </c>
      <c r="CE5" s="7">
        <v>29000</v>
      </c>
      <c r="CF5" s="7">
        <v>43000</v>
      </c>
      <c r="CG5" s="7">
        <v>65000</v>
      </c>
      <c r="CH5" s="54">
        <v>97000</v>
      </c>
    </row>
    <row r="6" spans="2:86" x14ac:dyDescent="0.3">
      <c r="B6" s="52">
        <v>4</v>
      </c>
      <c r="C6" s="53" t="s">
        <v>58</v>
      </c>
      <c r="D6" s="7">
        <f>VLOOKUP(C6,추피_입력!$B$3:$G$289,3,0)</f>
        <v>0</v>
      </c>
      <c r="E6" s="54">
        <f>IF(D6="-",16,(IF(D6=0,15,CHOOSE(D6,14,12,9,5,0)))-VLOOKUP(C6,추피_입력!$B$3:$E$289,4,0))</f>
        <v>8</v>
      </c>
      <c r="F6" s="55"/>
      <c r="G6" s="7"/>
      <c r="H6" s="7"/>
      <c r="I6" s="7"/>
      <c r="J6" s="7"/>
      <c r="K6" s="7"/>
      <c r="L6" s="56">
        <f t="shared" si="0"/>
        <v>3</v>
      </c>
      <c r="M6" s="56" t="str">
        <f>LEFT(IF(C6="","",VLOOKUP(C6,추피_입력!$B$3:$E$289,2,0)),1)</f>
        <v>a</v>
      </c>
      <c r="N6" s="56">
        <f t="shared" si="5"/>
        <v>137000</v>
      </c>
      <c r="O6" s="56">
        <f t="shared" si="6"/>
        <v>428000</v>
      </c>
      <c r="Q6" s="52">
        <v>43</v>
      </c>
      <c r="R6" s="57" t="s">
        <v>8</v>
      </c>
      <c r="S6" s="7">
        <f>VLOOKUP(R6,추피_입력!$B$3:$G$289,3,0)</f>
        <v>4</v>
      </c>
      <c r="T6" s="54">
        <f>IF(S6="-",16,(IF(S6=0,15,CHOOSE(S6,14,12,9,5,0)))-VLOOKUP(R6,추피_입력!$B$3:$E$289,4,0))</f>
        <v>0</v>
      </c>
      <c r="U6" s="55" t="s">
        <v>77</v>
      </c>
      <c r="V6" s="7">
        <f t="shared" si="1"/>
        <v>0</v>
      </c>
      <c r="W6" s="7" t="s">
        <v>85</v>
      </c>
      <c r="X6" s="7">
        <f t="shared" si="2"/>
        <v>0</v>
      </c>
      <c r="Y6" s="7" t="str">
        <f t="shared" si="3"/>
        <v/>
      </c>
      <c r="Z6" s="7" t="str">
        <f t="shared" si="4"/>
        <v/>
      </c>
      <c r="AA6" s="7">
        <f t="shared" si="7"/>
        <v>5</v>
      </c>
      <c r="AB6" s="56" t="str">
        <f>LEFT(IF(R6="","",VLOOKUP(R6,추피_입력!$B$3:$E$289,2,0)),1)</f>
        <v>c</v>
      </c>
      <c r="AC6" s="56">
        <f t="shared" si="8"/>
        <v>49000</v>
      </c>
      <c r="AD6" s="56">
        <f t="shared" si="9"/>
        <v>49000</v>
      </c>
      <c r="AF6" s="65" t="s">
        <v>84</v>
      </c>
      <c r="AG6" s="62">
        <f t="shared" si="10"/>
        <v>5</v>
      </c>
      <c r="AI6" s="66">
        <v>2</v>
      </c>
      <c r="AJ6" s="67" t="s">
        <v>167</v>
      </c>
      <c r="AK6" s="68">
        <f>AM6/AVERAGE(BC6,BH6,BM6,BR6,BW6)</f>
        <v>5</v>
      </c>
      <c r="AL6" s="68">
        <f>AVERAGE(BC6,BH6,BM6,BR6,BW6)</f>
        <v>2.4</v>
      </c>
      <c r="AM6" s="68">
        <f t="shared" ref="AM6:AN9" si="21">SUM(BC6,BH6,BM6,BR6,BW6)</f>
        <v>12</v>
      </c>
      <c r="AN6" s="68">
        <f t="shared" si="21"/>
        <v>18</v>
      </c>
      <c r="AO6" s="68">
        <f>AK6*2</f>
        <v>10</v>
      </c>
      <c r="AP6" s="68">
        <f>VLOOKUP(AJ6,추피_출력!$C$4:$CG$203,81,0)</f>
        <v>0.06</v>
      </c>
      <c r="AQ6" s="68">
        <f>AK6*4</f>
        <v>20</v>
      </c>
      <c r="AR6" s="68">
        <f>VLOOKUP(AJ6,추피_출력!$C$4:$CG$203,82,0)</f>
        <v>7.0000000000000007E-2</v>
      </c>
      <c r="AS6" s="68">
        <f>AK6*5</f>
        <v>25</v>
      </c>
      <c r="AT6" s="68">
        <f>VLOOKUP(AJ6,추피_출력!$C$4:$CG$203,83,0)</f>
        <v>7.0000000000000007E-2</v>
      </c>
      <c r="AU6" s="67">
        <f>IF(AO6&gt;AM6,"",IF(AQ6&gt;AM6,1,IF(AS6&gt;AM6,2,3)))</f>
        <v>1</v>
      </c>
      <c r="AV6" s="67">
        <f>VLOOKUP(AJ6,추피_출력!$C$4:$CM$209,85,0)</f>
        <v>0.06</v>
      </c>
      <c r="AW6" s="67" t="str">
        <f>IF(COUNT(AY6:BA6)&gt;=1,IF(AO6&gt;AN6,"",IF(AQ6&gt;AN6,1,IF(AS6&gt;AN6,2,3))),"")</f>
        <v/>
      </c>
      <c r="AX6" s="67" t="str">
        <f>IF(COUNT(AY6:BA6)&gt;=1,VLOOKUP(AJ6,추피_출력!$C$4:$CM$209,86,0),"")</f>
        <v/>
      </c>
      <c r="AY6" s="68" t="str">
        <f>VLOOKUP(AJ6,추피_출력!$C$4:$CM$209,87,0)</f>
        <v/>
      </c>
      <c r="AZ6" s="68" t="str">
        <f>VLOOKUP(AJ6,추피_출력!$C$4:$CM$209,88,0)</f>
        <v/>
      </c>
      <c r="BA6" s="68" t="str">
        <f>VLOOKUP(AJ6,추피_출력!$C$4:$CM$209,89,0)</f>
        <v/>
      </c>
      <c r="BB6" s="69" t="s">
        <v>168</v>
      </c>
      <c r="BC6" s="69">
        <f>IF(BB6="","",VLOOKUP(BB6,추피_입력!$B$3:$G$289,3,0))</f>
        <v>2</v>
      </c>
      <c r="BD6" s="69">
        <f>IF(BB6="","",VLOOKUP(BB6,추피_입력!$B$3:$G$289,6,0))</f>
        <v>3</v>
      </c>
      <c r="BE6" s="69" t="str">
        <f t="shared" si="11"/>
        <v>c</v>
      </c>
      <c r="BF6" s="69">
        <f t="shared" si="12"/>
        <v>22000</v>
      </c>
      <c r="BG6" s="69" t="s">
        <v>1307</v>
      </c>
      <c r="BH6" s="69">
        <f>IF(BG6="","",VLOOKUP(BG6,추피_입력!$B$3:$G$289,3,0))</f>
        <v>3</v>
      </c>
      <c r="BI6" s="69">
        <f>IF(BG6="","",VLOOKUP(BG6,추피_입력!$B$3:$G$289,6,0))</f>
        <v>4</v>
      </c>
      <c r="BJ6" s="69" t="str">
        <f t="shared" si="13"/>
        <v>d</v>
      </c>
      <c r="BK6" s="69">
        <f t="shared" si="14"/>
        <v>13500</v>
      </c>
      <c r="BL6" s="69" t="s">
        <v>852</v>
      </c>
      <c r="BM6" s="69">
        <f>IF(BL6="","",VLOOKUP(BL6,추피_입력!$B$3:$G$289,3,0))</f>
        <v>3</v>
      </c>
      <c r="BN6" s="69">
        <f>IF(BL6="","",VLOOKUP(BL6,추피_입력!$B$3:$G$289,6,0))</f>
        <v>3</v>
      </c>
      <c r="BO6" s="69" t="str">
        <f t="shared" si="15"/>
        <v>a</v>
      </c>
      <c r="BP6" s="69">
        <f t="shared" si="16"/>
        <v>0</v>
      </c>
      <c r="BQ6" s="69" t="s">
        <v>783</v>
      </c>
      <c r="BR6" s="69">
        <f>IF(BQ6="","",VLOOKUP(BQ6,추피_입력!$B$3:$G$289,3,0))</f>
        <v>2</v>
      </c>
      <c r="BS6" s="69">
        <f>IF(BQ6="","",VLOOKUP(BQ6,추피_입력!$B$3:$G$289,6,0))</f>
        <v>4</v>
      </c>
      <c r="BT6" s="69" t="str">
        <f t="shared" si="17"/>
        <v>e</v>
      </c>
      <c r="BU6" s="69">
        <f t="shared" si="18"/>
        <v>11300</v>
      </c>
      <c r="BV6" s="69" t="s">
        <v>784</v>
      </c>
      <c r="BW6" s="69">
        <f>IF(BV6="","",VLOOKUP(BV6,추피_입력!$B$3:$G$289,3,0))</f>
        <v>2</v>
      </c>
      <c r="BX6" s="69">
        <f>IF(BV6="","",VLOOKUP(BV6,추피_입력!$B$3:$G$289,6,0))</f>
        <v>4</v>
      </c>
      <c r="BY6" s="69" t="str">
        <f t="shared" si="19"/>
        <v>e</v>
      </c>
      <c r="BZ6" s="70">
        <f t="shared" si="20"/>
        <v>11300</v>
      </c>
      <c r="CB6" s="52" t="s">
        <v>811</v>
      </c>
      <c r="CC6" s="50" t="s">
        <v>816</v>
      </c>
      <c r="CD6" s="7">
        <v>10000</v>
      </c>
      <c r="CE6" s="7">
        <v>14000</v>
      </c>
      <c r="CF6" s="7">
        <v>22000</v>
      </c>
      <c r="CG6" s="7">
        <v>32000</v>
      </c>
      <c r="CH6" s="54">
        <v>49000</v>
      </c>
    </row>
    <row r="7" spans="2:86" x14ac:dyDescent="0.3">
      <c r="B7" s="52">
        <v>5</v>
      </c>
      <c r="C7" s="53" t="s">
        <v>98</v>
      </c>
      <c r="D7" s="7">
        <f>VLOOKUP(C7,추피_입력!$B$3:$G$289,3,0)</f>
        <v>3</v>
      </c>
      <c r="E7" s="54">
        <f>IF(D7="-",16,(IF(D7=0,15,CHOOSE(D7,14,12,9,5,0)))-VLOOKUP(C7,추피_입력!$B$3:$E$289,4,0))</f>
        <v>9</v>
      </c>
      <c r="F7" s="55"/>
      <c r="G7" s="7"/>
      <c r="H7" s="7"/>
      <c r="I7" s="7"/>
      <c r="J7" s="7"/>
      <c r="K7" s="7"/>
      <c r="L7" s="56">
        <f t="shared" si="0"/>
        <v>3</v>
      </c>
      <c r="M7" s="56" t="str">
        <f>LEFT(IF(C7="","",VLOOKUP(C7,추피_입력!$B$3:$E$289,2,0)),1)</f>
        <v>a</v>
      </c>
      <c r="N7" s="56">
        <f t="shared" si="5"/>
        <v>0</v>
      </c>
      <c r="O7" s="56">
        <f t="shared" si="6"/>
        <v>291000</v>
      </c>
      <c r="Q7" s="52">
        <v>44</v>
      </c>
      <c r="R7" s="57" t="s">
        <v>65</v>
      </c>
      <c r="S7" s="7">
        <f>VLOOKUP(R7,추피_입력!$B$3:$G$289,3,0)</f>
        <v>3</v>
      </c>
      <c r="T7" s="54">
        <f>IF(S7="-",16,(IF(S7=0,15,CHOOSE(S7,14,12,9,5,0)))-VLOOKUP(R7,추피_입력!$B$3:$E$289,4,0))</f>
        <v>5</v>
      </c>
      <c r="U7" s="55" t="s">
        <v>80</v>
      </c>
      <c r="V7" s="7">
        <f t="shared" si="1"/>
        <v>5</v>
      </c>
      <c r="W7" s="7" t="s">
        <v>81</v>
      </c>
      <c r="X7" s="7">
        <f t="shared" si="2"/>
        <v>5</v>
      </c>
      <c r="Y7" s="7" t="str">
        <f t="shared" si="3"/>
        <v>용감</v>
      </c>
      <c r="Z7" s="7" t="str">
        <f t="shared" si="4"/>
        <v>단단</v>
      </c>
      <c r="AA7" s="7">
        <f t="shared" si="7"/>
        <v>4</v>
      </c>
      <c r="AB7" s="56" t="str">
        <f>LEFT(IF(R7="","",VLOOKUP(R7,추피_입력!$B$3:$E$289,2,0)),1)</f>
        <v>c</v>
      </c>
      <c r="AC7" s="56">
        <f t="shared" si="8"/>
        <v>32000</v>
      </c>
      <c r="AD7" s="56">
        <f t="shared" si="9"/>
        <v>81000</v>
      </c>
      <c r="AF7" s="65" t="s">
        <v>79</v>
      </c>
      <c r="AG7" s="62">
        <f t="shared" si="10"/>
        <v>5</v>
      </c>
      <c r="AI7" s="71">
        <v>3</v>
      </c>
      <c r="AJ7" s="72" t="s">
        <v>185</v>
      </c>
      <c r="AK7" s="73">
        <f>AM7/AVERAGE(BC7,BH7,BM7,BR7,BW7)</f>
        <v>2</v>
      </c>
      <c r="AL7" s="73">
        <f>AVERAGE(BC7,BH7,BM7,BR7,BW7)</f>
        <v>2.5</v>
      </c>
      <c r="AM7" s="73">
        <f t="shared" si="21"/>
        <v>5</v>
      </c>
      <c r="AN7" s="73">
        <f t="shared" si="21"/>
        <v>5</v>
      </c>
      <c r="AO7" s="73">
        <f>AK7*2</f>
        <v>4</v>
      </c>
      <c r="AP7" s="73">
        <f>VLOOKUP(AJ7,추피_출력!$C$4:$CG$203,81,0)</f>
        <v>0.1</v>
      </c>
      <c r="AQ7" s="73">
        <f>AK7*4</f>
        <v>8</v>
      </c>
      <c r="AR7" s="73">
        <f>VLOOKUP(AJ7,추피_출력!$C$4:$CG$203,82,0)</f>
        <v>0.1</v>
      </c>
      <c r="AS7" s="73">
        <f>AK7*5</f>
        <v>10</v>
      </c>
      <c r="AT7" s="73">
        <f>VLOOKUP(AJ7,추피_출력!$C$4:$CG$203,83,0)</f>
        <v>0.1</v>
      </c>
      <c r="AU7" s="74">
        <f>IF(AO7&gt;AM7,"",IF(AQ7&gt;AM7,1,IF(AS7&gt;AM7,2,3)))</f>
        <v>1</v>
      </c>
      <c r="AV7" s="72">
        <f>VLOOKUP(AJ7,추피_출력!$C$4:$CM$209,85,0)</f>
        <v>0.1</v>
      </c>
      <c r="AW7" s="74" t="str">
        <f>IF(COUNT(AY7:BA7)&gt;=1,IF(AO7&gt;AN7,"",IF(AQ7&gt;AN7,1,IF(AS7&gt;AN7,2,3))),"")</f>
        <v/>
      </c>
      <c r="AX7" s="74" t="str">
        <f>IF(COUNT(AY7:BA7)&gt;=1,VLOOKUP(AJ7,추피_출력!$C$4:$CM$209,86,0),"")</f>
        <v/>
      </c>
      <c r="AY7" s="73" t="str">
        <f>VLOOKUP(AJ7,추피_출력!$C$4:$CM$209,87,0)</f>
        <v/>
      </c>
      <c r="AZ7" s="73" t="str">
        <f>VLOOKUP(AJ7,추피_출력!$C$4:$CM$209,88,0)</f>
        <v/>
      </c>
      <c r="BA7" s="73" t="str">
        <f>VLOOKUP(AJ7,추피_출력!$C$4:$CM$209,89,0)</f>
        <v/>
      </c>
      <c r="BB7" s="63" t="s">
        <v>186</v>
      </c>
      <c r="BC7" s="63">
        <f>IF(BB7="","",VLOOKUP(BB7,추피_입력!$B$3:$G$289,3,0))</f>
        <v>2</v>
      </c>
      <c r="BD7" s="63">
        <f>IF(BB7="","",VLOOKUP(BB7,추피_입력!$B$3:$G$289,6,0))</f>
        <v>2</v>
      </c>
      <c r="BE7" s="63" t="str">
        <f t="shared" si="11"/>
        <v>a</v>
      </c>
      <c r="BF7" s="63">
        <f t="shared" si="12"/>
        <v>0</v>
      </c>
      <c r="BG7" s="63" t="s">
        <v>852</v>
      </c>
      <c r="BH7" s="63">
        <f>IF(BG7="","",VLOOKUP(BG7,추피_입력!$B$3:$G$289,3,0))</f>
        <v>3</v>
      </c>
      <c r="BI7" s="63">
        <f>IF(BG7="","",VLOOKUP(BG7,추피_입력!$B$3:$G$289,6,0))</f>
        <v>3</v>
      </c>
      <c r="BJ7" s="63" t="str">
        <f t="shared" si="13"/>
        <v>a</v>
      </c>
      <c r="BK7" s="63">
        <f t="shared" si="14"/>
        <v>0</v>
      </c>
      <c r="BL7" s="63"/>
      <c r="BM7" s="63" t="str">
        <f>IF(BL7="","",VLOOKUP(BL7,추피_입력!$B$3:$G$289,3,0))</f>
        <v/>
      </c>
      <c r="BN7" s="63" t="str">
        <f>IF(BL7="","",VLOOKUP(BL7,추피_입력!$B$3:$G$289,6,0))</f>
        <v/>
      </c>
      <c r="BO7" s="63" t="str">
        <f t="shared" si="15"/>
        <v/>
      </c>
      <c r="BP7" s="63" t="str">
        <f t="shared" si="16"/>
        <v/>
      </c>
      <c r="BQ7" s="63"/>
      <c r="BR7" s="63" t="str">
        <f>IF(BQ7="","",VLOOKUP(BQ7,추피_입력!$B$3:$G$289,3,0))</f>
        <v/>
      </c>
      <c r="BS7" s="63" t="str">
        <f>IF(BQ7="","",VLOOKUP(BQ7,추피_입력!$B$3:$G$289,6,0))</f>
        <v/>
      </c>
      <c r="BT7" s="63" t="str">
        <f t="shared" si="17"/>
        <v/>
      </c>
      <c r="BU7" s="63" t="str">
        <f t="shared" si="18"/>
        <v/>
      </c>
      <c r="BV7" s="63"/>
      <c r="BW7" s="63" t="str">
        <f>IF(BV7="","",VLOOKUP(BV7,추피_입력!$B$3:$G$289,3,0))</f>
        <v/>
      </c>
      <c r="BX7" s="63" t="str">
        <f>IF(BV7="","",VLOOKUP(BV7,추피_입력!$B$3:$G$289,6,0))</f>
        <v/>
      </c>
      <c r="BY7" s="63" t="str">
        <f t="shared" si="19"/>
        <v/>
      </c>
      <c r="BZ7" s="64" t="str">
        <f t="shared" si="20"/>
        <v/>
      </c>
      <c r="CB7" s="52" t="s">
        <v>813</v>
      </c>
      <c r="CC7" s="50" t="s">
        <v>808</v>
      </c>
      <c r="CD7" s="7">
        <v>4000</v>
      </c>
      <c r="CE7" s="7">
        <v>6000</v>
      </c>
      <c r="CF7" s="7">
        <v>9000</v>
      </c>
      <c r="CG7" s="7">
        <v>13500</v>
      </c>
      <c r="CH7" s="54">
        <v>20000</v>
      </c>
    </row>
    <row r="8" spans="2:86" ht="14.25" thickBot="1" x14ac:dyDescent="0.35">
      <c r="B8" s="52">
        <v>6</v>
      </c>
      <c r="C8" s="53" t="s">
        <v>19</v>
      </c>
      <c r="D8" s="7">
        <f>VLOOKUP(C8,추피_입력!$B$3:$G$289,3,0)</f>
        <v>3</v>
      </c>
      <c r="E8" s="54">
        <f>IF(D8="-",16,(IF(D8=0,15,CHOOSE(D8,14,12,9,5,0)))-VLOOKUP(C8,추피_입력!$B$3:$E$289,4,0))</f>
        <v>7</v>
      </c>
      <c r="F8" s="55"/>
      <c r="G8" s="7"/>
      <c r="H8" s="7"/>
      <c r="I8" s="7"/>
      <c r="J8" s="7"/>
      <c r="K8" s="7"/>
      <c r="L8" s="56">
        <f t="shared" si="0"/>
        <v>3</v>
      </c>
      <c r="M8" s="56" t="str">
        <f>LEFT(IF(C8="","",VLOOKUP(C8,추피_입력!$B$3:$E$289,2,0)),1)</f>
        <v>a</v>
      </c>
      <c r="N8" s="56">
        <f t="shared" si="5"/>
        <v>0</v>
      </c>
      <c r="O8" s="56">
        <f t="shared" si="6"/>
        <v>291000</v>
      </c>
      <c r="Q8" s="52">
        <v>45</v>
      </c>
      <c r="R8" s="57" t="s">
        <v>7</v>
      </c>
      <c r="S8" s="7">
        <f>VLOOKUP(R8,추피_입력!$B$3:$G$289,3,0)</f>
        <v>3</v>
      </c>
      <c r="T8" s="54">
        <f>IF(S8="-",16,(IF(S8=0,15,CHOOSE(S8,14,12,9,5,0)))-VLOOKUP(R8,추피_입력!$B$3:$E$289,4,0))</f>
        <v>1</v>
      </c>
      <c r="U8" s="55" t="s">
        <v>77</v>
      </c>
      <c r="V8" s="7">
        <f t="shared" si="1"/>
        <v>1</v>
      </c>
      <c r="W8" s="7" t="s">
        <v>85</v>
      </c>
      <c r="X8" s="7">
        <f t="shared" si="2"/>
        <v>1</v>
      </c>
      <c r="Y8" s="7" t="str">
        <f t="shared" si="3"/>
        <v>새벽</v>
      </c>
      <c r="Z8" s="7" t="str">
        <f t="shared" si="4"/>
        <v>어두</v>
      </c>
      <c r="AA8" s="7">
        <f t="shared" si="7"/>
        <v>4</v>
      </c>
      <c r="AB8" s="56" t="str">
        <f>LEFT(IF(R8="","",VLOOKUP(R8,추피_입력!$B$3:$E$289,2,0)),1)</f>
        <v>c</v>
      </c>
      <c r="AC8" s="56">
        <f t="shared" si="8"/>
        <v>32000</v>
      </c>
      <c r="AD8" s="56">
        <f t="shared" si="9"/>
        <v>81000</v>
      </c>
      <c r="AF8" s="65" t="s">
        <v>77</v>
      </c>
      <c r="AG8" s="62">
        <f t="shared" si="10"/>
        <v>16</v>
      </c>
      <c r="AI8" s="75">
        <v>4</v>
      </c>
      <c r="AJ8" s="76" t="s">
        <v>187</v>
      </c>
      <c r="AK8" s="77">
        <f>AM8/AVERAGE(BC8,BH8,BM8,BR8,BW8)</f>
        <v>3</v>
      </c>
      <c r="AL8" s="77">
        <f>AVERAGE(BC8,BH8,BM8,BR8,BW8)</f>
        <v>1.3333333333333333</v>
      </c>
      <c r="AM8" s="77">
        <f t="shared" si="21"/>
        <v>4</v>
      </c>
      <c r="AN8" s="77">
        <f t="shared" si="21"/>
        <v>8</v>
      </c>
      <c r="AO8" s="77">
        <f>AK8*2</f>
        <v>6</v>
      </c>
      <c r="AP8" s="77">
        <f>VLOOKUP(AJ8,추피_출력!$C$4:$CG$203,81,0)</f>
        <v>0.1</v>
      </c>
      <c r="AQ8" s="77">
        <f>AK8*4</f>
        <v>12</v>
      </c>
      <c r="AR8" s="77">
        <f>VLOOKUP(AJ8,추피_출력!$C$4:$CG$203,82,0)</f>
        <v>0.1</v>
      </c>
      <c r="AS8" s="77">
        <f>AK8*5</f>
        <v>15</v>
      </c>
      <c r="AT8" s="77">
        <f>VLOOKUP(AJ8,추피_출력!$C$4:$CG$203,83,0)</f>
        <v>0.1</v>
      </c>
      <c r="AU8" s="67" t="str">
        <f>IF(AO8&gt;AM8,"",IF(AQ8&gt;AM8,1,IF(AS8&gt;AM8,2,3)))</f>
        <v/>
      </c>
      <c r="AV8" s="76" t="str">
        <f>VLOOKUP(AJ8,추피_출력!$C$4:$CM$209,85,0)</f>
        <v>-</v>
      </c>
      <c r="AW8" s="67">
        <f>IF(COUNT(AY8:BA8)&gt;=1,IF(AO8&gt;AN8,"",IF(AQ8&gt;AN8,1,IF(AS8&gt;AN8,2,3))),"")</f>
        <v>1</v>
      </c>
      <c r="AX8" s="67">
        <f>IF(COUNT(AY8:BA8)&gt;=1,VLOOKUP(AJ8,추피_출력!$C$4:$CM$209,86,0),"")</f>
        <v>0.1</v>
      </c>
      <c r="AY8" s="77">
        <f>VLOOKUP(AJ8,추피_출력!$C$4:$CM$209,87,0)</f>
        <v>2</v>
      </c>
      <c r="AZ8" s="77" t="str">
        <f>VLOOKUP(AJ8,추피_출력!$C$4:$CM$209,88,0)</f>
        <v/>
      </c>
      <c r="BA8" s="77" t="str">
        <f>VLOOKUP(AJ8,추피_출력!$C$4:$CM$209,89,0)</f>
        <v/>
      </c>
      <c r="BB8" s="69" t="s">
        <v>188</v>
      </c>
      <c r="BC8" s="69">
        <f>IF(BB8="","",VLOOKUP(BB8,추피_입력!$B$3:$G$289,3,0))</f>
        <v>0</v>
      </c>
      <c r="BD8" s="69">
        <f>IF(BB8="","",VLOOKUP(BB8,추피_입력!$B$3:$G$289,6,0))</f>
        <v>4</v>
      </c>
      <c r="BE8" s="69" t="str">
        <f t="shared" si="11"/>
        <v>b</v>
      </c>
      <c r="BF8" s="69">
        <f t="shared" si="12"/>
        <v>156000</v>
      </c>
      <c r="BG8" s="69" t="s">
        <v>859</v>
      </c>
      <c r="BH8" s="69">
        <f>IF(BG8="","",VLOOKUP(BG8,추피_입력!$B$3:$G$289,3,0))</f>
        <v>1</v>
      </c>
      <c r="BI8" s="69">
        <f>IF(BG8="","",VLOOKUP(BG8,추피_입력!$B$3:$G$289,6,0))</f>
        <v>1</v>
      </c>
      <c r="BJ8" s="69" t="str">
        <f t="shared" si="13"/>
        <v>a</v>
      </c>
      <c r="BK8" s="69">
        <f t="shared" si="14"/>
        <v>0</v>
      </c>
      <c r="BL8" s="69" t="s">
        <v>852</v>
      </c>
      <c r="BM8" s="69">
        <f>IF(BL8="","",VLOOKUP(BL8,추피_입력!$B$3:$G$289,3,0))</f>
        <v>3</v>
      </c>
      <c r="BN8" s="69">
        <f>IF(BL8="","",VLOOKUP(BL8,추피_입력!$B$3:$G$289,6,0))</f>
        <v>3</v>
      </c>
      <c r="BO8" s="69" t="str">
        <f t="shared" si="15"/>
        <v>a</v>
      </c>
      <c r="BP8" s="69">
        <f t="shared" si="16"/>
        <v>0</v>
      </c>
      <c r="BQ8" s="69"/>
      <c r="BR8" s="69" t="str">
        <f>IF(BQ8="","",VLOOKUP(BQ8,추피_입력!$B$3:$G$289,3,0))</f>
        <v/>
      </c>
      <c r="BS8" s="69" t="str">
        <f>IF(BQ8="","",VLOOKUP(BQ8,추피_입력!$B$3:$G$289,6,0))</f>
        <v/>
      </c>
      <c r="BT8" s="69" t="str">
        <f t="shared" si="17"/>
        <v/>
      </c>
      <c r="BU8" s="69" t="str">
        <f t="shared" si="18"/>
        <v/>
      </c>
      <c r="BV8" s="69"/>
      <c r="BW8" s="69" t="str">
        <f>IF(BV8="","",VLOOKUP(BV8,추피_입력!$B$3:$G$289,3,0))</f>
        <v/>
      </c>
      <c r="BX8" s="69" t="str">
        <f>IF(BV8="","",VLOOKUP(BV8,추피_입력!$B$3:$G$289,6,0))</f>
        <v/>
      </c>
      <c r="BY8" s="69" t="str">
        <f t="shared" si="19"/>
        <v/>
      </c>
      <c r="BZ8" s="70" t="str">
        <f t="shared" si="20"/>
        <v/>
      </c>
      <c r="CB8" s="78" t="s">
        <v>812</v>
      </c>
      <c r="CC8" s="79" t="s">
        <v>817</v>
      </c>
      <c r="CD8" s="80">
        <v>2000</v>
      </c>
      <c r="CE8" s="80">
        <v>3000</v>
      </c>
      <c r="CF8" s="80">
        <v>4500</v>
      </c>
      <c r="CG8" s="80">
        <v>6800</v>
      </c>
      <c r="CH8" s="81">
        <v>10000</v>
      </c>
    </row>
    <row r="9" spans="2:86" ht="14.25" thickBot="1" x14ac:dyDescent="0.35">
      <c r="B9" s="52">
        <v>7</v>
      </c>
      <c r="C9" s="53" t="s">
        <v>47</v>
      </c>
      <c r="D9" s="7">
        <f>VLOOKUP(C9,추피_입력!$B$3:$G$289,3,0)</f>
        <v>2</v>
      </c>
      <c r="E9" s="54">
        <f>IF(D9="-",16,(IF(D9=0,15,CHOOSE(D9,14,12,9,5,0)))-VLOOKUP(C9,추피_입력!$B$3:$E$289,4,0))</f>
        <v>9</v>
      </c>
      <c r="F9" s="55"/>
      <c r="G9" s="7"/>
      <c r="H9" s="7"/>
      <c r="I9" s="7"/>
      <c r="J9" s="7"/>
      <c r="K9" s="7"/>
      <c r="L9" s="56">
        <f t="shared" si="0"/>
        <v>3</v>
      </c>
      <c r="M9" s="56" t="str">
        <f>LEFT(IF(C9="","",VLOOKUP(C9,추피_입력!$B$3:$E$289,2,0)),1)</f>
        <v>a</v>
      </c>
      <c r="N9" s="56">
        <f t="shared" si="5"/>
        <v>65000</v>
      </c>
      <c r="O9" s="56">
        <f t="shared" si="6"/>
        <v>356000</v>
      </c>
      <c r="Q9" s="52">
        <v>46</v>
      </c>
      <c r="R9" s="57" t="s">
        <v>76</v>
      </c>
      <c r="S9" s="7">
        <f>VLOOKUP(R9,추피_입력!$B$3:$G$289,3,0)</f>
        <v>0</v>
      </c>
      <c r="T9" s="54">
        <f>IF(S9="-",16,(IF(S9=0,15,CHOOSE(S9,14,12,9,5,0)))-VLOOKUP(R9,추피_입력!$B$3:$E$289,4,0))</f>
        <v>0</v>
      </c>
      <c r="U9" s="55" t="s">
        <v>77</v>
      </c>
      <c r="V9" s="7">
        <f t="shared" si="1"/>
        <v>0</v>
      </c>
      <c r="W9" s="7" t="s">
        <v>85</v>
      </c>
      <c r="X9" s="7">
        <f t="shared" si="2"/>
        <v>0</v>
      </c>
      <c r="Y9" s="7" t="str">
        <f t="shared" si="3"/>
        <v/>
      </c>
      <c r="Z9" s="7" t="str">
        <f t="shared" si="4"/>
        <v/>
      </c>
      <c r="AA9" s="7">
        <f t="shared" si="7"/>
        <v>5</v>
      </c>
      <c r="AB9" s="56" t="str">
        <f>LEFT(IF(R9="","",VLOOKUP(R9,추피_입력!$B$3:$E$289,2,0)),1)</f>
        <v>c</v>
      </c>
      <c r="AC9" s="56">
        <f t="shared" si="8"/>
        <v>127000</v>
      </c>
      <c r="AD9" s="56">
        <f t="shared" si="9"/>
        <v>127000</v>
      </c>
      <c r="AF9" s="65" t="s">
        <v>83</v>
      </c>
      <c r="AG9" s="62">
        <f t="shared" si="10"/>
        <v>3</v>
      </c>
      <c r="AI9" s="71">
        <v>5</v>
      </c>
      <c r="AJ9" s="74" t="s">
        <v>199</v>
      </c>
      <c r="AK9" s="82">
        <f>AM9/AVERAGE(BC9,BH9,BM9,BR9,BW9)</f>
        <v>2</v>
      </c>
      <c r="AL9" s="82">
        <f>AVERAGE(BC9,BH9,BM9,BR9,BW9)</f>
        <v>2</v>
      </c>
      <c r="AM9" s="82">
        <f t="shared" si="21"/>
        <v>4</v>
      </c>
      <c r="AN9" s="82">
        <f t="shared" si="21"/>
        <v>6</v>
      </c>
      <c r="AO9" s="82">
        <f>AK9*2</f>
        <v>4</v>
      </c>
      <c r="AP9" s="82">
        <f>VLOOKUP(AJ9,추피_출력!$C$4:$CG$203,81,0)</f>
        <v>0.06</v>
      </c>
      <c r="AQ9" s="82">
        <f>AK9*4</f>
        <v>8</v>
      </c>
      <c r="AR9" s="82">
        <f>VLOOKUP(AJ9,추피_출력!$C$4:$CG$203,82,0)</f>
        <v>7.0000000000000007E-2</v>
      </c>
      <c r="AS9" s="82">
        <f>AK9*5</f>
        <v>10</v>
      </c>
      <c r="AT9" s="82">
        <f>VLOOKUP(AJ9,추피_출력!$C$4:$CG$203,83,0)</f>
        <v>7.0000000000000007E-2</v>
      </c>
      <c r="AU9" s="74">
        <f>IF(AO9&gt;AM9,"",IF(AQ9&gt;AM9,1,IF(AS9&gt;AM9,2,3)))</f>
        <v>1</v>
      </c>
      <c r="AV9" s="74">
        <f>VLOOKUP(AJ9,추피_출력!$C$4:$CM$209,85,0)</f>
        <v>0.06</v>
      </c>
      <c r="AW9" s="74" t="str">
        <f>IF(COUNT(AY9:BA9)&gt;=1,IF(AO9&gt;AN9,"",IF(AQ9&gt;AN9,1,IF(AS9&gt;AN9,2,3))),"")</f>
        <v/>
      </c>
      <c r="AX9" s="74" t="str">
        <f>IF(COUNT(AY9:BA9)&gt;=1,VLOOKUP(AJ9,추피_출력!$C$4:$CM$209,86,0),"")</f>
        <v/>
      </c>
      <c r="AY9" s="82" t="str">
        <f>VLOOKUP(AJ9,추피_출력!$C$4:$CM$209,87,0)</f>
        <v/>
      </c>
      <c r="AZ9" s="82" t="str">
        <f>VLOOKUP(AJ9,추피_출력!$C$4:$CM$209,88,0)</f>
        <v/>
      </c>
      <c r="BA9" s="82" t="str">
        <f>VLOOKUP(AJ9,추피_출력!$C$4:$CM$209,89,0)</f>
        <v/>
      </c>
      <c r="BB9" s="63" t="s">
        <v>195</v>
      </c>
      <c r="BC9" s="63">
        <f>IF(BB9="","",VLOOKUP(BB9,추피_입력!$B$3:$G$289,3,0))</f>
        <v>3</v>
      </c>
      <c r="BD9" s="63">
        <f>IF(BB9="","",VLOOKUP(BB9,추피_입력!$B$3:$G$289,6,0))</f>
        <v>3</v>
      </c>
      <c r="BE9" s="63" t="str">
        <f t="shared" si="11"/>
        <v>d</v>
      </c>
      <c r="BF9" s="63">
        <f t="shared" si="12"/>
        <v>0</v>
      </c>
      <c r="BG9" s="63" t="s">
        <v>869</v>
      </c>
      <c r="BH9" s="63">
        <f>IF(BG9="","",VLOOKUP(BG9,추피_입력!$B$3:$G$289,3,0))</f>
        <v>1</v>
      </c>
      <c r="BI9" s="63">
        <f>IF(BG9="","",VLOOKUP(BG9,추피_입력!$B$3:$G$289,6,0))</f>
        <v>3</v>
      </c>
      <c r="BJ9" s="63" t="str">
        <f t="shared" si="13"/>
        <v>c</v>
      </c>
      <c r="BK9" s="63">
        <f t="shared" si="14"/>
        <v>36000</v>
      </c>
      <c r="BL9" s="63"/>
      <c r="BM9" s="63" t="str">
        <f>IF(BL9="","",VLOOKUP(BL9,추피_입력!$B$3:$G$289,3,0))</f>
        <v/>
      </c>
      <c r="BN9" s="63" t="str">
        <f>IF(BL9="","",VLOOKUP(BL9,추피_입력!$B$3:$G$289,6,0))</f>
        <v/>
      </c>
      <c r="BO9" s="63" t="str">
        <f t="shared" si="15"/>
        <v/>
      </c>
      <c r="BP9" s="63" t="str">
        <f t="shared" si="16"/>
        <v/>
      </c>
      <c r="BQ9" s="63"/>
      <c r="BR9" s="63" t="str">
        <f>IF(BQ9="","",VLOOKUP(BQ9,추피_입력!$B$3:$G$289,3,0))</f>
        <v/>
      </c>
      <c r="BS9" s="63" t="str">
        <f>IF(BQ9="","",VLOOKUP(BQ9,추피_입력!$B$3:$G$289,6,0))</f>
        <v/>
      </c>
      <c r="BT9" s="63" t="str">
        <f t="shared" si="17"/>
        <v/>
      </c>
      <c r="BU9" s="63" t="str">
        <f t="shared" si="18"/>
        <v/>
      </c>
      <c r="BV9" s="63"/>
      <c r="BW9" s="63" t="str">
        <f>IF(BV9="","",VLOOKUP(BV9,추피_입력!$B$3:$G$289,3,0))</f>
        <v/>
      </c>
      <c r="BX9" s="63" t="str">
        <f>IF(BV9="","",VLOOKUP(BV9,추피_입력!$B$3:$G$289,6,0))</f>
        <v/>
      </c>
      <c r="BY9" s="63" t="str">
        <f t="shared" si="19"/>
        <v/>
      </c>
      <c r="BZ9" s="64" t="str">
        <f t="shared" si="20"/>
        <v/>
      </c>
    </row>
    <row r="10" spans="2:86" ht="14.25" thickBot="1" x14ac:dyDescent="0.35">
      <c r="B10" s="52">
        <v>8</v>
      </c>
      <c r="C10" s="53" t="s">
        <v>36</v>
      </c>
      <c r="D10" s="7" t="str">
        <f>VLOOKUP(C10,추피_입력!$B$3:$G$289,3,0)</f>
        <v>-</v>
      </c>
      <c r="E10" s="54">
        <f>IF(D10="-",16,(IF(D10=0,15,CHOOSE(D10,14,12,9,5,0)))-VLOOKUP(C10,추피_입력!$B$3:$E$289,4,0))</f>
        <v>16</v>
      </c>
      <c r="F10" s="55"/>
      <c r="G10" s="7"/>
      <c r="H10" s="7"/>
      <c r="I10" s="7"/>
      <c r="J10" s="7"/>
      <c r="K10" s="7"/>
      <c r="L10" s="56" t="str">
        <f t="shared" si="0"/>
        <v>-</v>
      </c>
      <c r="M10" s="56" t="str">
        <f>LEFT(IF(C10="","",VLOOKUP(C10,추피_입력!$B$3:$E$289,2,0)),1)</f>
        <v>a</v>
      </c>
      <c r="N10" s="56">
        <f t="shared" si="5"/>
        <v>0</v>
      </c>
      <c r="O10" s="56">
        <f t="shared" si="6"/>
        <v>428000</v>
      </c>
      <c r="Q10" s="52">
        <v>47</v>
      </c>
      <c r="R10" s="57" t="s">
        <v>2</v>
      </c>
      <c r="S10" s="7">
        <f>VLOOKUP(R10,추피_입력!$B$3:$G$289,3,0)</f>
        <v>4</v>
      </c>
      <c r="T10" s="54">
        <f>IF(S10="-",16,(IF(S10=0,15,CHOOSE(S10,14,12,9,5,0)))-VLOOKUP(R10,추피_입력!$B$3:$E$289,4,0))</f>
        <v>0</v>
      </c>
      <c r="U10" s="55" t="s">
        <v>77</v>
      </c>
      <c r="V10" s="7">
        <f t="shared" si="1"/>
        <v>0</v>
      </c>
      <c r="W10" s="7" t="s">
        <v>85</v>
      </c>
      <c r="X10" s="7">
        <f t="shared" si="2"/>
        <v>0</v>
      </c>
      <c r="Y10" s="7" t="str">
        <f t="shared" si="3"/>
        <v/>
      </c>
      <c r="Z10" s="7" t="str">
        <f t="shared" si="4"/>
        <v/>
      </c>
      <c r="AA10" s="7">
        <f t="shared" si="7"/>
        <v>5</v>
      </c>
      <c r="AB10" s="56" t="str">
        <f>LEFT(IF(R10="","",VLOOKUP(R10,추피_입력!$B$3:$E$289,2,0)),1)</f>
        <v>c</v>
      </c>
      <c r="AC10" s="56">
        <f t="shared" si="8"/>
        <v>49000</v>
      </c>
      <c r="AD10" s="56">
        <f t="shared" si="9"/>
        <v>49000</v>
      </c>
      <c r="AF10" s="83" t="s">
        <v>85</v>
      </c>
      <c r="AG10" s="84">
        <f t="shared" si="10"/>
        <v>10</v>
      </c>
      <c r="AI10" s="168">
        <v>6</v>
      </c>
      <c r="AJ10" s="194" t="s">
        <v>109</v>
      </c>
      <c r="AK10" s="166">
        <f>AM10/AVERAGE(BC10:BC11,BH10:BH11,BM10:BM11,BR10:BR11,BW10:BW11)</f>
        <v>6</v>
      </c>
      <c r="AL10" s="166">
        <f>AVERAGE(BC10:BC11,BH10:BH11,BM10:BM11,BR10:BR11,BW10:BW11)</f>
        <v>3.3333333333333335</v>
      </c>
      <c r="AM10" s="166">
        <f>SUM(BC10:BC11,BH10:BH11,BM10:BM11,BR10:BR11,BW10:BW11,)</f>
        <v>20</v>
      </c>
      <c r="AN10" s="166">
        <f>SUM(BD10:BD11,BI10:BI11,BN10:BN11,BS10:BS11,BX10:BX11,)</f>
        <v>25</v>
      </c>
      <c r="AO10" s="166">
        <f>AK10*2</f>
        <v>12</v>
      </c>
      <c r="AP10" s="166">
        <f>VLOOKUP(AJ10,추피_출력!$C$4:$CG$203,81,0)</f>
        <v>0.06</v>
      </c>
      <c r="AQ10" s="166">
        <f>AK10*4</f>
        <v>24</v>
      </c>
      <c r="AR10" s="166">
        <f>VLOOKUP(AJ10,추피_출력!$C$4:$CG$203,82,0)</f>
        <v>7.0000000000000007E-2</v>
      </c>
      <c r="AS10" s="166">
        <f>AK10*5</f>
        <v>30</v>
      </c>
      <c r="AT10" s="166">
        <f>VLOOKUP(AJ10,추피_출력!$C$4:$CG$203,83,0)</f>
        <v>7.0000000000000007E-2</v>
      </c>
      <c r="AU10" s="164">
        <f>IF(AO10&gt;AM10,"",IF(AQ10&gt;AM10,1,IF(AS10&gt;AM10,2,3)))</f>
        <v>1</v>
      </c>
      <c r="AV10" s="194">
        <f>VLOOKUP(AJ10,추피_출력!$C$4:$CM$209,85,0)</f>
        <v>0.06</v>
      </c>
      <c r="AW10" s="164">
        <f>IF(COUNT(AY10:BA10)&gt;=1,IF(AO10&gt;AN10,"",IF(AQ10&gt;AN10,1,IF(AS10&gt;AN10,2,3))),"")</f>
        <v>2</v>
      </c>
      <c r="AX10" s="164">
        <f>IF(COUNT(AY10:BA10)&gt;=1,VLOOKUP(AJ10,추피_출력!$C$4:$CM$209,86,0),"")</f>
        <v>0.13</v>
      </c>
      <c r="AY10" s="166" t="str">
        <f>VLOOKUP(AJ10,추피_출력!$C$4:$CM$209,87,0)</f>
        <v/>
      </c>
      <c r="AZ10" s="166">
        <f>VLOOKUP(AJ10,추피_출력!$C$4:$CM$209,88,0)</f>
        <v>3.9999999999999991</v>
      </c>
      <c r="BA10" s="166" t="str">
        <f>VLOOKUP(AJ10,추피_출력!$C$4:$CM$209,89,0)</f>
        <v/>
      </c>
      <c r="BB10" s="69" t="s">
        <v>177</v>
      </c>
      <c r="BC10" s="69">
        <f>IF(BB10="","",VLOOKUP(BB10,추피_입력!$B$3:$G$289,3,0))</f>
        <v>2</v>
      </c>
      <c r="BD10" s="69">
        <f>IF(BB10="","",VLOOKUP(BB10,추피_입력!$B$3:$G$289,6,0))</f>
        <v>3</v>
      </c>
      <c r="BE10" s="69" t="str">
        <f t="shared" si="11"/>
        <v>b</v>
      </c>
      <c r="BF10" s="69">
        <f t="shared" si="12"/>
        <v>43000</v>
      </c>
      <c r="BG10" s="69" t="s">
        <v>1315</v>
      </c>
      <c r="BH10" s="69">
        <f>IF(BG10="","",VLOOKUP(BG10,추피_입력!$B$3:$G$289,3,0))</f>
        <v>4</v>
      </c>
      <c r="BI10" s="69">
        <f>IF(BG10="","",VLOOKUP(BG10,추피_입력!$B$3:$G$289,6,0))</f>
        <v>5</v>
      </c>
      <c r="BJ10" s="69" t="str">
        <f t="shared" si="13"/>
        <v>c</v>
      </c>
      <c r="BK10" s="69">
        <f t="shared" si="14"/>
        <v>49000</v>
      </c>
      <c r="BL10" s="69" t="s">
        <v>1301</v>
      </c>
      <c r="BM10" s="69">
        <f>IF(BL10="","",VLOOKUP(BL10,추피_입력!$B$3:$G$289,3,0))</f>
        <v>5</v>
      </c>
      <c r="BN10" s="69">
        <f>IF(BL10="","",VLOOKUP(BL10,추피_입력!$B$3:$G$289,6,0))</f>
        <v>5</v>
      </c>
      <c r="BO10" s="69" t="str">
        <f t="shared" si="15"/>
        <v>c</v>
      </c>
      <c r="BP10" s="69">
        <f t="shared" si="16"/>
        <v>0</v>
      </c>
      <c r="BQ10" s="69" t="s">
        <v>786</v>
      </c>
      <c r="BR10" s="69">
        <f>IF(BQ10="","",VLOOKUP(BQ10,추피_입력!$B$3:$G$289,3,0))</f>
        <v>3</v>
      </c>
      <c r="BS10" s="69">
        <f>IF(BQ10="","",VLOOKUP(BQ10,추피_입력!$B$3:$G$289,6,0))</f>
        <v>4</v>
      </c>
      <c r="BT10" s="69" t="str">
        <f t="shared" si="17"/>
        <v>c</v>
      </c>
      <c r="BU10" s="69">
        <f t="shared" si="18"/>
        <v>32000</v>
      </c>
      <c r="BV10" s="69" t="s">
        <v>787</v>
      </c>
      <c r="BW10" s="69">
        <f>IF(BV10="","",VLOOKUP(BV10,추피_입력!$B$3:$G$289,3,0))</f>
        <v>4</v>
      </c>
      <c r="BX10" s="69">
        <f>IF(BV10="","",VLOOKUP(BV10,추피_입력!$B$3:$G$289,6,0))</f>
        <v>5</v>
      </c>
      <c r="BY10" s="69" t="str">
        <f t="shared" si="19"/>
        <v>c</v>
      </c>
      <c r="BZ10" s="70">
        <f t="shared" si="20"/>
        <v>49000</v>
      </c>
      <c r="CB10" s="169" t="s">
        <v>830</v>
      </c>
      <c r="CC10" s="170"/>
      <c r="CD10" s="170"/>
      <c r="CE10" s="170"/>
      <c r="CF10" s="170"/>
      <c r="CG10" s="170"/>
      <c r="CH10" s="171"/>
    </row>
    <row r="11" spans="2:86" ht="14.25" thickBot="1" x14ac:dyDescent="0.35">
      <c r="B11" s="52">
        <v>9</v>
      </c>
      <c r="C11" s="53" t="s">
        <v>15</v>
      </c>
      <c r="D11" s="7">
        <f>VLOOKUP(C11,추피_입력!$B$3:$G$289,3,0)</f>
        <v>3</v>
      </c>
      <c r="E11" s="54">
        <f>IF(D11="-",16,(IF(D11=0,15,CHOOSE(D11,14,12,9,5,0)))-VLOOKUP(C11,추피_입력!$B$3:$E$289,4,0))</f>
        <v>9</v>
      </c>
      <c r="F11" s="55"/>
      <c r="G11" s="7"/>
      <c r="H11" s="7"/>
      <c r="I11" s="7"/>
      <c r="J11" s="7"/>
      <c r="K11" s="7"/>
      <c r="L11" s="56">
        <f t="shared" si="0"/>
        <v>3</v>
      </c>
      <c r="M11" s="56" t="str">
        <f>LEFT(IF(C11="","",VLOOKUP(C11,추피_입력!$B$3:$E$289,2,0)),1)</f>
        <v>a</v>
      </c>
      <c r="N11" s="56">
        <f t="shared" si="5"/>
        <v>0</v>
      </c>
      <c r="O11" s="56">
        <f t="shared" si="6"/>
        <v>291000</v>
      </c>
      <c r="Q11" s="52">
        <v>48</v>
      </c>
      <c r="R11" s="57" t="s">
        <v>51</v>
      </c>
      <c r="S11" s="7">
        <f>VLOOKUP(R11,추피_입력!$B$3:$G$289,3,0)</f>
        <v>3</v>
      </c>
      <c r="T11" s="54">
        <f>IF(S11="-",16,(IF(S11=0,15,CHOOSE(S11,14,12,9,5,0)))-VLOOKUP(R11,추피_입력!$B$3:$E$289,4,0))</f>
        <v>4</v>
      </c>
      <c r="U11" s="55" t="s">
        <v>79</v>
      </c>
      <c r="V11" s="7">
        <f t="shared" si="1"/>
        <v>4</v>
      </c>
      <c r="W11" s="7"/>
      <c r="X11" s="7" t="str">
        <f t="shared" si="2"/>
        <v/>
      </c>
      <c r="Y11" s="7" t="str">
        <f t="shared" si="3"/>
        <v>삭막</v>
      </c>
      <c r="Z11" s="7" t="str">
        <f t="shared" si="4"/>
        <v/>
      </c>
      <c r="AA11" s="7">
        <f t="shared" si="7"/>
        <v>4</v>
      </c>
      <c r="AB11" s="56" t="str">
        <f>LEFT(IF(R11="","",VLOOKUP(R11,추피_입력!$B$3:$E$289,2,0)),1)</f>
        <v>c</v>
      </c>
      <c r="AC11" s="56">
        <f t="shared" si="8"/>
        <v>32000</v>
      </c>
      <c r="AD11" s="56">
        <f t="shared" si="9"/>
        <v>81000</v>
      </c>
      <c r="AI11" s="168"/>
      <c r="AJ11" s="194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4"/>
      <c r="AV11" s="194"/>
      <c r="AW11" s="164"/>
      <c r="AX11" s="164"/>
      <c r="AY11" s="166"/>
      <c r="AZ11" s="166"/>
      <c r="BA11" s="166"/>
      <c r="BB11" s="69" t="s">
        <v>203</v>
      </c>
      <c r="BC11" s="69">
        <f>IF(BB11="","",VLOOKUP(BB11,추피_입력!$B$3:$G$289,3,0))</f>
        <v>2</v>
      </c>
      <c r="BD11" s="69">
        <f>IF(BB11="","",VLOOKUP(BB11,추피_입력!$B$3:$G$289,6,0))</f>
        <v>3</v>
      </c>
      <c r="BE11" s="69" t="str">
        <f t="shared" si="11"/>
        <v>b</v>
      </c>
      <c r="BF11" s="69">
        <f t="shared" si="12"/>
        <v>43000</v>
      </c>
      <c r="BG11" s="69"/>
      <c r="BH11" s="69"/>
      <c r="BI11" s="69"/>
      <c r="BJ11" s="69" t="str">
        <f t="shared" si="13"/>
        <v/>
      </c>
      <c r="BK11" s="69" t="str">
        <f t="shared" si="14"/>
        <v/>
      </c>
      <c r="BL11" s="69"/>
      <c r="BM11" s="69"/>
      <c r="BN11" s="69"/>
      <c r="BO11" s="69" t="str">
        <f t="shared" si="15"/>
        <v/>
      </c>
      <c r="BP11" s="69" t="str">
        <f t="shared" si="16"/>
        <v/>
      </c>
      <c r="BQ11" s="69"/>
      <c r="BR11" s="69"/>
      <c r="BS11" s="69"/>
      <c r="BT11" s="69" t="str">
        <f t="shared" si="17"/>
        <v/>
      </c>
      <c r="BU11" s="69" t="str">
        <f t="shared" si="18"/>
        <v/>
      </c>
      <c r="BV11" s="69"/>
      <c r="BW11" s="69"/>
      <c r="BX11" s="69"/>
      <c r="BY11" s="69" t="str">
        <f t="shared" si="19"/>
        <v/>
      </c>
      <c r="BZ11" s="70" t="str">
        <f t="shared" si="20"/>
        <v/>
      </c>
      <c r="CB11" s="52" t="s">
        <v>823</v>
      </c>
      <c r="CC11" s="50" t="s">
        <v>824</v>
      </c>
      <c r="CD11" s="50" t="s">
        <v>818</v>
      </c>
      <c r="CE11" s="50" t="s">
        <v>826</v>
      </c>
      <c r="CF11" s="50" t="s">
        <v>827</v>
      </c>
      <c r="CG11" s="50" t="s">
        <v>828</v>
      </c>
      <c r="CH11" s="60" t="s">
        <v>829</v>
      </c>
    </row>
    <row r="12" spans="2:86" x14ac:dyDescent="0.3">
      <c r="B12" s="52">
        <v>10</v>
      </c>
      <c r="C12" s="53" t="s">
        <v>59</v>
      </c>
      <c r="D12" s="7">
        <f>VLOOKUP(C12,추피_입력!$B$3:$G$289,3,0)</f>
        <v>2</v>
      </c>
      <c r="E12" s="54">
        <f>IF(D12="-",16,(IF(D12=0,15,CHOOSE(D12,14,12,9,5,0)))-VLOOKUP(C12,추피_입력!$B$3:$E$289,4,0))</f>
        <v>9</v>
      </c>
      <c r="F12" s="55"/>
      <c r="G12" s="7"/>
      <c r="H12" s="7"/>
      <c r="I12" s="7"/>
      <c r="J12" s="7"/>
      <c r="K12" s="7"/>
      <c r="L12" s="56">
        <f t="shared" si="0"/>
        <v>3</v>
      </c>
      <c r="M12" s="56" t="str">
        <f>LEFT(IF(C12="","",VLOOKUP(C12,추피_입력!$B$3:$E$289,2,0)),1)</f>
        <v>a</v>
      </c>
      <c r="N12" s="56">
        <f t="shared" si="5"/>
        <v>65000</v>
      </c>
      <c r="O12" s="56">
        <f t="shared" si="6"/>
        <v>356000</v>
      </c>
      <c r="Q12" s="52">
        <v>49</v>
      </c>
      <c r="R12" s="57" t="s">
        <v>64</v>
      </c>
      <c r="S12" s="7">
        <f>VLOOKUP(R12,추피_입력!$B$3:$G$289,3,0)</f>
        <v>1</v>
      </c>
      <c r="T12" s="54">
        <f>IF(S12="-",16,(IF(S12=0,15,CHOOSE(S12,14,12,9,5,0)))-VLOOKUP(R12,추피_입력!$B$3:$E$289,4,0))</f>
        <v>8</v>
      </c>
      <c r="U12" s="55" t="s">
        <v>78</v>
      </c>
      <c r="V12" s="7">
        <f t="shared" si="1"/>
        <v>8</v>
      </c>
      <c r="W12" s="7"/>
      <c r="X12" s="7" t="str">
        <f t="shared" si="2"/>
        <v/>
      </c>
      <c r="Y12" s="7" t="str">
        <f t="shared" si="3"/>
        <v>조화</v>
      </c>
      <c r="Z12" s="7" t="str">
        <f t="shared" si="4"/>
        <v/>
      </c>
      <c r="AA12" s="7">
        <f t="shared" si="7"/>
        <v>3</v>
      </c>
      <c r="AB12" s="56" t="str">
        <f>LEFT(IF(R12="","",VLOOKUP(R12,추피_입력!$B$3:$E$289,2,0)),1)</f>
        <v>c</v>
      </c>
      <c r="AC12" s="56">
        <f t="shared" si="8"/>
        <v>36000</v>
      </c>
      <c r="AD12" s="56">
        <f t="shared" si="9"/>
        <v>117000</v>
      </c>
      <c r="AF12" s="156" t="s">
        <v>835</v>
      </c>
      <c r="AG12" s="157"/>
      <c r="AI12" s="71">
        <v>7</v>
      </c>
      <c r="AJ12" s="72" t="s">
        <v>110</v>
      </c>
      <c r="AK12" s="73">
        <f>AM12/AVERAGE(BC12,BH12,BM12,BR12,BW12)</f>
        <v>4</v>
      </c>
      <c r="AL12" s="73">
        <f>AVERAGE(BC12,BH12,BM12,BR12,BW12)</f>
        <v>4</v>
      </c>
      <c r="AM12" s="73">
        <f>SUM(BC12,BH12,BM12,BR12,BW12)</f>
        <v>16</v>
      </c>
      <c r="AN12" s="73">
        <f>SUM(BD12,BI12,BN12,BS12,BX12)</f>
        <v>19</v>
      </c>
      <c r="AO12" s="73">
        <f>AK12*2</f>
        <v>8</v>
      </c>
      <c r="AP12" s="73">
        <f>VLOOKUP(AJ12,추피_출력!$C$4:$CG$203,81,0)</f>
        <v>0.06</v>
      </c>
      <c r="AQ12" s="73">
        <f>AK12*4</f>
        <v>16</v>
      </c>
      <c r="AR12" s="73">
        <f>VLOOKUP(AJ12,추피_출력!$C$4:$CG$203,82,0)</f>
        <v>7.0000000000000007E-2</v>
      </c>
      <c r="AS12" s="73">
        <f>AK12*5</f>
        <v>20</v>
      </c>
      <c r="AT12" s="73">
        <f>VLOOKUP(AJ12,추피_출력!$C$4:$CG$203,83,0)</f>
        <v>7.0000000000000007E-2</v>
      </c>
      <c r="AU12" s="74">
        <f>IF(AO12&gt;AM12,"",IF(AQ12&gt;AM12,1,IF(AS12&gt;AM12,2,3)))</f>
        <v>2</v>
      </c>
      <c r="AV12" s="72">
        <f>VLOOKUP(AJ12,추피_출력!$C$4:$CM$209,85,0)</f>
        <v>0.13</v>
      </c>
      <c r="AW12" s="74" t="str">
        <f>IF(COUNT(AY12:BA12)&gt;=1,IF(AO12&gt;AN12,"",IF(AQ12&gt;AN12,1,IF(AS12&gt;AN12,2,3))),"")</f>
        <v/>
      </c>
      <c r="AX12" s="74" t="str">
        <f>IF(COUNT(AY12:BA12)&gt;=1,VLOOKUP(AJ12,추피_출력!$C$4:$CM$209,86,0),"")</f>
        <v/>
      </c>
      <c r="AY12" s="73" t="str">
        <f>VLOOKUP(AJ12,추피_출력!$C$4:$CM$209,87,0)</f>
        <v/>
      </c>
      <c r="AZ12" s="73" t="str">
        <f>VLOOKUP(AJ12,추피_출력!$C$4:$CM$209,88,0)</f>
        <v/>
      </c>
      <c r="BA12" s="73" t="str">
        <f>VLOOKUP(AJ12,추피_출력!$C$4:$CM$209,89,0)</f>
        <v/>
      </c>
      <c r="BB12" s="63" t="s">
        <v>200</v>
      </c>
      <c r="BC12" s="63">
        <f>IF(BB12="","",VLOOKUP(BB12,추피_입력!$B$3:$G$289,3,0))</f>
        <v>4</v>
      </c>
      <c r="BD12" s="63">
        <f>IF(BB12="","",VLOOKUP(BB12,추피_입력!$B$3:$G$289,6,0))</f>
        <v>5</v>
      </c>
      <c r="BE12" s="63" t="str">
        <f t="shared" si="11"/>
        <v>c</v>
      </c>
      <c r="BF12" s="63">
        <f t="shared" si="12"/>
        <v>49000</v>
      </c>
      <c r="BG12" s="63" t="s">
        <v>866</v>
      </c>
      <c r="BH12" s="63">
        <f>IF(BG12="","",VLOOKUP(BG12,추피_입력!$B$3:$G$289,3,0))</f>
        <v>4</v>
      </c>
      <c r="BI12" s="63">
        <f>IF(BG12="","",VLOOKUP(BG12,추피_입력!$B$3:$G$289,6,0))</f>
        <v>5</v>
      </c>
      <c r="BJ12" s="63" t="str">
        <f t="shared" si="13"/>
        <v>c</v>
      </c>
      <c r="BK12" s="63">
        <f t="shared" si="14"/>
        <v>49000</v>
      </c>
      <c r="BL12" s="63" t="s">
        <v>1302</v>
      </c>
      <c r="BM12" s="63">
        <f>IF(BL12="","",VLOOKUP(BL12,추피_입력!$B$3:$G$289,3,0))</f>
        <v>3</v>
      </c>
      <c r="BN12" s="63">
        <f>IF(BL12="","",VLOOKUP(BL12,추피_입력!$B$3:$G$289,6,0))</f>
        <v>4</v>
      </c>
      <c r="BO12" s="63" t="str">
        <f t="shared" si="15"/>
        <v>c</v>
      </c>
      <c r="BP12" s="63">
        <f t="shared" si="16"/>
        <v>32000</v>
      </c>
      <c r="BQ12" s="63" t="s">
        <v>785</v>
      </c>
      <c r="BR12" s="63">
        <f>IF(BQ12="","",VLOOKUP(BQ12,추피_입력!$B$3:$G$289,3,0))</f>
        <v>5</v>
      </c>
      <c r="BS12" s="63">
        <f>IF(BQ12="","",VLOOKUP(BQ12,추피_입력!$B$3:$G$289,6,0))</f>
        <v>5</v>
      </c>
      <c r="BT12" s="63" t="str">
        <f t="shared" si="17"/>
        <v>c</v>
      </c>
      <c r="BU12" s="63">
        <f t="shared" si="18"/>
        <v>0</v>
      </c>
      <c r="BV12" s="63"/>
      <c r="BW12" s="63" t="str">
        <f>IF(BV12="","",VLOOKUP(BV12,추피_입력!$B$3:$G$289,3,0))</f>
        <v/>
      </c>
      <c r="BX12" s="63" t="str">
        <f>IF(BV12="","",VLOOKUP(BV12,추피_입력!$B$3:$G$289,6,0))</f>
        <v/>
      </c>
      <c r="BY12" s="63" t="str">
        <f t="shared" si="19"/>
        <v/>
      </c>
      <c r="BZ12" s="64" t="str">
        <f t="shared" si="20"/>
        <v/>
      </c>
      <c r="CB12" s="52" t="s">
        <v>809</v>
      </c>
      <c r="CC12" s="50" t="s">
        <v>814</v>
      </c>
      <c r="CD12" s="7">
        <f t="shared" ref="CD12:CH16" si="22">SUM(CC12,CD4)</f>
        <v>29000</v>
      </c>
      <c r="CE12" s="7">
        <f t="shared" si="22"/>
        <v>72000</v>
      </c>
      <c r="CF12" s="7">
        <f t="shared" si="22"/>
        <v>137000</v>
      </c>
      <c r="CG12" s="7">
        <f t="shared" si="22"/>
        <v>234000</v>
      </c>
      <c r="CH12" s="54">
        <f t="shared" si="22"/>
        <v>428000</v>
      </c>
    </row>
    <row r="13" spans="2:86" x14ac:dyDescent="0.3">
      <c r="B13" s="52">
        <v>11</v>
      </c>
      <c r="C13" s="53" t="s">
        <v>52</v>
      </c>
      <c r="D13" s="7">
        <f>VLOOKUP(C13,추피_입력!$B$3:$G$289,3,0)</f>
        <v>1</v>
      </c>
      <c r="E13" s="54">
        <f>IF(D13="-",16,(IF(D13=0,15,CHOOSE(D13,14,12,9,5,0)))-VLOOKUP(C13,추피_입력!$B$3:$E$289,4,0))</f>
        <v>9</v>
      </c>
      <c r="F13" s="55"/>
      <c r="G13" s="7"/>
      <c r="H13" s="7"/>
      <c r="I13" s="7"/>
      <c r="J13" s="7"/>
      <c r="K13" s="7"/>
      <c r="L13" s="56">
        <f t="shared" si="0"/>
        <v>3</v>
      </c>
      <c r="M13" s="56" t="str">
        <f>LEFT(IF(C13="","",VLOOKUP(C13,추피_입력!$B$3:$E$289,2,0)),1)</f>
        <v>a</v>
      </c>
      <c r="N13" s="56">
        <f t="shared" si="5"/>
        <v>108000</v>
      </c>
      <c r="O13" s="56">
        <f t="shared" si="6"/>
        <v>399000</v>
      </c>
      <c r="Q13" s="52">
        <v>50</v>
      </c>
      <c r="R13" s="57" t="s">
        <v>40</v>
      </c>
      <c r="S13" s="7">
        <f>VLOOKUP(R13,추피_입력!$B$3:$G$289,3,0)</f>
        <v>1</v>
      </c>
      <c r="T13" s="54">
        <f>IF(S13="-",16,(IF(S13=0,15,CHOOSE(S13,14,12,9,5,0)))-VLOOKUP(R13,추피_입력!$B$3:$E$289,4,0))</f>
        <v>11</v>
      </c>
      <c r="U13" s="55" t="s">
        <v>78</v>
      </c>
      <c r="V13" s="7">
        <f t="shared" si="1"/>
        <v>11</v>
      </c>
      <c r="W13" s="7"/>
      <c r="X13" s="7" t="str">
        <f t="shared" si="2"/>
        <v/>
      </c>
      <c r="Y13" s="7" t="str">
        <f t="shared" si="3"/>
        <v>조화</v>
      </c>
      <c r="Z13" s="7" t="str">
        <f t="shared" si="4"/>
        <v/>
      </c>
      <c r="AA13" s="7">
        <f t="shared" si="7"/>
        <v>2</v>
      </c>
      <c r="AB13" s="56" t="str">
        <f>LEFT(IF(R13="","",VLOOKUP(R13,추피_입력!$B$3:$E$289,2,0)),1)</f>
        <v>c</v>
      </c>
      <c r="AC13" s="56">
        <f t="shared" si="8"/>
        <v>14000</v>
      </c>
      <c r="AD13" s="56">
        <f t="shared" si="9"/>
        <v>117000</v>
      </c>
      <c r="AF13" s="158"/>
      <c r="AG13" s="159"/>
      <c r="AI13" s="75">
        <v>8</v>
      </c>
      <c r="AJ13" s="76" t="s">
        <v>205</v>
      </c>
      <c r="AK13" s="77">
        <f>AM13/AVERAGE(BC13,BH13,BM13,BR13,BW13)</f>
        <v>5</v>
      </c>
      <c r="AL13" s="77">
        <f>AVERAGE(BC13,BH13,BM13,BR13,BW13)</f>
        <v>4</v>
      </c>
      <c r="AM13" s="77">
        <f>SUM(BC13,BH13,BM13,BR13,BW13)</f>
        <v>20</v>
      </c>
      <c r="AN13" s="77">
        <f>SUM(BD13,BI13,BN13,BS13,BX13)</f>
        <v>23</v>
      </c>
      <c r="AO13" s="77">
        <f>AK13*2</f>
        <v>10</v>
      </c>
      <c r="AP13" s="77">
        <f>VLOOKUP(AJ13,추피_출력!$C$4:$CG$203,81,0)</f>
        <v>0.06</v>
      </c>
      <c r="AQ13" s="77">
        <f>AK13*4</f>
        <v>20</v>
      </c>
      <c r="AR13" s="77">
        <f>VLOOKUP(AJ13,추피_출력!$C$4:$CG$203,82,0)</f>
        <v>7.0000000000000007E-2</v>
      </c>
      <c r="AS13" s="77">
        <f>AK13*5</f>
        <v>25</v>
      </c>
      <c r="AT13" s="77">
        <f>VLOOKUP(AJ13,추피_출력!$C$4:$CG$203,83,0)</f>
        <v>7.0000000000000007E-2</v>
      </c>
      <c r="AU13" s="67">
        <f>IF(AO13&gt;AM13,"",IF(AQ13&gt;AM13,1,IF(AS13&gt;AM13,2,3)))</f>
        <v>2</v>
      </c>
      <c r="AV13" s="76">
        <f>VLOOKUP(AJ13,추피_출력!$C$4:$CM$209,85,0)</f>
        <v>0.13</v>
      </c>
      <c r="AW13" s="67" t="str">
        <f>IF(COUNT(AY13:BA13)&gt;=1,IF(AO13&gt;AN13,"",IF(AQ13&gt;AN13,1,IF(AS13&gt;AN13,2,3))),"")</f>
        <v/>
      </c>
      <c r="AX13" s="67" t="str">
        <f>IF(COUNT(AY13:BA13)&gt;=1,VLOOKUP(AJ13,추피_출력!$C$4:$CM$209,86,0),"")</f>
        <v/>
      </c>
      <c r="AY13" s="77" t="str">
        <f>VLOOKUP(AJ13,추피_출력!$C$4:$CM$209,87,0)</f>
        <v/>
      </c>
      <c r="AZ13" s="77" t="str">
        <f>VLOOKUP(AJ13,추피_출력!$C$4:$CM$209,88,0)</f>
        <v/>
      </c>
      <c r="BA13" s="77" t="str">
        <f>VLOOKUP(AJ13,추피_출력!$C$4:$CM$209,89,0)</f>
        <v/>
      </c>
      <c r="BB13" s="69" t="s">
        <v>202</v>
      </c>
      <c r="BC13" s="69">
        <f>IF(BB13="","",VLOOKUP(BB13,추피_입력!$B$3:$G$289,3,0))</f>
        <v>3</v>
      </c>
      <c r="BD13" s="69">
        <f>IF(BB13="","",VLOOKUP(BB13,추피_입력!$B$3:$G$289,6,0))</f>
        <v>4</v>
      </c>
      <c r="BE13" s="69" t="str">
        <f t="shared" si="11"/>
        <v>c</v>
      </c>
      <c r="BF13" s="69">
        <f t="shared" si="12"/>
        <v>32000</v>
      </c>
      <c r="BG13" s="69" t="s">
        <v>1316</v>
      </c>
      <c r="BH13" s="69">
        <f>IF(BG13="","",VLOOKUP(BG13,추피_입력!$B$3:$G$289,3,0))</f>
        <v>5</v>
      </c>
      <c r="BI13" s="69">
        <f>IF(BG13="","",VLOOKUP(BG13,추피_입력!$B$3:$G$289,6,0))</f>
        <v>5</v>
      </c>
      <c r="BJ13" s="69" t="str">
        <f t="shared" si="13"/>
        <v>b</v>
      </c>
      <c r="BK13" s="69">
        <f t="shared" si="14"/>
        <v>0</v>
      </c>
      <c r="BL13" s="69" t="s">
        <v>866</v>
      </c>
      <c r="BM13" s="69">
        <f>IF(BL13="","",VLOOKUP(BL13,추피_입력!$B$3:$G$289,3,0))</f>
        <v>4</v>
      </c>
      <c r="BN13" s="69">
        <f>IF(BL13="","",VLOOKUP(BL13,추피_입력!$B$3:$G$289,6,0))</f>
        <v>5</v>
      </c>
      <c r="BO13" s="69" t="str">
        <f t="shared" si="15"/>
        <v>c</v>
      </c>
      <c r="BP13" s="69">
        <f t="shared" si="16"/>
        <v>49000</v>
      </c>
      <c r="BQ13" s="69" t="s">
        <v>782</v>
      </c>
      <c r="BR13" s="69">
        <f>IF(BQ13="","",VLOOKUP(BQ13,추피_입력!$B$3:$G$289,3,0))</f>
        <v>3</v>
      </c>
      <c r="BS13" s="69">
        <f>IF(BQ13="","",VLOOKUP(BQ13,추피_입력!$B$3:$G$289,6,0))</f>
        <v>4</v>
      </c>
      <c r="BT13" s="69" t="str">
        <f t="shared" si="17"/>
        <v>d</v>
      </c>
      <c r="BU13" s="69">
        <f t="shared" si="18"/>
        <v>13500</v>
      </c>
      <c r="BV13" s="69" t="s">
        <v>788</v>
      </c>
      <c r="BW13" s="69">
        <f>IF(BV13="","",VLOOKUP(BV13,추피_입력!$B$3:$G$289,3,0))</f>
        <v>5</v>
      </c>
      <c r="BX13" s="69">
        <f>IF(BV13="","",VLOOKUP(BV13,추피_입력!$B$3:$G$289,6,0))</f>
        <v>5</v>
      </c>
      <c r="BY13" s="69" t="str">
        <f t="shared" si="19"/>
        <v>d</v>
      </c>
      <c r="BZ13" s="70">
        <f t="shared" si="20"/>
        <v>0</v>
      </c>
      <c r="CB13" s="52" t="s">
        <v>810</v>
      </c>
      <c r="CC13" s="50" t="s">
        <v>815</v>
      </c>
      <c r="CD13" s="7">
        <f t="shared" si="22"/>
        <v>19000</v>
      </c>
      <c r="CE13" s="7">
        <f t="shared" si="22"/>
        <v>48000</v>
      </c>
      <c r="CF13" s="7">
        <f t="shared" si="22"/>
        <v>91000</v>
      </c>
      <c r="CG13" s="7">
        <f t="shared" si="22"/>
        <v>156000</v>
      </c>
      <c r="CH13" s="54">
        <f t="shared" si="22"/>
        <v>253000</v>
      </c>
    </row>
    <row r="14" spans="2:86" x14ac:dyDescent="0.3">
      <c r="B14" s="52">
        <v>12</v>
      </c>
      <c r="C14" s="53" t="s">
        <v>20</v>
      </c>
      <c r="D14" s="7">
        <f>VLOOKUP(C14,추피_입력!$B$3:$G$289,3,0)</f>
        <v>3</v>
      </c>
      <c r="E14" s="54">
        <f>IF(D14="-",16,(IF(D14=0,15,CHOOSE(D14,14,12,9,5,0)))-VLOOKUP(C14,추피_입력!$B$3:$E$289,4,0))</f>
        <v>6</v>
      </c>
      <c r="F14" s="55"/>
      <c r="G14" s="7"/>
      <c r="H14" s="7"/>
      <c r="I14" s="7"/>
      <c r="J14" s="7"/>
      <c r="K14" s="7"/>
      <c r="L14" s="56">
        <f t="shared" si="0"/>
        <v>3</v>
      </c>
      <c r="M14" s="56" t="str">
        <f>LEFT(IF(C14="","",VLOOKUP(C14,추피_입력!$B$3:$E$289,2,0)),1)</f>
        <v>a</v>
      </c>
      <c r="N14" s="56">
        <f t="shared" si="5"/>
        <v>0</v>
      </c>
      <c r="O14" s="56">
        <f t="shared" si="6"/>
        <v>291000</v>
      </c>
      <c r="Q14" s="52">
        <v>51</v>
      </c>
      <c r="R14" s="57" t="s">
        <v>35</v>
      </c>
      <c r="S14" s="7">
        <f>VLOOKUP(R14,추피_입력!$B$3:$G$289,3,0)</f>
        <v>0</v>
      </c>
      <c r="T14" s="54">
        <f>IF(S14="-",16,(IF(S14=0,15,CHOOSE(S14,14,12,9,5,0)))-VLOOKUP(R14,추피_입력!$B$3:$E$289,4,0))</f>
        <v>4</v>
      </c>
      <c r="U14" s="55" t="s">
        <v>79</v>
      </c>
      <c r="V14" s="7">
        <f t="shared" si="1"/>
        <v>4</v>
      </c>
      <c r="W14" s="7"/>
      <c r="X14" s="7" t="str">
        <f t="shared" si="2"/>
        <v/>
      </c>
      <c r="Y14" s="7" t="str">
        <f t="shared" si="3"/>
        <v>삭막</v>
      </c>
      <c r="Z14" s="7" t="str">
        <f t="shared" si="4"/>
        <v/>
      </c>
      <c r="AA14" s="7">
        <f t="shared" si="7"/>
        <v>4</v>
      </c>
      <c r="AB14" s="56" t="str">
        <f>LEFT(IF(R14="","",VLOOKUP(R14,추피_입력!$B$3:$E$289,2,0)),1)</f>
        <v>c</v>
      </c>
      <c r="AC14" s="56">
        <f t="shared" si="8"/>
        <v>78000</v>
      </c>
      <c r="AD14" s="56">
        <f t="shared" si="9"/>
        <v>127000</v>
      </c>
      <c r="AF14" s="65" t="str">
        <f t="shared" ref="AF14:AF20" si="23">AF4</f>
        <v>용감</v>
      </c>
      <c r="AG14" s="85">
        <f t="shared" ref="AG14:AG20" si="24">SUMIFS($G$18:$G$41,$F$18:$F$41,AF14)+SUMIFS($I$18:$I$41,$H$18:$H$41,AF14)+SUMIFS($V$3:$V$41,$U$3:$U$41,AF14)+SUMIFS($X$3:$X$41,$W$3:$W$41,AF14)</f>
        <v>37</v>
      </c>
      <c r="AI14" s="160">
        <v>9</v>
      </c>
      <c r="AJ14" s="193" t="s">
        <v>217</v>
      </c>
      <c r="AK14" s="167">
        <f>AM14/AVERAGE(BC14:BC15,BH14:BH15,BM14:BM15,BR14:BR15,BW14:BW15)</f>
        <v>7</v>
      </c>
      <c r="AL14" s="189">
        <f>AVERAGE(BC14:BC15,BH14:BH15,BM14:BM15,BR14:BR15,BW14:BW15)</f>
        <v>2</v>
      </c>
      <c r="AM14" s="189">
        <f>SUM(BC14:BC15,BH14:BH15,BM14:BM15,BR14:BR15,BW14:BW15,)</f>
        <v>14</v>
      </c>
      <c r="AN14" s="189">
        <f>SUM(BD14:BD15,BI14:BI15,BN14:BN15,BS14:BS15,BX14:BX15,)</f>
        <v>25</v>
      </c>
      <c r="AO14" s="167">
        <f>AK14*2</f>
        <v>14</v>
      </c>
      <c r="AP14" s="167">
        <f>VLOOKUP(AJ14,추피_출력!$C$4:$CG$203,81,0)</f>
        <v>0.06</v>
      </c>
      <c r="AQ14" s="167">
        <f>AK14*4</f>
        <v>28</v>
      </c>
      <c r="AR14" s="167">
        <f>VLOOKUP(AJ14,추피_출력!$C$4:$CG$203,82,0)</f>
        <v>7.0000000000000007E-2</v>
      </c>
      <c r="AS14" s="167">
        <f>AK14*5</f>
        <v>35</v>
      </c>
      <c r="AT14" s="167">
        <f>VLOOKUP(AJ14,추피_출력!$C$4:$CG$203,83,0)</f>
        <v>7.0000000000000007E-2</v>
      </c>
      <c r="AU14" s="165">
        <f>IF(AO14&gt;AM14,"",IF(AQ14&gt;AM14,1,IF(AS14&gt;AM14,2,3)))</f>
        <v>1</v>
      </c>
      <c r="AV14" s="193">
        <f>VLOOKUP(AJ14,추피_출력!$C$4:$CM$209,85,0)</f>
        <v>0.06</v>
      </c>
      <c r="AW14" s="165" t="str">
        <f>IF(COUNT(AY14:BA14)&gt;=1,IF(AO14&gt;AN14,"",IF(AQ14&gt;AN14,1,IF(AS14&gt;AN14,2,3))),"")</f>
        <v/>
      </c>
      <c r="AX14" s="165" t="str">
        <f>IF(COUNT(AY14:BA14)&gt;=1,VLOOKUP(AJ14,추피_출력!$C$4:$CM$209,86,0),"")</f>
        <v/>
      </c>
      <c r="AY14" s="167" t="str">
        <f>VLOOKUP(AJ14,추피_출력!$C$4:$CM$209,87,0)</f>
        <v/>
      </c>
      <c r="AZ14" s="167" t="str">
        <f>VLOOKUP(AJ14,추피_출력!$C$4:$CM$209,88,0)</f>
        <v/>
      </c>
      <c r="BA14" s="167" t="str">
        <f>VLOOKUP(AJ14,추피_출력!$C$4:$CM$209,89,0)</f>
        <v/>
      </c>
      <c r="BB14" s="63" t="s">
        <v>218</v>
      </c>
      <c r="BC14" s="63">
        <f>IF(BB14="","",VLOOKUP(BB14,추피_입력!$B$3:$G$289,3,0))</f>
        <v>1</v>
      </c>
      <c r="BD14" s="63">
        <f>IF(BB14="","",VLOOKUP(BB14,추피_입력!$B$3:$G$289,6,0))</f>
        <v>5</v>
      </c>
      <c r="BE14" s="63" t="str">
        <f t="shared" si="11"/>
        <v>b</v>
      </c>
      <c r="BF14" s="63">
        <f t="shared" si="12"/>
        <v>234000</v>
      </c>
      <c r="BG14" s="63" t="s">
        <v>1317</v>
      </c>
      <c r="BH14" s="63">
        <f>IF(BG14="","",VLOOKUP(BG14,추피_입력!$B$3:$G$289,3,0))</f>
        <v>1</v>
      </c>
      <c r="BI14" s="63">
        <f>IF(BG14="","",VLOOKUP(BG14,추피_입력!$B$3:$G$289,6,0))</f>
        <v>5</v>
      </c>
      <c r="BJ14" s="63" t="str">
        <f t="shared" si="13"/>
        <v>c</v>
      </c>
      <c r="BK14" s="63">
        <f t="shared" si="14"/>
        <v>117000</v>
      </c>
      <c r="BL14" s="63" t="s">
        <v>1303</v>
      </c>
      <c r="BM14" s="63">
        <f>IF(BL14="","",VLOOKUP(BL14,추피_입력!$B$3:$G$289,3,0))</f>
        <v>2</v>
      </c>
      <c r="BN14" s="63">
        <f>IF(BL14="","",VLOOKUP(BL14,추피_입력!$B$3:$G$289,6,0))</f>
        <v>2</v>
      </c>
      <c r="BO14" s="63" t="str">
        <f t="shared" si="15"/>
        <v>e</v>
      </c>
      <c r="BP14" s="63">
        <f t="shared" si="16"/>
        <v>0</v>
      </c>
      <c r="BQ14" s="63" t="s">
        <v>789</v>
      </c>
      <c r="BR14" s="63">
        <f>IF(BQ14="","",VLOOKUP(BQ14,추피_입력!$B$3:$G$289,3,0))</f>
        <v>2</v>
      </c>
      <c r="BS14" s="63">
        <f>IF(BQ14="","",VLOOKUP(BQ14,추피_입력!$B$3:$G$289,6,0))</f>
        <v>2</v>
      </c>
      <c r="BT14" s="63" t="str">
        <f t="shared" si="17"/>
        <v>e</v>
      </c>
      <c r="BU14" s="63">
        <f t="shared" si="18"/>
        <v>0</v>
      </c>
      <c r="BV14" s="63" t="s">
        <v>790</v>
      </c>
      <c r="BW14" s="63">
        <f>IF(BV14="","",VLOOKUP(BV14,추피_입력!$B$3:$G$289,3,0))</f>
        <v>3</v>
      </c>
      <c r="BX14" s="63">
        <f>IF(BV14="","",VLOOKUP(BV14,추피_입력!$B$3:$G$289,6,0))</f>
        <v>4</v>
      </c>
      <c r="BY14" s="63" t="str">
        <f t="shared" si="19"/>
        <v>d</v>
      </c>
      <c r="BZ14" s="64">
        <f t="shared" si="20"/>
        <v>13500</v>
      </c>
      <c r="CB14" s="52" t="s">
        <v>811</v>
      </c>
      <c r="CC14" s="50" t="s">
        <v>816</v>
      </c>
      <c r="CD14" s="7">
        <f t="shared" si="22"/>
        <v>10000</v>
      </c>
      <c r="CE14" s="7">
        <f t="shared" si="22"/>
        <v>24000</v>
      </c>
      <c r="CF14" s="7">
        <f t="shared" si="22"/>
        <v>46000</v>
      </c>
      <c r="CG14" s="7">
        <f t="shared" si="22"/>
        <v>78000</v>
      </c>
      <c r="CH14" s="54">
        <f t="shared" si="22"/>
        <v>127000</v>
      </c>
    </row>
    <row r="15" spans="2:86" x14ac:dyDescent="0.3">
      <c r="B15" s="52">
        <v>13</v>
      </c>
      <c r="C15" s="53" t="s">
        <v>17</v>
      </c>
      <c r="D15" s="7">
        <f>VLOOKUP(C15,추피_입력!$B$3:$G$289,3,0)</f>
        <v>0</v>
      </c>
      <c r="E15" s="54">
        <f>IF(D15="-",16,(IF(D15=0,15,CHOOSE(D15,14,12,9,5,0)))-VLOOKUP(C15,추피_입력!$B$3:$E$289,4,0))</f>
        <v>15</v>
      </c>
      <c r="F15" s="55"/>
      <c r="G15" s="7"/>
      <c r="H15" s="7"/>
      <c r="I15" s="7"/>
      <c r="J15" s="7"/>
      <c r="K15" s="7"/>
      <c r="L15" s="56">
        <f t="shared" si="0"/>
        <v>0</v>
      </c>
      <c r="M15" s="56" t="str">
        <f>LEFT(IF(C15="","",VLOOKUP(C15,추피_입력!$B$3:$E$289,2,0)),1)</f>
        <v>a</v>
      </c>
      <c r="N15" s="56">
        <f t="shared" si="5"/>
        <v>0</v>
      </c>
      <c r="O15" s="56">
        <f t="shared" si="6"/>
        <v>428000</v>
      </c>
      <c r="Q15" s="52">
        <v>52</v>
      </c>
      <c r="R15" s="57" t="s">
        <v>56</v>
      </c>
      <c r="S15" s="7">
        <f>VLOOKUP(R15,추피_입력!$B$3:$G$289,3,0)</f>
        <v>1</v>
      </c>
      <c r="T15" s="54">
        <f>IF(S15="-",16,(IF(S15=0,15,CHOOSE(S15,14,12,9,5,0)))-VLOOKUP(R15,추피_입력!$B$3:$E$289,4,0))</f>
        <v>10</v>
      </c>
      <c r="U15" s="55" t="s">
        <v>78</v>
      </c>
      <c r="V15" s="7">
        <f t="shared" si="1"/>
        <v>10</v>
      </c>
      <c r="W15" s="7"/>
      <c r="X15" s="7" t="str">
        <f t="shared" si="2"/>
        <v/>
      </c>
      <c r="Y15" s="7" t="str">
        <f t="shared" si="3"/>
        <v>조화</v>
      </c>
      <c r="Z15" s="7" t="str">
        <f t="shared" si="4"/>
        <v/>
      </c>
      <c r="AA15" s="7">
        <f t="shared" si="7"/>
        <v>2</v>
      </c>
      <c r="AB15" s="56" t="str">
        <f>LEFT(IF(R15="","",VLOOKUP(R15,추피_입력!$B$3:$E$289,2,0)),1)</f>
        <v>c</v>
      </c>
      <c r="AC15" s="56">
        <f t="shared" si="8"/>
        <v>14000</v>
      </c>
      <c r="AD15" s="56">
        <f t="shared" si="9"/>
        <v>117000</v>
      </c>
      <c r="AF15" s="65" t="str">
        <f t="shared" si="23"/>
        <v>단단</v>
      </c>
      <c r="AG15" s="85">
        <f t="shared" si="24"/>
        <v>37</v>
      </c>
      <c r="AI15" s="160"/>
      <c r="AJ15" s="193"/>
      <c r="AK15" s="167"/>
      <c r="AL15" s="189"/>
      <c r="AM15" s="189"/>
      <c r="AN15" s="189"/>
      <c r="AO15" s="167"/>
      <c r="AP15" s="167"/>
      <c r="AQ15" s="167"/>
      <c r="AR15" s="167"/>
      <c r="AS15" s="167"/>
      <c r="AT15" s="167"/>
      <c r="AU15" s="165"/>
      <c r="AV15" s="193"/>
      <c r="AW15" s="165"/>
      <c r="AX15" s="165"/>
      <c r="AY15" s="167"/>
      <c r="AZ15" s="167"/>
      <c r="BA15" s="167"/>
      <c r="BB15" s="63" t="s">
        <v>223</v>
      </c>
      <c r="BC15" s="63">
        <f>IF(BB15="","",VLOOKUP(BB15,추피_입력!$B$3:$G$289,3,0))</f>
        <v>3</v>
      </c>
      <c r="BD15" s="63">
        <f>IF(BB15="","",VLOOKUP(BB15,추피_입력!$B$3:$G$289,6,0))</f>
        <v>3</v>
      </c>
      <c r="BE15" s="63" t="str">
        <f t="shared" si="11"/>
        <v>e</v>
      </c>
      <c r="BF15" s="63">
        <f t="shared" si="12"/>
        <v>0</v>
      </c>
      <c r="BG15" s="63" t="s">
        <v>1308</v>
      </c>
      <c r="BH15" s="63">
        <f>IF(BG15="","",VLOOKUP(BG15,추피_입력!$B$3:$G$289,3,0))</f>
        <v>2</v>
      </c>
      <c r="BI15" s="63">
        <f>IF(BG15="","",VLOOKUP(BG15,추피_입력!$B$3:$G$289,6,0))</f>
        <v>4</v>
      </c>
      <c r="BJ15" s="63" t="str">
        <f t="shared" si="13"/>
        <v>d</v>
      </c>
      <c r="BK15" s="63">
        <f t="shared" si="14"/>
        <v>22500</v>
      </c>
      <c r="BL15" s="63"/>
      <c r="BM15" s="63"/>
      <c r="BN15" s="63"/>
      <c r="BO15" s="63" t="str">
        <f t="shared" si="15"/>
        <v/>
      </c>
      <c r="BP15" s="63" t="str">
        <f t="shared" si="16"/>
        <v/>
      </c>
      <c r="BQ15" s="63"/>
      <c r="BR15" s="63"/>
      <c r="BS15" s="63"/>
      <c r="BT15" s="63" t="str">
        <f t="shared" si="17"/>
        <v/>
      </c>
      <c r="BU15" s="63" t="str">
        <f t="shared" si="18"/>
        <v/>
      </c>
      <c r="BV15" s="63"/>
      <c r="BW15" s="63"/>
      <c r="BX15" s="63"/>
      <c r="BY15" s="63" t="str">
        <f t="shared" si="19"/>
        <v/>
      </c>
      <c r="BZ15" s="64" t="str">
        <f t="shared" si="20"/>
        <v/>
      </c>
      <c r="CB15" s="52" t="s">
        <v>813</v>
      </c>
      <c r="CC15" s="50" t="s">
        <v>808</v>
      </c>
      <c r="CD15" s="7">
        <f t="shared" si="22"/>
        <v>4000</v>
      </c>
      <c r="CE15" s="7">
        <f t="shared" si="22"/>
        <v>10000</v>
      </c>
      <c r="CF15" s="7">
        <f t="shared" si="22"/>
        <v>19000</v>
      </c>
      <c r="CG15" s="7">
        <f t="shared" si="22"/>
        <v>32500</v>
      </c>
      <c r="CH15" s="54">
        <f t="shared" si="22"/>
        <v>52500</v>
      </c>
    </row>
    <row r="16" spans="2:86" ht="14.25" thickBot="1" x14ac:dyDescent="0.35">
      <c r="B16" s="52">
        <v>14</v>
      </c>
      <c r="C16" s="53" t="s">
        <v>32</v>
      </c>
      <c r="D16" s="7" t="str">
        <f>VLOOKUP(C16,추피_입력!$B$3:$G$289,3,0)</f>
        <v>-</v>
      </c>
      <c r="E16" s="54">
        <f>IF(D16="-",16,(IF(D16=0,15,CHOOSE(D16,14,12,9,5,0)))-VLOOKUP(C16,추피_입력!$B$3:$E$289,4,0))</f>
        <v>16</v>
      </c>
      <c r="F16" s="55"/>
      <c r="G16" s="7"/>
      <c r="H16" s="7"/>
      <c r="I16" s="7"/>
      <c r="J16" s="7"/>
      <c r="K16" s="7"/>
      <c r="L16" s="56" t="str">
        <f t="shared" si="0"/>
        <v>-</v>
      </c>
      <c r="M16" s="56" t="str">
        <f>LEFT(IF(C16="","",VLOOKUP(C16,추피_입력!$B$3:$E$289,2,0)),1)</f>
        <v>a</v>
      </c>
      <c r="N16" s="56">
        <f t="shared" si="5"/>
        <v>0</v>
      </c>
      <c r="O16" s="56">
        <f t="shared" si="6"/>
        <v>428000</v>
      </c>
      <c r="Q16" s="52">
        <v>53</v>
      </c>
      <c r="R16" s="57" t="s">
        <v>63</v>
      </c>
      <c r="S16" s="7">
        <f>VLOOKUP(R16,추피_입력!$B$3:$G$289,3,0)</f>
        <v>1</v>
      </c>
      <c r="T16" s="54">
        <f>IF(S16="-",16,(IF(S16=0,15,CHOOSE(S16,14,12,9,5,0)))-VLOOKUP(R16,추피_입력!$B$3:$E$289,4,0))</f>
        <v>0</v>
      </c>
      <c r="U16" s="55" t="s">
        <v>79</v>
      </c>
      <c r="V16" s="7">
        <f t="shared" si="1"/>
        <v>0</v>
      </c>
      <c r="W16" s="7"/>
      <c r="X16" s="7" t="str">
        <f t="shared" si="2"/>
        <v/>
      </c>
      <c r="Y16" s="7" t="str">
        <f t="shared" si="3"/>
        <v/>
      </c>
      <c r="Z16" s="7" t="str">
        <f t="shared" si="4"/>
        <v/>
      </c>
      <c r="AA16" s="7">
        <f t="shared" si="7"/>
        <v>5</v>
      </c>
      <c r="AB16" s="56" t="str">
        <f>LEFT(IF(R16="","",VLOOKUP(R16,추피_입력!$B$3:$E$289,2,0)),1)</f>
        <v>c</v>
      </c>
      <c r="AC16" s="56">
        <f t="shared" si="8"/>
        <v>117000</v>
      </c>
      <c r="AD16" s="56">
        <f t="shared" si="9"/>
        <v>117000</v>
      </c>
      <c r="AF16" s="65" t="str">
        <f t="shared" si="23"/>
        <v>춤추</v>
      </c>
      <c r="AG16" s="85">
        <f t="shared" si="24"/>
        <v>48</v>
      </c>
      <c r="AI16" s="75">
        <v>10</v>
      </c>
      <c r="AJ16" s="76" t="s">
        <v>263</v>
      </c>
      <c r="AK16" s="77">
        <f>AM16/AVERAGE(BC16,BH16,BM16,BR16,BW16)</f>
        <v>4</v>
      </c>
      <c r="AL16" s="77">
        <f>AVERAGE(BC16,BH16,BM16,BR16,BW16)</f>
        <v>1.25</v>
      </c>
      <c r="AM16" s="77">
        <f>SUM(BC16,BH16,BM16,BR16,BW16)</f>
        <v>5</v>
      </c>
      <c r="AN16" s="77">
        <f>SUM(BD16,BI16,BN16,BS16,BX16)</f>
        <v>12</v>
      </c>
      <c r="AO16" s="77">
        <f>AK16*2</f>
        <v>8</v>
      </c>
      <c r="AP16" s="77">
        <f>VLOOKUP(AJ16,추피_출력!$C$4:$CG$203,81,0)</f>
        <v>0.13</v>
      </c>
      <c r="AQ16" s="77">
        <f>AK16*4</f>
        <v>16</v>
      </c>
      <c r="AR16" s="77">
        <f>VLOOKUP(AJ16,추피_출력!$C$4:$CG$203,82,0)</f>
        <v>0.13</v>
      </c>
      <c r="AS16" s="77">
        <f>AK16*5</f>
        <v>20</v>
      </c>
      <c r="AT16" s="77">
        <f>VLOOKUP(AJ16,추피_출력!$C$4:$CG$203,83,0)</f>
        <v>0.14000000000000001</v>
      </c>
      <c r="AU16" s="67" t="str">
        <f>IF(AO16&gt;AM16,"",IF(AQ16&gt;AM16,1,IF(AS16&gt;AM16,2,3)))</f>
        <v/>
      </c>
      <c r="AV16" s="76" t="str">
        <f>VLOOKUP(AJ16,추피_출력!$C$4:$CM$209,85,0)</f>
        <v>-</v>
      </c>
      <c r="AW16" s="67">
        <f>IF(COUNT(AY16:BA16)&gt;=1,IF(AO16&gt;AN16,"",IF(AQ16&gt;AN16,1,IF(AS16&gt;AN16,2,3))),"")</f>
        <v>1</v>
      </c>
      <c r="AX16" s="67">
        <f>IF(COUNT(AY16:BA16)&gt;=1,VLOOKUP(AJ16,추피_출력!$C$4:$CM$209,86,0),"")</f>
        <v>0.13</v>
      </c>
      <c r="AY16" s="77">
        <f>VLOOKUP(AJ16,추피_출력!$C$4:$CM$209,87,0)</f>
        <v>3</v>
      </c>
      <c r="AZ16" s="77" t="str">
        <f>VLOOKUP(AJ16,추피_출력!$C$4:$CM$209,88,0)</f>
        <v/>
      </c>
      <c r="BA16" s="77" t="str">
        <f>VLOOKUP(AJ16,추피_출력!$C$4:$CM$209,89,0)</f>
        <v/>
      </c>
      <c r="BB16" s="69" t="s">
        <v>262</v>
      </c>
      <c r="BC16" s="69">
        <f>IF(BB16="","",VLOOKUP(BB16,추피_입력!$B$3:$G$289,3,0))</f>
        <v>0</v>
      </c>
      <c r="BD16" s="69">
        <f>IF(BB16="","",VLOOKUP(BB16,추피_입력!$B$3:$G$289,6,0))</f>
        <v>3</v>
      </c>
      <c r="BE16" s="69" t="str">
        <f t="shared" si="11"/>
        <v>a</v>
      </c>
      <c r="BF16" s="69">
        <f t="shared" si="12"/>
        <v>137000</v>
      </c>
      <c r="BG16" s="69" t="s">
        <v>1318</v>
      </c>
      <c r="BH16" s="69">
        <f>IF(BG16="","",VLOOKUP(BG16,추피_입력!$B$3:$G$289,3,0))</f>
        <v>1</v>
      </c>
      <c r="BI16" s="69">
        <f>IF(BG16="","",VLOOKUP(BG16,추피_입력!$B$3:$G$289,6,0))</f>
        <v>3</v>
      </c>
      <c r="BJ16" s="69" t="str">
        <f t="shared" si="13"/>
        <v>a</v>
      </c>
      <c r="BK16" s="69">
        <f t="shared" si="14"/>
        <v>108000</v>
      </c>
      <c r="BL16" s="69" t="s">
        <v>1304</v>
      </c>
      <c r="BM16" s="69">
        <f>IF(BL16="","",VLOOKUP(BL16,추피_입력!$B$3:$G$289,3,0))</f>
        <v>2</v>
      </c>
      <c r="BN16" s="69">
        <f>IF(BL16="","",VLOOKUP(BL16,추피_입력!$B$3:$G$289,6,0))</f>
        <v>3</v>
      </c>
      <c r="BO16" s="69" t="str">
        <f t="shared" si="15"/>
        <v>c</v>
      </c>
      <c r="BP16" s="69">
        <f t="shared" si="16"/>
        <v>22000</v>
      </c>
      <c r="BQ16" s="69" t="s">
        <v>792</v>
      </c>
      <c r="BR16" s="69">
        <f>IF(BQ16="","",VLOOKUP(BQ16,추피_입력!$B$3:$G$289,3,0))</f>
        <v>2</v>
      </c>
      <c r="BS16" s="69">
        <f>IF(BQ16="","",VLOOKUP(BQ16,추피_입력!$B$3:$G$289,6,0))</f>
        <v>3</v>
      </c>
      <c r="BT16" s="69" t="str">
        <f t="shared" si="17"/>
        <v>a</v>
      </c>
      <c r="BU16" s="69">
        <f t="shared" si="18"/>
        <v>65000</v>
      </c>
      <c r="BV16" s="69"/>
      <c r="BW16" s="69" t="str">
        <f>IF(BV16="","",VLOOKUP(BV16,추피_입력!$B$3:$G$289,3,0))</f>
        <v/>
      </c>
      <c r="BX16" s="69" t="str">
        <f>IF(BV16="","",VLOOKUP(BV16,추피_입력!$B$3:$G$289,6,0))</f>
        <v/>
      </c>
      <c r="BY16" s="69" t="str">
        <f t="shared" si="19"/>
        <v/>
      </c>
      <c r="BZ16" s="70" t="str">
        <f t="shared" si="20"/>
        <v/>
      </c>
      <c r="CB16" s="78" t="s">
        <v>812</v>
      </c>
      <c r="CC16" s="79" t="s">
        <v>817</v>
      </c>
      <c r="CD16" s="80">
        <f t="shared" si="22"/>
        <v>2000</v>
      </c>
      <c r="CE16" s="80">
        <f t="shared" si="22"/>
        <v>5000</v>
      </c>
      <c r="CF16" s="80">
        <f t="shared" si="22"/>
        <v>9500</v>
      </c>
      <c r="CG16" s="80">
        <f t="shared" si="22"/>
        <v>16300</v>
      </c>
      <c r="CH16" s="81">
        <f t="shared" si="22"/>
        <v>26300</v>
      </c>
    </row>
    <row r="17" spans="2:78" x14ac:dyDescent="0.3">
      <c r="B17" s="52">
        <v>15</v>
      </c>
      <c r="C17" s="53" t="s">
        <v>41</v>
      </c>
      <c r="D17" s="7">
        <f>VLOOKUP(C17,추피_입력!$B$3:$G$289,3,0)</f>
        <v>1</v>
      </c>
      <c r="E17" s="54">
        <f>IF(D17="-",16,(IF(D17=0,15,CHOOSE(D17,14,12,9,5,0)))-VLOOKUP(C17,추피_입력!$B$3:$E$289,4,0))</f>
        <v>13</v>
      </c>
      <c r="F17" s="55"/>
      <c r="G17" s="7"/>
      <c r="H17" s="7"/>
      <c r="I17" s="7"/>
      <c r="J17" s="7"/>
      <c r="K17" s="7"/>
      <c r="L17" s="56">
        <f t="shared" si="0"/>
        <v>1</v>
      </c>
      <c r="M17" s="56" t="str">
        <f>LEFT(IF(C17="","",VLOOKUP(C17,추피_입력!$B$3:$E$289,2,0)),1)</f>
        <v>a</v>
      </c>
      <c r="N17" s="56">
        <f t="shared" si="5"/>
        <v>0</v>
      </c>
      <c r="O17" s="56">
        <f t="shared" si="6"/>
        <v>399000</v>
      </c>
      <c r="Q17" s="52">
        <v>54</v>
      </c>
      <c r="R17" s="57" t="s">
        <v>29</v>
      </c>
      <c r="S17" s="7">
        <f>VLOOKUP(R17,추피_입력!$B$3:$G$289,3,0)</f>
        <v>0</v>
      </c>
      <c r="T17" s="54">
        <f>IF(S17="-",16,(IF(S17=0,15,CHOOSE(S17,14,12,9,5,0)))-VLOOKUP(R17,추피_입력!$B$3:$E$289,4,0))</f>
        <v>6</v>
      </c>
      <c r="U17" s="55" t="s">
        <v>77</v>
      </c>
      <c r="V17" s="7">
        <f t="shared" si="1"/>
        <v>6</v>
      </c>
      <c r="W17" s="7" t="s">
        <v>85</v>
      </c>
      <c r="X17" s="7">
        <f t="shared" si="2"/>
        <v>6</v>
      </c>
      <c r="Y17" s="7" t="str">
        <f t="shared" si="3"/>
        <v>새벽</v>
      </c>
      <c r="Z17" s="7" t="str">
        <f t="shared" si="4"/>
        <v>어두</v>
      </c>
      <c r="AA17" s="7">
        <f t="shared" si="7"/>
        <v>3</v>
      </c>
      <c r="AB17" s="56" t="str">
        <f>LEFT(IF(R17="","",VLOOKUP(R17,추피_입력!$B$3:$E$289,2,0)),1)</f>
        <v>c</v>
      </c>
      <c r="AC17" s="56">
        <f t="shared" si="8"/>
        <v>46000</v>
      </c>
      <c r="AD17" s="56">
        <f t="shared" si="9"/>
        <v>127000</v>
      </c>
      <c r="AF17" s="65" t="str">
        <f t="shared" si="23"/>
        <v>삭막</v>
      </c>
      <c r="AG17" s="85">
        <f t="shared" si="24"/>
        <v>34</v>
      </c>
      <c r="AI17" s="71">
        <v>11</v>
      </c>
      <c r="AJ17" s="72" t="s">
        <v>279</v>
      </c>
      <c r="AK17" s="73">
        <f>AM17/AVERAGE(BC17,BH17,BM17,BR17,BW17)</f>
        <v>3</v>
      </c>
      <c r="AL17" s="73">
        <f>AVERAGE(BC17,BH17,BM17,BR17,BW17)</f>
        <v>4</v>
      </c>
      <c r="AM17" s="73">
        <f>SUM(BC17,BH17,BM17,BR17,BW17)</f>
        <v>12</v>
      </c>
      <c r="AN17" s="73">
        <f>SUM(BD17,BI17,BN17,BS17,BX17)</f>
        <v>12</v>
      </c>
      <c r="AO17" s="73">
        <f>AK17*2</f>
        <v>6</v>
      </c>
      <c r="AP17" s="73">
        <f>VLOOKUP(AJ17,추피_출력!$C$4:$CG$203,81,0)</f>
        <v>0.06</v>
      </c>
      <c r="AQ17" s="73">
        <f>AK17*4</f>
        <v>12</v>
      </c>
      <c r="AR17" s="73">
        <f>VLOOKUP(AJ17,추피_출력!$C$4:$CG$203,82,0)</f>
        <v>7.0000000000000007E-2</v>
      </c>
      <c r="AS17" s="73">
        <f>AK17*5</f>
        <v>15</v>
      </c>
      <c r="AT17" s="73">
        <f>VLOOKUP(AJ17,추피_출력!$C$4:$CG$203,83,0)</f>
        <v>7.0000000000000007E-2</v>
      </c>
      <c r="AU17" s="74">
        <f>IF(AO17&gt;AM17,"",IF(AQ17&gt;AM17,1,IF(AS17&gt;AM17,2,3)))</f>
        <v>2</v>
      </c>
      <c r="AV17" s="72">
        <f>VLOOKUP(AJ17,추피_출력!$C$4:$CM$209,85,0)</f>
        <v>0.13</v>
      </c>
      <c r="AW17" s="74" t="str">
        <f>IF(COUNT(AY17:BA17)&gt;=1,IF(AO17&gt;AN17,"",IF(AQ17&gt;AN17,1,IF(AS17&gt;AN17,2,3))),"")</f>
        <v/>
      </c>
      <c r="AX17" s="74" t="str">
        <f>IF(COUNT(AY17:BA17)&gt;=1,VLOOKUP(AJ17,추피_출력!$C$4:$CM$209,86,0),"")</f>
        <v/>
      </c>
      <c r="AY17" s="73" t="str">
        <f>VLOOKUP(AJ17,추피_출력!$C$4:$CM$209,87,0)</f>
        <v/>
      </c>
      <c r="AZ17" s="73" t="str">
        <f>VLOOKUP(AJ17,추피_출력!$C$4:$CM$209,88,0)</f>
        <v/>
      </c>
      <c r="BA17" s="73" t="str">
        <f>VLOOKUP(AJ17,추피_출력!$C$4:$CM$209,89,0)</f>
        <v/>
      </c>
      <c r="BB17" s="63" t="s">
        <v>270</v>
      </c>
      <c r="BC17" s="63">
        <f>IF(BB17="","",VLOOKUP(BB17,추피_입력!$B$3:$G$289,3,0))</f>
        <v>4</v>
      </c>
      <c r="BD17" s="63">
        <f>IF(BB17="","",VLOOKUP(BB17,추피_입력!$B$3:$G$289,6,0))</f>
        <v>4</v>
      </c>
      <c r="BE17" s="63" t="str">
        <f t="shared" si="11"/>
        <v>c</v>
      </c>
      <c r="BF17" s="63">
        <f t="shared" si="12"/>
        <v>0</v>
      </c>
      <c r="BG17" s="63" t="s">
        <v>1319</v>
      </c>
      <c r="BH17" s="63">
        <f>IF(BG17="","",VLOOKUP(BG17,추피_입력!$B$3:$G$289,3,0))</f>
        <v>4</v>
      </c>
      <c r="BI17" s="63">
        <f>IF(BG17="","",VLOOKUP(BG17,추피_입력!$B$3:$G$289,6,0))</f>
        <v>4</v>
      </c>
      <c r="BJ17" s="63" t="str">
        <f t="shared" si="13"/>
        <v>d</v>
      </c>
      <c r="BK17" s="63">
        <f t="shared" si="14"/>
        <v>0</v>
      </c>
      <c r="BL17" s="63" t="s">
        <v>1305</v>
      </c>
      <c r="BM17" s="63">
        <f>IF(BL17="","",VLOOKUP(BL17,추피_입력!$B$3:$G$289,3,0))</f>
        <v>4</v>
      </c>
      <c r="BN17" s="63">
        <f>IF(BL17="","",VLOOKUP(BL17,추피_입력!$B$3:$G$289,6,0))</f>
        <v>4</v>
      </c>
      <c r="BO17" s="63" t="str">
        <f t="shared" si="15"/>
        <v>d</v>
      </c>
      <c r="BP17" s="63">
        <f t="shared" si="16"/>
        <v>0</v>
      </c>
      <c r="BQ17" s="63"/>
      <c r="BR17" s="63" t="str">
        <f>IF(BQ17="","",VLOOKUP(BQ17,추피_입력!$B$3:$G$289,3,0))</f>
        <v/>
      </c>
      <c r="BS17" s="63" t="str">
        <f>IF(BQ17="","",VLOOKUP(BQ17,추피_입력!$B$3:$G$289,6,0))</f>
        <v/>
      </c>
      <c r="BT17" s="63" t="str">
        <f t="shared" si="17"/>
        <v/>
      </c>
      <c r="BU17" s="63" t="str">
        <f t="shared" si="18"/>
        <v/>
      </c>
      <c r="BV17" s="63"/>
      <c r="BW17" s="63" t="str">
        <f>IF(BV17="","",VLOOKUP(BV17,추피_입력!$B$3:$G$289,3,0))</f>
        <v/>
      </c>
      <c r="BX17" s="63" t="str">
        <f>IF(BV17="","",VLOOKUP(BV17,추피_입력!$B$3:$G$289,6,0))</f>
        <v/>
      </c>
      <c r="BY17" s="63" t="str">
        <f t="shared" si="19"/>
        <v/>
      </c>
      <c r="BZ17" s="64" t="str">
        <f t="shared" si="20"/>
        <v/>
      </c>
    </row>
    <row r="18" spans="2:78" x14ac:dyDescent="0.3">
      <c r="B18" s="52">
        <v>16</v>
      </c>
      <c r="C18" s="86" t="s">
        <v>3</v>
      </c>
      <c r="D18" s="7">
        <f>VLOOKUP(C18,추피_입력!$B$3:$G$289,3,0)</f>
        <v>2</v>
      </c>
      <c r="E18" s="54">
        <f>IF(D18="-",16,(IF(D18=0,15,CHOOSE(D18,14,12,9,5,0)))-VLOOKUP(C18,추피_입력!$B$3:$E$289,4,0))</f>
        <v>9</v>
      </c>
      <c r="F18" s="55" t="s">
        <v>80</v>
      </c>
      <c r="G18" s="7">
        <f t="shared" ref="G18:G41" si="25">IF(F18="","",E18)</f>
        <v>9</v>
      </c>
      <c r="H18" s="7" t="s">
        <v>81</v>
      </c>
      <c r="I18" s="7">
        <f t="shared" ref="I18:I41" si="26">IF(H18="","",E18)</f>
        <v>9</v>
      </c>
      <c r="J18" s="7" t="str">
        <f t="shared" ref="J18:J41" si="27">IF(E18=0,"",IF(F18=0,"",F18))</f>
        <v>용감</v>
      </c>
      <c r="K18" s="7" t="str">
        <f t="shared" ref="K18:K41" si="28">IF(E18=0,"",IF(H18=0,"",H18))</f>
        <v>단단</v>
      </c>
      <c r="L18" s="56">
        <f t="shared" si="0"/>
        <v>3</v>
      </c>
      <c r="M18" s="56" t="str">
        <f>LEFT(IF(C18="","",VLOOKUP(C18,추피_입력!$B$3:$E$289,2,0)),1)</f>
        <v>b</v>
      </c>
      <c r="N18" s="56">
        <f t="shared" si="5"/>
        <v>43000</v>
      </c>
      <c r="O18" s="56">
        <f t="shared" si="6"/>
        <v>205000</v>
      </c>
      <c r="Q18" s="52">
        <v>55</v>
      </c>
      <c r="R18" s="57" t="s">
        <v>54</v>
      </c>
      <c r="S18" s="7">
        <f>VLOOKUP(R18,추피_입력!$B$3:$G$289,3,0)</f>
        <v>4</v>
      </c>
      <c r="T18" s="54">
        <f>IF(S18="-",16,(IF(S18=0,15,CHOOSE(S18,14,12,9,5,0)))-VLOOKUP(R18,추피_입력!$B$3:$E$289,4,0))</f>
        <v>1</v>
      </c>
      <c r="U18" s="55" t="s">
        <v>81</v>
      </c>
      <c r="V18" s="7">
        <f t="shared" si="1"/>
        <v>1</v>
      </c>
      <c r="W18" s="7"/>
      <c r="X18" s="7" t="str">
        <f t="shared" si="2"/>
        <v/>
      </c>
      <c r="Y18" s="7" t="str">
        <f t="shared" si="3"/>
        <v>단단</v>
      </c>
      <c r="Z18" s="7" t="str">
        <f t="shared" si="4"/>
        <v/>
      </c>
      <c r="AA18" s="7">
        <f t="shared" si="7"/>
        <v>4</v>
      </c>
      <c r="AB18" s="56" t="str">
        <f>LEFT(IF(R18="","",VLOOKUP(R18,추피_입력!$B$3:$E$289,2,0)),1)</f>
        <v>c</v>
      </c>
      <c r="AC18" s="56">
        <f t="shared" si="8"/>
        <v>0</v>
      </c>
      <c r="AD18" s="56">
        <f t="shared" si="9"/>
        <v>49000</v>
      </c>
      <c r="AF18" s="65" t="str">
        <f t="shared" si="23"/>
        <v>새벽</v>
      </c>
      <c r="AG18" s="85">
        <f t="shared" si="24"/>
        <v>97</v>
      </c>
      <c r="AI18" s="168">
        <v>12</v>
      </c>
      <c r="AJ18" s="194" t="s">
        <v>280</v>
      </c>
      <c r="AK18" s="166">
        <f>AM18/AVERAGE(BC18:BC19,BH18:BH19,BM18:BM19,BR18:BR19,BW18:BW19)</f>
        <v>10</v>
      </c>
      <c r="AL18" s="166">
        <f>AVERAGE(BC18:BC19,BH18:BH19,BM18:BM19,BR18:BR19,BW18:BW19)</f>
        <v>2.2000000000000002</v>
      </c>
      <c r="AM18" s="166">
        <f>SUM(BC18:BC19,BH18:BH19,BM18:BM19,BR18:BR19,BW18:BW19,)</f>
        <v>22</v>
      </c>
      <c r="AN18" s="166">
        <f>SUM(BD18:BD19,BI18:BI19,BN18:BN19,BS18:BS19,BX18:BX19,)</f>
        <v>39</v>
      </c>
      <c r="AO18" s="166">
        <f>AK18*2</f>
        <v>20</v>
      </c>
      <c r="AP18" s="166">
        <f>VLOOKUP(AJ18,추피_출력!$C$4:$CG$203,81,0)</f>
        <v>0.06</v>
      </c>
      <c r="AQ18" s="166">
        <f>AK18*4</f>
        <v>40</v>
      </c>
      <c r="AR18" s="166">
        <f>VLOOKUP(AJ18,추피_출력!$C$4:$CG$203,82,0)</f>
        <v>7.0000000000000007E-2</v>
      </c>
      <c r="AS18" s="166">
        <f>AK18*5</f>
        <v>50</v>
      </c>
      <c r="AT18" s="166">
        <f>VLOOKUP(AJ18,추피_출력!$C$4:$CG$203,83,0)</f>
        <v>7.0000000000000007E-2</v>
      </c>
      <c r="AU18" s="164">
        <f>IF(AO18&gt;AM18,"",IF(AQ18&gt;AM18,1,IF(AS18&gt;AM18,2,3)))</f>
        <v>1</v>
      </c>
      <c r="AV18" s="194">
        <f>VLOOKUP(AJ18,추피_출력!$C$4:$CM$209,85,0)</f>
        <v>0.06</v>
      </c>
      <c r="AW18" s="164" t="str">
        <f>IF(COUNT(AY18:BA18)&gt;=1,IF(AO18&gt;AN18,"",IF(AQ18&gt;AN18,1,IF(AS18&gt;AN18,2,3))),"")</f>
        <v/>
      </c>
      <c r="AX18" s="164" t="str">
        <f>IF(COUNT(AY18:BA18)&gt;=1,VLOOKUP(AJ18,추피_출력!$C$4:$CM$209,86,0),"")</f>
        <v/>
      </c>
      <c r="AY18" s="166" t="str">
        <f>VLOOKUP(AJ18,추피_출력!$C$4:$CM$209,87,0)</f>
        <v/>
      </c>
      <c r="AZ18" s="166" t="str">
        <f>VLOOKUP(AJ18,추피_출력!$C$4:$CM$209,88,0)</f>
        <v/>
      </c>
      <c r="BA18" s="166" t="str">
        <f>VLOOKUP(AJ18,추피_출력!$C$4:$CM$209,89,0)</f>
        <v/>
      </c>
      <c r="BB18" s="69" t="s">
        <v>206</v>
      </c>
      <c r="BC18" s="69">
        <f>IF(BB18="","",VLOOKUP(BB18,추피_입력!$B$3:$G$289,3,0))</f>
        <v>5</v>
      </c>
      <c r="BD18" s="69">
        <f>IF(BB18="","",VLOOKUP(BB18,추피_입력!$B$3:$G$289,6,0))</f>
        <v>5</v>
      </c>
      <c r="BE18" s="69" t="str">
        <f t="shared" si="11"/>
        <v>b</v>
      </c>
      <c r="BF18" s="69">
        <f t="shared" si="12"/>
        <v>0</v>
      </c>
      <c r="BG18" s="69" t="s">
        <v>1320</v>
      </c>
      <c r="BH18" s="69">
        <f>IF(BG18="","",VLOOKUP(BG18,추피_입력!$B$3:$G$289,3,0))</f>
        <v>0</v>
      </c>
      <c r="BI18" s="69">
        <f>IF(BG18="","",VLOOKUP(BG18,추피_입력!$B$3:$G$289,6,0))</f>
        <v>4</v>
      </c>
      <c r="BJ18" s="69" t="str">
        <f t="shared" si="13"/>
        <v>c</v>
      </c>
      <c r="BK18" s="69">
        <f t="shared" si="14"/>
        <v>78000</v>
      </c>
      <c r="BL18" s="69" t="s">
        <v>1306</v>
      </c>
      <c r="BM18" s="69">
        <f>IF(BL18="","",VLOOKUP(BL18,추피_입력!$B$3:$G$289,3,0))</f>
        <v>0</v>
      </c>
      <c r="BN18" s="69">
        <f>IF(BL18="","",VLOOKUP(BL18,추피_입력!$B$3:$G$289,6,0))</f>
        <v>5</v>
      </c>
      <c r="BO18" s="69" t="str">
        <f t="shared" si="15"/>
        <v>c</v>
      </c>
      <c r="BP18" s="69">
        <f t="shared" si="16"/>
        <v>127000</v>
      </c>
      <c r="BQ18" s="69" t="s">
        <v>793</v>
      </c>
      <c r="BR18" s="69">
        <f>IF(BQ18="","",VLOOKUP(BQ18,추피_입력!$B$3:$G$289,3,0))</f>
        <v>4</v>
      </c>
      <c r="BS18" s="69">
        <f>IF(BQ18="","",VLOOKUP(BQ18,추피_입력!$B$3:$G$289,6,0))</f>
        <v>5</v>
      </c>
      <c r="BT18" s="69" t="str">
        <f t="shared" si="17"/>
        <v>c</v>
      </c>
      <c r="BU18" s="69">
        <f t="shared" si="18"/>
        <v>49000</v>
      </c>
      <c r="BV18" s="69" t="s">
        <v>794</v>
      </c>
      <c r="BW18" s="69">
        <f>IF(BV18="","",VLOOKUP(BV18,추피_입력!$B$3:$G$289,3,0))</f>
        <v>2</v>
      </c>
      <c r="BX18" s="69">
        <f>IF(BV18="","",VLOOKUP(BV18,추피_입력!$B$3:$G$289,6,0))</f>
        <v>3</v>
      </c>
      <c r="BY18" s="69" t="str">
        <f t="shared" si="19"/>
        <v>d</v>
      </c>
      <c r="BZ18" s="70">
        <f t="shared" si="20"/>
        <v>9000</v>
      </c>
    </row>
    <row r="19" spans="2:78" x14ac:dyDescent="0.3">
      <c r="B19" s="52">
        <v>17</v>
      </c>
      <c r="C19" s="86" t="s">
        <v>66</v>
      </c>
      <c r="D19" s="7">
        <f>VLOOKUP(C19,추피_입력!$B$3:$G$289,3,0)</f>
        <v>1</v>
      </c>
      <c r="E19" s="54">
        <f>IF(D19="-",16,(IF(D19=0,15,CHOOSE(D19,14,12,9,5,0)))-VLOOKUP(C19,추피_입력!$B$3:$E$289,4,0))</f>
        <v>12</v>
      </c>
      <c r="F19" s="55" t="s">
        <v>84</v>
      </c>
      <c r="G19" s="7">
        <f t="shared" si="25"/>
        <v>12</v>
      </c>
      <c r="H19" s="7"/>
      <c r="I19" s="7" t="str">
        <f t="shared" si="26"/>
        <v/>
      </c>
      <c r="J19" s="7" t="str">
        <f t="shared" si="27"/>
        <v>춤추</v>
      </c>
      <c r="K19" s="7" t="str">
        <f t="shared" si="28"/>
        <v/>
      </c>
      <c r="L19" s="56">
        <f t="shared" si="0"/>
        <v>2</v>
      </c>
      <c r="M19" s="56" t="str">
        <f>LEFT(IF(C19="","",VLOOKUP(C19,추피_입력!$B$3:$E$289,2,0)),1)</f>
        <v>b</v>
      </c>
      <c r="N19" s="56">
        <f t="shared" si="5"/>
        <v>29000</v>
      </c>
      <c r="O19" s="56">
        <f t="shared" si="6"/>
        <v>234000</v>
      </c>
      <c r="Q19" s="52">
        <v>56</v>
      </c>
      <c r="R19" s="57" t="s">
        <v>39</v>
      </c>
      <c r="S19" s="7">
        <f>VLOOKUP(R19,추피_입력!$B$3:$G$289,3,0)</f>
        <v>1</v>
      </c>
      <c r="T19" s="54">
        <f>IF(S19="-",16,(IF(S19=0,15,CHOOSE(S19,14,12,9,5,0)))-VLOOKUP(R19,추피_입력!$B$3:$E$289,4,0))</f>
        <v>0</v>
      </c>
      <c r="U19" s="55" t="s">
        <v>83</v>
      </c>
      <c r="V19" s="7">
        <f t="shared" si="1"/>
        <v>0</v>
      </c>
      <c r="W19" s="7"/>
      <c r="X19" s="7" t="str">
        <f t="shared" si="2"/>
        <v/>
      </c>
      <c r="Y19" s="7" t="str">
        <f t="shared" si="3"/>
        <v/>
      </c>
      <c r="Z19" s="7" t="str">
        <f t="shared" si="4"/>
        <v/>
      </c>
      <c r="AA19" s="7">
        <f t="shared" si="7"/>
        <v>5</v>
      </c>
      <c r="AB19" s="56" t="str">
        <f>LEFT(IF(R19="","",VLOOKUP(R19,추피_입력!$B$3:$E$289,2,0)),1)</f>
        <v>c</v>
      </c>
      <c r="AC19" s="56">
        <f t="shared" si="8"/>
        <v>117000</v>
      </c>
      <c r="AD19" s="56">
        <f t="shared" si="9"/>
        <v>117000</v>
      </c>
      <c r="AF19" s="65" t="str">
        <f t="shared" si="23"/>
        <v>신비</v>
      </c>
      <c r="AG19" s="85">
        <f t="shared" si="24"/>
        <v>23</v>
      </c>
      <c r="AI19" s="168"/>
      <c r="AJ19" s="194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4"/>
      <c r="AV19" s="194"/>
      <c r="AW19" s="164"/>
      <c r="AX19" s="164"/>
      <c r="AY19" s="166"/>
      <c r="AZ19" s="166"/>
      <c r="BA19" s="166"/>
      <c r="BB19" s="69" t="s">
        <v>284</v>
      </c>
      <c r="BC19" s="69">
        <f>IF(BB19="","",VLOOKUP(BB19,추피_입력!$B$3:$G$289,3,0))</f>
        <v>3</v>
      </c>
      <c r="BD19" s="69">
        <f>IF(BB19="","",VLOOKUP(BB19,추피_입력!$B$3:$G$289,6,0))</f>
        <v>4</v>
      </c>
      <c r="BE19" s="69" t="str">
        <f t="shared" si="11"/>
        <v>c</v>
      </c>
      <c r="BF19" s="69">
        <f t="shared" si="12"/>
        <v>32000</v>
      </c>
      <c r="BG19" s="69" t="s">
        <v>1321</v>
      </c>
      <c r="BH19" s="69">
        <f>IF(BG19="","",VLOOKUP(BG19,추피_입력!$B$3:$G$289,3,0))</f>
        <v>0</v>
      </c>
      <c r="BI19" s="69">
        <f>IF(BG19="","",VLOOKUP(BG19,추피_입력!$B$3:$G$289,6,0))</f>
        <v>3</v>
      </c>
      <c r="BJ19" s="69" t="str">
        <f t="shared" si="13"/>
        <v>c</v>
      </c>
      <c r="BK19" s="69">
        <f t="shared" si="14"/>
        <v>46000</v>
      </c>
      <c r="BL19" s="69" t="s">
        <v>1307</v>
      </c>
      <c r="BM19" s="69">
        <f>IF(BL19="","",VLOOKUP(BL19,추피_입력!$B$3:$G$289,3,0))</f>
        <v>3</v>
      </c>
      <c r="BN19" s="69">
        <f>IF(BL19="","",VLOOKUP(BL19,추피_입력!$B$3:$G$289,6,0))</f>
        <v>4</v>
      </c>
      <c r="BO19" s="69" t="str">
        <f t="shared" si="15"/>
        <v>d</v>
      </c>
      <c r="BP19" s="69">
        <f t="shared" si="16"/>
        <v>13500</v>
      </c>
      <c r="BQ19" s="69" t="s">
        <v>788</v>
      </c>
      <c r="BR19" s="69">
        <f>IF(BQ19="","",VLOOKUP(BQ19,추피_입력!$B$3:$G$289,3,0))</f>
        <v>5</v>
      </c>
      <c r="BS19" s="69">
        <f>IF(BQ19="","",VLOOKUP(BQ19,추피_입력!$B$3:$G$289,6,0))</f>
        <v>5</v>
      </c>
      <c r="BT19" s="69" t="str">
        <f t="shared" si="17"/>
        <v>d</v>
      </c>
      <c r="BU19" s="69">
        <f t="shared" si="18"/>
        <v>0</v>
      </c>
      <c r="BV19" s="69" t="s">
        <v>795</v>
      </c>
      <c r="BW19" s="69">
        <f>IF(BV19="","",VLOOKUP(BV19,추피_입력!$B$3:$G$289,3,0))</f>
        <v>0</v>
      </c>
      <c r="BX19" s="69">
        <f>IF(BV19="","",VLOOKUP(BV19,추피_입력!$B$3:$G$289,6,0))</f>
        <v>1</v>
      </c>
      <c r="BY19" s="69" t="str">
        <f t="shared" si="19"/>
        <v>b</v>
      </c>
      <c r="BZ19" s="70">
        <f t="shared" si="20"/>
        <v>19000</v>
      </c>
    </row>
    <row r="20" spans="2:78" ht="14.25" thickBot="1" x14ac:dyDescent="0.35">
      <c r="B20" s="52">
        <v>18</v>
      </c>
      <c r="C20" s="86" t="s">
        <v>21</v>
      </c>
      <c r="D20" s="7">
        <f>VLOOKUP(C20,추피_입력!$B$3:$G$289,3,0)</f>
        <v>1</v>
      </c>
      <c r="E20" s="54">
        <f>IF(D20="-",16,(IF(D20=0,15,CHOOSE(D20,14,12,9,5,0)))-VLOOKUP(C20,추피_입력!$B$3:$E$289,4,0))</f>
        <v>0</v>
      </c>
      <c r="F20" s="55" t="s">
        <v>77</v>
      </c>
      <c r="G20" s="7">
        <f t="shared" si="25"/>
        <v>0</v>
      </c>
      <c r="H20" s="7"/>
      <c r="I20" s="7" t="str">
        <f t="shared" si="26"/>
        <v/>
      </c>
      <c r="J20" s="7" t="str">
        <f t="shared" si="27"/>
        <v/>
      </c>
      <c r="K20" s="7" t="str">
        <f t="shared" si="28"/>
        <v/>
      </c>
      <c r="L20" s="56">
        <f t="shared" si="0"/>
        <v>5</v>
      </c>
      <c r="M20" s="56" t="str">
        <f>LEFT(IF(C20="","",VLOOKUP(C20,추피_입력!$B$3:$E$289,2,0)),1)</f>
        <v>b</v>
      </c>
      <c r="N20" s="56">
        <f t="shared" si="5"/>
        <v>234000</v>
      </c>
      <c r="O20" s="56">
        <f t="shared" si="6"/>
        <v>234000</v>
      </c>
      <c r="Q20" s="52">
        <v>57</v>
      </c>
      <c r="R20" s="57" t="s">
        <v>68</v>
      </c>
      <c r="S20" s="7">
        <f>VLOOKUP(R20,추피_입력!$B$3:$G$289,3,0)</f>
        <v>0</v>
      </c>
      <c r="T20" s="54">
        <f>IF(S20="-",16,(IF(S20=0,15,CHOOSE(S20,14,12,9,5,0)))-VLOOKUP(R20,추피_입력!$B$3:$E$289,4,0))</f>
        <v>7</v>
      </c>
      <c r="U20" s="55" t="s">
        <v>84</v>
      </c>
      <c r="V20" s="7">
        <f t="shared" si="1"/>
        <v>7</v>
      </c>
      <c r="W20" s="7"/>
      <c r="X20" s="7" t="str">
        <f t="shared" si="2"/>
        <v/>
      </c>
      <c r="Y20" s="7" t="str">
        <f t="shared" si="3"/>
        <v>춤추</v>
      </c>
      <c r="Z20" s="7" t="str">
        <f t="shared" si="4"/>
        <v/>
      </c>
      <c r="AA20" s="7">
        <f t="shared" si="7"/>
        <v>3</v>
      </c>
      <c r="AB20" s="56" t="str">
        <f>LEFT(IF(R20="","",VLOOKUP(R20,추피_입력!$B$3:$E$289,2,0)),1)</f>
        <v>c</v>
      </c>
      <c r="AC20" s="56">
        <f t="shared" si="8"/>
        <v>46000</v>
      </c>
      <c r="AD20" s="56">
        <f t="shared" si="9"/>
        <v>127000</v>
      </c>
      <c r="AF20" s="83" t="str">
        <f t="shared" si="23"/>
        <v>어두</v>
      </c>
      <c r="AG20" s="87">
        <f t="shared" si="24"/>
        <v>61</v>
      </c>
      <c r="AI20" s="71">
        <v>13</v>
      </c>
      <c r="AJ20" s="72" t="s">
        <v>299</v>
      </c>
      <c r="AK20" s="73">
        <f>AM20/AVERAGE(BC20,BH20,BM20,BR20,BW20)</f>
        <v>4</v>
      </c>
      <c r="AL20" s="73">
        <f>AVERAGE(BC20,BH20,BM20,BR20,BW20)</f>
        <v>0.75</v>
      </c>
      <c r="AM20" s="73">
        <f>SUM(BC20,BH20,BM20,BR20,BW20)</f>
        <v>3</v>
      </c>
      <c r="AN20" s="73">
        <f>SUM(BD20,BI20,BN20,BS20,BX20)</f>
        <v>12</v>
      </c>
      <c r="AO20" s="73">
        <f>AK20*2</f>
        <v>8</v>
      </c>
      <c r="AP20" s="73">
        <f>VLOOKUP(AJ20,추피_출력!$C$4:$CG$203,81,0)</f>
        <v>0.06</v>
      </c>
      <c r="AQ20" s="73">
        <f>AK20*4</f>
        <v>16</v>
      </c>
      <c r="AR20" s="73">
        <f>VLOOKUP(AJ20,추피_출력!$C$4:$CG$203,82,0)</f>
        <v>7.0000000000000007E-2</v>
      </c>
      <c r="AS20" s="73">
        <f>AK20*5</f>
        <v>20</v>
      </c>
      <c r="AT20" s="73">
        <f>VLOOKUP(AJ20,추피_출력!$C$4:$CG$203,83,0)</f>
        <v>7.0000000000000007E-2</v>
      </c>
      <c r="AU20" s="74" t="str">
        <f>IF(AO20&gt;AM20,"",IF(AQ20&gt;AM20,1,IF(AS20&gt;AM20,2,3)))</f>
        <v/>
      </c>
      <c r="AV20" s="72" t="str">
        <f>VLOOKUP(AJ20,추피_출력!$C$4:$CM$209,85,0)</f>
        <v>-</v>
      </c>
      <c r="AW20" s="74">
        <f>IF(COUNT(AY20:BA20)&gt;=1,IF(AO20&gt;AN20,"",IF(AQ20&gt;AN20,1,IF(AS20&gt;AN20,2,3))),"")</f>
        <v>1</v>
      </c>
      <c r="AX20" s="74">
        <f>IF(COUNT(AY20:BA20)&gt;=1,VLOOKUP(AJ20,추피_출력!$C$4:$CM$209,86,0),"")</f>
        <v>0.06</v>
      </c>
      <c r="AY20" s="73">
        <f>VLOOKUP(AJ20,추피_출력!$C$4:$CM$209,87,0)</f>
        <v>5</v>
      </c>
      <c r="AZ20" s="73" t="str">
        <f>VLOOKUP(AJ20,추피_출력!$C$4:$CM$209,88,0)</f>
        <v/>
      </c>
      <c r="BA20" s="73" t="str">
        <f>VLOOKUP(AJ20,추피_출력!$C$4:$CM$209,89,0)</f>
        <v/>
      </c>
      <c r="BB20" s="63" t="s">
        <v>297</v>
      </c>
      <c r="BC20" s="63">
        <f>IF(BB20="","",VLOOKUP(BB20,추피_입력!$B$3:$G$289,3,0))</f>
        <v>0</v>
      </c>
      <c r="BD20" s="63">
        <f>IF(BB20="","",VLOOKUP(BB20,추피_입력!$B$3:$G$289,6,0))</f>
        <v>2</v>
      </c>
      <c r="BE20" s="63" t="str">
        <f t="shared" si="11"/>
        <v>b</v>
      </c>
      <c r="BF20" s="63">
        <f t="shared" si="12"/>
        <v>48000</v>
      </c>
      <c r="BG20" s="63" t="s">
        <v>1322</v>
      </c>
      <c r="BH20" s="63">
        <f>IF(BG20="","",VLOOKUP(BG20,추피_입력!$B$3:$G$289,3,0))</f>
        <v>0</v>
      </c>
      <c r="BI20" s="63">
        <f>IF(BG20="","",VLOOKUP(BG20,추피_입력!$B$3:$G$289,6,0))</f>
        <v>2</v>
      </c>
      <c r="BJ20" s="63" t="str">
        <f t="shared" si="13"/>
        <v>c</v>
      </c>
      <c r="BK20" s="63">
        <f t="shared" si="14"/>
        <v>24000</v>
      </c>
      <c r="BL20" s="63" t="s">
        <v>1308</v>
      </c>
      <c r="BM20" s="63">
        <f>IF(BL20="","",VLOOKUP(BL20,추피_입력!$B$3:$G$289,3,0))</f>
        <v>2</v>
      </c>
      <c r="BN20" s="63">
        <f>IF(BL20="","",VLOOKUP(BL20,추피_입력!$B$3:$G$289,6,0))</f>
        <v>4</v>
      </c>
      <c r="BO20" s="63" t="str">
        <f t="shared" si="15"/>
        <v>d</v>
      </c>
      <c r="BP20" s="63">
        <f t="shared" si="16"/>
        <v>22500</v>
      </c>
      <c r="BQ20" s="63" t="s">
        <v>796</v>
      </c>
      <c r="BR20" s="63">
        <f>IF(BQ20="","",VLOOKUP(BQ20,추피_입력!$B$3:$G$289,3,0))</f>
        <v>1</v>
      </c>
      <c r="BS20" s="63">
        <f>IF(BQ20="","",VLOOKUP(BQ20,추피_입력!$B$3:$G$289,6,0))</f>
        <v>4</v>
      </c>
      <c r="BT20" s="63" t="str">
        <f t="shared" si="17"/>
        <v>c</v>
      </c>
      <c r="BU20" s="63">
        <f t="shared" si="18"/>
        <v>68000</v>
      </c>
      <c r="BV20" s="63"/>
      <c r="BW20" s="63" t="str">
        <f>IF(BV20="","",VLOOKUP(BV20,추피_입력!$B$3:$G$289,3,0))</f>
        <v/>
      </c>
      <c r="BX20" s="63" t="str">
        <f>IF(BV20="","",VLOOKUP(BV20,추피_입력!$B$3:$G$289,6,0))</f>
        <v/>
      </c>
      <c r="BY20" s="63" t="str">
        <f t="shared" si="19"/>
        <v/>
      </c>
      <c r="BZ20" s="64" t="str">
        <f t="shared" si="20"/>
        <v/>
      </c>
    </row>
    <row r="21" spans="2:78" ht="14.25" thickBot="1" x14ac:dyDescent="0.35">
      <c r="B21" s="52">
        <v>19</v>
      </c>
      <c r="C21" s="86" t="s">
        <v>50</v>
      </c>
      <c r="D21" s="7">
        <f>VLOOKUP(C21,추피_입력!$B$3:$G$289,3,0)</f>
        <v>1</v>
      </c>
      <c r="E21" s="54">
        <f>IF(D21="-",16,(IF(D21=0,15,CHOOSE(D21,14,12,9,5,0)))-VLOOKUP(C21,추피_입력!$B$3:$E$289,4,0))</f>
        <v>12</v>
      </c>
      <c r="F21" s="55" t="s">
        <v>79</v>
      </c>
      <c r="G21" s="7">
        <f t="shared" si="25"/>
        <v>12</v>
      </c>
      <c r="H21" s="7"/>
      <c r="I21" s="7" t="str">
        <f t="shared" si="26"/>
        <v/>
      </c>
      <c r="J21" s="7" t="str">
        <f t="shared" si="27"/>
        <v>삭막</v>
      </c>
      <c r="K21" s="7" t="str">
        <f t="shared" si="28"/>
        <v/>
      </c>
      <c r="L21" s="56">
        <f t="shared" si="0"/>
        <v>2</v>
      </c>
      <c r="M21" s="56" t="str">
        <f>LEFT(IF(C21="","",VLOOKUP(C21,추피_입력!$B$3:$E$289,2,0)),1)</f>
        <v>b</v>
      </c>
      <c r="N21" s="56">
        <f t="shared" si="5"/>
        <v>29000</v>
      </c>
      <c r="O21" s="56">
        <f t="shared" si="6"/>
        <v>234000</v>
      </c>
      <c r="Q21" s="52">
        <v>58</v>
      </c>
      <c r="R21" s="57" t="s">
        <v>22</v>
      </c>
      <c r="S21" s="7">
        <f>VLOOKUP(R21,추피_입력!$B$3:$G$289,3,0)</f>
        <v>1</v>
      </c>
      <c r="T21" s="54">
        <f>IF(S21="-",16,(IF(S21=0,15,CHOOSE(S21,14,12,9,5,0)))-VLOOKUP(R21,추피_입력!$B$3:$E$289,4,0))</f>
        <v>0</v>
      </c>
      <c r="U21" s="55"/>
      <c r="V21" s="7" t="str">
        <f t="shared" si="1"/>
        <v/>
      </c>
      <c r="W21" s="7"/>
      <c r="X21" s="7" t="str">
        <f t="shared" si="2"/>
        <v/>
      </c>
      <c r="Y21" s="7" t="str">
        <f t="shared" si="3"/>
        <v/>
      </c>
      <c r="Z21" s="7" t="str">
        <f t="shared" si="4"/>
        <v/>
      </c>
      <c r="AA21" s="7">
        <f t="shared" si="7"/>
        <v>5</v>
      </c>
      <c r="AB21" s="56" t="str">
        <f>LEFT(IF(R21="","",VLOOKUP(R21,추피_입력!$B$3:$E$289,2,0)),1)</f>
        <v>c</v>
      </c>
      <c r="AC21" s="56">
        <f t="shared" si="8"/>
        <v>117000</v>
      </c>
      <c r="AD21" s="56">
        <f t="shared" si="9"/>
        <v>117000</v>
      </c>
      <c r="AI21" s="168">
        <v>14</v>
      </c>
      <c r="AJ21" s="194" t="s">
        <v>302</v>
      </c>
      <c r="AK21" s="166">
        <f>AM21/AVERAGE(BC21:BC22,BH21:BH22,BM21:BM22,BR21:BR22,BW21:BW22)</f>
        <v>5</v>
      </c>
      <c r="AL21" s="166">
        <f>AVERAGE(BC21:BC22,BH21:BH22,BM21:BM22,BR21:BR22,BW21:BW22)</f>
        <v>0.4</v>
      </c>
      <c r="AM21" s="166">
        <f>SUM(BC21:BC22,BH21:BH22,BM21:BM22,BR21:BR22,BW21:BW22,)</f>
        <v>2</v>
      </c>
      <c r="AN21" s="166">
        <f>SUM(BD21:BD22,BI21:BI22,BN21:BN22,BS21:BS22,BX21:BX22,)</f>
        <v>14</v>
      </c>
      <c r="AO21" s="166">
        <f>AK21*2</f>
        <v>10</v>
      </c>
      <c r="AP21" s="166">
        <f>VLOOKUP(AJ21,추피_출력!$C$4:$CG$203,81,0)</f>
        <v>0.1</v>
      </c>
      <c r="AQ21" s="166">
        <f>AK21*4</f>
        <v>20</v>
      </c>
      <c r="AR21" s="166">
        <f>VLOOKUP(AJ21,추피_출력!$C$4:$CG$203,82,0)</f>
        <v>0.1</v>
      </c>
      <c r="AS21" s="166">
        <f>AK21*5</f>
        <v>25</v>
      </c>
      <c r="AT21" s="166">
        <f>VLOOKUP(AJ21,추피_출력!$C$4:$CG$203,83,0)</f>
        <v>0.1</v>
      </c>
      <c r="AU21" s="164" t="str">
        <f>IF(AO21&gt;AM21,"",IF(AQ21&gt;AM21,1,IF(AS21&gt;AM21,2,3)))</f>
        <v/>
      </c>
      <c r="AV21" s="194" t="str">
        <f>VLOOKUP(AJ21,추피_출력!$C$4:$CM$209,85,0)</f>
        <v>-</v>
      </c>
      <c r="AW21" s="164" t="str">
        <f>IF(COUNT(AY21:BA21)&gt;=1,IF(AO21&gt;AN21,"",IF(AQ21&gt;AN21,1,IF(AS21&gt;AN21,2,3))),"")</f>
        <v/>
      </c>
      <c r="AX21" s="164" t="str">
        <f>IF(COUNT(AY21:BA21)&gt;=1,VLOOKUP(AJ21,추피_출력!$C$4:$CM$209,86,0),"")</f>
        <v/>
      </c>
      <c r="AY21" s="166" t="str">
        <f>VLOOKUP(AJ21,추피_출력!$C$4:$CM$209,87,0)</f>
        <v/>
      </c>
      <c r="AZ21" s="166" t="str">
        <f>VLOOKUP(AJ21,추피_출력!$C$4:$CM$209,88,0)</f>
        <v/>
      </c>
      <c r="BA21" s="166" t="str">
        <f>VLOOKUP(AJ21,추피_출력!$C$4:$CM$209,89,0)</f>
        <v/>
      </c>
      <c r="BB21" s="69" t="s">
        <v>303</v>
      </c>
      <c r="BC21" s="69" t="str">
        <f>IF(BB21="","",VLOOKUP(BB21,추피_입력!$B$3:$G$289,3,0))</f>
        <v>-</v>
      </c>
      <c r="BD21" s="69" t="str">
        <f>IF(BB21="","",VLOOKUP(BB21,추피_입력!$B$3:$G$289,6,0))</f>
        <v>-</v>
      </c>
      <c r="BE21" s="69" t="str">
        <f t="shared" si="11"/>
        <v>a</v>
      </c>
      <c r="BF21" s="69">
        <f t="shared" si="12"/>
        <v>0</v>
      </c>
      <c r="BG21" s="69" t="s">
        <v>1323</v>
      </c>
      <c r="BH21" s="69">
        <f>IF(BG21="","",VLOOKUP(BG21,추피_입력!$B$3:$G$289,3,0))</f>
        <v>0</v>
      </c>
      <c r="BI21" s="69">
        <f>IF(BG21="","",VLOOKUP(BG21,추피_입력!$B$3:$G$289,6,0))</f>
        <v>2</v>
      </c>
      <c r="BJ21" s="69" t="str">
        <f t="shared" si="13"/>
        <v>b</v>
      </c>
      <c r="BK21" s="69">
        <f t="shared" si="14"/>
        <v>48000</v>
      </c>
      <c r="BL21" s="69" t="s">
        <v>1308</v>
      </c>
      <c r="BM21" s="69">
        <f>IF(BL21="","",VLOOKUP(BL21,추피_입력!$B$3:$G$289,3,0))</f>
        <v>2</v>
      </c>
      <c r="BN21" s="69">
        <f>IF(BL21="","",VLOOKUP(BL21,추피_입력!$B$3:$G$289,6,0))</f>
        <v>4</v>
      </c>
      <c r="BO21" s="69" t="str">
        <f t="shared" si="15"/>
        <v>d</v>
      </c>
      <c r="BP21" s="69">
        <f t="shared" si="16"/>
        <v>22500</v>
      </c>
      <c r="BQ21" s="69" t="s">
        <v>797</v>
      </c>
      <c r="BR21" s="69">
        <f>IF(BQ21="","",VLOOKUP(BQ21,추피_입력!$B$3:$G$289,3,0))</f>
        <v>0</v>
      </c>
      <c r="BS21" s="69">
        <f>IF(BQ21="","",VLOOKUP(BQ21,추피_입력!$B$3:$G$289,6,0))</f>
        <v>2</v>
      </c>
      <c r="BT21" s="69" t="str">
        <f t="shared" si="17"/>
        <v>b</v>
      </c>
      <c r="BU21" s="69">
        <f t="shared" si="18"/>
        <v>48000</v>
      </c>
      <c r="BV21" s="69" t="s">
        <v>798</v>
      </c>
      <c r="BW21" s="69">
        <f>IF(BV21="","",VLOOKUP(BV21,추피_입력!$B$3:$G$289,3,0))</f>
        <v>0</v>
      </c>
      <c r="BX21" s="69">
        <f>IF(BV21="","",VLOOKUP(BV21,추피_입력!$B$3:$G$289,6,0))</f>
        <v>4</v>
      </c>
      <c r="BY21" s="69" t="str">
        <f t="shared" si="19"/>
        <v>c</v>
      </c>
      <c r="BZ21" s="70">
        <f t="shared" si="20"/>
        <v>78000</v>
      </c>
    </row>
    <row r="22" spans="2:78" x14ac:dyDescent="0.3">
      <c r="B22" s="52">
        <v>20</v>
      </c>
      <c r="C22" s="86" t="s">
        <v>53</v>
      </c>
      <c r="D22" s="7">
        <f>VLOOKUP(C22,추피_입력!$B$3:$G$289,3,0)</f>
        <v>1</v>
      </c>
      <c r="E22" s="54">
        <f>IF(D22="-",16,(IF(D22=0,15,CHOOSE(D22,14,12,9,5,0)))-VLOOKUP(C22,추피_입력!$B$3:$E$289,4,0))</f>
        <v>9</v>
      </c>
      <c r="F22" s="55" t="s">
        <v>80</v>
      </c>
      <c r="G22" s="7">
        <f t="shared" si="25"/>
        <v>9</v>
      </c>
      <c r="H22" s="7"/>
      <c r="I22" s="7" t="str">
        <f t="shared" si="26"/>
        <v/>
      </c>
      <c r="J22" s="7" t="str">
        <f t="shared" si="27"/>
        <v>용감</v>
      </c>
      <c r="K22" s="7" t="str">
        <f t="shared" si="28"/>
        <v/>
      </c>
      <c r="L22" s="56">
        <f t="shared" si="0"/>
        <v>3</v>
      </c>
      <c r="M22" s="56" t="str">
        <f>LEFT(IF(C22="","",VLOOKUP(C22,추피_입력!$B$3:$E$289,2,0)),1)</f>
        <v>b</v>
      </c>
      <c r="N22" s="56">
        <f t="shared" si="5"/>
        <v>72000</v>
      </c>
      <c r="O22" s="56">
        <f t="shared" si="6"/>
        <v>234000</v>
      </c>
      <c r="Q22" s="52">
        <v>59</v>
      </c>
      <c r="R22" s="57" t="s">
        <v>28</v>
      </c>
      <c r="S22" s="7">
        <f>VLOOKUP(R22,추피_입력!$B$3:$G$289,3,0)</f>
        <v>0</v>
      </c>
      <c r="T22" s="54">
        <f>IF(S22="-",16,(IF(S22=0,15,CHOOSE(S22,14,12,9,5,0)))-VLOOKUP(R22,추피_입력!$B$3:$E$289,4,0))</f>
        <v>5</v>
      </c>
      <c r="U22" s="55" t="s">
        <v>77</v>
      </c>
      <c r="V22" s="7">
        <f t="shared" si="1"/>
        <v>5</v>
      </c>
      <c r="W22" s="7" t="s">
        <v>85</v>
      </c>
      <c r="X22" s="7">
        <f t="shared" si="2"/>
        <v>5</v>
      </c>
      <c r="Y22" s="7" t="str">
        <f t="shared" si="3"/>
        <v>새벽</v>
      </c>
      <c r="Z22" s="7" t="str">
        <f t="shared" si="4"/>
        <v>어두</v>
      </c>
      <c r="AA22" s="7">
        <f t="shared" si="7"/>
        <v>4</v>
      </c>
      <c r="AB22" s="56" t="str">
        <f>LEFT(IF(R22="","",VLOOKUP(R22,추피_입력!$B$3:$E$289,2,0)),1)</f>
        <v>c</v>
      </c>
      <c r="AC22" s="56">
        <f t="shared" si="8"/>
        <v>78000</v>
      </c>
      <c r="AD22" s="56">
        <f t="shared" si="9"/>
        <v>127000</v>
      </c>
      <c r="AF22" s="172" t="s">
        <v>834</v>
      </c>
      <c r="AG22" s="173"/>
      <c r="AI22" s="168"/>
      <c r="AJ22" s="194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4"/>
      <c r="AV22" s="194"/>
      <c r="AW22" s="164"/>
      <c r="AX22" s="164"/>
      <c r="AY22" s="166"/>
      <c r="AZ22" s="166"/>
      <c r="BA22" s="166"/>
      <c r="BB22" s="69" t="s">
        <v>305</v>
      </c>
      <c r="BC22" s="69">
        <f>IF(BB22="","",VLOOKUP(BB22,추피_입력!$B$3:$G$289,3,0))</f>
        <v>0</v>
      </c>
      <c r="BD22" s="69">
        <f>IF(BB22="","",VLOOKUP(BB22,추피_입력!$B$3:$G$289,6,0))</f>
        <v>2</v>
      </c>
      <c r="BE22" s="69" t="str">
        <f t="shared" si="11"/>
        <v>b</v>
      </c>
      <c r="BF22" s="69">
        <f t="shared" si="12"/>
        <v>48000</v>
      </c>
      <c r="BG22" s="69"/>
      <c r="BH22" s="69"/>
      <c r="BI22" s="69"/>
      <c r="BJ22" s="69" t="str">
        <f t="shared" si="13"/>
        <v/>
      </c>
      <c r="BK22" s="69" t="str">
        <f t="shared" si="14"/>
        <v/>
      </c>
      <c r="BL22" s="69"/>
      <c r="BM22" s="69"/>
      <c r="BN22" s="69"/>
      <c r="BO22" s="69" t="str">
        <f t="shared" si="15"/>
        <v/>
      </c>
      <c r="BP22" s="69" t="str">
        <f t="shared" si="16"/>
        <v/>
      </c>
      <c r="BQ22" s="69"/>
      <c r="BR22" s="69"/>
      <c r="BS22" s="69"/>
      <c r="BT22" s="69" t="str">
        <f t="shared" si="17"/>
        <v/>
      </c>
      <c r="BU22" s="69" t="str">
        <f t="shared" si="18"/>
        <v/>
      </c>
      <c r="BV22" s="69"/>
      <c r="BW22" s="69"/>
      <c r="BX22" s="69"/>
      <c r="BY22" s="69" t="str">
        <f t="shared" si="19"/>
        <v/>
      </c>
      <c r="BZ22" s="70" t="str">
        <f t="shared" si="20"/>
        <v/>
      </c>
    </row>
    <row r="23" spans="2:78" x14ac:dyDescent="0.3">
      <c r="B23" s="52">
        <v>21</v>
      </c>
      <c r="C23" s="86" t="s">
        <v>0</v>
      </c>
      <c r="D23" s="7">
        <f>VLOOKUP(C23,추피_입력!$B$3:$G$289,3,0)</f>
        <v>5</v>
      </c>
      <c r="E23" s="54">
        <f>IF(D23="-",16,(IF(D23=0,15,CHOOSE(D23,14,12,9,5,0)))-VLOOKUP(C23,추피_입력!$B$3:$E$289,4,0))</f>
        <v>0</v>
      </c>
      <c r="F23" s="55" t="s">
        <v>77</v>
      </c>
      <c r="G23" s="7">
        <f t="shared" si="25"/>
        <v>0</v>
      </c>
      <c r="H23" s="7" t="s">
        <v>85</v>
      </c>
      <c r="I23" s="7">
        <f t="shared" si="26"/>
        <v>0</v>
      </c>
      <c r="J23" s="7" t="str">
        <f t="shared" si="27"/>
        <v/>
      </c>
      <c r="K23" s="7" t="str">
        <f t="shared" si="28"/>
        <v/>
      </c>
      <c r="L23" s="56">
        <f t="shared" si="0"/>
        <v>5</v>
      </c>
      <c r="M23" s="56" t="str">
        <f>LEFT(IF(C23="","",VLOOKUP(C23,추피_입력!$B$3:$E$289,2,0)),1)</f>
        <v>b</v>
      </c>
      <c r="N23" s="56">
        <f t="shared" si="5"/>
        <v>0</v>
      </c>
      <c r="O23" s="56">
        <f t="shared" si="6"/>
        <v>0</v>
      </c>
      <c r="Q23" s="52">
        <v>60</v>
      </c>
      <c r="R23" s="57" t="s">
        <v>60</v>
      </c>
      <c r="S23" s="7">
        <f>VLOOKUP(R23,추피_입력!$B$3:$G$289,3,0)</f>
        <v>2</v>
      </c>
      <c r="T23" s="54">
        <f>IF(S23="-",16,(IF(S23=0,15,CHOOSE(S23,14,12,9,5,0)))-VLOOKUP(R23,추피_입력!$B$3:$E$289,4,0))</f>
        <v>7</v>
      </c>
      <c r="U23" s="55" t="s">
        <v>80</v>
      </c>
      <c r="V23" s="7">
        <f t="shared" si="1"/>
        <v>7</v>
      </c>
      <c r="W23" s="7"/>
      <c r="X23" s="7" t="str">
        <f t="shared" si="2"/>
        <v/>
      </c>
      <c r="Y23" s="7" t="str">
        <f t="shared" si="3"/>
        <v>용감</v>
      </c>
      <c r="Z23" s="7" t="str">
        <f t="shared" si="4"/>
        <v/>
      </c>
      <c r="AA23" s="7">
        <f t="shared" si="7"/>
        <v>3</v>
      </c>
      <c r="AB23" s="56" t="str">
        <f>LEFT(IF(R23="","",VLOOKUP(R23,추피_입력!$B$3:$E$289,2,0)),1)</f>
        <v>c</v>
      </c>
      <c r="AC23" s="56">
        <f t="shared" si="8"/>
        <v>22000</v>
      </c>
      <c r="AD23" s="56">
        <f t="shared" si="9"/>
        <v>103000</v>
      </c>
      <c r="AF23" s="174"/>
      <c r="AG23" s="175"/>
      <c r="AI23" s="160">
        <v>15</v>
      </c>
      <c r="AJ23" s="193" t="s">
        <v>306</v>
      </c>
      <c r="AK23" s="167">
        <f>AM23/AVERAGE(BC23:BC24,BH23:BH24,BM23:BM24,BR23:BR24,BW23:BW24)</f>
        <v>6</v>
      </c>
      <c r="AL23" s="167">
        <f>AVERAGE(BC23:BC24,BH23:BH24,BM23:BM24,BR23:BR24,BW23:BW24)</f>
        <v>2</v>
      </c>
      <c r="AM23" s="167">
        <f>SUM(BC23:BC24,BH23:BH24,BM23:BM24,BR23:BR24,BW23:BW24,)</f>
        <v>12</v>
      </c>
      <c r="AN23" s="167">
        <f>SUM(BD23:BD24,BI23:BI24,BN23:BN24,BS23:BS24,BX23:BX24,)</f>
        <v>19</v>
      </c>
      <c r="AO23" s="167">
        <f>AK23*2</f>
        <v>12</v>
      </c>
      <c r="AP23" s="167">
        <f>VLOOKUP(AJ23,추피_출력!$C$4:$CG$203,81,0)</f>
        <v>0.1</v>
      </c>
      <c r="AQ23" s="167">
        <f>AK23*4</f>
        <v>24</v>
      </c>
      <c r="AR23" s="167">
        <f>VLOOKUP(AJ23,추피_출력!$C$4:$CG$203,82,0)</f>
        <v>0.1</v>
      </c>
      <c r="AS23" s="167">
        <f>AK23*5</f>
        <v>30</v>
      </c>
      <c r="AT23" s="167">
        <f>VLOOKUP(AJ23,추피_출력!$C$4:$CG$203,83,0)</f>
        <v>0.1</v>
      </c>
      <c r="AU23" s="165">
        <f>IF(AO23&gt;AM23,"",IF(AQ23&gt;AM23,1,IF(AS23&gt;AM23,2,3)))</f>
        <v>1</v>
      </c>
      <c r="AV23" s="193">
        <f>VLOOKUP(AJ23,추피_출력!$C$4:$CM$209,85,0)</f>
        <v>0.1</v>
      </c>
      <c r="AW23" s="165" t="str">
        <f>IF(COUNT(AY23:BA23)&gt;=1,IF(AO23&gt;AN23,"",IF(AQ23&gt;AN23,1,IF(AS23&gt;AN23,2,3))),"")</f>
        <v/>
      </c>
      <c r="AX23" s="165" t="str">
        <f>IF(COUNT(AY23:BA23)&gt;=1,VLOOKUP(AJ23,추피_출력!$C$4:$CM$209,86,0),"")</f>
        <v/>
      </c>
      <c r="AY23" s="167" t="str">
        <f>VLOOKUP(AJ23,추피_출력!$C$4:$CM$209,87,0)</f>
        <v/>
      </c>
      <c r="AZ23" s="167" t="str">
        <f>VLOOKUP(AJ23,추피_출력!$C$4:$CM$209,88,0)</f>
        <v/>
      </c>
      <c r="BA23" s="167" t="str">
        <f>VLOOKUP(AJ23,추피_출력!$C$4:$CM$209,89,0)</f>
        <v/>
      </c>
      <c r="BB23" s="63" t="s">
        <v>307</v>
      </c>
      <c r="BC23" s="63">
        <f>IF(BB23="","",VLOOKUP(BB23,추피_입력!$B$3:$G$289,3,0))</f>
        <v>2</v>
      </c>
      <c r="BD23" s="63">
        <f>IF(BB23="","",VLOOKUP(BB23,추피_입력!$B$3:$G$289,6,0))</f>
        <v>3</v>
      </c>
      <c r="BE23" s="63" t="str">
        <f t="shared" si="11"/>
        <v>d</v>
      </c>
      <c r="BF23" s="63">
        <f t="shared" si="12"/>
        <v>9000</v>
      </c>
      <c r="BG23" s="63" t="s">
        <v>1324</v>
      </c>
      <c r="BH23" s="63">
        <f>IF(BG23="","",VLOOKUP(BG23,추피_입력!$B$3:$G$289,3,0))</f>
        <v>4</v>
      </c>
      <c r="BI23" s="63">
        <f>IF(BG23="","",VLOOKUP(BG23,추피_입력!$B$3:$G$289,6,0))</f>
        <v>4</v>
      </c>
      <c r="BJ23" s="63" t="str">
        <f t="shared" si="13"/>
        <v>c</v>
      </c>
      <c r="BK23" s="63">
        <f t="shared" si="14"/>
        <v>0</v>
      </c>
      <c r="BL23" s="63" t="s">
        <v>1309</v>
      </c>
      <c r="BM23" s="63">
        <f>IF(BL23="","",VLOOKUP(BL23,추피_입력!$B$3:$G$289,3,0))</f>
        <v>3</v>
      </c>
      <c r="BN23" s="63">
        <f>IF(BL23="","",VLOOKUP(BL23,추피_입력!$B$3:$G$289,6,0))</f>
        <v>4</v>
      </c>
      <c r="BO23" s="63" t="str">
        <f t="shared" si="15"/>
        <v>c</v>
      </c>
      <c r="BP23" s="63">
        <f t="shared" si="16"/>
        <v>32000</v>
      </c>
      <c r="BQ23" s="63" t="s">
        <v>791</v>
      </c>
      <c r="BR23" s="63">
        <f>IF(BQ23="","",VLOOKUP(BQ23,추피_입력!$B$3:$G$289,3,0))</f>
        <v>1</v>
      </c>
      <c r="BS23" s="63">
        <f>IF(BQ23="","",VLOOKUP(BQ23,추피_입력!$B$3:$G$289,6,0))</f>
        <v>3</v>
      </c>
      <c r="BT23" s="63" t="str">
        <f t="shared" si="17"/>
        <v>a</v>
      </c>
      <c r="BU23" s="63">
        <f t="shared" si="18"/>
        <v>108000</v>
      </c>
      <c r="BV23" s="63" t="s">
        <v>799</v>
      </c>
      <c r="BW23" s="63">
        <f>IF(BV23="","",VLOOKUP(BV23,추피_입력!$B$3:$G$289,3,0))</f>
        <v>1</v>
      </c>
      <c r="BX23" s="63">
        <f>IF(BV23="","",VLOOKUP(BV23,추피_입력!$B$3:$G$289,6,0))</f>
        <v>2</v>
      </c>
      <c r="BY23" s="63" t="str">
        <f t="shared" si="19"/>
        <v>c</v>
      </c>
      <c r="BZ23" s="64">
        <f t="shared" si="20"/>
        <v>14000</v>
      </c>
    </row>
    <row r="24" spans="2:78" x14ac:dyDescent="0.3">
      <c r="B24" s="52">
        <v>22</v>
      </c>
      <c r="C24" s="86" t="s">
        <v>42</v>
      </c>
      <c r="D24" s="7">
        <f>VLOOKUP(C24,추피_입력!$B$3:$G$289,3,0)</f>
        <v>0</v>
      </c>
      <c r="E24" s="54">
        <f>IF(D24="-",16,(IF(D24=0,15,CHOOSE(D24,14,12,9,5,0)))-VLOOKUP(C24,추피_입력!$B$3:$E$289,4,0))</f>
        <v>4</v>
      </c>
      <c r="F24" s="55" t="s">
        <v>77</v>
      </c>
      <c r="G24" s="7">
        <f t="shared" si="25"/>
        <v>4</v>
      </c>
      <c r="H24" s="7"/>
      <c r="I24" s="7" t="str">
        <f t="shared" si="26"/>
        <v/>
      </c>
      <c r="J24" s="7" t="str">
        <f t="shared" si="27"/>
        <v>새벽</v>
      </c>
      <c r="K24" s="7" t="str">
        <f t="shared" si="28"/>
        <v/>
      </c>
      <c r="L24" s="56">
        <f t="shared" si="0"/>
        <v>4</v>
      </c>
      <c r="M24" s="56" t="str">
        <f>LEFT(IF(C24="","",VLOOKUP(C24,추피_입력!$B$3:$E$289,2,0)),1)</f>
        <v>b</v>
      </c>
      <c r="N24" s="56">
        <f t="shared" si="5"/>
        <v>156000</v>
      </c>
      <c r="O24" s="56">
        <f t="shared" si="6"/>
        <v>253000</v>
      </c>
      <c r="Q24" s="52">
        <v>61</v>
      </c>
      <c r="R24" s="57" t="s">
        <v>73</v>
      </c>
      <c r="S24" s="7">
        <f>VLOOKUP(R24,추피_입력!$B$3:$G$289,3,0)</f>
        <v>4</v>
      </c>
      <c r="T24" s="54">
        <f>IF(S24="-",16,(IF(S24=0,15,CHOOSE(S24,14,12,9,5,0)))-VLOOKUP(R24,추피_입력!$B$3:$E$289,4,0))</f>
        <v>2</v>
      </c>
      <c r="U24" s="55" t="s">
        <v>80</v>
      </c>
      <c r="V24" s="7">
        <f t="shared" si="1"/>
        <v>2</v>
      </c>
      <c r="W24" s="7" t="s">
        <v>81</v>
      </c>
      <c r="X24" s="7">
        <f t="shared" si="2"/>
        <v>2</v>
      </c>
      <c r="Y24" s="7" t="str">
        <f t="shared" si="3"/>
        <v>용감</v>
      </c>
      <c r="Z24" s="7" t="str">
        <f t="shared" si="4"/>
        <v>단단</v>
      </c>
      <c r="AA24" s="7">
        <f t="shared" si="7"/>
        <v>4</v>
      </c>
      <c r="AB24" s="56" t="str">
        <f>LEFT(IF(R24="","",VLOOKUP(R24,추피_입력!$B$3:$E$289,2,0)),1)</f>
        <v>c</v>
      </c>
      <c r="AC24" s="56">
        <f t="shared" si="8"/>
        <v>0</v>
      </c>
      <c r="AD24" s="56">
        <f t="shared" si="9"/>
        <v>49000</v>
      </c>
      <c r="AF24" s="174"/>
      <c r="AG24" s="175"/>
      <c r="AI24" s="160"/>
      <c r="AJ24" s="193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5"/>
      <c r="AV24" s="193"/>
      <c r="AW24" s="165"/>
      <c r="AX24" s="165"/>
      <c r="AY24" s="167"/>
      <c r="AZ24" s="167"/>
      <c r="BA24" s="167"/>
      <c r="BB24" s="63" t="s">
        <v>309</v>
      </c>
      <c r="BC24" s="63">
        <f>IF(BB24="","",VLOOKUP(BB24,추피_입력!$B$3:$G$289,3,0))</f>
        <v>1</v>
      </c>
      <c r="BD24" s="63">
        <f>IF(BB24="","",VLOOKUP(BB24,추피_입력!$B$3:$G$289,6,0))</f>
        <v>3</v>
      </c>
      <c r="BE24" s="63" t="str">
        <f t="shared" si="11"/>
        <v>b</v>
      </c>
      <c r="BF24" s="63">
        <f t="shared" si="12"/>
        <v>72000</v>
      </c>
      <c r="BG24" s="63"/>
      <c r="BH24" s="63"/>
      <c r="BI24" s="63"/>
      <c r="BJ24" s="63" t="str">
        <f t="shared" si="13"/>
        <v/>
      </c>
      <c r="BK24" s="63" t="str">
        <f t="shared" si="14"/>
        <v/>
      </c>
      <c r="BL24" s="63"/>
      <c r="BM24" s="63"/>
      <c r="BN24" s="63"/>
      <c r="BO24" s="63" t="str">
        <f t="shared" si="15"/>
        <v/>
      </c>
      <c r="BP24" s="63" t="str">
        <f t="shared" si="16"/>
        <v/>
      </c>
      <c r="BQ24" s="63"/>
      <c r="BR24" s="63"/>
      <c r="BS24" s="63"/>
      <c r="BT24" s="63" t="str">
        <f t="shared" si="17"/>
        <v/>
      </c>
      <c r="BU24" s="63" t="str">
        <f t="shared" si="18"/>
        <v/>
      </c>
      <c r="BV24" s="63"/>
      <c r="BW24" s="63"/>
      <c r="BX24" s="63"/>
      <c r="BY24" s="63" t="str">
        <f t="shared" si="19"/>
        <v/>
      </c>
      <c r="BZ24" s="64" t="str">
        <f t="shared" si="20"/>
        <v/>
      </c>
    </row>
    <row r="25" spans="2:78" x14ac:dyDescent="0.3">
      <c r="B25" s="52">
        <v>23</v>
      </c>
      <c r="C25" s="86" t="s">
        <v>62</v>
      </c>
      <c r="D25" s="7">
        <f>VLOOKUP(C25,추피_입력!$B$3:$G$289,3,0)</f>
        <v>0</v>
      </c>
      <c r="E25" s="54">
        <f>IF(D25="-",16,(IF(D25=0,15,CHOOSE(D25,14,12,9,5,0)))-VLOOKUP(C25,추피_입력!$B$3:$E$289,4,0))</f>
        <v>7</v>
      </c>
      <c r="F25" s="55" t="s">
        <v>79</v>
      </c>
      <c r="G25" s="7">
        <f t="shared" si="25"/>
        <v>7</v>
      </c>
      <c r="H25" s="7"/>
      <c r="I25" s="7" t="str">
        <f t="shared" si="26"/>
        <v/>
      </c>
      <c r="J25" s="7" t="str">
        <f t="shared" si="27"/>
        <v>삭막</v>
      </c>
      <c r="K25" s="7" t="str">
        <f t="shared" si="28"/>
        <v/>
      </c>
      <c r="L25" s="56">
        <f t="shared" si="0"/>
        <v>3</v>
      </c>
      <c r="M25" s="56" t="str">
        <f>LEFT(IF(C25="","",VLOOKUP(C25,추피_입력!$B$3:$E$289,2,0)),1)</f>
        <v>b</v>
      </c>
      <c r="N25" s="56">
        <f t="shared" si="5"/>
        <v>91000</v>
      </c>
      <c r="O25" s="56">
        <f t="shared" si="6"/>
        <v>253000</v>
      </c>
      <c r="Q25" s="52">
        <v>62</v>
      </c>
      <c r="R25" s="57" t="s">
        <v>30</v>
      </c>
      <c r="S25" s="7">
        <f>VLOOKUP(R25,추피_입력!$B$3:$G$289,3,0)</f>
        <v>3</v>
      </c>
      <c r="T25" s="54">
        <f>IF(S25="-",16,(IF(S25=0,15,CHOOSE(S25,14,12,9,5,0)))-VLOOKUP(R25,추피_입력!$B$3:$E$289,4,0))</f>
        <v>2</v>
      </c>
      <c r="U25" s="55" t="s">
        <v>77</v>
      </c>
      <c r="V25" s="7">
        <f t="shared" si="1"/>
        <v>2</v>
      </c>
      <c r="W25" s="7" t="s">
        <v>85</v>
      </c>
      <c r="X25" s="7">
        <f t="shared" si="2"/>
        <v>2</v>
      </c>
      <c r="Y25" s="7" t="str">
        <f t="shared" si="3"/>
        <v>새벽</v>
      </c>
      <c r="Z25" s="7" t="str">
        <f t="shared" si="4"/>
        <v>어두</v>
      </c>
      <c r="AA25" s="7">
        <f t="shared" si="7"/>
        <v>4</v>
      </c>
      <c r="AB25" s="56" t="str">
        <f>LEFT(IF(R25="","",VLOOKUP(R25,추피_입력!$B$3:$E$289,2,0)),1)</f>
        <v>c</v>
      </c>
      <c r="AC25" s="56">
        <f t="shared" si="8"/>
        <v>32000</v>
      </c>
      <c r="AD25" s="56">
        <f t="shared" si="9"/>
        <v>81000</v>
      </c>
      <c r="AF25" s="88" t="s">
        <v>101</v>
      </c>
      <c r="AG25" s="54">
        <f>SUM(E3:E17)</f>
        <v>153</v>
      </c>
      <c r="AI25" s="75">
        <v>16</v>
      </c>
      <c r="AJ25" s="76" t="s">
        <v>341</v>
      </c>
      <c r="AK25" s="77">
        <f>AM25/AVERAGE(BC25,BH25,BM25,BR25,BW25)</f>
        <v>3</v>
      </c>
      <c r="AL25" s="77">
        <f>AVERAGE(BC25,BH25,BM25,BR25,BW25)</f>
        <v>0.66666666666666663</v>
      </c>
      <c r="AM25" s="77">
        <f>SUM(BC25,BH25,BM25,BR25,BW25)</f>
        <v>2</v>
      </c>
      <c r="AN25" s="77">
        <f>SUM(BD25,BI25,BN25,BS25,BX25)</f>
        <v>10</v>
      </c>
      <c r="AO25" s="77">
        <f>AK25*2</f>
        <v>6</v>
      </c>
      <c r="AP25" s="77">
        <f>VLOOKUP(AJ25,추피_출력!$C$4:$CG$203,81,0)</f>
        <v>0.06</v>
      </c>
      <c r="AQ25" s="77">
        <f>AK25*4</f>
        <v>12</v>
      </c>
      <c r="AR25" s="77">
        <f>VLOOKUP(AJ25,추피_출력!$C$4:$CG$203,82,0)</f>
        <v>7.0000000000000007E-2</v>
      </c>
      <c r="AS25" s="77">
        <f>AK25*5</f>
        <v>15</v>
      </c>
      <c r="AT25" s="77">
        <f>VLOOKUP(AJ25,추피_출력!$C$4:$CG$203,83,0)</f>
        <v>7.0000000000000007E-2</v>
      </c>
      <c r="AU25" s="67" t="str">
        <f>IF(AO25&gt;AM25,"",IF(AQ25&gt;AM25,1,IF(AS25&gt;AM25,2,3)))</f>
        <v/>
      </c>
      <c r="AV25" s="76" t="str">
        <f>VLOOKUP(AJ25,추피_출력!$C$4:$CM$209,85,0)</f>
        <v>-</v>
      </c>
      <c r="AW25" s="67">
        <f>IF(COUNT(AY25:BA25)&gt;=1,IF(AO25&gt;AN25,"",IF(AQ25&gt;AN25,1,IF(AS25&gt;AN25,2,3))),"")</f>
        <v>1</v>
      </c>
      <c r="AX25" s="67">
        <f>IF(COUNT(AY25:BA25)&gt;=1,VLOOKUP(AJ25,추피_출력!$C$4:$CM$209,86,0),"")</f>
        <v>0.06</v>
      </c>
      <c r="AY25" s="77">
        <f>VLOOKUP(AJ25,추피_출력!$C$4:$CM$209,87,0)</f>
        <v>4</v>
      </c>
      <c r="AZ25" s="77" t="str">
        <f>VLOOKUP(AJ25,추피_출력!$C$4:$CM$209,88,0)</f>
        <v/>
      </c>
      <c r="BA25" s="77" t="str">
        <f>VLOOKUP(AJ25,추피_출력!$C$4:$CM$209,89,0)</f>
        <v/>
      </c>
      <c r="BB25" s="69" t="s">
        <v>117</v>
      </c>
      <c r="BC25" s="69">
        <f>IF(BB25="","",VLOOKUP(BB25,추피_입력!$B$3:$G$289,3,0))</f>
        <v>0</v>
      </c>
      <c r="BD25" s="69">
        <f>IF(BB25="","",VLOOKUP(BB25,추피_입력!$B$3:$G$289,6,0))</f>
        <v>5</v>
      </c>
      <c r="BE25" s="69" t="str">
        <f t="shared" si="11"/>
        <v>c</v>
      </c>
      <c r="BF25" s="69">
        <f t="shared" si="12"/>
        <v>127000</v>
      </c>
      <c r="BG25" s="69" t="s">
        <v>1325</v>
      </c>
      <c r="BH25" s="69">
        <f>IF(BG25="","",VLOOKUP(BG25,추피_입력!$B$3:$G$289,3,0))</f>
        <v>2</v>
      </c>
      <c r="BI25" s="69">
        <f>IF(BG25="","",VLOOKUP(BG25,추피_입력!$B$3:$G$289,6,0))</f>
        <v>3</v>
      </c>
      <c r="BJ25" s="69" t="str">
        <f t="shared" si="13"/>
        <v>a</v>
      </c>
      <c r="BK25" s="69">
        <f t="shared" si="14"/>
        <v>65000</v>
      </c>
      <c r="BL25" s="69" t="s">
        <v>1310</v>
      </c>
      <c r="BM25" s="69">
        <f>IF(BL25="","",VLOOKUP(BL25,추피_입력!$B$3:$G$289,3,0))</f>
        <v>0</v>
      </c>
      <c r="BN25" s="69">
        <f>IF(BL25="","",VLOOKUP(BL25,추피_입력!$B$3:$G$289,6,0))</f>
        <v>2</v>
      </c>
      <c r="BO25" s="69" t="str">
        <f t="shared" si="15"/>
        <v>b</v>
      </c>
      <c r="BP25" s="69">
        <f t="shared" si="16"/>
        <v>48000</v>
      </c>
      <c r="BQ25" s="69"/>
      <c r="BR25" s="69" t="str">
        <f>IF(BQ25="","",VLOOKUP(BQ25,추피_입력!$B$3:$G$289,3,0))</f>
        <v/>
      </c>
      <c r="BS25" s="69" t="str">
        <f>IF(BQ25="","",VLOOKUP(BQ25,추피_입력!$B$3:$G$289,6,0))</f>
        <v/>
      </c>
      <c r="BT25" s="69" t="str">
        <f t="shared" si="17"/>
        <v/>
      </c>
      <c r="BU25" s="69" t="str">
        <f t="shared" si="18"/>
        <v/>
      </c>
      <c r="BV25" s="69"/>
      <c r="BW25" s="69" t="str">
        <f>IF(BV25="","",VLOOKUP(BV25,추피_입력!$B$3:$G$289,3,0))</f>
        <v/>
      </c>
      <c r="BX25" s="69" t="str">
        <f>IF(BV25="","",VLOOKUP(BV25,추피_입력!$B$3:$G$289,6,0))</f>
        <v/>
      </c>
      <c r="BY25" s="69" t="str">
        <f t="shared" si="19"/>
        <v/>
      </c>
      <c r="BZ25" s="70" t="str">
        <f t="shared" si="20"/>
        <v/>
      </c>
    </row>
    <row r="26" spans="2:78" x14ac:dyDescent="0.3">
      <c r="B26" s="52">
        <v>24</v>
      </c>
      <c r="C26" s="86" t="s">
        <v>67</v>
      </c>
      <c r="D26" s="7">
        <f>VLOOKUP(C26,추피_입력!$B$3:$G$289,3,0)</f>
        <v>0</v>
      </c>
      <c r="E26" s="54">
        <f>IF(D26="-",16,(IF(D26=0,15,CHOOSE(D26,14,12,9,5,0)))-VLOOKUP(C26,추피_입력!$B$3:$E$289,4,0))</f>
        <v>14</v>
      </c>
      <c r="F26" s="55" t="s">
        <v>84</v>
      </c>
      <c r="G26" s="7">
        <f t="shared" si="25"/>
        <v>14</v>
      </c>
      <c r="H26" s="7"/>
      <c r="I26" s="7" t="str">
        <f t="shared" si="26"/>
        <v/>
      </c>
      <c r="J26" s="7" t="str">
        <f t="shared" si="27"/>
        <v>춤추</v>
      </c>
      <c r="K26" s="7" t="str">
        <f t="shared" si="28"/>
        <v/>
      </c>
      <c r="L26" s="56">
        <f t="shared" si="0"/>
        <v>1</v>
      </c>
      <c r="M26" s="56" t="str">
        <f>LEFT(IF(C26="","",VLOOKUP(C26,추피_입력!$B$3:$E$289,2,0)),1)</f>
        <v>b</v>
      </c>
      <c r="N26" s="56">
        <f t="shared" si="5"/>
        <v>19000</v>
      </c>
      <c r="O26" s="56">
        <f t="shared" si="6"/>
        <v>253000</v>
      </c>
      <c r="Q26" s="52">
        <v>63</v>
      </c>
      <c r="R26" s="57" t="s">
        <v>44</v>
      </c>
      <c r="S26" s="7">
        <f>VLOOKUP(R26,추피_입력!$B$3:$G$289,3,0)</f>
        <v>2</v>
      </c>
      <c r="T26" s="54">
        <f>IF(S26="-",16,(IF(S26=0,15,CHOOSE(S26,14,12,9,5,0)))-VLOOKUP(R26,추피_입력!$B$3:$E$289,4,0))</f>
        <v>8</v>
      </c>
      <c r="U26" s="55" t="s">
        <v>82</v>
      </c>
      <c r="V26" s="7">
        <f t="shared" si="1"/>
        <v>8</v>
      </c>
      <c r="W26" s="7" t="s">
        <v>83</v>
      </c>
      <c r="X26" s="7">
        <f t="shared" si="2"/>
        <v>8</v>
      </c>
      <c r="Y26" s="7" t="str">
        <f t="shared" si="3"/>
        <v>노래</v>
      </c>
      <c r="Z26" s="7" t="str">
        <f t="shared" si="4"/>
        <v>신비</v>
      </c>
      <c r="AA26" s="7">
        <f t="shared" si="7"/>
        <v>3</v>
      </c>
      <c r="AB26" s="56" t="str">
        <f>LEFT(IF(R26="","",VLOOKUP(R26,추피_입력!$B$3:$E$289,2,0)),1)</f>
        <v>c</v>
      </c>
      <c r="AC26" s="56">
        <f t="shared" si="8"/>
        <v>22000</v>
      </c>
      <c r="AD26" s="56">
        <f t="shared" si="9"/>
        <v>103000</v>
      </c>
      <c r="AF26" s="89" t="s">
        <v>102</v>
      </c>
      <c r="AG26" s="54">
        <f>SUM(E18:E35)</f>
        <v>165</v>
      </c>
      <c r="AI26" s="71">
        <v>17</v>
      </c>
      <c r="AJ26" s="72" t="s">
        <v>108</v>
      </c>
      <c r="AK26" s="73">
        <f>AM26/AVERAGE(BC26,BH26,BM26,BR26,BW26)</f>
        <v>3</v>
      </c>
      <c r="AL26" s="73">
        <f>AVERAGE(BC26,BH26,BM26,BR26,BW26)</f>
        <v>4</v>
      </c>
      <c r="AM26" s="73">
        <f>SUM(BC26,BH26,BM26,BR26,BW26)</f>
        <v>12</v>
      </c>
      <c r="AN26" s="73">
        <f>SUM(BD26,BI26,BN26,BS26,BX26)</f>
        <v>14</v>
      </c>
      <c r="AO26" s="73">
        <f>AK26*2</f>
        <v>6</v>
      </c>
      <c r="AP26" s="73">
        <f>VLOOKUP(AJ26,추피_출력!$C$4:$CG$203,81,0)</f>
        <v>0.06</v>
      </c>
      <c r="AQ26" s="73">
        <f>AK26*4</f>
        <v>12</v>
      </c>
      <c r="AR26" s="73">
        <f>VLOOKUP(AJ26,추피_출력!$C$4:$CG$203,82,0)</f>
        <v>7.0000000000000007E-2</v>
      </c>
      <c r="AS26" s="73">
        <f>AK26*5</f>
        <v>15</v>
      </c>
      <c r="AT26" s="73">
        <f>VLOOKUP(AJ26,추피_출력!$C$4:$CG$203,83,0)</f>
        <v>7.0000000000000007E-2</v>
      </c>
      <c r="AU26" s="74">
        <f>IF(AO26&gt;AM26,"",IF(AQ26&gt;AM26,1,IF(AS26&gt;AM26,2,3)))</f>
        <v>2</v>
      </c>
      <c r="AV26" s="72">
        <f>VLOOKUP(AJ26,추피_출력!$C$4:$CM$209,85,0)</f>
        <v>0.13</v>
      </c>
      <c r="AW26" s="74" t="str">
        <f>IF(COUNT(AY26:BA26)&gt;=1,IF(AO26&gt;AN26,"",IF(AQ26&gt;AN26,1,IF(AS26&gt;AN26,2,3))),"")</f>
        <v/>
      </c>
      <c r="AX26" s="74" t="str">
        <f>IF(COUNT(AY26:BA26)&gt;=1,VLOOKUP(AJ26,추피_출력!$C$4:$CM$209,86,0),"")</f>
        <v/>
      </c>
      <c r="AY26" s="73" t="str">
        <f>VLOOKUP(AJ26,추피_출력!$C$4:$CM$209,87,0)</f>
        <v/>
      </c>
      <c r="AZ26" s="73" t="str">
        <f>VLOOKUP(AJ26,추피_출력!$C$4:$CM$209,88,0)</f>
        <v/>
      </c>
      <c r="BA26" s="73" t="str">
        <f>VLOOKUP(AJ26,추피_출력!$C$4:$CM$209,89,0)</f>
        <v/>
      </c>
      <c r="BB26" s="63" t="s">
        <v>342</v>
      </c>
      <c r="BC26" s="63">
        <f>IF(BB26="","",VLOOKUP(BB26,추피_입력!$B$3:$G$289,3,0))</f>
        <v>3</v>
      </c>
      <c r="BD26" s="63">
        <f>IF(BB26="","",VLOOKUP(BB26,추피_입력!$B$3:$G$289,6,0))</f>
        <v>4</v>
      </c>
      <c r="BE26" s="63" t="str">
        <f t="shared" si="11"/>
        <v>c</v>
      </c>
      <c r="BF26" s="63">
        <f t="shared" si="12"/>
        <v>32000</v>
      </c>
      <c r="BG26" s="63" t="s">
        <v>1316</v>
      </c>
      <c r="BH26" s="63">
        <f>IF(BG26="","",VLOOKUP(BG26,추피_입력!$B$3:$G$289,3,0))</f>
        <v>5</v>
      </c>
      <c r="BI26" s="63">
        <f>IF(BG26="","",VLOOKUP(BG26,추피_입력!$B$3:$G$289,6,0))</f>
        <v>5</v>
      </c>
      <c r="BJ26" s="63" t="str">
        <f t="shared" si="13"/>
        <v>b</v>
      </c>
      <c r="BK26" s="63">
        <f t="shared" si="14"/>
        <v>0</v>
      </c>
      <c r="BL26" s="63" t="s">
        <v>1311</v>
      </c>
      <c r="BM26" s="63">
        <f>IF(BL26="","",VLOOKUP(BL26,추피_입력!$B$3:$G$289,3,0))</f>
        <v>4</v>
      </c>
      <c r="BN26" s="63">
        <f>IF(BL26="","",VLOOKUP(BL26,추피_입력!$B$3:$G$289,6,0))</f>
        <v>5</v>
      </c>
      <c r="BO26" s="63" t="str">
        <f t="shared" si="15"/>
        <v>c</v>
      </c>
      <c r="BP26" s="63">
        <f t="shared" si="16"/>
        <v>49000</v>
      </c>
      <c r="BQ26" s="63"/>
      <c r="BR26" s="63" t="str">
        <f>IF(BQ26="","",VLOOKUP(BQ26,추피_입력!$B$3:$G$289,3,0))</f>
        <v/>
      </c>
      <c r="BS26" s="63" t="str">
        <f>IF(BQ26="","",VLOOKUP(BQ26,추피_입력!$B$3:$G$289,6,0))</f>
        <v/>
      </c>
      <c r="BT26" s="63" t="str">
        <f t="shared" si="17"/>
        <v/>
      </c>
      <c r="BU26" s="63" t="str">
        <f t="shared" si="18"/>
        <v/>
      </c>
      <c r="BV26" s="63"/>
      <c r="BW26" s="63" t="str">
        <f>IF(BV26="","",VLOOKUP(BV26,추피_입력!$B$3:$G$289,3,0))</f>
        <v/>
      </c>
      <c r="BX26" s="63" t="str">
        <f>IF(BV26="","",VLOOKUP(BV26,추피_입력!$B$3:$G$289,6,0))</f>
        <v/>
      </c>
      <c r="BY26" s="63" t="str">
        <f t="shared" si="19"/>
        <v/>
      </c>
      <c r="BZ26" s="64" t="str">
        <f t="shared" si="20"/>
        <v/>
      </c>
    </row>
    <row r="27" spans="2:78" x14ac:dyDescent="0.3">
      <c r="B27" s="52">
        <v>25</v>
      </c>
      <c r="C27" s="86" t="s">
        <v>38</v>
      </c>
      <c r="D27" s="7">
        <f>VLOOKUP(C27,추피_입력!$B$3:$G$289,3,0)</f>
        <v>0</v>
      </c>
      <c r="E27" s="54">
        <f>IF(D27="-",16,(IF(D27=0,15,CHOOSE(D27,14,12,9,5,0)))-VLOOKUP(C27,추피_입력!$B$3:$E$289,4,0))</f>
        <v>9</v>
      </c>
      <c r="F27" s="55" t="s">
        <v>77</v>
      </c>
      <c r="G27" s="7">
        <f t="shared" si="25"/>
        <v>9</v>
      </c>
      <c r="H27" s="7"/>
      <c r="I27" s="7" t="str">
        <f t="shared" si="26"/>
        <v/>
      </c>
      <c r="J27" s="7" t="str">
        <f t="shared" si="27"/>
        <v>새벽</v>
      </c>
      <c r="K27" s="7" t="str">
        <f t="shared" si="28"/>
        <v/>
      </c>
      <c r="L27" s="56">
        <f t="shared" si="0"/>
        <v>3</v>
      </c>
      <c r="M27" s="56" t="str">
        <f>LEFT(IF(C27="","",VLOOKUP(C27,추피_입력!$B$3:$E$289,2,0)),1)</f>
        <v>b</v>
      </c>
      <c r="N27" s="56">
        <f t="shared" si="5"/>
        <v>91000</v>
      </c>
      <c r="O27" s="56">
        <f t="shared" si="6"/>
        <v>253000</v>
      </c>
      <c r="Q27" s="52">
        <v>64</v>
      </c>
      <c r="R27" s="57" t="s">
        <v>5</v>
      </c>
      <c r="S27" s="7">
        <f>VLOOKUP(R27,추피_입력!$B$3:$G$289,3,0)</f>
        <v>4</v>
      </c>
      <c r="T27" s="54">
        <f>IF(S27="-",16,(IF(S27=0,15,CHOOSE(S27,14,12,9,5,0)))-VLOOKUP(R27,추피_입력!$B$3:$E$289,4,0))</f>
        <v>0</v>
      </c>
      <c r="U27" s="55" t="s">
        <v>80</v>
      </c>
      <c r="V27" s="7">
        <f t="shared" si="1"/>
        <v>0</v>
      </c>
      <c r="W27" s="7" t="s">
        <v>81</v>
      </c>
      <c r="X27" s="7">
        <f t="shared" si="2"/>
        <v>0</v>
      </c>
      <c r="Y27" s="7" t="str">
        <f t="shared" si="3"/>
        <v/>
      </c>
      <c r="Z27" s="7" t="str">
        <f t="shared" si="4"/>
        <v/>
      </c>
      <c r="AA27" s="7">
        <f t="shared" si="7"/>
        <v>5</v>
      </c>
      <c r="AB27" s="56" t="str">
        <f>LEFT(IF(R27="","",VLOOKUP(R27,추피_입력!$B$3:$E$289,2,0)),1)</f>
        <v>c</v>
      </c>
      <c r="AC27" s="56">
        <f t="shared" si="8"/>
        <v>49000</v>
      </c>
      <c r="AD27" s="56">
        <f t="shared" si="9"/>
        <v>49000</v>
      </c>
      <c r="AF27" s="90" t="s">
        <v>103</v>
      </c>
      <c r="AG27" s="54">
        <f>SUM(E36:E41,T3:T27)</f>
        <v>125</v>
      </c>
      <c r="AI27" s="168">
        <v>18</v>
      </c>
      <c r="AJ27" s="194" t="s">
        <v>363</v>
      </c>
      <c r="AK27" s="166">
        <f>AM27/AVERAGE(BC27:BC28,BH27:BH28,BM27:BM28,BR27:BR28,BW27:BW28)</f>
        <v>5</v>
      </c>
      <c r="AL27" s="166">
        <f>AVERAGE(BC27:BC28,BH27:BH28,BM27:BM28,BR27:BR28,BW27:BW28)</f>
        <v>1</v>
      </c>
      <c r="AM27" s="166">
        <f>SUM(BC27:BC28,BH27:BH28,BM27:BM28,BR27:BR28,BW27:BW28,)</f>
        <v>5</v>
      </c>
      <c r="AN27" s="166">
        <f>SUM(BD27:BD28,BI27:BI28,BN27:BN28,BS27:BS28,BX27:BX28,)</f>
        <v>16</v>
      </c>
      <c r="AO27" s="166">
        <f>AK27*2</f>
        <v>10</v>
      </c>
      <c r="AP27" s="166">
        <f>VLOOKUP(AJ27,추피_출력!$C$4:$CG$203,81,0)</f>
        <v>0.13</v>
      </c>
      <c r="AQ27" s="166">
        <f>AK27*4</f>
        <v>20</v>
      </c>
      <c r="AR27" s="166">
        <f>VLOOKUP(AJ27,추피_출력!$C$4:$CG$203,82,0)</f>
        <v>0.13</v>
      </c>
      <c r="AS27" s="166">
        <f>AK27*5</f>
        <v>25</v>
      </c>
      <c r="AT27" s="166">
        <f>VLOOKUP(AJ27,추피_출력!$C$4:$CG$203,83,0)</f>
        <v>0.14000000000000001</v>
      </c>
      <c r="AU27" s="164" t="str">
        <f>IF(AO27&gt;AM27,"",IF(AQ27&gt;AM27,1,IF(AS27&gt;AM27,2,3)))</f>
        <v/>
      </c>
      <c r="AV27" s="194" t="str">
        <f>VLOOKUP(AJ27,추피_출력!$C$4:$CM$209,85,0)</f>
        <v>-</v>
      </c>
      <c r="AW27" s="164" t="str">
        <f>IF(COUNT(AY27:BA27)&gt;=1,IF(AO27&gt;AN27,"",IF(AQ27&gt;AN27,1,IF(AS27&gt;AN27,2,3))),"")</f>
        <v/>
      </c>
      <c r="AX27" s="164" t="str">
        <f>IF(COUNT(AY27:BA27)&gt;=1,VLOOKUP(AJ27,추피_출력!$C$4:$CM$209,86,0),"")</f>
        <v/>
      </c>
      <c r="AY27" s="166" t="str">
        <f>VLOOKUP(AJ27,추피_출력!$C$4:$CM$209,87,0)</f>
        <v/>
      </c>
      <c r="AZ27" s="166" t="str">
        <f>VLOOKUP(AJ27,추피_출력!$C$4:$CM$209,88,0)</f>
        <v/>
      </c>
      <c r="BA27" s="166" t="str">
        <f>VLOOKUP(AJ27,추피_출력!$C$4:$CM$209,89,0)</f>
        <v/>
      </c>
      <c r="BB27" s="69" t="s">
        <v>335</v>
      </c>
      <c r="BC27" s="69" t="str">
        <f>IF(BB27="","",VLOOKUP(BB27,추피_입력!$B$3:$G$289,3,0))</f>
        <v>-</v>
      </c>
      <c r="BD27" s="69" t="str">
        <f>IF(BB27="","",VLOOKUP(BB27,추피_입력!$B$3:$G$289,6,0))</f>
        <v>-</v>
      </c>
      <c r="BE27" s="69" t="str">
        <f t="shared" si="11"/>
        <v>a</v>
      </c>
      <c r="BF27" s="69">
        <f t="shared" si="12"/>
        <v>0</v>
      </c>
      <c r="BG27" s="69" t="s">
        <v>1313</v>
      </c>
      <c r="BH27" s="69">
        <f>IF(BG27="","",VLOOKUP(BG27,추피_입력!$B$3:$G$289,3,0))</f>
        <v>3</v>
      </c>
      <c r="BI27" s="69">
        <f>IF(BG27="","",VLOOKUP(BG27,추피_입력!$B$3:$G$289,6,0))</f>
        <v>3</v>
      </c>
      <c r="BJ27" s="69" t="str">
        <f t="shared" si="13"/>
        <v>a</v>
      </c>
      <c r="BK27" s="69">
        <f t="shared" si="14"/>
        <v>0</v>
      </c>
      <c r="BL27" s="69" t="s">
        <v>854</v>
      </c>
      <c r="BM27" s="69">
        <f>IF(BL27="","",VLOOKUP(BL27,추피_입력!$B$3:$G$289,3,0))</f>
        <v>0</v>
      </c>
      <c r="BN27" s="69">
        <f>IF(BL27="","",VLOOKUP(BL27,추피_입력!$B$3:$G$289,6,0))</f>
        <v>3</v>
      </c>
      <c r="BO27" s="69" t="str">
        <f t="shared" si="15"/>
        <v>b</v>
      </c>
      <c r="BP27" s="69">
        <f t="shared" si="16"/>
        <v>91000</v>
      </c>
      <c r="BQ27" s="69" t="s">
        <v>800</v>
      </c>
      <c r="BR27" s="69">
        <f>IF(BQ27="","",VLOOKUP(BQ27,추피_입력!$B$3:$G$289,3,0))</f>
        <v>0</v>
      </c>
      <c r="BS27" s="69">
        <f>IF(BQ27="","",VLOOKUP(BQ27,추피_입력!$B$3:$G$289,6,0))</f>
        <v>3</v>
      </c>
      <c r="BT27" s="69" t="str">
        <f t="shared" si="17"/>
        <v>b</v>
      </c>
      <c r="BU27" s="69">
        <f t="shared" si="18"/>
        <v>91000</v>
      </c>
      <c r="BV27" s="69" t="s">
        <v>801</v>
      </c>
      <c r="BW27" s="69">
        <f>IF(BV27="","",VLOOKUP(BV27,추피_입력!$B$3:$G$289,3,0))</f>
        <v>1</v>
      </c>
      <c r="BX27" s="69">
        <f>IF(BV27="","",VLOOKUP(BV27,추피_입력!$B$3:$G$289,6,0))</f>
        <v>5</v>
      </c>
      <c r="BY27" s="69" t="str">
        <f t="shared" si="19"/>
        <v>c</v>
      </c>
      <c r="BZ27" s="70">
        <f t="shared" si="20"/>
        <v>117000</v>
      </c>
    </row>
    <row r="28" spans="2:78" x14ac:dyDescent="0.3">
      <c r="B28" s="52">
        <v>26</v>
      </c>
      <c r="C28" s="86" t="s">
        <v>37</v>
      </c>
      <c r="D28" s="7">
        <f>VLOOKUP(C28,추피_입력!$B$3:$G$289,3,0)</f>
        <v>0</v>
      </c>
      <c r="E28" s="54">
        <f>IF(D28="-",16,(IF(D28=0,15,CHOOSE(D28,14,12,9,5,0)))-VLOOKUP(C28,추피_입력!$B$3:$E$289,4,0))</f>
        <v>9</v>
      </c>
      <c r="F28" s="55" t="s">
        <v>77</v>
      </c>
      <c r="G28" s="7">
        <f t="shared" si="25"/>
        <v>9</v>
      </c>
      <c r="H28" s="7"/>
      <c r="I28" s="7" t="str">
        <f t="shared" si="26"/>
        <v/>
      </c>
      <c r="J28" s="7" t="str">
        <f t="shared" si="27"/>
        <v>새벽</v>
      </c>
      <c r="K28" s="7" t="str">
        <f t="shared" si="28"/>
        <v/>
      </c>
      <c r="L28" s="56">
        <f t="shared" si="0"/>
        <v>3</v>
      </c>
      <c r="M28" s="56" t="str">
        <f>LEFT(IF(C28="","",VLOOKUP(C28,추피_입력!$B$3:$E$289,2,0)),1)</f>
        <v>b</v>
      </c>
      <c r="N28" s="56">
        <f t="shared" si="5"/>
        <v>91000</v>
      </c>
      <c r="O28" s="56">
        <f t="shared" si="6"/>
        <v>253000</v>
      </c>
      <c r="Q28" s="52">
        <v>65</v>
      </c>
      <c r="R28" s="91" t="s">
        <v>75</v>
      </c>
      <c r="S28" s="7">
        <f>VLOOKUP(R28,추피_입력!$B$3:$G$289,3,0)</f>
        <v>4</v>
      </c>
      <c r="T28" s="54">
        <f>IF(S28="-",16,(IF(S28=0,15,CHOOSE(S28,14,12,9,5,0)))-VLOOKUP(R28,추피_입력!$B$3:$E$289,4,0))</f>
        <v>3</v>
      </c>
      <c r="U28" s="55" t="s">
        <v>80</v>
      </c>
      <c r="V28" s="7">
        <f t="shared" si="1"/>
        <v>3</v>
      </c>
      <c r="W28" s="7" t="s">
        <v>81</v>
      </c>
      <c r="X28" s="7">
        <f t="shared" si="2"/>
        <v>3</v>
      </c>
      <c r="Y28" s="7" t="str">
        <f t="shared" si="3"/>
        <v>용감</v>
      </c>
      <c r="Z28" s="7" t="str">
        <f t="shared" si="4"/>
        <v>단단</v>
      </c>
      <c r="AA28" s="7">
        <f t="shared" si="7"/>
        <v>4</v>
      </c>
      <c r="AB28" s="56" t="str">
        <f>LEFT(IF(R28="","",VLOOKUP(R28,추피_입력!$B$3:$E$289,2,0)),1)</f>
        <v>d</v>
      </c>
      <c r="AC28" s="56">
        <f t="shared" si="8"/>
        <v>0</v>
      </c>
      <c r="AD28" s="56">
        <f t="shared" si="9"/>
        <v>20000</v>
      </c>
      <c r="AF28" s="92" t="s">
        <v>104</v>
      </c>
      <c r="AG28" s="54">
        <f>SUM(T28:T36)</f>
        <v>31</v>
      </c>
      <c r="AI28" s="168"/>
      <c r="AJ28" s="194"/>
      <c r="AK28" s="166"/>
      <c r="AL28" s="166"/>
      <c r="AM28" s="166"/>
      <c r="AN28" s="166"/>
      <c r="AO28" s="166"/>
      <c r="AP28" s="166"/>
      <c r="AQ28" s="166"/>
      <c r="AR28" s="166"/>
      <c r="AS28" s="166"/>
      <c r="AT28" s="166"/>
      <c r="AU28" s="164"/>
      <c r="AV28" s="194"/>
      <c r="AW28" s="164"/>
      <c r="AX28" s="164"/>
      <c r="AY28" s="166"/>
      <c r="AZ28" s="166"/>
      <c r="BA28" s="166"/>
      <c r="BB28" s="69" t="s">
        <v>301</v>
      </c>
      <c r="BC28" s="69">
        <f>IF(BB28="","",VLOOKUP(BB28,추피_입력!$B$3:$G$289,3,0))</f>
        <v>1</v>
      </c>
      <c r="BD28" s="69">
        <f>IF(BB28="","",VLOOKUP(BB28,추피_입력!$B$3:$G$289,6,0))</f>
        <v>2</v>
      </c>
      <c r="BE28" s="69" t="str">
        <f t="shared" si="11"/>
        <v>c</v>
      </c>
      <c r="BF28" s="69">
        <f t="shared" si="12"/>
        <v>14000</v>
      </c>
      <c r="BG28" s="69"/>
      <c r="BH28" s="69"/>
      <c r="BI28" s="69"/>
      <c r="BJ28" s="69" t="str">
        <f t="shared" si="13"/>
        <v/>
      </c>
      <c r="BK28" s="69" t="str">
        <f t="shared" si="14"/>
        <v/>
      </c>
      <c r="BL28" s="69"/>
      <c r="BM28" s="69"/>
      <c r="BN28" s="69"/>
      <c r="BO28" s="69" t="str">
        <f t="shared" si="15"/>
        <v/>
      </c>
      <c r="BP28" s="69" t="str">
        <f t="shared" si="16"/>
        <v/>
      </c>
      <c r="BQ28" s="69"/>
      <c r="BR28" s="69"/>
      <c r="BS28" s="69"/>
      <c r="BT28" s="69" t="str">
        <f t="shared" si="17"/>
        <v/>
      </c>
      <c r="BU28" s="69" t="str">
        <f t="shared" si="18"/>
        <v/>
      </c>
      <c r="BV28" s="69"/>
      <c r="BW28" s="69"/>
      <c r="BX28" s="69"/>
      <c r="BY28" s="69" t="str">
        <f t="shared" si="19"/>
        <v/>
      </c>
      <c r="BZ28" s="70" t="str">
        <f t="shared" si="20"/>
        <v/>
      </c>
    </row>
    <row r="29" spans="2:78" x14ac:dyDescent="0.3">
      <c r="B29" s="52">
        <v>27</v>
      </c>
      <c r="C29" s="86" t="s">
        <v>9</v>
      </c>
      <c r="D29" s="7">
        <f>VLOOKUP(C29,추피_입력!$B$3:$G$289,3,0)</f>
        <v>0</v>
      </c>
      <c r="E29" s="54">
        <f>IF(D29="-",16,(IF(D29=0,15,CHOOSE(D29,14,12,9,5,0)))-VLOOKUP(C29,추피_입력!$B$3:$E$289,4,0))</f>
        <v>11</v>
      </c>
      <c r="F29" s="55" t="s">
        <v>77</v>
      </c>
      <c r="G29" s="7">
        <f t="shared" si="25"/>
        <v>11</v>
      </c>
      <c r="H29" s="7"/>
      <c r="I29" s="7" t="str">
        <f t="shared" si="26"/>
        <v/>
      </c>
      <c r="J29" s="7" t="str">
        <f t="shared" si="27"/>
        <v>새벽</v>
      </c>
      <c r="K29" s="7" t="str">
        <f t="shared" si="28"/>
        <v/>
      </c>
      <c r="L29" s="56">
        <f t="shared" si="0"/>
        <v>2</v>
      </c>
      <c r="M29" s="56" t="str">
        <f>LEFT(IF(C29="","",VLOOKUP(C29,추피_입력!$B$3:$E$289,2,0)),1)</f>
        <v>b</v>
      </c>
      <c r="N29" s="56">
        <f t="shared" si="5"/>
        <v>48000</v>
      </c>
      <c r="O29" s="56">
        <f t="shared" si="6"/>
        <v>253000</v>
      </c>
      <c r="Q29" s="52">
        <v>66</v>
      </c>
      <c r="R29" s="91" t="s">
        <v>12</v>
      </c>
      <c r="S29" s="7">
        <f>VLOOKUP(R29,추피_입력!$B$3:$G$289,3,0)</f>
        <v>2</v>
      </c>
      <c r="T29" s="54">
        <f>IF(S29="-",16,(IF(S29=0,15,CHOOSE(S29,14,12,9,5,0)))-VLOOKUP(R29,추피_입력!$B$3:$E$289,4,0))</f>
        <v>4</v>
      </c>
      <c r="U29" s="55" t="s">
        <v>77</v>
      </c>
      <c r="V29" s="7">
        <f t="shared" si="1"/>
        <v>4</v>
      </c>
      <c r="W29" s="7"/>
      <c r="X29" s="7" t="str">
        <f t="shared" si="2"/>
        <v/>
      </c>
      <c r="Y29" s="7" t="str">
        <f t="shared" si="3"/>
        <v>새벽</v>
      </c>
      <c r="Z29" s="7" t="str">
        <f t="shared" si="4"/>
        <v/>
      </c>
      <c r="AA29" s="7">
        <f t="shared" si="7"/>
        <v>4</v>
      </c>
      <c r="AB29" s="56" t="str">
        <f>LEFT(IF(R29="","",VLOOKUP(R29,추피_입력!$B$3:$E$289,2,0)),1)</f>
        <v>d</v>
      </c>
      <c r="AC29" s="56">
        <f t="shared" si="8"/>
        <v>22500</v>
      </c>
      <c r="AD29" s="56">
        <f t="shared" si="9"/>
        <v>42500</v>
      </c>
      <c r="AF29" s="93" t="s">
        <v>105</v>
      </c>
      <c r="AG29" s="54">
        <f>SUM(T37:T41)</f>
        <v>35</v>
      </c>
      <c r="AI29" s="71">
        <v>19</v>
      </c>
      <c r="AJ29" s="72" t="s">
        <v>366</v>
      </c>
      <c r="AK29" s="73">
        <f>AM29/AVERAGE(BC29,BH29,BM29,BR29,BW29)</f>
        <v>2</v>
      </c>
      <c r="AL29" s="73">
        <f>AVERAGE(BC29,BH29,BM29,BR29,BW29)</f>
        <v>2</v>
      </c>
      <c r="AM29" s="73">
        <f t="shared" ref="AM29:AN32" si="29">SUM(BC29,BH29,BM29,BR29,BW29)</f>
        <v>4</v>
      </c>
      <c r="AN29" s="73">
        <f t="shared" si="29"/>
        <v>5</v>
      </c>
      <c r="AO29" s="73">
        <f>AK29*2</f>
        <v>4</v>
      </c>
      <c r="AP29" s="73">
        <f>VLOOKUP(AJ29,추피_출력!$C$4:$CG$203,81,0)</f>
        <v>0.06</v>
      </c>
      <c r="AQ29" s="73">
        <f>AK29*4</f>
        <v>8</v>
      </c>
      <c r="AR29" s="73">
        <f>VLOOKUP(AJ29,추피_출력!$C$4:$CG$203,82,0)</f>
        <v>7.0000000000000007E-2</v>
      </c>
      <c r="AS29" s="73">
        <f>AK29*5</f>
        <v>10</v>
      </c>
      <c r="AT29" s="73">
        <f>VLOOKUP(AJ29,추피_출력!$C$4:$CG$203,83,0)</f>
        <v>7.0000000000000007E-2</v>
      </c>
      <c r="AU29" s="74">
        <f>IF(AO29&gt;AM29,"",IF(AQ29&gt;AM29,1,IF(AS29&gt;AM29,2,3)))</f>
        <v>1</v>
      </c>
      <c r="AV29" s="72">
        <f>VLOOKUP(AJ29,추피_출력!$C$4:$CM$209,85,0)</f>
        <v>0.06</v>
      </c>
      <c r="AW29" s="74" t="str">
        <f>IF(COUNT(AY29:BA29)&gt;=1,IF(AO29&gt;AN29,"",IF(AQ29&gt;AN29,1,IF(AS29&gt;AN29,2,3))),"")</f>
        <v/>
      </c>
      <c r="AX29" s="74" t="str">
        <f>IF(COUNT(AY29:BA29)&gt;=1,VLOOKUP(AJ29,추피_출력!$C$4:$CM$209,86,0),"")</f>
        <v/>
      </c>
      <c r="AY29" s="73" t="str">
        <f>VLOOKUP(AJ29,추피_출력!$C$4:$CM$209,87,0)</f>
        <v/>
      </c>
      <c r="AZ29" s="73" t="str">
        <f>VLOOKUP(AJ29,추피_출력!$C$4:$CM$209,88,0)</f>
        <v/>
      </c>
      <c r="BA29" s="73" t="str">
        <f>VLOOKUP(AJ29,추피_출력!$C$4:$CM$209,89,0)</f>
        <v/>
      </c>
      <c r="BB29" s="63" t="s">
        <v>191</v>
      </c>
      <c r="BC29" s="63">
        <f>IF(BB29="","",VLOOKUP(BB29,추피_입력!$B$3:$G$289,3,0))</f>
        <v>3</v>
      </c>
      <c r="BD29" s="63">
        <f>IF(BB29="","",VLOOKUP(BB29,추피_입력!$B$3:$G$289,6,0))</f>
        <v>4</v>
      </c>
      <c r="BE29" s="63" t="str">
        <f t="shared" si="11"/>
        <v>c</v>
      </c>
      <c r="BF29" s="63">
        <f t="shared" si="12"/>
        <v>32000</v>
      </c>
      <c r="BG29" s="63" t="s">
        <v>859</v>
      </c>
      <c r="BH29" s="63">
        <f>IF(BG29="","",VLOOKUP(BG29,추피_입력!$B$3:$G$289,3,0))</f>
        <v>1</v>
      </c>
      <c r="BI29" s="63">
        <f>IF(BG29="","",VLOOKUP(BG29,추피_입력!$B$3:$G$289,6,0))</f>
        <v>1</v>
      </c>
      <c r="BJ29" s="63" t="str">
        <f t="shared" si="13"/>
        <v>a</v>
      </c>
      <c r="BK29" s="63">
        <f t="shared" si="14"/>
        <v>0</v>
      </c>
      <c r="BL29" s="63"/>
      <c r="BM29" s="63" t="str">
        <f>IF(BL29="","",VLOOKUP(BL29,추피_입력!$B$3:$G$289,3,0))</f>
        <v/>
      </c>
      <c r="BN29" s="63" t="str">
        <f>IF(BL29="","",VLOOKUP(BL29,추피_입력!$B$3:$G$289,6,0))</f>
        <v/>
      </c>
      <c r="BO29" s="63" t="str">
        <f t="shared" si="15"/>
        <v/>
      </c>
      <c r="BP29" s="63" t="str">
        <f t="shared" si="16"/>
        <v/>
      </c>
      <c r="BQ29" s="63"/>
      <c r="BR29" s="63" t="str">
        <f>IF(BQ29="","",VLOOKUP(BQ29,추피_입력!$B$3:$G$289,3,0))</f>
        <v/>
      </c>
      <c r="BS29" s="63" t="str">
        <f>IF(BQ29="","",VLOOKUP(BQ29,추피_입력!$B$3:$G$289,6,0))</f>
        <v/>
      </c>
      <c r="BT29" s="63" t="str">
        <f t="shared" si="17"/>
        <v/>
      </c>
      <c r="BU29" s="63" t="str">
        <f t="shared" si="18"/>
        <v/>
      </c>
      <c r="BV29" s="63"/>
      <c r="BW29" s="63" t="str">
        <f>IF(BV29="","",VLOOKUP(BV29,추피_입력!$B$3:$G$289,3,0))</f>
        <v/>
      </c>
      <c r="BX29" s="63" t="str">
        <f>IF(BV29="","",VLOOKUP(BV29,추피_입력!$B$3:$G$289,6,0))</f>
        <v/>
      </c>
      <c r="BY29" s="63" t="str">
        <f t="shared" si="19"/>
        <v/>
      </c>
      <c r="BZ29" s="64" t="str">
        <f t="shared" si="20"/>
        <v/>
      </c>
    </row>
    <row r="30" spans="2:78" ht="14.25" thickBot="1" x14ac:dyDescent="0.35">
      <c r="B30" s="52">
        <v>28</v>
      </c>
      <c r="C30" s="86" t="s">
        <v>27</v>
      </c>
      <c r="D30" s="7">
        <f>VLOOKUP(C30,추피_입력!$B$3:$G$289,3,0)</f>
        <v>0</v>
      </c>
      <c r="E30" s="54">
        <f>IF(D30="-",16,(IF(D30=0,15,CHOOSE(D30,14,12,9,5,0)))-VLOOKUP(C30,추피_입력!$B$3:$E$289,4,0))</f>
        <v>14</v>
      </c>
      <c r="F30" s="55" t="s">
        <v>77</v>
      </c>
      <c r="G30" s="7">
        <f t="shared" si="25"/>
        <v>14</v>
      </c>
      <c r="H30" s="7" t="s">
        <v>85</v>
      </c>
      <c r="I30" s="7">
        <f t="shared" si="26"/>
        <v>14</v>
      </c>
      <c r="J30" s="7" t="str">
        <f t="shared" si="27"/>
        <v>새벽</v>
      </c>
      <c r="K30" s="7" t="str">
        <f t="shared" si="28"/>
        <v>어두</v>
      </c>
      <c r="L30" s="56">
        <f t="shared" si="0"/>
        <v>1</v>
      </c>
      <c r="M30" s="56" t="str">
        <f>LEFT(IF(C30="","",VLOOKUP(C30,추피_입력!$B$3:$E$289,2,0)),1)</f>
        <v>b</v>
      </c>
      <c r="N30" s="56">
        <f t="shared" si="5"/>
        <v>19000</v>
      </c>
      <c r="O30" s="56">
        <f t="shared" si="6"/>
        <v>253000</v>
      </c>
      <c r="Q30" s="52">
        <v>67</v>
      </c>
      <c r="R30" s="91" t="s">
        <v>23</v>
      </c>
      <c r="S30" s="7">
        <f>VLOOKUP(R30,추피_입력!$B$3:$G$289,3,0)</f>
        <v>3</v>
      </c>
      <c r="T30" s="54">
        <f>IF(S30="-",16,(IF(S30=0,15,CHOOSE(S30,14,12,9,5,0)))-VLOOKUP(R30,추피_입력!$B$3:$E$289,4,0))</f>
        <v>1</v>
      </c>
      <c r="U30" s="55"/>
      <c r="V30" s="7" t="str">
        <f t="shared" si="1"/>
        <v/>
      </c>
      <c r="W30" s="7"/>
      <c r="X30" s="7" t="str">
        <f t="shared" si="2"/>
        <v/>
      </c>
      <c r="Y30" s="7" t="str">
        <f t="shared" si="3"/>
        <v/>
      </c>
      <c r="Z30" s="7" t="str">
        <f t="shared" si="4"/>
        <v/>
      </c>
      <c r="AA30" s="7">
        <f t="shared" si="7"/>
        <v>4</v>
      </c>
      <c r="AB30" s="56" t="str">
        <f>LEFT(IF(R30="","",VLOOKUP(R30,추피_입력!$B$3:$E$289,2,0)),1)</f>
        <v>d</v>
      </c>
      <c r="AC30" s="56">
        <f t="shared" si="8"/>
        <v>13500</v>
      </c>
      <c r="AD30" s="56">
        <f t="shared" si="9"/>
        <v>33500</v>
      </c>
      <c r="AF30" s="22" t="s">
        <v>1296</v>
      </c>
      <c r="AG30" s="94">
        <f>SUM(AG25:AG29)</f>
        <v>509</v>
      </c>
      <c r="AI30" s="75">
        <v>20</v>
      </c>
      <c r="AJ30" s="76" t="s">
        <v>395</v>
      </c>
      <c r="AK30" s="77">
        <f>AM30/AVERAGE(BC30,BH30,BM30,BR30,BW30)</f>
        <v>5</v>
      </c>
      <c r="AL30" s="77">
        <f>AVERAGE(BC30,BH30,BM30,BR30,BW30)</f>
        <v>0.4</v>
      </c>
      <c r="AM30" s="77">
        <f t="shared" si="29"/>
        <v>2</v>
      </c>
      <c r="AN30" s="77">
        <f t="shared" si="29"/>
        <v>12</v>
      </c>
      <c r="AO30" s="77">
        <f>AK30*2</f>
        <v>10</v>
      </c>
      <c r="AP30" s="77">
        <f>VLOOKUP(AJ30,추피_출력!$C$4:$CG$203,81,0)</f>
        <v>0.06</v>
      </c>
      <c r="AQ30" s="77">
        <f>AK30*4</f>
        <v>20</v>
      </c>
      <c r="AR30" s="77">
        <f>VLOOKUP(AJ30,추피_출력!$C$4:$CG$203,82,0)</f>
        <v>7.0000000000000007E-2</v>
      </c>
      <c r="AS30" s="77">
        <f>AK30*5</f>
        <v>25</v>
      </c>
      <c r="AT30" s="77">
        <f>VLOOKUP(AJ30,추피_출력!$C$4:$CG$203,83,0)</f>
        <v>7.0000000000000007E-2</v>
      </c>
      <c r="AU30" s="67" t="str">
        <f>IF(AO30&gt;AM30,"",IF(AQ30&gt;AM30,1,IF(AS30&gt;AM30,2,3)))</f>
        <v/>
      </c>
      <c r="AV30" s="76" t="str">
        <f>VLOOKUP(AJ30,추피_출력!$C$4:$CM$209,85,0)</f>
        <v>-</v>
      </c>
      <c r="AW30" s="67">
        <f>IF(COUNT(AY30:BA30)&gt;=1,IF(AO30&gt;AN30,"",IF(AQ30&gt;AN30,1,IF(AS30&gt;AN30,2,3))),"")</f>
        <v>1</v>
      </c>
      <c r="AX30" s="67">
        <f>IF(COUNT(AY30:BA30)&gt;=1,VLOOKUP(AJ30,추피_출력!$C$4:$CM$209,86,0),"")</f>
        <v>0.06</v>
      </c>
      <c r="AY30" s="77">
        <f>VLOOKUP(AJ30,추피_출력!$C$4:$CM$209,87,0)</f>
        <v>8</v>
      </c>
      <c r="AZ30" s="77" t="str">
        <f>VLOOKUP(AJ30,추피_출력!$C$4:$CM$209,88,0)</f>
        <v/>
      </c>
      <c r="BA30" s="77" t="str">
        <f>VLOOKUP(AJ30,추피_출력!$C$4:$CM$209,89,0)</f>
        <v/>
      </c>
      <c r="BB30" s="69" t="s">
        <v>396</v>
      </c>
      <c r="BC30" s="69">
        <f>IF(BB30="","",VLOOKUP(BB30,추피_입력!$B$3:$G$289,3,0))</f>
        <v>1</v>
      </c>
      <c r="BD30" s="69">
        <f>IF(BB30="","",VLOOKUP(BB30,추피_입력!$B$3:$G$289,6,0))</f>
        <v>2</v>
      </c>
      <c r="BE30" s="69" t="str">
        <f t="shared" si="11"/>
        <v>b</v>
      </c>
      <c r="BF30" s="69">
        <f t="shared" si="12"/>
        <v>29000</v>
      </c>
      <c r="BG30" s="69" t="s">
        <v>1326</v>
      </c>
      <c r="BH30" s="69">
        <f>IF(BG30="","",VLOOKUP(BG30,추피_입력!$B$3:$G$289,3,0))</f>
        <v>0</v>
      </c>
      <c r="BI30" s="69">
        <f>IF(BG30="","",VLOOKUP(BG30,추피_입력!$B$3:$G$289,6,0))</f>
        <v>1</v>
      </c>
      <c r="BJ30" s="69" t="str">
        <f t="shared" si="13"/>
        <v>b</v>
      </c>
      <c r="BK30" s="69">
        <f t="shared" si="14"/>
        <v>19000</v>
      </c>
      <c r="BL30" s="69" t="s">
        <v>1312</v>
      </c>
      <c r="BM30" s="69">
        <f>IF(BL30="","",VLOOKUP(BL30,추피_입력!$B$3:$G$289,3,0))</f>
        <v>0</v>
      </c>
      <c r="BN30" s="69">
        <f>IF(BL30="","",VLOOKUP(BL30,추피_입력!$B$3:$G$289,6,0))</f>
        <v>3</v>
      </c>
      <c r="BO30" s="69" t="str">
        <f t="shared" si="15"/>
        <v>c</v>
      </c>
      <c r="BP30" s="69">
        <f t="shared" si="16"/>
        <v>46000</v>
      </c>
      <c r="BQ30" s="69" t="s">
        <v>802</v>
      </c>
      <c r="BR30" s="69">
        <f>IF(BQ30="","",VLOOKUP(BQ30,추피_입력!$B$3:$G$289,3,0))</f>
        <v>0</v>
      </c>
      <c r="BS30" s="69">
        <f>IF(BQ30="","",VLOOKUP(BQ30,추피_입력!$B$3:$G$289,6,0))</f>
        <v>3</v>
      </c>
      <c r="BT30" s="69" t="str">
        <f t="shared" si="17"/>
        <v>c</v>
      </c>
      <c r="BU30" s="69">
        <f t="shared" si="18"/>
        <v>46000</v>
      </c>
      <c r="BV30" s="69" t="s">
        <v>803</v>
      </c>
      <c r="BW30" s="69">
        <f>IF(BV30="","",VLOOKUP(BV30,추피_입력!$B$3:$G$289,3,0))</f>
        <v>1</v>
      </c>
      <c r="BX30" s="69">
        <f>IF(BV30="","",VLOOKUP(BV30,추피_입력!$B$3:$G$289,6,0))</f>
        <v>3</v>
      </c>
      <c r="BY30" s="69" t="str">
        <f t="shared" si="19"/>
        <v>c</v>
      </c>
      <c r="BZ30" s="70">
        <f t="shared" si="20"/>
        <v>36000</v>
      </c>
    </row>
    <row r="31" spans="2:78" ht="14.25" thickBot="1" x14ac:dyDescent="0.35">
      <c r="B31" s="52">
        <v>29</v>
      </c>
      <c r="C31" s="86" t="s">
        <v>33</v>
      </c>
      <c r="D31" s="7">
        <f>VLOOKUP(C31,추피_입력!$B$3:$G$289,3,0)</f>
        <v>0</v>
      </c>
      <c r="E31" s="54">
        <f>IF(D31="-",16,(IF(D31=0,15,CHOOSE(D31,14,12,9,5,0)))-VLOOKUP(C31,추피_입력!$B$3:$E$289,4,0))</f>
        <v>12</v>
      </c>
      <c r="F31" s="55" t="s">
        <v>81</v>
      </c>
      <c r="G31" s="7">
        <f t="shared" si="25"/>
        <v>12</v>
      </c>
      <c r="H31" s="7"/>
      <c r="I31" s="7" t="str">
        <f t="shared" si="26"/>
        <v/>
      </c>
      <c r="J31" s="7" t="str">
        <f t="shared" si="27"/>
        <v>단단</v>
      </c>
      <c r="K31" s="7" t="str">
        <f t="shared" si="28"/>
        <v/>
      </c>
      <c r="L31" s="56">
        <f t="shared" si="0"/>
        <v>2</v>
      </c>
      <c r="M31" s="56" t="str">
        <f>LEFT(IF(C31="","",VLOOKUP(C31,추피_입력!$B$3:$E$289,2,0)),1)</f>
        <v>b</v>
      </c>
      <c r="N31" s="56">
        <f t="shared" si="5"/>
        <v>48000</v>
      </c>
      <c r="O31" s="56">
        <f t="shared" si="6"/>
        <v>253000</v>
      </c>
      <c r="Q31" s="52">
        <v>68</v>
      </c>
      <c r="R31" s="91" t="s">
        <v>72</v>
      </c>
      <c r="S31" s="7">
        <f>VLOOKUP(R31,추피_입력!$B$3:$G$289,3,0)</f>
        <v>3</v>
      </c>
      <c r="T31" s="54">
        <f>IF(S31="-",16,(IF(S31=0,15,CHOOSE(S31,14,12,9,5,0)))-VLOOKUP(R31,추피_입력!$B$3:$E$289,4,0))</f>
        <v>7</v>
      </c>
      <c r="U31" s="55" t="s">
        <v>82</v>
      </c>
      <c r="V31" s="7">
        <f t="shared" si="1"/>
        <v>7</v>
      </c>
      <c r="W31" s="7" t="s">
        <v>83</v>
      </c>
      <c r="X31" s="7">
        <f t="shared" si="2"/>
        <v>7</v>
      </c>
      <c r="Y31" s="7" t="str">
        <f t="shared" si="3"/>
        <v>노래</v>
      </c>
      <c r="Z31" s="7" t="str">
        <f t="shared" si="4"/>
        <v>신비</v>
      </c>
      <c r="AA31" s="7">
        <f t="shared" si="7"/>
        <v>3</v>
      </c>
      <c r="AB31" s="56" t="str">
        <f>LEFT(IF(R31="","",VLOOKUP(R31,추피_입력!$B$3:$E$289,2,0)),1)</f>
        <v>d</v>
      </c>
      <c r="AC31" s="56">
        <f t="shared" si="8"/>
        <v>0</v>
      </c>
      <c r="AD31" s="56">
        <f t="shared" si="9"/>
        <v>33500</v>
      </c>
      <c r="AI31" s="71">
        <v>21</v>
      </c>
      <c r="AJ31" s="72" t="s">
        <v>437</v>
      </c>
      <c r="AK31" s="73">
        <f>AM31/AVERAGE(BC31,BH31,BM31,BR31,BW31)</f>
        <v>2</v>
      </c>
      <c r="AL31" s="73">
        <f>AVERAGE(BC31,BH31,BM31,BR31,BW31)</f>
        <v>2</v>
      </c>
      <c r="AM31" s="73">
        <f t="shared" si="29"/>
        <v>4</v>
      </c>
      <c r="AN31" s="73">
        <f t="shared" si="29"/>
        <v>6</v>
      </c>
      <c r="AO31" s="73">
        <f>AK31*2</f>
        <v>4</v>
      </c>
      <c r="AP31" s="73">
        <f>VLOOKUP(AJ31,추피_출력!$C$4:$CG$203,81,0)</f>
        <v>0.06</v>
      </c>
      <c r="AQ31" s="73">
        <f>AK31*4</f>
        <v>8</v>
      </c>
      <c r="AR31" s="73">
        <f>VLOOKUP(AJ31,추피_출력!$C$4:$CG$203,82,0)</f>
        <v>7.0000000000000007E-2</v>
      </c>
      <c r="AS31" s="73">
        <f>AK31*5</f>
        <v>10</v>
      </c>
      <c r="AT31" s="73">
        <f>VLOOKUP(AJ31,추피_출력!$C$4:$CG$203,83,0)</f>
        <v>7.0000000000000007E-2</v>
      </c>
      <c r="AU31" s="74">
        <f>IF(AO31&gt;AM31,"",IF(AQ31&gt;AM31,1,IF(AS31&gt;AM31,2,3)))</f>
        <v>1</v>
      </c>
      <c r="AV31" s="72">
        <f>VLOOKUP(AJ31,추피_출력!$C$4:$CM$209,85,0)</f>
        <v>0.06</v>
      </c>
      <c r="AW31" s="74" t="str">
        <f>IF(COUNT(AY31:BA31)&gt;=1,IF(AO31&gt;AN31,"",IF(AQ31&gt;AN31,1,IF(AS31&gt;AN31,2,3))),"")</f>
        <v/>
      </c>
      <c r="AX31" s="74" t="str">
        <f>IF(COUNT(AY31:BA31)&gt;=1,VLOOKUP(AJ31,추피_출력!$C$4:$CM$209,86,0),"")</f>
        <v/>
      </c>
      <c r="AY31" s="73" t="str">
        <f>VLOOKUP(AJ31,추피_출력!$C$4:$CM$209,87,0)</f>
        <v/>
      </c>
      <c r="AZ31" s="73" t="str">
        <f>VLOOKUP(AJ31,추피_출력!$C$4:$CM$209,88,0)</f>
        <v/>
      </c>
      <c r="BA31" s="73" t="str">
        <f>VLOOKUP(AJ31,추피_출력!$C$4:$CM$209,89,0)</f>
        <v/>
      </c>
      <c r="BB31" s="63" t="s">
        <v>293</v>
      </c>
      <c r="BC31" s="63">
        <f>IF(BB31="","",VLOOKUP(BB31,추피_입력!$B$3:$G$289,3,0))</f>
        <v>3</v>
      </c>
      <c r="BD31" s="63">
        <f>IF(BB31="","",VLOOKUP(BB31,추피_입력!$B$3:$G$289,6,0))</f>
        <v>4</v>
      </c>
      <c r="BE31" s="63" t="str">
        <f t="shared" si="11"/>
        <v>c</v>
      </c>
      <c r="BF31" s="63">
        <f t="shared" si="12"/>
        <v>32000</v>
      </c>
      <c r="BG31" s="63" t="s">
        <v>1327</v>
      </c>
      <c r="BH31" s="63">
        <f>IF(BG31="","",VLOOKUP(BG31,추피_입력!$B$3:$G$289,3,0))</f>
        <v>1</v>
      </c>
      <c r="BI31" s="63">
        <f>IF(BG31="","",VLOOKUP(BG31,추피_입력!$B$3:$G$289,6,0))</f>
        <v>2</v>
      </c>
      <c r="BJ31" s="63" t="str">
        <f t="shared" si="13"/>
        <v>b</v>
      </c>
      <c r="BK31" s="63">
        <f t="shared" si="14"/>
        <v>29000</v>
      </c>
      <c r="BL31" s="63"/>
      <c r="BM31" s="63" t="str">
        <f>IF(BL31="","",VLOOKUP(BL31,추피_입력!$B$3:$G$289,3,0))</f>
        <v/>
      </c>
      <c r="BN31" s="63" t="str">
        <f>IF(BL31="","",VLOOKUP(BL31,추피_입력!$B$3:$G$289,6,0))</f>
        <v/>
      </c>
      <c r="BO31" s="63" t="str">
        <f t="shared" si="15"/>
        <v/>
      </c>
      <c r="BP31" s="63" t="str">
        <f t="shared" si="16"/>
        <v/>
      </c>
      <c r="BQ31" s="63"/>
      <c r="BR31" s="63" t="str">
        <f>IF(BQ31="","",VLOOKUP(BQ31,추피_입력!$B$3:$G$289,3,0))</f>
        <v/>
      </c>
      <c r="BS31" s="63" t="str">
        <f>IF(BQ31="","",VLOOKUP(BQ31,추피_입력!$B$3:$G$289,6,0))</f>
        <v/>
      </c>
      <c r="BT31" s="63" t="str">
        <f t="shared" si="17"/>
        <v/>
      </c>
      <c r="BU31" s="63" t="str">
        <f t="shared" si="18"/>
        <v/>
      </c>
      <c r="BV31" s="63"/>
      <c r="BW31" s="63" t="str">
        <f>IF(BV31="","",VLOOKUP(BV31,추피_입력!$B$3:$G$289,3,0))</f>
        <v/>
      </c>
      <c r="BX31" s="63" t="str">
        <f>IF(BV31="","",VLOOKUP(BV31,추피_입력!$B$3:$G$289,6,0))</f>
        <v/>
      </c>
      <c r="BY31" s="63" t="str">
        <f t="shared" si="19"/>
        <v/>
      </c>
      <c r="BZ31" s="64" t="str">
        <f t="shared" si="20"/>
        <v/>
      </c>
    </row>
    <row r="32" spans="2:78" ht="14.25" thickBot="1" x14ac:dyDescent="0.35">
      <c r="B32" s="52">
        <v>30</v>
      </c>
      <c r="C32" s="86" t="s">
        <v>4</v>
      </c>
      <c r="D32" s="7">
        <f>VLOOKUP(C32,추피_입력!$B$3:$G$289,3,0)</f>
        <v>2</v>
      </c>
      <c r="E32" s="54">
        <f>IF(D32="-",16,(IF(D32=0,15,CHOOSE(D32,14,12,9,5,0)))-VLOOKUP(C32,추피_입력!$B$3:$E$289,4,0))</f>
        <v>9</v>
      </c>
      <c r="F32" s="55" t="s">
        <v>78</v>
      </c>
      <c r="G32" s="7">
        <f t="shared" si="25"/>
        <v>9</v>
      </c>
      <c r="H32" s="7"/>
      <c r="I32" s="7" t="str">
        <f t="shared" si="26"/>
        <v/>
      </c>
      <c r="J32" s="7" t="str">
        <f t="shared" si="27"/>
        <v>조화</v>
      </c>
      <c r="K32" s="7" t="str">
        <f t="shared" si="28"/>
        <v/>
      </c>
      <c r="L32" s="56">
        <f t="shared" si="0"/>
        <v>3</v>
      </c>
      <c r="M32" s="56" t="str">
        <f>LEFT(IF(C32="","",VLOOKUP(C32,추피_입력!$B$3:$E$289,2,0)),1)</f>
        <v>b</v>
      </c>
      <c r="N32" s="56">
        <f t="shared" si="5"/>
        <v>43000</v>
      </c>
      <c r="O32" s="56">
        <f t="shared" si="6"/>
        <v>205000</v>
      </c>
      <c r="Q32" s="52">
        <v>69</v>
      </c>
      <c r="R32" s="91" t="s">
        <v>31</v>
      </c>
      <c r="S32" s="7">
        <f>VLOOKUP(R32,추피_입력!$B$3:$G$289,3,0)</f>
        <v>2</v>
      </c>
      <c r="T32" s="54">
        <f>IF(S32="-",16,(IF(S32=0,15,CHOOSE(S32,14,12,9,5,0)))-VLOOKUP(R32,추피_입력!$B$3:$E$289,4,0))</f>
        <v>6</v>
      </c>
      <c r="U32" s="55" t="s">
        <v>77</v>
      </c>
      <c r="V32" s="7">
        <f t="shared" si="1"/>
        <v>6</v>
      </c>
      <c r="W32" s="7" t="s">
        <v>85</v>
      </c>
      <c r="X32" s="7">
        <f t="shared" si="2"/>
        <v>6</v>
      </c>
      <c r="Y32" s="7" t="str">
        <f t="shared" si="3"/>
        <v>새벽</v>
      </c>
      <c r="Z32" s="7" t="str">
        <f t="shared" si="4"/>
        <v>어두</v>
      </c>
      <c r="AA32" s="7">
        <f t="shared" si="7"/>
        <v>3</v>
      </c>
      <c r="AB32" s="56" t="str">
        <f>LEFT(IF(R32="","",VLOOKUP(R32,추피_입력!$B$3:$E$289,2,0)),1)</f>
        <v>d</v>
      </c>
      <c r="AC32" s="56">
        <f t="shared" si="8"/>
        <v>9000</v>
      </c>
      <c r="AD32" s="56">
        <f t="shared" si="9"/>
        <v>42500</v>
      </c>
      <c r="AF32" s="152" t="s">
        <v>832</v>
      </c>
      <c r="AG32" s="153"/>
      <c r="AI32" s="95">
        <v>22</v>
      </c>
      <c r="AJ32" s="96" t="s">
        <v>444</v>
      </c>
      <c r="AK32" s="97">
        <f>AM32/AVERAGE(BC32,BH32,BM32,BR32,BW32)</f>
        <v>4</v>
      </c>
      <c r="AL32" s="97">
        <f>AVERAGE(BC32,BH32,BM32,BR32,BW32)</f>
        <v>0.75</v>
      </c>
      <c r="AM32" s="97">
        <f t="shared" si="29"/>
        <v>3</v>
      </c>
      <c r="AN32" s="97">
        <f t="shared" si="29"/>
        <v>13</v>
      </c>
      <c r="AO32" s="97">
        <f>AK32*2</f>
        <v>8</v>
      </c>
      <c r="AP32" s="97">
        <f>VLOOKUP(AJ32,추피_출력!$C$4:$CG$203,81,0)</f>
        <v>0.06</v>
      </c>
      <c r="AQ32" s="97">
        <f>AK32*4</f>
        <v>16</v>
      </c>
      <c r="AR32" s="97">
        <f>VLOOKUP(AJ32,추피_출력!$C$4:$CG$203,82,0)</f>
        <v>7.0000000000000007E-2</v>
      </c>
      <c r="AS32" s="97">
        <f>AK32*5</f>
        <v>20</v>
      </c>
      <c r="AT32" s="97">
        <f>VLOOKUP(AJ32,추피_출력!$C$4:$CG$203,83,0)</f>
        <v>7.0000000000000007E-2</v>
      </c>
      <c r="AU32" s="98" t="str">
        <f>IF(AO32&gt;AM32,"",IF(AQ32&gt;AM32,1,IF(AS32&gt;AM32,2,3)))</f>
        <v/>
      </c>
      <c r="AV32" s="96" t="str">
        <f>VLOOKUP(AJ32,추피_출력!$C$4:$CM$209,85,0)</f>
        <v>-</v>
      </c>
      <c r="AW32" s="98">
        <f>IF(COUNT(AY32:BA32)&gt;=1,IF(AO32&gt;AN32,"",IF(AQ32&gt;AN32,1,IF(AS32&gt;AN32,2,3))),"")</f>
        <v>1</v>
      </c>
      <c r="AX32" s="98">
        <f>IF(COUNT(AY32:BA32)&gt;=1,VLOOKUP(AJ32,추피_출력!$C$4:$CM$209,86,0),"")</f>
        <v>0.06</v>
      </c>
      <c r="AY32" s="97">
        <f>VLOOKUP(AJ32,추피_출력!$C$4:$CM$209,87,0)</f>
        <v>5</v>
      </c>
      <c r="AZ32" s="97" t="str">
        <f>VLOOKUP(AJ32,추피_출력!$C$4:$CM$209,88,0)</f>
        <v/>
      </c>
      <c r="BA32" s="97" t="str">
        <f>VLOOKUP(AJ32,추피_출력!$C$4:$CM$209,89,0)</f>
        <v/>
      </c>
      <c r="BB32" s="99" t="s">
        <v>387</v>
      </c>
      <c r="BC32" s="99">
        <f>IF(BB32="","",VLOOKUP(BB32,추피_입력!$B$3:$G$289,3,0))</f>
        <v>1</v>
      </c>
      <c r="BD32" s="99">
        <f>IF(BB32="","",VLOOKUP(BB32,추피_입력!$B$3:$G$289,6,0))</f>
        <v>5</v>
      </c>
      <c r="BE32" s="99" t="str">
        <f t="shared" si="11"/>
        <v>c</v>
      </c>
      <c r="BF32" s="99">
        <f t="shared" si="12"/>
        <v>117000</v>
      </c>
      <c r="BG32" s="99" t="s">
        <v>1328</v>
      </c>
      <c r="BH32" s="99">
        <f>IF(BG32="","",VLOOKUP(BG32,추피_입력!$B$3:$G$289,3,0))</f>
        <v>1</v>
      </c>
      <c r="BI32" s="99">
        <f>IF(BG32="","",VLOOKUP(BG32,추피_입력!$B$3:$G$289,6,0))</f>
        <v>2</v>
      </c>
      <c r="BJ32" s="99" t="str">
        <f t="shared" si="13"/>
        <v>b</v>
      </c>
      <c r="BK32" s="99">
        <f t="shared" si="14"/>
        <v>29000</v>
      </c>
      <c r="BL32" s="99" t="s">
        <v>853</v>
      </c>
      <c r="BM32" s="99">
        <f>IF(BL32="","",VLOOKUP(BL32,추피_입력!$B$3:$G$289,3,0))</f>
        <v>0</v>
      </c>
      <c r="BN32" s="99">
        <f>IF(BL32="","",VLOOKUP(BL32,추피_입력!$B$3:$G$289,6,0))</f>
        <v>3</v>
      </c>
      <c r="BO32" s="99" t="str">
        <f t="shared" si="15"/>
        <v>b</v>
      </c>
      <c r="BP32" s="99">
        <f t="shared" si="16"/>
        <v>91000</v>
      </c>
      <c r="BQ32" s="99" t="s">
        <v>804</v>
      </c>
      <c r="BR32" s="99">
        <f>IF(BQ32="","",VLOOKUP(BQ32,추피_입력!$B$3:$G$289,3,0))</f>
        <v>1</v>
      </c>
      <c r="BS32" s="99">
        <f>IF(BQ32="","",VLOOKUP(BQ32,추피_입력!$B$3:$G$289,6,0))</f>
        <v>3</v>
      </c>
      <c r="BT32" s="99" t="str">
        <f t="shared" si="17"/>
        <v>c</v>
      </c>
      <c r="BU32" s="99">
        <f t="shared" si="18"/>
        <v>36000</v>
      </c>
      <c r="BV32" s="99"/>
      <c r="BW32" s="99" t="str">
        <f>IF(BV32="","",VLOOKUP(BV32,추피_입력!$B$3:$G$289,3,0))</f>
        <v/>
      </c>
      <c r="BX32" s="99" t="str">
        <f>IF(BV32="","",VLOOKUP(BV32,추피_입력!$B$3:$G$289,6,0))</f>
        <v/>
      </c>
      <c r="BY32" s="99" t="str">
        <f t="shared" si="19"/>
        <v/>
      </c>
      <c r="BZ32" s="100" t="str">
        <f t="shared" si="20"/>
        <v/>
      </c>
    </row>
    <row r="33" spans="2:54" ht="14.25" thickBot="1" x14ac:dyDescent="0.35">
      <c r="B33" s="52">
        <v>31</v>
      </c>
      <c r="C33" s="86" t="s">
        <v>34</v>
      </c>
      <c r="D33" s="7">
        <f>VLOOKUP(C33,추피_입력!$B$3:$G$289,3,0)</f>
        <v>0</v>
      </c>
      <c r="E33" s="54">
        <f>IF(D33="-",16,(IF(D33=0,15,CHOOSE(D33,14,12,9,5,0)))-VLOOKUP(C33,추피_입력!$B$3:$E$289,4,0))</f>
        <v>12</v>
      </c>
      <c r="F33" s="55" t="s">
        <v>85</v>
      </c>
      <c r="G33" s="7">
        <f t="shared" si="25"/>
        <v>12</v>
      </c>
      <c r="H33" s="7"/>
      <c r="I33" s="7" t="str">
        <f t="shared" si="26"/>
        <v/>
      </c>
      <c r="J33" s="7" t="str">
        <f t="shared" si="27"/>
        <v>어두</v>
      </c>
      <c r="K33" s="7" t="str">
        <f t="shared" si="28"/>
        <v/>
      </c>
      <c r="L33" s="56">
        <f t="shared" si="0"/>
        <v>2</v>
      </c>
      <c r="M33" s="56" t="str">
        <f>LEFT(IF(C33="","",VLOOKUP(C33,추피_입력!$B$3:$E$289,2,0)),1)</f>
        <v>b</v>
      </c>
      <c r="N33" s="56">
        <f t="shared" si="5"/>
        <v>48000</v>
      </c>
      <c r="O33" s="56">
        <f t="shared" si="6"/>
        <v>253000</v>
      </c>
      <c r="Q33" s="52">
        <v>70</v>
      </c>
      <c r="R33" s="91" t="s">
        <v>74</v>
      </c>
      <c r="S33" s="7">
        <f>VLOOKUP(R33,추피_입력!$B$3:$G$289,3,0)</f>
        <v>4</v>
      </c>
      <c r="T33" s="54">
        <f>IF(S33="-",16,(IF(S33=0,15,CHOOSE(S33,14,12,9,5,0)))-VLOOKUP(R33,추피_입력!$B$3:$E$289,4,0))</f>
        <v>2</v>
      </c>
      <c r="U33" s="55" t="s">
        <v>80</v>
      </c>
      <c r="V33" s="7">
        <f t="shared" si="1"/>
        <v>2</v>
      </c>
      <c r="W33" s="7" t="s">
        <v>81</v>
      </c>
      <c r="X33" s="7">
        <f t="shared" si="2"/>
        <v>2</v>
      </c>
      <c r="Y33" s="7" t="str">
        <f t="shared" si="3"/>
        <v>용감</v>
      </c>
      <c r="Z33" s="7" t="str">
        <f t="shared" si="4"/>
        <v>단단</v>
      </c>
      <c r="AA33" s="7">
        <f t="shared" si="7"/>
        <v>4</v>
      </c>
      <c r="AB33" s="56" t="str">
        <f>LEFT(IF(R33="","",VLOOKUP(R33,추피_입력!$B$3:$E$289,2,0)),1)</f>
        <v>d</v>
      </c>
      <c r="AC33" s="56">
        <f t="shared" si="8"/>
        <v>0</v>
      </c>
      <c r="AD33" s="56">
        <f t="shared" si="9"/>
        <v>20000</v>
      </c>
      <c r="AF33" s="154"/>
      <c r="AG33" s="155"/>
    </row>
    <row r="34" spans="2:54" x14ac:dyDescent="0.3">
      <c r="B34" s="52">
        <v>32</v>
      </c>
      <c r="C34" s="86" t="s">
        <v>61</v>
      </c>
      <c r="D34" s="7">
        <f>VLOOKUP(C34,추피_입력!$B$3:$G$289,3,0)</f>
        <v>1</v>
      </c>
      <c r="E34" s="54">
        <f>IF(D34="-",16,(IF(D34=0,15,CHOOSE(D34,14,12,9,5,0)))-VLOOKUP(C34,추피_입력!$B$3:$E$289,4,0))</f>
        <v>10</v>
      </c>
      <c r="F34" s="55" t="s">
        <v>78</v>
      </c>
      <c r="G34" s="7">
        <f t="shared" si="25"/>
        <v>10</v>
      </c>
      <c r="H34" s="7"/>
      <c r="I34" s="7" t="str">
        <f t="shared" si="26"/>
        <v/>
      </c>
      <c r="J34" s="7" t="str">
        <f t="shared" si="27"/>
        <v>조화</v>
      </c>
      <c r="K34" s="7" t="str">
        <f t="shared" si="28"/>
        <v/>
      </c>
      <c r="L34" s="56">
        <f t="shared" si="0"/>
        <v>2</v>
      </c>
      <c r="M34" s="56" t="str">
        <f>LEFT(IF(C34="","",VLOOKUP(C34,추피_입력!$B$3:$E$289,2,0)),1)</f>
        <v>b</v>
      </c>
      <c r="N34" s="56">
        <f t="shared" si="5"/>
        <v>29000</v>
      </c>
      <c r="O34" s="56">
        <f t="shared" si="6"/>
        <v>234000</v>
      </c>
      <c r="Q34" s="52">
        <v>71</v>
      </c>
      <c r="R34" s="91" t="s">
        <v>14</v>
      </c>
      <c r="S34" s="7">
        <f>VLOOKUP(R34,추피_입력!$B$3:$G$289,3,0)</f>
        <v>5</v>
      </c>
      <c r="T34" s="54">
        <f>IF(S34="-",16,(IF(S34=0,15,CHOOSE(S34,14,12,9,5,0)))-VLOOKUP(R34,추피_입력!$B$3:$E$289,4,0))</f>
        <v>0</v>
      </c>
      <c r="U34" s="55" t="s">
        <v>77</v>
      </c>
      <c r="V34" s="7">
        <f t="shared" si="1"/>
        <v>0</v>
      </c>
      <c r="W34" s="7" t="s">
        <v>85</v>
      </c>
      <c r="X34" s="7">
        <f t="shared" si="2"/>
        <v>0</v>
      </c>
      <c r="Y34" s="7" t="str">
        <f t="shared" si="3"/>
        <v/>
      </c>
      <c r="Z34" s="7" t="str">
        <f t="shared" si="4"/>
        <v/>
      </c>
      <c r="AA34" s="7">
        <f t="shared" si="7"/>
        <v>5</v>
      </c>
      <c r="AB34" s="56" t="str">
        <f>LEFT(IF(R34="","",VLOOKUP(R34,추피_입력!$B$3:$E$289,2,0)),1)</f>
        <v>d</v>
      </c>
      <c r="AC34" s="56">
        <f t="shared" si="8"/>
        <v>0</v>
      </c>
      <c r="AD34" s="56">
        <f t="shared" si="9"/>
        <v>0</v>
      </c>
      <c r="AF34" s="128" t="str">
        <f>추피_입력!AZ16&amp;"%"</f>
        <v>1.81%</v>
      </c>
      <c r="AG34" s="161"/>
      <c r="AI34" s="122" t="s">
        <v>837</v>
      </c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4"/>
      <c r="AY34" s="140" t="s">
        <v>833</v>
      </c>
      <c r="AZ34" s="141"/>
      <c r="BA34" s="141"/>
      <c r="BB34" s="142"/>
    </row>
    <row r="35" spans="2:54" ht="14.25" thickBot="1" x14ac:dyDescent="0.35">
      <c r="B35" s="52">
        <v>33</v>
      </c>
      <c r="C35" s="86" t="s">
        <v>48</v>
      </c>
      <c r="D35" s="7">
        <f>VLOOKUP(C35,추피_입력!$B$3:$G$289,3,0)</f>
        <v>0</v>
      </c>
      <c r="E35" s="54">
        <f>IF(D35="-",16,(IF(D35=0,15,CHOOSE(D35,14,12,9,5,0)))-VLOOKUP(C35,추피_입력!$B$3:$E$289,4,0))</f>
        <v>12</v>
      </c>
      <c r="F35" s="55" t="s">
        <v>85</v>
      </c>
      <c r="G35" s="7">
        <f t="shared" si="25"/>
        <v>12</v>
      </c>
      <c r="H35" s="7"/>
      <c r="I35" s="7" t="str">
        <f t="shared" si="26"/>
        <v/>
      </c>
      <c r="J35" s="7" t="str">
        <f t="shared" si="27"/>
        <v>어두</v>
      </c>
      <c r="K35" s="7" t="str">
        <f t="shared" si="28"/>
        <v/>
      </c>
      <c r="L35" s="56">
        <f t="shared" si="0"/>
        <v>2</v>
      </c>
      <c r="M35" s="56" t="str">
        <f>LEFT(IF(C35="","",VLOOKUP(C35,추피_입력!$B$3:$E$289,2,0)),1)</f>
        <v>b</v>
      </c>
      <c r="N35" s="56">
        <f t="shared" si="5"/>
        <v>48000</v>
      </c>
      <c r="O35" s="56">
        <f t="shared" si="6"/>
        <v>253000</v>
      </c>
      <c r="Q35" s="52">
        <v>72</v>
      </c>
      <c r="R35" s="91" t="s">
        <v>13</v>
      </c>
      <c r="S35" s="7">
        <f>VLOOKUP(R35,추피_입력!$B$3:$G$289,3,0)</f>
        <v>3</v>
      </c>
      <c r="T35" s="54">
        <f>IF(S35="-",16,(IF(S35=0,15,CHOOSE(S35,14,12,9,5,0)))-VLOOKUP(R35,추피_입력!$B$3:$E$289,4,0))</f>
        <v>1</v>
      </c>
      <c r="U35" s="55" t="s">
        <v>77</v>
      </c>
      <c r="V35" s="7">
        <f t="shared" si="1"/>
        <v>1</v>
      </c>
      <c r="W35" s="7" t="s">
        <v>85</v>
      </c>
      <c r="X35" s="7">
        <f t="shared" si="2"/>
        <v>1</v>
      </c>
      <c r="Y35" s="7" t="str">
        <f t="shared" si="3"/>
        <v>새벽</v>
      </c>
      <c r="Z35" s="7" t="str">
        <f t="shared" si="4"/>
        <v>어두</v>
      </c>
      <c r="AA35" s="7">
        <f t="shared" si="7"/>
        <v>4</v>
      </c>
      <c r="AB35" s="56" t="str">
        <f>LEFT(IF(R35="","",VLOOKUP(R35,추피_입력!$B$3:$E$289,2,0)),1)</f>
        <v>d</v>
      </c>
      <c r="AC35" s="56">
        <f t="shared" si="8"/>
        <v>13500</v>
      </c>
      <c r="AD35" s="56">
        <f t="shared" si="9"/>
        <v>33500</v>
      </c>
      <c r="AF35" s="162"/>
      <c r="AG35" s="163"/>
      <c r="AI35" s="125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7"/>
      <c r="AY35" s="143"/>
      <c r="AZ35" s="144"/>
      <c r="BA35" s="144"/>
      <c r="BB35" s="145"/>
    </row>
    <row r="36" spans="2:54" ht="14.25" thickBot="1" x14ac:dyDescent="0.35">
      <c r="B36" s="52">
        <v>34</v>
      </c>
      <c r="C36" s="57" t="s">
        <v>10</v>
      </c>
      <c r="D36" s="7">
        <f>VLOOKUP(C36,추피_입력!$B$3:$G$289,3,0)</f>
        <v>0</v>
      </c>
      <c r="E36" s="54">
        <f>IF(D36="-",16,(IF(D36=0,15,CHOOSE(D36,14,12,9,5,0)))-VLOOKUP(C36,추피_입력!$B$3:$E$289,4,0))</f>
        <v>11</v>
      </c>
      <c r="F36" s="55" t="s">
        <v>77</v>
      </c>
      <c r="G36" s="7">
        <f t="shared" si="25"/>
        <v>11</v>
      </c>
      <c r="H36" s="7"/>
      <c r="I36" s="7" t="str">
        <f t="shared" si="26"/>
        <v/>
      </c>
      <c r="J36" s="7" t="str">
        <f t="shared" si="27"/>
        <v>새벽</v>
      </c>
      <c r="K36" s="7" t="str">
        <f t="shared" si="28"/>
        <v/>
      </c>
      <c r="L36" s="56">
        <f t="shared" si="0"/>
        <v>2</v>
      </c>
      <c r="M36" s="56" t="str">
        <f>LEFT(IF(C36="","",VLOOKUP(C36,추피_입력!$B$3:$E$289,2,0)),1)</f>
        <v>c</v>
      </c>
      <c r="N36" s="56">
        <f t="shared" si="5"/>
        <v>24000</v>
      </c>
      <c r="O36" s="56">
        <f t="shared" si="6"/>
        <v>127000</v>
      </c>
      <c r="Q36" s="52">
        <v>73</v>
      </c>
      <c r="R36" s="91" t="s">
        <v>57</v>
      </c>
      <c r="S36" s="7">
        <f>VLOOKUP(R36,추피_입력!$B$3:$G$289,3,0)</f>
        <v>2</v>
      </c>
      <c r="T36" s="54">
        <f>IF(S36="-",16,(IF(S36=0,15,CHOOSE(S36,14,12,9,5,0)))-VLOOKUP(R36,추피_입력!$B$3:$E$289,4,0))</f>
        <v>7</v>
      </c>
      <c r="U36" s="55" t="s">
        <v>79</v>
      </c>
      <c r="V36" s="7">
        <f t="shared" si="1"/>
        <v>7</v>
      </c>
      <c r="W36" s="7"/>
      <c r="X36" s="7" t="str">
        <f t="shared" si="2"/>
        <v/>
      </c>
      <c r="Y36" s="7" t="str">
        <f t="shared" si="3"/>
        <v>삭막</v>
      </c>
      <c r="Z36" s="7" t="str">
        <f t="shared" si="4"/>
        <v/>
      </c>
      <c r="AA36" s="7">
        <f t="shared" si="7"/>
        <v>3</v>
      </c>
      <c r="AB36" s="56" t="str">
        <f>LEFT(IF(R36="","",VLOOKUP(R36,추피_입력!$B$3:$E$289,2,0)),1)</f>
        <v>d</v>
      </c>
      <c r="AC36" s="56">
        <f t="shared" si="8"/>
        <v>9000</v>
      </c>
      <c r="AD36" s="56">
        <f t="shared" si="9"/>
        <v>42500</v>
      </c>
      <c r="AI36" s="128" t="str">
        <f>추피_입력!AZ28&amp;"%"</f>
        <v>5.4%</v>
      </c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30"/>
      <c r="AY36" s="143"/>
      <c r="AZ36" s="144"/>
      <c r="BA36" s="144"/>
      <c r="BB36" s="145"/>
    </row>
    <row r="37" spans="2:54" ht="14.25" thickBot="1" x14ac:dyDescent="0.35">
      <c r="B37" s="52">
        <v>35</v>
      </c>
      <c r="C37" s="57" t="s">
        <v>1</v>
      </c>
      <c r="D37" s="7">
        <f>VLOOKUP(C37,추피_입력!$B$3:$G$289,3,0)</f>
        <v>3</v>
      </c>
      <c r="E37" s="54">
        <f>IF(D37="-",16,(IF(D37=0,15,CHOOSE(D37,14,12,9,5,0)))-VLOOKUP(C37,추피_입력!$B$3:$E$289,4,0))</f>
        <v>2</v>
      </c>
      <c r="F37" s="55" t="s">
        <v>77</v>
      </c>
      <c r="G37" s="7">
        <f t="shared" si="25"/>
        <v>2</v>
      </c>
      <c r="H37" s="7" t="s">
        <v>85</v>
      </c>
      <c r="I37" s="7">
        <f t="shared" si="26"/>
        <v>2</v>
      </c>
      <c r="J37" s="7" t="str">
        <f t="shared" si="27"/>
        <v>새벽</v>
      </c>
      <c r="K37" s="7" t="str">
        <f t="shared" si="28"/>
        <v>어두</v>
      </c>
      <c r="L37" s="56">
        <f t="shared" si="0"/>
        <v>4</v>
      </c>
      <c r="M37" s="56" t="str">
        <f>LEFT(IF(C37="","",VLOOKUP(C37,추피_입력!$B$3:$E$289,2,0)),1)</f>
        <v>c</v>
      </c>
      <c r="N37" s="56">
        <f t="shared" si="5"/>
        <v>32000</v>
      </c>
      <c r="O37" s="56">
        <f t="shared" si="6"/>
        <v>81000</v>
      </c>
      <c r="Q37" s="52">
        <v>74</v>
      </c>
      <c r="R37" s="7" t="s">
        <v>45</v>
      </c>
      <c r="S37" s="7">
        <f>VLOOKUP(R37,추피_입력!$B$3:$G$289,3,0)</f>
        <v>2</v>
      </c>
      <c r="T37" s="54">
        <f>IF(S37="-",16,(IF(S37=0,15,CHOOSE(S37,14,12,9,5,0)))-VLOOKUP(R37,추피_입력!$B$3:$E$289,4,0))</f>
        <v>4</v>
      </c>
      <c r="U37" s="55" t="s">
        <v>78</v>
      </c>
      <c r="V37" s="7">
        <f t="shared" si="1"/>
        <v>4</v>
      </c>
      <c r="W37" s="7"/>
      <c r="X37" s="7" t="str">
        <f t="shared" si="2"/>
        <v/>
      </c>
      <c r="Y37" s="7" t="str">
        <f t="shared" si="3"/>
        <v>조화</v>
      </c>
      <c r="Z37" s="7" t="str">
        <f t="shared" si="4"/>
        <v/>
      </c>
      <c r="AA37" s="7">
        <f t="shared" si="7"/>
        <v>4</v>
      </c>
      <c r="AB37" s="56" t="str">
        <f>LEFT(IF(R37="","",VLOOKUP(R37,추피_입력!$B$3:$E$289,2,0)),1)</f>
        <v>e</v>
      </c>
      <c r="AC37" s="56">
        <f t="shared" si="8"/>
        <v>11300</v>
      </c>
      <c r="AD37" s="56">
        <f t="shared" si="9"/>
        <v>21300</v>
      </c>
      <c r="AF37" s="152" t="s">
        <v>831</v>
      </c>
      <c r="AG37" s="153"/>
      <c r="AI37" s="131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3"/>
      <c r="AY37" s="143"/>
      <c r="AZ37" s="144"/>
      <c r="BA37" s="144"/>
      <c r="BB37" s="145"/>
    </row>
    <row r="38" spans="2:54" x14ac:dyDescent="0.3">
      <c r="B38" s="52">
        <v>36</v>
      </c>
      <c r="C38" s="57" t="s">
        <v>11</v>
      </c>
      <c r="D38" s="7">
        <f>VLOOKUP(C38,추피_입력!$B$3:$G$289,3,0)</f>
        <v>1</v>
      </c>
      <c r="E38" s="54">
        <f>IF(D38="-",16,(IF(D38=0,15,CHOOSE(D38,14,12,9,5,0)))-VLOOKUP(C38,추피_입력!$B$3:$E$289,4,0))</f>
        <v>5</v>
      </c>
      <c r="F38" s="55" t="s">
        <v>77</v>
      </c>
      <c r="G38" s="7">
        <f t="shared" si="25"/>
        <v>5</v>
      </c>
      <c r="H38" s="7"/>
      <c r="I38" s="7" t="str">
        <f t="shared" si="26"/>
        <v/>
      </c>
      <c r="J38" s="7" t="str">
        <f t="shared" si="27"/>
        <v>새벽</v>
      </c>
      <c r="K38" s="7" t="str">
        <f t="shared" si="28"/>
        <v/>
      </c>
      <c r="L38" s="56">
        <f t="shared" si="0"/>
        <v>4</v>
      </c>
      <c r="M38" s="56" t="str">
        <f>LEFT(IF(C38="","",VLOOKUP(C38,추피_입력!$B$3:$E$289,2,0)),1)</f>
        <v>c</v>
      </c>
      <c r="N38" s="56">
        <f t="shared" si="5"/>
        <v>68000</v>
      </c>
      <c r="O38" s="56">
        <f t="shared" si="6"/>
        <v>117000</v>
      </c>
      <c r="Q38" s="52">
        <v>75</v>
      </c>
      <c r="R38" s="7" t="s">
        <v>46</v>
      </c>
      <c r="S38" s="7">
        <f>VLOOKUP(R38,추피_입력!$B$3:$G$289,3,0)</f>
        <v>2</v>
      </c>
      <c r="T38" s="54">
        <f>IF(S38="-",16,(IF(S38=0,15,CHOOSE(S38,14,12,9,5,0)))-VLOOKUP(R38,추피_입력!$B$3:$E$289,4,0))</f>
        <v>3</v>
      </c>
      <c r="U38" s="55" t="s">
        <v>78</v>
      </c>
      <c r="V38" s="7">
        <f t="shared" si="1"/>
        <v>3</v>
      </c>
      <c r="W38" s="7"/>
      <c r="X38" s="7" t="str">
        <f t="shared" si="2"/>
        <v/>
      </c>
      <c r="Y38" s="7" t="str">
        <f t="shared" si="3"/>
        <v>조화</v>
      </c>
      <c r="Z38" s="7" t="str">
        <f t="shared" si="4"/>
        <v/>
      </c>
      <c r="AA38" s="7">
        <f t="shared" si="7"/>
        <v>4</v>
      </c>
      <c r="AB38" s="56" t="str">
        <f>LEFT(IF(R38="","",VLOOKUP(R38,추피_입력!$B$3:$E$289,2,0)),1)</f>
        <v>e</v>
      </c>
      <c r="AC38" s="56">
        <f t="shared" si="8"/>
        <v>11300</v>
      </c>
      <c r="AD38" s="56">
        <f t="shared" si="9"/>
        <v>21300</v>
      </c>
      <c r="AF38" s="154"/>
      <c r="AG38" s="155"/>
      <c r="AI38" s="122" t="s">
        <v>1297</v>
      </c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4"/>
      <c r="AY38" s="146" t="str">
        <f>SUM(AV4:AV32)&amp;"%"</f>
        <v>1.27%</v>
      </c>
      <c r="AZ38" s="147"/>
      <c r="BA38" s="147"/>
      <c r="BB38" s="148"/>
    </row>
    <row r="39" spans="2:54" x14ac:dyDescent="0.3">
      <c r="B39" s="52">
        <v>37</v>
      </c>
      <c r="C39" s="57" t="s">
        <v>69</v>
      </c>
      <c r="D39" s="7">
        <f>VLOOKUP(C39,추피_입력!$B$3:$G$289,3,0)</f>
        <v>0</v>
      </c>
      <c r="E39" s="54">
        <f>IF(D39="-",16,(IF(D39=0,15,CHOOSE(D39,14,12,9,5,0)))-VLOOKUP(C39,추피_입력!$B$3:$E$289,4,0))</f>
        <v>8</v>
      </c>
      <c r="F39" s="55" t="s">
        <v>84</v>
      </c>
      <c r="G39" s="7">
        <f t="shared" si="25"/>
        <v>8</v>
      </c>
      <c r="H39" s="7"/>
      <c r="I39" s="7" t="str">
        <f t="shared" si="26"/>
        <v/>
      </c>
      <c r="J39" s="7" t="str">
        <f t="shared" si="27"/>
        <v>춤추</v>
      </c>
      <c r="K39" s="7" t="str">
        <f t="shared" si="28"/>
        <v/>
      </c>
      <c r="L39" s="56">
        <f t="shared" si="0"/>
        <v>3</v>
      </c>
      <c r="M39" s="56" t="str">
        <f>LEFT(IF(C39="","",VLOOKUP(C39,추피_입력!$B$3:$E$289,2,0)),1)</f>
        <v>c</v>
      </c>
      <c r="N39" s="56">
        <f t="shared" si="5"/>
        <v>46000</v>
      </c>
      <c r="O39" s="56">
        <f t="shared" si="6"/>
        <v>127000</v>
      </c>
      <c r="Q39" s="52">
        <v>76</v>
      </c>
      <c r="R39" s="7" t="s">
        <v>25</v>
      </c>
      <c r="S39" s="7">
        <f>VLOOKUP(R39,추피_입력!$B$3:$G$289,3,0)</f>
        <v>2</v>
      </c>
      <c r="T39" s="54">
        <f>IF(S39="-",16,(IF(S39=0,15,CHOOSE(S39,14,12,9,5,0)))-VLOOKUP(R39,추피_입력!$B$3:$E$289,4,0))</f>
        <v>10</v>
      </c>
      <c r="U39" s="55"/>
      <c r="V39" s="7" t="str">
        <f t="shared" si="1"/>
        <v/>
      </c>
      <c r="W39" s="7"/>
      <c r="X39" s="7" t="str">
        <f t="shared" si="2"/>
        <v/>
      </c>
      <c r="Y39" s="7" t="str">
        <f t="shared" si="3"/>
        <v/>
      </c>
      <c r="Z39" s="7" t="str">
        <f t="shared" si="4"/>
        <v/>
      </c>
      <c r="AA39" s="7">
        <f t="shared" si="7"/>
        <v>2</v>
      </c>
      <c r="AB39" s="56" t="str">
        <f>LEFT(IF(R39="","",VLOOKUP(R39,추피_입력!$B$3:$E$289,2,0)),1)</f>
        <v>e</v>
      </c>
      <c r="AC39" s="56">
        <f t="shared" si="8"/>
        <v>0</v>
      </c>
      <c r="AD39" s="56">
        <f t="shared" si="9"/>
        <v>21300</v>
      </c>
      <c r="AF39" s="154"/>
      <c r="AG39" s="155"/>
      <c r="AI39" s="125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7"/>
      <c r="AY39" s="146"/>
      <c r="AZ39" s="147"/>
      <c r="BA39" s="147"/>
      <c r="BB39" s="148"/>
    </row>
    <row r="40" spans="2:54" x14ac:dyDescent="0.3">
      <c r="B40" s="52">
        <v>38</v>
      </c>
      <c r="C40" s="57" t="s">
        <v>55</v>
      </c>
      <c r="D40" s="7">
        <f>VLOOKUP(C40,추피_입력!$B$3:$G$289,3,0)</f>
        <v>3</v>
      </c>
      <c r="E40" s="54">
        <f>IF(D40="-",16,(IF(D40=0,15,CHOOSE(D40,14,12,9,5,0)))-VLOOKUP(C40,추피_입력!$B$3:$E$289,4,0))</f>
        <v>3</v>
      </c>
      <c r="F40" s="55" t="s">
        <v>81</v>
      </c>
      <c r="G40" s="7">
        <f t="shared" si="25"/>
        <v>3</v>
      </c>
      <c r="H40" s="7"/>
      <c r="I40" s="7" t="str">
        <f t="shared" si="26"/>
        <v/>
      </c>
      <c r="J40" s="7" t="str">
        <f t="shared" si="27"/>
        <v>단단</v>
      </c>
      <c r="K40" s="7" t="str">
        <f t="shared" si="28"/>
        <v/>
      </c>
      <c r="L40" s="56">
        <f t="shared" si="0"/>
        <v>4</v>
      </c>
      <c r="M40" s="56" t="str">
        <f>LEFT(IF(C40="","",VLOOKUP(C40,추피_입력!$B$3:$E$289,2,0)),1)</f>
        <v>c</v>
      </c>
      <c r="N40" s="56">
        <f t="shared" si="5"/>
        <v>32000</v>
      </c>
      <c r="O40" s="56">
        <f t="shared" si="6"/>
        <v>81000</v>
      </c>
      <c r="Q40" s="52">
        <v>77</v>
      </c>
      <c r="R40" s="7" t="s">
        <v>26</v>
      </c>
      <c r="S40" s="7">
        <f>VLOOKUP(R40,추피_입력!$B$3:$G$289,3,0)</f>
        <v>3</v>
      </c>
      <c r="T40" s="54">
        <f>IF(S40="-",16,(IF(S40=0,15,CHOOSE(S40,14,12,9,5,0)))-VLOOKUP(R40,추피_입력!$B$3:$E$289,4,0))</f>
        <v>7</v>
      </c>
      <c r="U40" s="55" t="s">
        <v>77</v>
      </c>
      <c r="V40" s="7">
        <f t="shared" si="1"/>
        <v>7</v>
      </c>
      <c r="W40" s="7"/>
      <c r="X40" s="7" t="str">
        <f t="shared" si="2"/>
        <v/>
      </c>
      <c r="Y40" s="7" t="str">
        <f t="shared" si="3"/>
        <v>새벽</v>
      </c>
      <c r="Z40" s="7" t="str">
        <f t="shared" si="4"/>
        <v/>
      </c>
      <c r="AA40" s="7">
        <f t="shared" si="7"/>
        <v>3</v>
      </c>
      <c r="AB40" s="56" t="str">
        <f>LEFT(IF(R40="","",VLOOKUP(R40,추피_입력!$B$3:$E$289,2,0)),1)</f>
        <v>e</v>
      </c>
      <c r="AC40" s="56">
        <f t="shared" si="8"/>
        <v>0</v>
      </c>
      <c r="AD40" s="56">
        <f t="shared" si="9"/>
        <v>16800</v>
      </c>
      <c r="AF40" s="134">
        <f>SUM(N3:N41,AC3:AC41)</f>
        <v>3113100</v>
      </c>
      <c r="AG40" s="136"/>
      <c r="AI40" s="134">
        <f>SUM(O3:O41,AD3:AD41)</f>
        <v>12810000</v>
      </c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6"/>
      <c r="AY40" s="146"/>
      <c r="AZ40" s="147"/>
      <c r="BA40" s="147"/>
      <c r="BB40" s="148"/>
    </row>
    <row r="41" spans="2:54" ht="14.25" thickBot="1" x14ac:dyDescent="0.35">
      <c r="B41" s="78">
        <v>39</v>
      </c>
      <c r="C41" s="101" t="s">
        <v>6</v>
      </c>
      <c r="D41" s="80">
        <f>VLOOKUP(C41,추피_입력!$B$3:$G$289,3,0)</f>
        <v>5</v>
      </c>
      <c r="E41" s="81">
        <f>IF(D41="-",16,(IF(D41=0,15,CHOOSE(D41,14,12,9,5,0)))-VLOOKUP(C41,추피_입력!$B$3:$E$289,4,0))</f>
        <v>0</v>
      </c>
      <c r="F41" s="55" t="s">
        <v>80</v>
      </c>
      <c r="G41" s="7">
        <f t="shared" si="25"/>
        <v>0</v>
      </c>
      <c r="H41" s="7" t="s">
        <v>81</v>
      </c>
      <c r="I41" s="7">
        <f t="shared" si="26"/>
        <v>0</v>
      </c>
      <c r="J41" s="7" t="str">
        <f t="shared" si="27"/>
        <v/>
      </c>
      <c r="K41" s="7" t="str">
        <f t="shared" si="28"/>
        <v/>
      </c>
      <c r="L41" s="56">
        <f t="shared" si="0"/>
        <v>5</v>
      </c>
      <c r="M41" s="56" t="str">
        <f>LEFT(IF(C41="","",VLOOKUP(C41,추피_입력!$B$3:$E$289,2,0)),1)</f>
        <v>c</v>
      </c>
      <c r="N41" s="56">
        <f t="shared" si="5"/>
        <v>0</v>
      </c>
      <c r="O41" s="56">
        <f t="shared" si="6"/>
        <v>0</v>
      </c>
      <c r="Q41" s="78">
        <v>78</v>
      </c>
      <c r="R41" s="80" t="s">
        <v>24</v>
      </c>
      <c r="S41" s="80">
        <f>VLOOKUP(R41,추피_입력!$B$3:$G$289,3,0)</f>
        <v>2</v>
      </c>
      <c r="T41" s="81">
        <f>IF(S41="-",16,(IF(S41=0,15,CHOOSE(S41,14,12,9,5,0)))-VLOOKUP(R41,추피_입력!$B$3:$E$289,4,0))</f>
        <v>11</v>
      </c>
      <c r="U41" s="55"/>
      <c r="V41" s="7" t="str">
        <f t="shared" si="1"/>
        <v/>
      </c>
      <c r="W41" s="7"/>
      <c r="X41" s="7" t="str">
        <f t="shared" si="2"/>
        <v/>
      </c>
      <c r="Y41" s="7" t="str">
        <f t="shared" si="3"/>
        <v/>
      </c>
      <c r="Z41" s="7" t="str">
        <f t="shared" si="4"/>
        <v/>
      </c>
      <c r="AA41" s="7">
        <f t="shared" si="7"/>
        <v>2</v>
      </c>
      <c r="AB41" s="56" t="str">
        <f>LEFT(IF(R41="","",VLOOKUP(R41,추피_입력!$B$3:$E$289,2,0)),1)</f>
        <v>e</v>
      </c>
      <c r="AC41" s="56">
        <f t="shared" si="8"/>
        <v>0</v>
      </c>
      <c r="AD41" s="56">
        <f t="shared" si="9"/>
        <v>21300</v>
      </c>
      <c r="AF41" s="137"/>
      <c r="AG41" s="139"/>
      <c r="AI41" s="137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9"/>
      <c r="AY41" s="149"/>
      <c r="AZ41" s="150"/>
      <c r="BA41" s="150"/>
      <c r="BB41" s="151"/>
    </row>
    <row r="42" spans="2:54" ht="8.1" customHeight="1" x14ac:dyDescent="0.3">
      <c r="AK42" s="20"/>
      <c r="AL42" s="20"/>
    </row>
    <row r="43" spans="2:54" hidden="1" x14ac:dyDescent="0.3">
      <c r="AK43" s="20"/>
      <c r="AL43" s="20"/>
    </row>
    <row r="44" spans="2:54" ht="13.5" hidden="1" customHeight="1" x14ac:dyDescent="0.3">
      <c r="D44" s="102"/>
      <c r="AK44" s="20"/>
      <c r="AL44" s="20"/>
    </row>
    <row r="45" spans="2:54" ht="13.5" hidden="1" customHeight="1" x14ac:dyDescent="0.3">
      <c r="D45" s="102"/>
      <c r="AK45" s="20"/>
      <c r="AL45" s="20"/>
    </row>
    <row r="46" spans="2:54" ht="13.5" hidden="1" customHeight="1" x14ac:dyDescent="0.3">
      <c r="D46" s="102"/>
      <c r="AK46" s="20"/>
      <c r="AL46" s="20"/>
    </row>
    <row r="47" spans="2:54" ht="13.5" hidden="1" customHeight="1" x14ac:dyDescent="0.3">
      <c r="D47" s="102"/>
      <c r="AK47" s="20"/>
      <c r="AL47" s="20"/>
    </row>
    <row r="48" spans="2:54" ht="13.5" hidden="1" customHeight="1" x14ac:dyDescent="0.3">
      <c r="D48" s="102"/>
      <c r="AK48" s="20"/>
      <c r="AL48" s="20"/>
    </row>
    <row r="49" spans="4:38" ht="13.5" hidden="1" customHeight="1" x14ac:dyDescent="0.3">
      <c r="D49" s="102"/>
      <c r="AK49" s="20"/>
      <c r="AL49" s="20"/>
    </row>
    <row r="50" spans="4:38" ht="13.5" hidden="1" customHeight="1" x14ac:dyDescent="0.3">
      <c r="D50" s="102"/>
      <c r="AK50" s="20"/>
      <c r="AL50" s="20"/>
    </row>
    <row r="51" spans="4:38" ht="13.5" hidden="1" customHeight="1" x14ac:dyDescent="0.3">
      <c r="D51" s="102"/>
      <c r="AK51" s="20"/>
      <c r="AL51" s="20"/>
    </row>
    <row r="52" spans="4:38" ht="13.5" hidden="1" customHeight="1" x14ac:dyDescent="0.3">
      <c r="D52" s="102"/>
      <c r="AK52" s="20"/>
      <c r="AL52" s="20"/>
    </row>
    <row r="53" spans="4:38" ht="13.5" hidden="1" customHeight="1" x14ac:dyDescent="0.3">
      <c r="D53" s="102"/>
      <c r="AK53" s="20"/>
      <c r="AL53" s="20"/>
    </row>
    <row r="54" spans="4:38" ht="13.5" hidden="1" customHeight="1" x14ac:dyDescent="0.3">
      <c r="D54" s="102"/>
      <c r="AK54" s="20"/>
      <c r="AL54" s="20"/>
    </row>
    <row r="55" spans="4:38" ht="13.5" hidden="1" customHeight="1" x14ac:dyDescent="0.3">
      <c r="D55" s="102"/>
      <c r="AK55" s="20"/>
      <c r="AL55" s="20"/>
    </row>
    <row r="56" spans="4:38" ht="13.5" hidden="1" customHeight="1" x14ac:dyDescent="0.3">
      <c r="D56" s="102"/>
      <c r="AK56" s="20"/>
      <c r="AL56" s="20"/>
    </row>
    <row r="57" spans="4:38" ht="13.5" hidden="1" customHeight="1" x14ac:dyDescent="0.3">
      <c r="D57" s="102"/>
      <c r="AK57" s="20"/>
      <c r="AL57" s="20"/>
    </row>
    <row r="58" spans="4:38" ht="13.5" hidden="1" customHeight="1" x14ac:dyDescent="0.3">
      <c r="D58" s="102"/>
      <c r="AK58" s="20"/>
      <c r="AL58" s="20"/>
    </row>
    <row r="59" spans="4:38" ht="13.5" hidden="1" customHeight="1" x14ac:dyDescent="0.3">
      <c r="D59" s="102"/>
      <c r="AK59" s="20"/>
      <c r="AL59" s="20"/>
    </row>
    <row r="60" spans="4:38" ht="13.5" hidden="1" customHeight="1" x14ac:dyDescent="0.3">
      <c r="D60" s="102"/>
      <c r="AK60" s="20"/>
      <c r="AL60" s="20"/>
    </row>
    <row r="61" spans="4:38" ht="13.5" hidden="1" customHeight="1" x14ac:dyDescent="0.3">
      <c r="D61" s="102"/>
      <c r="AK61" s="20"/>
      <c r="AL61" s="20"/>
    </row>
    <row r="62" spans="4:38" ht="13.5" hidden="1" customHeight="1" x14ac:dyDescent="0.3">
      <c r="D62" s="102"/>
      <c r="AK62" s="20"/>
      <c r="AL62" s="20"/>
    </row>
    <row r="63" spans="4:38" ht="13.5" hidden="1" customHeight="1" x14ac:dyDescent="0.3">
      <c r="D63" s="102"/>
      <c r="AK63" s="20"/>
      <c r="AL63" s="20"/>
    </row>
    <row r="64" spans="4:38" ht="13.5" hidden="1" customHeight="1" x14ac:dyDescent="0.3">
      <c r="D64" s="102"/>
      <c r="AK64" s="20"/>
      <c r="AL64" s="20"/>
    </row>
    <row r="65" spans="4:38" ht="13.5" hidden="1" customHeight="1" x14ac:dyDescent="0.3">
      <c r="D65" s="102"/>
      <c r="AK65" s="20"/>
      <c r="AL65" s="20"/>
    </row>
    <row r="66" spans="4:38" ht="13.5" hidden="1" customHeight="1" x14ac:dyDescent="0.3">
      <c r="D66" s="102"/>
      <c r="AK66" s="20"/>
      <c r="AL66" s="20"/>
    </row>
    <row r="67" spans="4:38" ht="13.5" hidden="1" customHeight="1" x14ac:dyDescent="0.3">
      <c r="D67" s="102"/>
      <c r="AK67" s="20"/>
      <c r="AL67" s="20"/>
    </row>
    <row r="68" spans="4:38" ht="13.5" hidden="1" customHeight="1" x14ac:dyDescent="0.3">
      <c r="D68" s="102"/>
      <c r="AK68" s="20"/>
      <c r="AL68" s="20"/>
    </row>
    <row r="69" spans="4:38" ht="13.5" hidden="1" customHeight="1" x14ac:dyDescent="0.3">
      <c r="D69" s="102"/>
      <c r="AK69" s="20"/>
      <c r="AL69" s="20"/>
    </row>
    <row r="70" spans="4:38" ht="13.5" hidden="1" customHeight="1" x14ac:dyDescent="0.3">
      <c r="D70" s="102"/>
    </row>
    <row r="71" spans="4:38" ht="13.5" hidden="1" customHeight="1" x14ac:dyDescent="0.3">
      <c r="D71" s="102"/>
    </row>
    <row r="72" spans="4:38" ht="13.5" hidden="1" customHeight="1" x14ac:dyDescent="0.3">
      <c r="D72" s="102"/>
    </row>
    <row r="73" spans="4:38" ht="13.5" hidden="1" customHeight="1" x14ac:dyDescent="0.3">
      <c r="D73" s="102"/>
    </row>
    <row r="74" spans="4:38" ht="13.5" hidden="1" customHeight="1" x14ac:dyDescent="0.3">
      <c r="D74" s="102"/>
    </row>
    <row r="75" spans="4:38" ht="13.5" hidden="1" customHeight="1" x14ac:dyDescent="0.3">
      <c r="D75" s="102"/>
    </row>
    <row r="76" spans="4:38" ht="13.5" hidden="1" customHeight="1" x14ac:dyDescent="0.3">
      <c r="D76" s="102"/>
      <c r="AA76" s="44"/>
      <c r="AB76" s="44"/>
      <c r="AC76" s="44"/>
      <c r="AD76" s="44"/>
      <c r="AE76" s="44"/>
      <c r="AF76" s="42"/>
      <c r="AG76" s="44"/>
    </row>
    <row r="77" spans="4:38" hidden="1" x14ac:dyDescent="0.3">
      <c r="D77" s="102"/>
      <c r="AA77" s="44"/>
      <c r="AB77" s="44"/>
      <c r="AC77" s="44"/>
      <c r="AD77" s="44"/>
      <c r="AE77" s="44"/>
      <c r="AF77" s="42"/>
      <c r="AG77" s="44"/>
    </row>
    <row r="78" spans="4:38" hidden="1" x14ac:dyDescent="0.3">
      <c r="D78" s="102"/>
      <c r="AF78" s="44"/>
      <c r="AG78" s="44"/>
    </row>
    <row r="79" spans="4:38" hidden="1" x14ac:dyDescent="0.3">
      <c r="D79" s="102"/>
      <c r="AF79" s="195"/>
      <c r="AG79" s="195"/>
    </row>
    <row r="80" spans="4:38" hidden="1" x14ac:dyDescent="0.3">
      <c r="D80" s="102"/>
      <c r="AF80" s="195"/>
      <c r="AG80" s="195"/>
    </row>
    <row r="81" spans="4:33" hidden="1" x14ac:dyDescent="0.3">
      <c r="D81" s="102"/>
      <c r="AF81" s="195"/>
      <c r="AG81" s="195"/>
    </row>
    <row r="82" spans="4:33" hidden="1" x14ac:dyDescent="0.3">
      <c r="D82" s="102"/>
      <c r="AF82" s="195"/>
      <c r="AG82" s="195"/>
    </row>
    <row r="83" spans="4:33" hidden="1" x14ac:dyDescent="0.3">
      <c r="D83" s="102"/>
    </row>
    <row r="84" spans="4:33" hidden="1" x14ac:dyDescent="0.3">
      <c r="D84" s="102"/>
    </row>
    <row r="85" spans="4:33" hidden="1" x14ac:dyDescent="0.3"/>
    <row r="86" spans="4:33" ht="13.5" hidden="1" customHeight="1" x14ac:dyDescent="0.3">
      <c r="D86" s="102"/>
    </row>
    <row r="87" spans="4:33" ht="13.5" hidden="1" customHeight="1" x14ac:dyDescent="0.3"/>
    <row r="88" spans="4:33" ht="13.5" hidden="1" customHeight="1" x14ac:dyDescent="0.3"/>
    <row r="89" spans="4:33" ht="13.5" hidden="1" customHeight="1" x14ac:dyDescent="0.3"/>
    <row r="90" spans="4:33" ht="13.5" hidden="1" customHeight="1" x14ac:dyDescent="0.3"/>
    <row r="91" spans="4:33" ht="13.5" hidden="1" customHeight="1" x14ac:dyDescent="0.3"/>
    <row r="92" spans="4:33" ht="13.5" hidden="1" customHeight="1" x14ac:dyDescent="0.3"/>
    <row r="93" spans="4:33" ht="13.5" hidden="1" customHeight="1" x14ac:dyDescent="0.3"/>
  </sheetData>
  <mergeCells count="189">
    <mergeCell ref="J2:K2"/>
    <mergeCell ref="Y2:Z2"/>
    <mergeCell ref="AM14:AM15"/>
    <mergeCell ref="AN14:AN15"/>
    <mergeCell ref="AM18:AM19"/>
    <mergeCell ref="AN18:AN19"/>
    <mergeCell ref="AJ21:AJ22"/>
    <mergeCell ref="AJ23:AJ24"/>
    <mergeCell ref="AJ27:AJ28"/>
    <mergeCell ref="AM4:AM5"/>
    <mergeCell ref="AN4:AN5"/>
    <mergeCell ref="AM23:AM24"/>
    <mergeCell ref="AN23:AN24"/>
    <mergeCell ref="AK14:AK15"/>
    <mergeCell ref="AL14:AL15"/>
    <mergeCell ref="AK18:AK19"/>
    <mergeCell ref="AL18:AL19"/>
    <mergeCell ref="AK21:AK22"/>
    <mergeCell ref="AF2:AG3"/>
    <mergeCell ref="AX4:AX5"/>
    <mergeCell ref="AY4:AY5"/>
    <mergeCell ref="AZ4:AZ5"/>
    <mergeCell ref="BA4:BA5"/>
    <mergeCell ref="AF79:AG80"/>
    <mergeCell ref="AF81:AG82"/>
    <mergeCell ref="AM10:AM11"/>
    <mergeCell ref="AN10:AN11"/>
    <mergeCell ref="AP4:AP5"/>
    <mergeCell ref="AR4:AR5"/>
    <mergeCell ref="AT4:AT5"/>
    <mergeCell ref="AV4:AV5"/>
    <mergeCell ref="AJ18:AJ19"/>
    <mergeCell ref="AJ4:AJ5"/>
    <mergeCell ref="AJ10:AJ11"/>
    <mergeCell ref="AJ14:AJ15"/>
    <mergeCell ref="AT18:AT19"/>
    <mergeCell ref="AR18:AR19"/>
    <mergeCell ref="AP18:AP19"/>
    <mergeCell ref="AP14:AP15"/>
    <mergeCell ref="AR14:AR15"/>
    <mergeCell ref="AT14:AT15"/>
    <mergeCell ref="AU27:AU28"/>
    <mergeCell ref="AU23:AU24"/>
    <mergeCell ref="AO21:AO22"/>
    <mergeCell ref="AO23:AO24"/>
    <mergeCell ref="AQ23:AQ24"/>
    <mergeCell ref="AS23:AS24"/>
    <mergeCell ref="AO27:AO28"/>
    <mergeCell ref="AQ27:AQ28"/>
    <mergeCell ref="AS27:AS28"/>
    <mergeCell ref="AY21:AY22"/>
    <mergeCell ref="AZ21:AZ22"/>
    <mergeCell ref="BA21:BA22"/>
    <mergeCell ref="AV23:AV24"/>
    <mergeCell ref="AX23:AX24"/>
    <mergeCell ref="AY23:AY24"/>
    <mergeCell ref="AZ23:AZ24"/>
    <mergeCell ref="BA23:BA24"/>
    <mergeCell ref="AV27:AV28"/>
    <mergeCell ref="AX27:AX28"/>
    <mergeCell ref="AY27:AY28"/>
    <mergeCell ref="AZ27:AZ28"/>
    <mergeCell ref="BA27:BA28"/>
    <mergeCell ref="AV21:AV22"/>
    <mergeCell ref="AX21:AX22"/>
    <mergeCell ref="AS4:AS5"/>
    <mergeCell ref="AO10:AO11"/>
    <mergeCell ref="AQ10:AQ11"/>
    <mergeCell ref="AS14:AS15"/>
    <mergeCell ref="AS10:AS11"/>
    <mergeCell ref="AO14:AO15"/>
    <mergeCell ref="AQ14:AQ15"/>
    <mergeCell ref="AO18:AO19"/>
    <mergeCell ref="AQ18:AQ19"/>
    <mergeCell ref="AS18:AS19"/>
    <mergeCell ref="AP10:AP11"/>
    <mergeCell ref="AR10:AR11"/>
    <mergeCell ref="AP27:AP28"/>
    <mergeCell ref="AR27:AR28"/>
    <mergeCell ref="AT27:AT28"/>
    <mergeCell ref="AP23:AP24"/>
    <mergeCell ref="AR23:AR24"/>
    <mergeCell ref="AT23:AT24"/>
    <mergeCell ref="AT21:AT22"/>
    <mergeCell ref="AK10:AK11"/>
    <mergeCell ref="AL10:AL11"/>
    <mergeCell ref="AT10:AT11"/>
    <mergeCell ref="AM27:AM28"/>
    <mergeCell ref="AN27:AN28"/>
    <mergeCell ref="AM21:AM22"/>
    <mergeCell ref="AN21:AN22"/>
    <mergeCell ref="AP21:AP22"/>
    <mergeCell ref="AR21:AR22"/>
    <mergeCell ref="AS21:AS22"/>
    <mergeCell ref="AQ21:AQ22"/>
    <mergeCell ref="AO4:AO5"/>
    <mergeCell ref="AQ4:AQ5"/>
    <mergeCell ref="AJ2:AJ3"/>
    <mergeCell ref="AM2:AM3"/>
    <mergeCell ref="AN2:AN3"/>
    <mergeCell ref="AK4:AK5"/>
    <mergeCell ref="AL4:AL5"/>
    <mergeCell ref="AK2:AK3"/>
    <mergeCell ref="AL2:AL3"/>
    <mergeCell ref="BG2:BG3"/>
    <mergeCell ref="BH2:BH3"/>
    <mergeCell ref="BI2:BI3"/>
    <mergeCell ref="BL2:BL3"/>
    <mergeCell ref="BM2:BM3"/>
    <mergeCell ref="BN2:BN3"/>
    <mergeCell ref="BQ2:BQ3"/>
    <mergeCell ref="BR2:BR3"/>
    <mergeCell ref="AO2:AP2"/>
    <mergeCell ref="AQ2:AR2"/>
    <mergeCell ref="AS2:AT2"/>
    <mergeCell ref="BB2:BB3"/>
    <mergeCell ref="BC2:BC3"/>
    <mergeCell ref="AU14:AU15"/>
    <mergeCell ref="AU18:AU19"/>
    <mergeCell ref="AU2:AV2"/>
    <mergeCell ref="AW2:AX2"/>
    <mergeCell ref="AW4:AW5"/>
    <mergeCell ref="AW10:AW11"/>
    <mergeCell ref="AW14:AW15"/>
    <mergeCell ref="AW18:AW19"/>
    <mergeCell ref="BD2:BD3"/>
    <mergeCell ref="AY10:AY11"/>
    <mergeCell ref="AZ10:AZ11"/>
    <mergeCell ref="BA10:BA11"/>
    <mergeCell ref="AV14:AV15"/>
    <mergeCell ref="AX14:AX15"/>
    <mergeCell ref="AY14:AY15"/>
    <mergeCell ref="AZ14:AZ15"/>
    <mergeCell ref="BA14:BA15"/>
    <mergeCell ref="BA18:BA19"/>
    <mergeCell ref="AZ18:AZ19"/>
    <mergeCell ref="AY18:AY19"/>
    <mergeCell ref="AX18:AX19"/>
    <mergeCell ref="AV18:AV19"/>
    <mergeCell ref="AV10:AV11"/>
    <mergeCell ref="AX10:AX11"/>
    <mergeCell ref="CB2:CH2"/>
    <mergeCell ref="CB10:CH10"/>
    <mergeCell ref="AF22:AG24"/>
    <mergeCell ref="BT2:BT3"/>
    <mergeCell ref="BY2:BY3"/>
    <mergeCell ref="BE2:BE3"/>
    <mergeCell ref="BJ2:BJ3"/>
    <mergeCell ref="BO2:BO3"/>
    <mergeCell ref="BZ2:BZ3"/>
    <mergeCell ref="BF2:BF3"/>
    <mergeCell ref="BK2:BK3"/>
    <mergeCell ref="BP2:BP3"/>
    <mergeCell ref="BU2:BU3"/>
    <mergeCell ref="BS2:BS3"/>
    <mergeCell ref="BV2:BV3"/>
    <mergeCell ref="BW2:BW3"/>
    <mergeCell ref="BX2:BX3"/>
    <mergeCell ref="AI2:AI3"/>
    <mergeCell ref="AI4:AI5"/>
    <mergeCell ref="AI10:AI11"/>
    <mergeCell ref="AI18:AI19"/>
    <mergeCell ref="AY2:BA2"/>
    <mergeCell ref="AU4:AU5"/>
    <mergeCell ref="AU10:AU11"/>
    <mergeCell ref="AI34:AV35"/>
    <mergeCell ref="AI36:AV37"/>
    <mergeCell ref="AI38:AV39"/>
    <mergeCell ref="AI40:AV41"/>
    <mergeCell ref="AY34:BB37"/>
    <mergeCell ref="AY38:BB41"/>
    <mergeCell ref="AF40:AG41"/>
    <mergeCell ref="AF37:AG39"/>
    <mergeCell ref="AF12:AG13"/>
    <mergeCell ref="AI14:AI15"/>
    <mergeCell ref="AF32:AG33"/>
    <mergeCell ref="AF34:AG35"/>
    <mergeCell ref="AW21:AW22"/>
    <mergeCell ref="AW23:AW24"/>
    <mergeCell ref="AW27:AW28"/>
    <mergeCell ref="AL21:AL22"/>
    <mergeCell ref="AK23:AK24"/>
    <mergeCell ref="AL23:AL24"/>
    <mergeCell ref="AK27:AK28"/>
    <mergeCell ref="AL27:AL28"/>
    <mergeCell ref="AI21:AI22"/>
    <mergeCell ref="AI23:AI24"/>
    <mergeCell ref="AI27:AI28"/>
    <mergeCell ref="AU21:AU22"/>
  </mergeCells>
  <phoneticPr fontId="1" type="noConversion"/>
  <conditionalFormatting sqref="R2:T41">
    <cfRule type="expression" dxfId="17" priority="176">
      <formula>AND($S2=5,$T2=0)</formula>
    </cfRule>
  </conditionalFormatting>
  <conditionalFormatting sqref="C2:E41">
    <cfRule type="expression" dxfId="16" priority="177">
      <formula>AND($D2=5,$E2=0)</formula>
    </cfRule>
  </conditionalFormatting>
  <conditionalFormatting sqref="D2:D41">
    <cfRule type="expression" dxfId="15" priority="157">
      <formula>OR(AND($D2=0,$E2&lt;=14),AND($D2=1,$E2&lt;=12),AND($D2=2,$E2&lt;=9),AND($D2=3,$E2&lt;=5),AND($D2=4,$E2&lt;=0))</formula>
    </cfRule>
  </conditionalFormatting>
  <conditionalFormatting sqref="S2:S41">
    <cfRule type="expression" dxfId="14" priority="156">
      <formula>OR(AND($S2=0,$T2&lt;=14),AND($S2=1,$T2&lt;=12),AND($S2=2,$T2&lt;=9),AND($S2=3,$T2&lt;=5),AND($S2=4,$T2&lt;=0))</formula>
    </cfRule>
  </conditionalFormatting>
  <conditionalFormatting sqref="E2:E41">
    <cfRule type="expression" dxfId="13" priority="175">
      <formula>AND($D2&lt;&gt;5,$E2=0)</formula>
    </cfRule>
  </conditionalFormatting>
  <conditionalFormatting sqref="T2:T41">
    <cfRule type="expression" dxfId="12" priority="174">
      <formula>AND($S2&lt;&gt;5,$T2=0)</formula>
    </cfRule>
  </conditionalFormatting>
  <conditionalFormatting sqref="AY4:BA32">
    <cfRule type="expression" dxfId="11" priority="115">
      <formula>AND(AY4&gt;=1,AY4&lt;&gt;"")</formula>
    </cfRule>
  </conditionalFormatting>
  <conditionalFormatting sqref="AJ4:AJ32">
    <cfRule type="expression" dxfId="10" priority="114">
      <formula>SUM($AY4:$AZ4)&gt;1</formula>
    </cfRule>
  </conditionalFormatting>
  <conditionalFormatting sqref="BB4:BF32">
    <cfRule type="expression" dxfId="9" priority="11">
      <formula>$BC4&lt;&gt;$BD4</formula>
    </cfRule>
  </conditionalFormatting>
  <conditionalFormatting sqref="BB4:BW32">
    <cfRule type="expression" dxfId="8" priority="113">
      <formula>AND(BE4="e",BC4&lt;&gt;BD4)</formula>
    </cfRule>
    <cfRule type="expression" dxfId="7" priority="112">
      <formula>AND(BE4="d",BC4&lt;&gt;BD4)</formula>
    </cfRule>
    <cfRule type="expression" dxfId="6" priority="111">
      <formula>AND(BE4="c",BC4&lt;&gt;BD4)</formula>
    </cfRule>
    <cfRule type="expression" dxfId="5" priority="110">
      <formula>AND(BE4="b",BC4&lt;&gt;BD4)</formula>
    </cfRule>
    <cfRule type="expression" dxfId="4" priority="109">
      <formula>AND(BE4="a",BC4&lt;&gt;BD4)</formula>
    </cfRule>
  </conditionalFormatting>
  <conditionalFormatting sqref="BG4:BK32">
    <cfRule type="expression" dxfId="3" priority="4">
      <formula>$BH4&lt;&gt;$BI4</formula>
    </cfRule>
  </conditionalFormatting>
  <conditionalFormatting sqref="BL4:BP32">
    <cfRule type="expression" dxfId="2" priority="3">
      <formula>$BM4&lt;&gt;$BN4</formula>
    </cfRule>
  </conditionalFormatting>
  <conditionalFormatting sqref="BQ4:BU32">
    <cfRule type="expression" dxfId="1" priority="2">
      <formula>$BR4&lt;&gt;$BS4</formula>
    </cfRule>
  </conditionalFormatting>
  <conditionalFormatting sqref="BV4:BZ32">
    <cfRule type="expression" dxfId="0" priority="1">
      <formula>$BW4&lt;&gt;$BX4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추피_입력</vt:lpstr>
      <vt:lpstr>추피_출력</vt:lpstr>
      <vt:lpstr>악추피 전용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김남준</dc:creator>
  <cp:lastModifiedBy>sms</cp:lastModifiedBy>
  <dcterms:created xsi:type="dcterms:W3CDTF">2021-04-24T15:16:31Z</dcterms:created>
  <dcterms:modified xsi:type="dcterms:W3CDTF">2021-12-18T03:56:31Z</dcterms:modified>
</cp:coreProperties>
</file>