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suf\OneDrive\바탕 화면\"/>
    </mc:Choice>
  </mc:AlternateContent>
  <xr:revisionPtr revIDLastSave="0" documentId="13_ncr:1_{C08676DF-EA64-4F56-BAD2-78762B4F37B2}" xr6:coauthVersionLast="47" xr6:coauthVersionMax="47" xr10:uidLastSave="{00000000-0000-0000-0000-000000000000}"/>
  <bookViews>
    <workbookView xWindow="-98" yWindow="-98" windowWidth="24496" windowHeight="15675" activeTab="1" xr2:uid="{6CC16048-E2BA-43A6-A671-5D07FA38F424}"/>
  </bookViews>
  <sheets>
    <sheet name="케릭터" sheetId="2" r:id="rId1"/>
    <sheet name="결과" sheetId="5" r:id="rId2"/>
    <sheet name="특성" sheetId="1" r:id="rId3"/>
    <sheet name="각인 계산기" sheetId="4" r:id="rId4"/>
    <sheet name="각인 테이블" sheetId="3" r:id="rId5"/>
    <sheet name="카드(미구현)" sheetId="6" r:id="rId6"/>
  </sheets>
  <definedNames>
    <definedName name="각인테이블">표1[]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5" l="1"/>
  <c r="F57" i="5"/>
  <c r="F55" i="5"/>
  <c r="F54" i="5"/>
  <c r="F52" i="5"/>
  <c r="F51" i="5"/>
  <c r="F4" i="5"/>
  <c r="F48" i="5"/>
  <c r="F49" i="5"/>
  <c r="F37" i="5"/>
  <c r="F26" i="5"/>
  <c r="F15" i="5"/>
  <c r="F38" i="5"/>
  <c r="F16" i="5"/>
  <c r="F5" i="5"/>
  <c r="F27" i="5"/>
  <c r="B8" i="1"/>
  <c r="B9" i="1" s="1"/>
  <c r="B15" i="1"/>
  <c r="B16" i="1" s="1"/>
  <c r="B11" i="1"/>
  <c r="B12" i="1" s="1"/>
  <c r="B7" i="1"/>
  <c r="B4" i="1"/>
  <c r="B5" i="1" s="1"/>
  <c r="B2" i="1"/>
  <c r="B3" i="1" s="1"/>
  <c r="A8" i="4"/>
  <c r="D8" i="4" s="1"/>
  <c r="A9" i="4"/>
  <c r="D9" i="4" s="1"/>
  <c r="A10" i="4"/>
  <c r="C10" i="4" s="1"/>
  <c r="A11" i="4"/>
  <c r="C11" i="4" s="1"/>
  <c r="A12" i="4"/>
  <c r="C12" i="4" s="1"/>
  <c r="A4" i="4"/>
  <c r="C4" i="4" s="1"/>
  <c r="A5" i="4"/>
  <c r="E5" i="4" s="1"/>
  <c r="A6" i="4"/>
  <c r="D6" i="4" s="1"/>
  <c r="A7" i="4"/>
  <c r="D7" i="4" s="1"/>
  <c r="A3" i="4"/>
  <c r="B3" i="4" s="1"/>
  <c r="B15" i="4" s="1"/>
  <c r="B14" i="1" l="1"/>
  <c r="B17" i="1"/>
  <c r="B18" i="1"/>
  <c r="K10" i="4"/>
  <c r="K9" i="4"/>
  <c r="B10" i="1"/>
  <c r="C9" i="4"/>
  <c r="K12" i="4"/>
  <c r="K3" i="4"/>
  <c r="B13" i="1"/>
  <c r="K11" i="4"/>
  <c r="K8" i="4"/>
  <c r="K7" i="4"/>
  <c r="K5" i="4"/>
  <c r="K4" i="4"/>
  <c r="K6" i="4"/>
  <c r="B6" i="1"/>
  <c r="D5" i="4"/>
  <c r="F3" i="4"/>
  <c r="F15" i="4" s="1"/>
  <c r="H3" i="4"/>
  <c r="G3" i="4"/>
  <c r="E3" i="4"/>
  <c r="I4" i="4"/>
  <c r="J4" i="4"/>
  <c r="C3" i="4"/>
  <c r="G4" i="4"/>
  <c r="J3" i="4"/>
  <c r="D3" i="4"/>
  <c r="H4" i="4"/>
  <c r="F4" i="4"/>
  <c r="F16" i="4" s="1"/>
  <c r="I3" i="4"/>
  <c r="E4" i="4"/>
  <c r="J12" i="4"/>
  <c r="I12" i="4"/>
  <c r="H12" i="4"/>
  <c r="G12" i="4"/>
  <c r="F12" i="4"/>
  <c r="F24" i="4" s="1"/>
  <c r="E12" i="4"/>
  <c r="D12" i="4"/>
  <c r="B12" i="4"/>
  <c r="B24" i="4" s="1"/>
  <c r="J11" i="4"/>
  <c r="I11" i="4"/>
  <c r="H11" i="4"/>
  <c r="G11" i="4"/>
  <c r="F11" i="4"/>
  <c r="F23" i="4" s="1"/>
  <c r="E11" i="4"/>
  <c r="B11" i="4"/>
  <c r="B23" i="4" s="1"/>
  <c r="D11" i="4"/>
  <c r="H10" i="4"/>
  <c r="G10" i="4"/>
  <c r="F10" i="4"/>
  <c r="F22" i="4" s="1"/>
  <c r="B10" i="4"/>
  <c r="B22" i="4" s="1"/>
  <c r="E10" i="4"/>
  <c r="J10" i="4"/>
  <c r="I10" i="4"/>
  <c r="D10" i="4"/>
  <c r="J9" i="4"/>
  <c r="I9" i="4"/>
  <c r="H9" i="4"/>
  <c r="G9" i="4"/>
  <c r="B9" i="4"/>
  <c r="B21" i="4" s="1"/>
  <c r="F9" i="4"/>
  <c r="F21" i="4" s="1"/>
  <c r="E9" i="4"/>
  <c r="C8" i="4"/>
  <c r="J8" i="4"/>
  <c r="I8" i="4"/>
  <c r="H8" i="4"/>
  <c r="G8" i="4"/>
  <c r="F8" i="4"/>
  <c r="F20" i="4" s="1"/>
  <c r="E8" i="4"/>
  <c r="C7" i="4"/>
  <c r="J7" i="4"/>
  <c r="I7" i="4"/>
  <c r="H7" i="4"/>
  <c r="G7" i="4"/>
  <c r="F7" i="4"/>
  <c r="F19" i="4" s="1"/>
  <c r="E7" i="4"/>
  <c r="J6" i="4"/>
  <c r="H6" i="4"/>
  <c r="F6" i="4"/>
  <c r="F18" i="4" s="1"/>
  <c r="B6" i="4"/>
  <c r="B18" i="4" s="1"/>
  <c r="E6" i="4"/>
  <c r="C6" i="4"/>
  <c r="I6" i="4"/>
  <c r="G6" i="4"/>
  <c r="C5" i="4"/>
  <c r="B5" i="4"/>
  <c r="B17" i="4" s="1"/>
  <c r="J5" i="4"/>
  <c r="I5" i="4"/>
  <c r="H5" i="4"/>
  <c r="G5" i="4"/>
  <c r="F5" i="4"/>
  <c r="F17" i="4" s="1"/>
  <c r="D4" i="4"/>
  <c r="F25" i="4" l="1"/>
  <c r="C3" i="2" s="1"/>
  <c r="K13" i="4"/>
  <c r="C10" i="2" s="1"/>
  <c r="H13" i="4"/>
  <c r="C9" i="2" s="1"/>
  <c r="C13" i="4"/>
  <c r="C7" i="2" s="1"/>
  <c r="E13" i="4"/>
  <c r="G13" i="4"/>
  <c r="F13" i="4"/>
  <c r="D13" i="4"/>
  <c r="C8" i="2" s="1"/>
  <c r="C4" i="2" l="1"/>
  <c r="C2" i="3"/>
  <c r="B8" i="4" s="1"/>
  <c r="B20" i="4" s="1"/>
  <c r="C3" i="3"/>
  <c r="C4" i="3"/>
  <c r="I13" i="4"/>
  <c r="C11" i="2" s="1"/>
  <c r="J13" i="4"/>
  <c r="B4" i="4" l="1"/>
  <c r="B7" i="4"/>
  <c r="B19" i="4" s="1"/>
  <c r="B16" i="4" l="1"/>
  <c r="B25" i="4" s="1"/>
  <c r="B13" i="4"/>
  <c r="E5" i="2" l="1"/>
  <c r="C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tc={E4F76929-A6E8-458E-9815-F26052C09712}</author>
    <author>tc={CD71460E-B691-4239-829B-90A9420BEE33}</author>
    <author>tc={82BA9482-2D42-4590-94F2-44BD25143297}</author>
    <author>tc={C5F14D82-A45D-4BD2-BA4C-E5DA889A1E1D}</author>
    <author>tc={05A01448-D893-40E3-B72F-D08F25D725E5}</author>
    <author>tc={54C5DD6F-4195-45EF-BEF2-303155B66F77}</author>
    <author>tc={0EC2E092-A342-48BC-B1C4-5076D55AC1AD}</author>
    <author>tc={2F243B39-A68E-4137-80E0-747BF1BC4C97}</author>
  </authors>
  <commentList>
    <comment ref="B3" authorId="0" shapeId="0" xr:uid="{E4F76929-A6E8-458E-9815-F26052C09712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function: 기본체력 * 최대체력 증가율</t>
      </text>
    </comment>
    <comment ref="B4" authorId="1" shapeId="0" xr:uid="{CD71460E-B691-4239-829B-90A9420BEE33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function: '기본 체력' / (1+'받는 피해 증가량')</t>
      </text>
    </comment>
    <comment ref="B5" authorId="2" shapeId="0" xr:uid="{82BA9482-2D42-4590-94F2-44BD25143297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function: 공격력 X ['치명타' X '치명타 피해 증가율' +(1-'치명타')] X '피해증가량'</t>
      </text>
    </comment>
    <comment ref="D5" authorId="3" shapeId="0" xr:uid="{C5F14D82-A45D-4BD2-BA4C-E5DA889A1E1D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function: (곱연산) 각인에 의한 피증 X 기타추가</t>
      </text>
    </comment>
    <comment ref="B7" authorId="4" shapeId="0" xr:uid="{05A01448-D893-40E3-B72F-D08F25D725E5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function: 신속에 의한 공속 + 각인에 의한 공속</t>
      </text>
    </comment>
    <comment ref="B9" authorId="5" shapeId="0" xr:uid="{54C5DD6F-4195-45EF-BEF2-303155B66F77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function: 치명에 의한 확률 + 각인에 의한 확률 + 기타 추가</t>
      </text>
    </comment>
    <comment ref="B10" authorId="6" shapeId="0" xr:uid="{0EC2E092-A342-48BC-B1C4-5076D55AC1AD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function: 기본 공격력 + 각인 공겨력 합연산</t>
      </text>
    </comment>
    <comment ref="B11" authorId="7" shapeId="0" xr:uid="{2F243B39-A68E-4137-80E0-747BF1BC4C97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function: 기본 치증 + 각인에 의한 치증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tc={003F58E3-E14D-4D02-8214-38053308B564}</author>
  </authors>
  <commentList>
    <comment ref="B15" authorId="0" shapeId="0" xr:uid="{003F58E3-E14D-4D02-8214-38053308B564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100% = 1 로 변환식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tc={5B182194-4E0C-4339-BF77-9C4DDFE1B2BF}</author>
  </authors>
  <commentList>
    <comment ref="A20" authorId="0" shapeId="0" xr:uid="{5B182194-4E0C-4339-BF77-9C4DDFE1B2BF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6중첩 기준</t>
      </text>
    </comment>
  </commentList>
</comments>
</file>

<file path=xl/sharedStrings.xml><?xml version="1.0" encoding="utf-8"?>
<sst xmlns="http://schemas.openxmlformats.org/spreadsheetml/2006/main" count="213" uniqueCount="128">
  <si>
    <t>이동속도</t>
  </si>
  <si>
    <t>공격속도</t>
  </si>
  <si>
    <t>방어력</t>
  </si>
  <si>
    <t>특성</t>
    <phoneticPr fontId="2" type="noConversion"/>
  </si>
  <si>
    <t>신속</t>
    <phoneticPr fontId="2" type="noConversion"/>
  </si>
  <si>
    <t>특화</t>
    <phoneticPr fontId="2" type="noConversion"/>
  </si>
  <si>
    <t>인내</t>
    <phoneticPr fontId="2" type="noConversion"/>
  </si>
  <si>
    <t>숙련</t>
    <phoneticPr fontId="2" type="noConversion"/>
  </si>
  <si>
    <t>제압</t>
    <phoneticPr fontId="2" type="noConversion"/>
  </si>
  <si>
    <t>각인</t>
    <phoneticPr fontId="2" type="noConversion"/>
  </si>
  <si>
    <t>치명</t>
    <phoneticPr fontId="2" type="noConversion"/>
  </si>
  <si>
    <t>치명타 적중률</t>
  </si>
  <si>
    <t>비고</t>
    <phoneticPr fontId="2" type="noConversion"/>
  </si>
  <si>
    <t>값</t>
    <phoneticPr fontId="2" type="noConversion"/>
  </si>
  <si>
    <t>최대값 40% 설정</t>
    <phoneticPr fontId="2" type="noConversion"/>
  </si>
  <si>
    <t>최대값 100% 설정</t>
    <phoneticPr fontId="2" type="noConversion"/>
  </si>
  <si>
    <t>청록색님 데이터 참고</t>
    <phoneticPr fontId="2" type="noConversion"/>
  </si>
  <si>
    <t>무력화 피해량 증가 (%)</t>
    <phoneticPr fontId="2" type="noConversion"/>
  </si>
  <si>
    <t>공격 및 이동 속도 (%)</t>
    <phoneticPr fontId="2" type="noConversion"/>
  </si>
  <si>
    <t>스킬 재사용 대기시간 감소 (%)</t>
    <phoneticPr fontId="2" type="noConversion"/>
  </si>
  <si>
    <t>치명타 적중률 (%)</t>
  </si>
  <si>
    <t>치명타 적중률 (%)</t>
    <phoneticPr fontId="2" type="noConversion"/>
  </si>
  <si>
    <t>물리, 마법 방어력 증가 (%)</t>
    <phoneticPr fontId="2" type="noConversion"/>
  </si>
  <si>
    <t>보호막 효과 증가 (%)</t>
    <phoneticPr fontId="2" type="noConversion"/>
  </si>
  <si>
    <t>생명력 회복 효과 증가 (%)</t>
    <phoneticPr fontId="2" type="noConversion"/>
  </si>
  <si>
    <t>상태이상 공격 지속시간 증가 (%)</t>
    <phoneticPr fontId="2" type="noConversion"/>
  </si>
  <si>
    <t>상태이상 피해 지속시간 감소 (%)</t>
    <phoneticPr fontId="2" type="noConversion"/>
  </si>
  <si>
    <t>무력화 대상에게 주는 피해량 증가 (%)</t>
    <phoneticPr fontId="2" type="noConversion"/>
  </si>
  <si>
    <t>피격이상 및 상태이상 대상에게 주는 피해량 증가 (%)</t>
    <phoneticPr fontId="2" type="noConversion"/>
  </si>
  <si>
    <t>이름</t>
  </si>
  <si>
    <t>이름</t>
    <phoneticPr fontId="2" type="noConversion"/>
  </si>
  <si>
    <t>내용</t>
    <phoneticPr fontId="2" type="noConversion"/>
  </si>
  <si>
    <t>이동속도 증가량의 10% / 22% / 45% 만큼 적에게 주는 피해량이 증가한다.</t>
    <phoneticPr fontId="2" type="noConversion"/>
  </si>
  <si>
    <t>피해량 증가 (%)</t>
  </si>
  <si>
    <t>피해량 증가 (%)</t>
    <phoneticPr fontId="2" type="noConversion"/>
  </si>
  <si>
    <t>공격 및 이동속도가 3% / 8% / 15% 증가한다.</t>
    <phoneticPr fontId="2" type="noConversion"/>
  </si>
  <si>
    <t>분노 게이지가 항상 최대치로 유지되며, 폭주 시 어둠의 힘을 이용한 폭주 상태가 된다. 폭주 상태에서 적에게 주는 피해가 4/9/18% 증가하고, 공격 및 이동속도가 15% 증가하며 받는 모든 피해가 65% 감소한다. 하지만, 폭주 상태가 되는 순간 최대 생명력의 25%로 전환되며, 생명력 회복 효과가 적용되더라도 이를 초과할 수 없게 되고, 실드 효과가 25%만 적용된다. X 키를 통해 폭주를 해제할 수 있으며 해제 즉시 최대 생명력의 25%를 회복하지만, 30초 동안 폭주를 할 수 없게 된다.</t>
    <phoneticPr fontId="2" type="noConversion"/>
  </si>
  <si>
    <t>공격속도 증가 (%)</t>
  </si>
  <si>
    <t>공격속도 증가 (%)</t>
    <phoneticPr fontId="2" type="noConversion"/>
  </si>
  <si>
    <t>이동속도 증가 (%)</t>
  </si>
  <si>
    <t>이동속도 증가 (%)</t>
    <phoneticPr fontId="2" type="noConversion"/>
  </si>
  <si>
    <t>쉴드 효과 증가 (%)</t>
  </si>
  <si>
    <t>쉴드 효과 증가 (%)</t>
    <phoneticPr fontId="2" type="noConversion"/>
  </si>
  <si>
    <t>최대 체력 증가 (%)</t>
  </si>
  <si>
    <t>최대 체력 증가 (%)</t>
    <phoneticPr fontId="2" type="noConversion"/>
  </si>
  <si>
    <t>치명타 피해량이 10% / 25% / 50% 증가하지만, 공격 시 일정 확률로 20% 감소된 피해를 준다.</t>
    <phoneticPr fontId="2" type="noConversion"/>
  </si>
  <si>
    <t>치명타 피해량 증가 (%)</t>
  </si>
  <si>
    <t>치명타 피해량 증가 (%)</t>
    <phoneticPr fontId="2" type="noConversion"/>
  </si>
  <si>
    <t>체력</t>
  </si>
  <si>
    <t>체력</t>
    <phoneticPr fontId="2" type="noConversion"/>
  </si>
  <si>
    <t>보스 및 레이드 몬스터에게 주는 피해가 4% / 10% / 20% 증가하지만, 받는 피해가 20% 증가한다.</t>
    <phoneticPr fontId="2" type="noConversion"/>
  </si>
  <si>
    <t>받는 피해 증가 (%)</t>
  </si>
  <si>
    <t>받는 피해 증가 (%)</t>
    <phoneticPr fontId="2" type="noConversion"/>
  </si>
  <si>
    <t>생명력이 50% 이하일 때, 적에게 주는 피해량이 3% / 8% / 16% 증가한다.</t>
    <phoneticPr fontId="2" type="noConversion"/>
  </si>
  <si>
    <t>이동기 및 기본공격을 제외한 스킬 사용 후 6초 동안 공격력이 0.3% / 0.6% / 1.0% 증가하며 (최대 6중첩) 해당 효과가 최대 중첩 도달 시 치명타 적중률이 추가로 5% / 10% / 15% 증가한다.
해당 효과는 스킬 취소에 따른 재사용 대기시간 감소가 적용되는 경우, 스킬 종료 후 적용된다.</t>
    <phoneticPr fontId="2" type="noConversion"/>
  </si>
  <si>
    <t>공격력이 3% / 8% / 16% 증가하지만, 받는 모든 회복 효과가 25% 감소한다.</t>
    <phoneticPr fontId="2" type="noConversion"/>
  </si>
  <si>
    <t>물약 회복능력 증가 (%)</t>
  </si>
  <si>
    <t>물약 회복능력 증가 (%)</t>
    <phoneticPr fontId="2" type="noConversion"/>
  </si>
  <si>
    <t>돌격대장1</t>
    <phoneticPr fontId="2" type="noConversion"/>
  </si>
  <si>
    <t>돌격대장2</t>
    <phoneticPr fontId="2" type="noConversion"/>
  </si>
  <si>
    <t>돌격대장3</t>
    <phoneticPr fontId="2" type="noConversion"/>
  </si>
  <si>
    <t>정기흡수1</t>
    <phoneticPr fontId="2" type="noConversion"/>
  </si>
  <si>
    <t>정기흡수2</t>
    <phoneticPr fontId="2" type="noConversion"/>
  </si>
  <si>
    <t>정기흡수3</t>
    <phoneticPr fontId="2" type="noConversion"/>
  </si>
  <si>
    <t>광기1</t>
    <phoneticPr fontId="2" type="noConversion"/>
  </si>
  <si>
    <t>광기2</t>
    <phoneticPr fontId="2" type="noConversion"/>
  </si>
  <si>
    <t>광기3</t>
    <phoneticPr fontId="2" type="noConversion"/>
  </si>
  <si>
    <t>예리한 둔기1</t>
    <phoneticPr fontId="2" type="noConversion"/>
  </si>
  <si>
    <t>예리한 둔기2</t>
    <phoneticPr fontId="2" type="noConversion"/>
  </si>
  <si>
    <t>예리한 둔기3</t>
  </si>
  <si>
    <t>예리한 둔기3</t>
    <phoneticPr fontId="2" type="noConversion"/>
  </si>
  <si>
    <t>원한1</t>
    <phoneticPr fontId="2" type="noConversion"/>
  </si>
  <si>
    <t>원한2</t>
    <phoneticPr fontId="2" type="noConversion"/>
  </si>
  <si>
    <t>원한3</t>
    <phoneticPr fontId="2" type="noConversion"/>
  </si>
  <si>
    <t>달인의 저력1</t>
    <phoneticPr fontId="2" type="noConversion"/>
  </si>
  <si>
    <t>달인의 저력2</t>
    <phoneticPr fontId="2" type="noConversion"/>
  </si>
  <si>
    <t>달인의 저력3</t>
  </si>
  <si>
    <t>달인의 저력3</t>
    <phoneticPr fontId="2" type="noConversion"/>
  </si>
  <si>
    <t>아드레날린1</t>
    <phoneticPr fontId="2" type="noConversion"/>
  </si>
  <si>
    <t>아드레날린2</t>
    <phoneticPr fontId="2" type="noConversion"/>
  </si>
  <si>
    <t>아드레날린3</t>
    <phoneticPr fontId="2" type="noConversion"/>
  </si>
  <si>
    <t>저주받은 인형1</t>
    <phoneticPr fontId="2" type="noConversion"/>
  </si>
  <si>
    <t>저주받은 인형2</t>
    <phoneticPr fontId="2" type="noConversion"/>
  </si>
  <si>
    <t>저주받은 인형3</t>
    <phoneticPr fontId="2" type="noConversion"/>
  </si>
  <si>
    <t>정밀단도1</t>
    <phoneticPr fontId="2" type="noConversion"/>
  </si>
  <si>
    <t>정밀단도2</t>
    <phoneticPr fontId="2" type="noConversion"/>
  </si>
  <si>
    <t>정밀단도3</t>
    <phoneticPr fontId="2" type="noConversion"/>
  </si>
  <si>
    <t>치명타 적중률이 4% / 10% / 20% 증가하지만 치명타 피해가 12% 감소한다.</t>
    <phoneticPr fontId="2" type="noConversion"/>
  </si>
  <si>
    <t>table_array</t>
    <phoneticPr fontId="2" type="noConversion"/>
  </si>
  <si>
    <t>상태</t>
    <phoneticPr fontId="2" type="noConversion"/>
  </si>
  <si>
    <t>기본 상태</t>
    <phoneticPr fontId="2" type="noConversion"/>
  </si>
  <si>
    <t>기타 추가</t>
    <phoneticPr fontId="2" type="noConversion"/>
  </si>
  <si>
    <t>수치</t>
    <phoneticPr fontId="2" type="noConversion"/>
  </si>
  <si>
    <t>바드 갈망</t>
    <phoneticPr fontId="2" type="noConversion"/>
  </si>
  <si>
    <t>상대체력</t>
  </si>
  <si>
    <t>상대체력</t>
    <phoneticPr fontId="2" type="noConversion"/>
  </si>
  <si>
    <t>치명타 피해 증가률</t>
  </si>
  <si>
    <t>공격력 증가 (%)</t>
    <phoneticPr fontId="2" type="noConversion"/>
  </si>
  <si>
    <t>피해랑</t>
  </si>
  <si>
    <t>피해량</t>
    <phoneticPr fontId="2" type="noConversion"/>
  </si>
  <si>
    <t>곱연산</t>
    <phoneticPr fontId="2" type="noConversion"/>
  </si>
  <si>
    <t>합연산</t>
    <phoneticPr fontId="2" type="noConversion"/>
  </si>
  <si>
    <t>1 SET</t>
    <phoneticPr fontId="2" type="noConversion"/>
  </si>
  <si>
    <t>2 SET</t>
    <phoneticPr fontId="2" type="noConversion"/>
  </si>
  <si>
    <t>3 SET</t>
    <phoneticPr fontId="2" type="noConversion"/>
  </si>
  <si>
    <t>고점 대비 비율</t>
    <phoneticPr fontId="2" type="noConversion"/>
  </si>
  <si>
    <t>체력 (%)</t>
    <phoneticPr fontId="2" type="noConversion"/>
  </si>
  <si>
    <t>상대체력 (%)</t>
    <phoneticPr fontId="2" type="noConversion"/>
  </si>
  <si>
    <t>방어력 (%)</t>
    <phoneticPr fontId="2" type="noConversion"/>
  </si>
  <si>
    <t>공격속도 (%)</t>
    <phoneticPr fontId="2" type="noConversion"/>
  </si>
  <si>
    <t>이동속도 (%)</t>
    <phoneticPr fontId="2" type="noConversion"/>
  </si>
  <si>
    <t>치명타 피해 증가률 (%)</t>
    <phoneticPr fontId="2" type="noConversion"/>
  </si>
  <si>
    <t>치명1100, 신속900</t>
    <phoneticPr fontId="2" type="noConversion"/>
  </si>
  <si>
    <t>치명1100, 신속900 + 갈망 SET</t>
    <phoneticPr fontId="2" type="noConversion"/>
  </si>
  <si>
    <t>치명1100, 신속900 + 갈망 SET + 치명타 100%</t>
    <phoneticPr fontId="2" type="noConversion"/>
  </si>
  <si>
    <t>공격력 (%)</t>
    <phoneticPr fontId="2" type="noConversion"/>
  </si>
  <si>
    <t>치명1100, 신속900 + 갈망 SET + 레더 33.2</t>
    <phoneticPr fontId="2" type="noConversion"/>
  </si>
  <si>
    <t>공격력</t>
    <phoneticPr fontId="2" type="noConversion"/>
  </si>
  <si>
    <t>피해량 (%)</t>
    <phoneticPr fontId="2" type="noConversion"/>
  </si>
  <si>
    <t>피해 증가량 (%)</t>
    <phoneticPr fontId="2" type="noConversion"/>
  </si>
  <si>
    <t>레드더스트(~33.2%)</t>
    <phoneticPr fontId="2" type="noConversion"/>
  </si>
  <si>
    <t>레드더스트(붉파, 30%)</t>
    <phoneticPr fontId="2" type="noConversion"/>
  </si>
  <si>
    <t>추가 치명타 (%)</t>
    <phoneticPr fontId="2" type="noConversion"/>
  </si>
  <si>
    <t>추가 이동속도 (%)</t>
    <phoneticPr fontId="2" type="noConversion"/>
  </si>
  <si>
    <t>추가 공격속도 (%)</t>
    <phoneticPr fontId="2" type="noConversion"/>
  </si>
  <si>
    <t>추가 피해 증가량 (%)</t>
    <phoneticPr fontId="2" type="noConversion"/>
  </si>
  <si>
    <t>고점 대비</t>
    <phoneticPr fontId="2" type="noConversion"/>
  </si>
  <si>
    <t>치명1100, 신속900 + 갈망 SET + 레더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</si>
</sst>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"/>
    <numFmt numFmtId="178" formatCode="0.0%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i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8" fillId="0" borderId="1" xfId="0" applyFont="1" applyFill="1" applyBorder="1">
      <alignment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2" borderId="1" xfId="0" quotePrefix="1" applyFill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 wrapText="1"/>
    </xf>
    <xf numFmtId="9" fontId="1" fillId="0" borderId="1" xfId="1" applyFont="1" applyBorder="1">
      <alignment vertical="center"/>
    </xf>
    <xf numFmtId="0" fontId="4" fillId="0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3" fillId="0" borderId="1" xfId="0" applyFont="1" applyBorder="1">
      <alignment vertical="center"/>
    </xf>
    <xf numFmtId="178" fontId="1" fillId="0" borderId="1" xfId="1" applyNumberFormat="1" applyFont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" fillId="0" borderId="8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178" fontId="1" fillId="0" borderId="11" xfId="1" applyNumberFormat="1" applyFont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1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맑은 고딕"/>
        <family val="3"/>
        <charset val="129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4763</xdr:colOff>
      <xdr:row>21</xdr:row>
      <xdr:rowOff>0</xdr:rowOff>
    </xdr:from>
    <xdr:to>
      <xdr:col>2</xdr:col>
      <xdr:colOff>0</xdr:colOff>
      <xdr:row>30</xdr:row>
      <xdr:rowOff>204787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394367C-FDBF-4DC8-BFE1-672459EAB06C}"/>
            </a:ext>
          </a:extLst>
        </xdr:cNvPr>
        <xdr:cNvSpPr/>
      </xdr:nvSpPr>
      <xdr:spPr>
        <a:xfrm>
          <a:off x="138113" y="4500563"/>
          <a:ext cx="1657350" cy="2133599"/>
        </a:xfrm>
        <a:prstGeom prst="roundRect">
          <a:avLst>
            <a:gd name="adj" fmla="val 373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1481137</xdr:colOff>
      <xdr:row>22</xdr:row>
      <xdr:rowOff>4762</xdr:rowOff>
    </xdr:from>
    <xdr:to>
      <xdr:col>5</xdr:col>
      <xdr:colOff>1890710</xdr:colOff>
      <xdr:row>29</xdr:row>
      <xdr:rowOff>0</xdr:rowOff>
    </xdr:to>
    <xdr:sp macro="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A1D453C0-EFE2-4A97-8363-13D7E219D670}"/>
            </a:ext>
          </a:extLst>
        </xdr:cNvPr>
        <xdr:cNvSpPr/>
      </xdr:nvSpPr>
      <xdr:spPr>
        <a:xfrm>
          <a:off x="4067175" y="4719637"/>
          <a:ext cx="2586035" cy="1495426"/>
        </a:xfrm>
        <a:prstGeom prst="roundRect">
          <a:avLst>
            <a:gd name="adj" fmla="val 373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100013</xdr:colOff>
      <xdr:row>7</xdr:row>
      <xdr:rowOff>102895</xdr:rowOff>
    </xdr:from>
    <xdr:to>
      <xdr:col>6</xdr:col>
      <xdr:colOff>61912</xdr:colOff>
      <xdr:row>21</xdr:row>
      <xdr:rowOff>19050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14B7F974-3148-47FE-A833-7F3397E3D2B3}"/>
            </a:ext>
          </a:extLst>
        </xdr:cNvPr>
        <xdr:cNvCxnSpPr/>
      </xdr:nvCxnSpPr>
      <xdr:spPr>
        <a:xfrm flipH="1">
          <a:off x="1895476" y="1603083"/>
          <a:ext cx="4819649" cy="291653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4</xdr:col>
      <xdr:colOff>142875</xdr:colOff>
      <xdr:row>13</xdr:row>
      <xdr:rowOff>47625</xdr:rowOff>
    </xdr:from>
    <xdr:ext cx="925574" cy="33624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ABBDD12-5753-4719-86BC-1BF6CE86342A}"/>
            </a:ext>
          </a:extLst>
        </xdr:cNvPr>
        <xdr:cNvSpPr txBox="1"/>
      </xdr:nvSpPr>
      <xdr:spPr>
        <a:xfrm rot="19715625">
          <a:off x="4219575" y="2833688"/>
          <a:ext cx="925574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/>
            <a:t>대입하세요</a:t>
          </a:r>
          <a:r>
            <a:rPr lang="en-US" altLang="ko-KR" sz="1100"/>
            <a:t>.</a:t>
          </a:r>
          <a:endParaRPr lang="ko-KR" altLang="en-US" sz="1100"/>
        </a:p>
      </xdr:txBody>
    </xdr:sp>
    <xdr:clientData/>
  </xdr:oneCellAnchor>
  <xdr:twoCellAnchor>
    <xdr:from>
      <xdr:col>2</xdr:col>
      <xdr:colOff>1</xdr:colOff>
      <xdr:row>12</xdr:row>
      <xdr:rowOff>209550</xdr:rowOff>
    </xdr:from>
    <xdr:to>
      <xdr:col>3</xdr:col>
      <xdr:colOff>4764</xdr:colOff>
      <xdr:row>18</xdr:row>
      <xdr:rowOff>200025</xdr:rowOff>
    </xdr:to>
    <xdr:sp macro="" textlink="">
      <xdr:nvSpPr>
        <xdr:cNvPr id="9" name="사각형: 둥근 모서리 8">
          <a:extLst>
            <a:ext uri="{FF2B5EF4-FFF2-40B4-BE49-F238E27FC236}">
              <a16:creationId xmlns:a16="http://schemas.microsoft.com/office/drawing/2014/main" id="{B0652CD2-B6EE-4D86-99EA-C129C07010CB}"/>
            </a:ext>
          </a:extLst>
        </xdr:cNvPr>
        <xdr:cNvSpPr/>
      </xdr:nvSpPr>
      <xdr:spPr>
        <a:xfrm>
          <a:off x="1762126" y="2652713"/>
          <a:ext cx="795338" cy="1276350"/>
        </a:xfrm>
        <a:prstGeom prst="roundRect">
          <a:avLst>
            <a:gd name="adj" fmla="val 3736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isufunction@gmail.com" id="{1AF9FF4C-A2F4-4306-98CB-2481DF51AEC0}" userId="b55f550d3612769e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BFBD8E-6D6C-4A29-B938-61CA0B4AA963}" name="표1" displayName="표1" ref="A1:L28" totalsRowShown="0">
  <autoFilter ref="A1:L28" xr:uid="{53BFBD8E-6D6C-4A29-B938-61CA0B4AA963}"/>
  <tableColumns count="12">
    <tableColumn id="1" xr3:uid="{08F4B749-DB60-410C-A198-09B0A4D76025}" name="이름" dataDxfId="11"/>
    <tableColumn id="4" xr3:uid="{2B2F0269-4AD9-4843-AA9E-1C5330A8958E}" name="내용" dataDxfId="10"/>
    <tableColumn id="5" xr3:uid="{A0C88408-AB06-4736-B5FB-0022E711AC2B}" name="피해량 증가 (%)" dataDxfId="9"/>
    <tableColumn id="6" xr3:uid="{F54ABC5E-D768-4A7A-AB0B-B24BCCD8EB2E}" name="공격속도 증가 (%)" dataDxfId="8"/>
    <tableColumn id="7" xr3:uid="{C37744E4-EA77-483B-8483-19B9DD4D3EC7}" name="이동속도 증가 (%)" dataDxfId="7"/>
    <tableColumn id="8" xr3:uid="{0AA12172-BE48-4B2A-A43D-761924FA0ED0}" name="받는 피해 증가 (%)" dataDxfId="6"/>
    <tableColumn id="9" xr3:uid="{1A376340-96FA-450B-9687-17023481E405}" name="최대 체력 증가 (%)" dataDxfId="5"/>
    <tableColumn id="10" xr3:uid="{D2E646D8-3AB4-481E-96BA-5B8284CFC756}" name="쉴드 효과 증가 (%)" dataDxfId="4"/>
    <tableColumn id="12" xr3:uid="{0B400FCA-2B38-4624-ACC0-9D7F1963BB2A}" name="치명타 적중률 (%)" dataDxfId="3"/>
    <tableColumn id="11" xr3:uid="{52CC76CD-9B07-453F-A77A-B05EB8A5BBD1}" name="치명타 피해량 증가 (%)" dataDxfId="2"/>
    <tableColumn id="13" xr3:uid="{67D357C7-CF59-4DF4-8CF3-04FB72622019}" name="물약 회복능력 증가 (%)" dataDxfId="1"/>
    <tableColumn id="16" xr3:uid="{01176BA9-1E78-4AC5-800A-4C6A17B59D00}" name="공격력 증가 (%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1-12-28T01:56:20.69" personId="{1AF9FF4C-A2F4-4306-98CB-2481DF51AEC0}" id="{E4F76929-A6E8-458E-9815-F26052C09712}">
    <text>function: 기본체력 * 최대체력 증가율</text>
  </threadedComment>
  <threadedComment ref="B4" dT="2021-12-27T19:57:41.36" personId="{1AF9FF4C-A2F4-4306-98CB-2481DF51AEC0}" id="{CD71460E-B691-4239-829B-90A9420BEE33}">
    <text>function: '기본 체력' / (1+'받는 피해 증가량')</text>
  </threadedComment>
  <threadedComment ref="B5" dT="2021-12-27T19:54:48.82" personId="{1AF9FF4C-A2F4-4306-98CB-2481DF51AEC0}" id="{82BA9482-2D42-4590-94F2-44BD25143297}">
    <text>function: 공격력 X ['치명타' X '치명타 피해 증가율' +(1-'치명타')] X '피해증가량'</text>
  </threadedComment>
  <threadedComment ref="D5" dT="2021-12-28T02:21:19.10" personId="{1AF9FF4C-A2F4-4306-98CB-2481DF51AEC0}" id="{C5F14D82-A45D-4BD2-BA4C-E5DA889A1E1D}">
    <text>function: (곱연산) 각인에 의한 피증 X 기타추가</text>
  </threadedComment>
  <threadedComment ref="B7" dT="2021-12-28T01:46:27.68" personId="{1AF9FF4C-A2F4-4306-98CB-2481DF51AEC0}" id="{05A01448-D893-40E3-B72F-D08F25D725E5}">
    <text>function: 신속에 의한 공속 + 각인에 의한 공속</text>
  </threadedComment>
  <threadedComment ref="B9" dT="2021-12-28T01:47:04.64" personId="{1AF9FF4C-A2F4-4306-98CB-2481DF51AEC0}" id="{54C5DD6F-4195-45EF-BEF2-303155B66F77}">
    <text>function: 치명에 의한 확률 + 각인에 의한 확률 + 기타 추가</text>
  </threadedComment>
  <threadedComment ref="B10" dT="2021-12-28T01:45:31.37" personId="{1AF9FF4C-A2F4-4306-98CB-2481DF51AEC0}" id="{0EC2E092-A342-48BC-B1C4-5076D55AC1AD}">
    <text>function: 기본 공격력 + 각인 공겨력 합연산</text>
  </threadedComment>
  <threadedComment ref="B11" dT="2021-12-28T01:47:36.69" personId="{1AF9FF4C-A2F4-4306-98CB-2481DF51AEC0}" id="{2F243B39-A68E-4137-80E0-747BF1BC4C97}">
    <text>function: 기본 치증 + 각인에 의한 치증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5" dT="2021-12-27T18:50:08.37" personId="{1AF9FF4C-A2F4-4306-98CB-2481DF51AEC0}" id="{003F58E3-E14D-4D02-8214-38053308B564}">
    <text>100% = 1 로 변환식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20" dT="2021-12-27T17:47:04.88" personId="{1AF9FF4C-A2F4-4306-98CB-2481DF51AEC0}" id="{5B182194-4E0C-4339-BF77-9C4DDFE1B2BF}">
    <text>6중첩 기준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A02EC-C7BA-412E-94D8-FFF191178255}">
  <dimension ref="B1:O31"/>
  <sheetViews>
    <sheetView workbookViewId="0">
      <selection activeCell="I21" sqref="I21"/>
    </sheetView>
  </sheetViews>
  <sheetFormatPr defaultRowHeight="16.899999999999999" x14ac:dyDescent="0.6"/>
  <cols>
    <col min="1" max="1" width="1.3125" customWidth="1"/>
    <col min="2" max="2" width="21.8125" customWidth="1"/>
    <col min="3" max="3" width="10.375" customWidth="1"/>
    <col min="4" max="4" width="19.5625" customWidth="1"/>
    <col min="6" max="6" width="24.8125" customWidth="1"/>
    <col min="7" max="7" width="1.375" customWidth="1"/>
    <col min="8" max="8" width="15.625" customWidth="1"/>
    <col min="9" max="9" width="15.75" customWidth="1"/>
    <col min="10" max="10" width="15.5" customWidth="1"/>
    <col min="11" max="11" width="15.125" customWidth="1"/>
    <col min="12" max="12" width="15.4375" customWidth="1"/>
    <col min="13" max="13" width="9.3125" customWidth="1"/>
  </cols>
  <sheetData>
    <row r="1" spans="2:15" ht="6.85" customHeight="1" x14ac:dyDescent="0.6"/>
    <row r="2" spans="2:15" x14ac:dyDescent="0.6">
      <c r="B2" s="27" t="s">
        <v>90</v>
      </c>
      <c r="C2" s="27"/>
      <c r="D2" s="27"/>
      <c r="E2" s="27"/>
      <c r="F2" s="19"/>
      <c r="G2" s="19"/>
      <c r="H2" s="23" t="s">
        <v>102</v>
      </c>
      <c r="I2" s="23" t="s">
        <v>103</v>
      </c>
      <c r="J2" s="23" t="s">
        <v>104</v>
      </c>
      <c r="K2" s="23"/>
      <c r="L2" s="23"/>
      <c r="M2" s="19"/>
      <c r="N2" s="19"/>
      <c r="O2" s="19"/>
    </row>
    <row r="3" spans="2:15" x14ac:dyDescent="0.6">
      <c r="B3" s="3" t="s">
        <v>106</v>
      </c>
      <c r="C3" s="13">
        <f>100*'각인 계산기'!F25</f>
        <v>100</v>
      </c>
      <c r="D3" s="3"/>
      <c r="E3" s="13"/>
      <c r="F3" s="19"/>
      <c r="G3" s="4"/>
      <c r="H3" s="5" t="s">
        <v>66</v>
      </c>
      <c r="I3" s="5" t="s">
        <v>66</v>
      </c>
      <c r="J3" s="3" t="s">
        <v>66</v>
      </c>
      <c r="K3" s="3"/>
      <c r="L3" s="2"/>
      <c r="M3" s="19"/>
      <c r="N3" s="19"/>
      <c r="O3" s="19"/>
    </row>
    <row r="4" spans="2:15" x14ac:dyDescent="0.6">
      <c r="B4" s="3" t="s">
        <v>107</v>
      </c>
      <c r="C4" s="16">
        <f>C3/(1+'각인 계산기'!E13/100)</f>
        <v>83.333333333333343</v>
      </c>
      <c r="D4" s="3"/>
      <c r="E4" s="13"/>
      <c r="F4" s="19"/>
      <c r="G4" s="4"/>
      <c r="H4" s="3" t="s">
        <v>70</v>
      </c>
      <c r="I4" s="3" t="s">
        <v>70</v>
      </c>
      <c r="J4" s="3" t="s">
        <v>69</v>
      </c>
      <c r="K4" s="3"/>
      <c r="L4" s="2"/>
      <c r="M4" s="19"/>
      <c r="N4" s="19"/>
      <c r="O4" s="19"/>
    </row>
    <row r="5" spans="2:15" x14ac:dyDescent="0.6">
      <c r="B5" s="3" t="s">
        <v>118</v>
      </c>
      <c r="C5" s="16">
        <f>C10*(C9/100*C11/100+(1-C9/100))*E5</f>
        <v>120</v>
      </c>
      <c r="D5" s="3" t="s">
        <v>119</v>
      </c>
      <c r="E5" s="13">
        <f>'각인 계산기'!B25*(1+케릭터!E26/100)</f>
        <v>1.2</v>
      </c>
      <c r="F5" s="19"/>
      <c r="G5" s="4"/>
      <c r="H5" s="3" t="s">
        <v>77</v>
      </c>
      <c r="I5" s="3" t="s">
        <v>77</v>
      </c>
      <c r="J5" s="3" t="s">
        <v>76</v>
      </c>
      <c r="K5" s="3"/>
      <c r="L5" s="2"/>
      <c r="M5" s="19"/>
      <c r="N5" s="19"/>
      <c r="O5" s="19"/>
    </row>
    <row r="6" spans="2:15" x14ac:dyDescent="0.6">
      <c r="B6" s="3" t="s">
        <v>108</v>
      </c>
      <c r="C6" s="13">
        <v>100</v>
      </c>
      <c r="D6" s="3"/>
      <c r="E6" s="13"/>
      <c r="F6" s="19"/>
      <c r="G6" s="4"/>
      <c r="H6" s="3" t="s">
        <v>83</v>
      </c>
      <c r="I6" s="3" t="s">
        <v>83</v>
      </c>
      <c r="J6" s="3" t="s">
        <v>73</v>
      </c>
      <c r="K6" s="3"/>
      <c r="L6" s="2"/>
      <c r="M6" s="19"/>
      <c r="N6" s="19"/>
      <c r="O6" s="19"/>
    </row>
    <row r="7" spans="2:15" x14ac:dyDescent="0.6">
      <c r="B7" s="3" t="s">
        <v>109</v>
      </c>
      <c r="C7" s="13">
        <f>MIN(140,특성!B5+'각인 계산기'!C13+E27)</f>
        <v>100</v>
      </c>
      <c r="D7" s="3"/>
      <c r="E7" s="13"/>
      <c r="F7" s="19"/>
      <c r="G7" s="4"/>
      <c r="H7" s="3" t="s">
        <v>60</v>
      </c>
      <c r="I7" s="3" t="s">
        <v>73</v>
      </c>
      <c r="J7" s="3" t="s">
        <v>60</v>
      </c>
      <c r="K7" s="3"/>
      <c r="L7" s="2"/>
      <c r="M7" s="19"/>
      <c r="N7" s="19"/>
      <c r="O7" s="19"/>
    </row>
    <row r="8" spans="2:15" x14ac:dyDescent="0.6">
      <c r="B8" s="3" t="s">
        <v>110</v>
      </c>
      <c r="C8" s="13">
        <f>MIN(140,특성!B5+'각인 계산기'!D13+E28)</f>
        <v>100</v>
      </c>
      <c r="D8" s="3"/>
      <c r="E8" s="13"/>
      <c r="F8" s="19"/>
      <c r="G8" s="4"/>
      <c r="H8" s="3" t="s">
        <v>78</v>
      </c>
      <c r="I8" s="3" t="s">
        <v>58</v>
      </c>
      <c r="J8" s="3" t="s">
        <v>81</v>
      </c>
      <c r="K8" s="3"/>
      <c r="L8" s="2"/>
      <c r="M8" s="19"/>
      <c r="N8" s="19"/>
      <c r="O8" s="19"/>
    </row>
    <row r="9" spans="2:15" x14ac:dyDescent="0.6">
      <c r="B9" s="3" t="s">
        <v>21</v>
      </c>
      <c r="C9" s="13">
        <f>MIN(100,특성!B3+'각인 계산기'!H13+E29)</f>
        <v>0</v>
      </c>
      <c r="D9" s="3"/>
      <c r="E9" s="13"/>
      <c r="F9" s="19"/>
      <c r="G9" s="4"/>
      <c r="H9" s="2"/>
      <c r="I9" s="2"/>
      <c r="J9" s="2"/>
      <c r="K9" s="2"/>
      <c r="L9" s="2"/>
      <c r="M9" s="19"/>
      <c r="N9" s="19"/>
      <c r="O9" s="19"/>
    </row>
    <row r="10" spans="2:15" x14ac:dyDescent="0.6">
      <c r="B10" s="3" t="s">
        <v>115</v>
      </c>
      <c r="C10" s="13">
        <f>100+'각인 계산기'!K13</f>
        <v>100</v>
      </c>
      <c r="D10" s="3"/>
      <c r="E10" s="13"/>
      <c r="F10" s="19"/>
      <c r="G10" s="4"/>
      <c r="H10" s="2"/>
      <c r="I10" s="2"/>
      <c r="J10" s="2"/>
      <c r="K10" s="2"/>
      <c r="L10" s="2"/>
      <c r="M10" s="19"/>
      <c r="N10" s="19"/>
      <c r="O10" s="19"/>
    </row>
    <row r="11" spans="2:15" x14ac:dyDescent="0.6">
      <c r="B11" s="3" t="s">
        <v>111</v>
      </c>
      <c r="C11" s="13">
        <f>200+'각인 계산기'!I13</f>
        <v>200</v>
      </c>
      <c r="D11" s="3"/>
      <c r="E11" s="13"/>
      <c r="F11" s="19"/>
      <c r="G11" s="4"/>
      <c r="H11" s="2"/>
      <c r="I11" s="2"/>
      <c r="J11" s="2"/>
      <c r="K11" s="2"/>
      <c r="L11" s="2"/>
      <c r="M11" s="19"/>
      <c r="N11" s="19"/>
      <c r="O11" s="19"/>
    </row>
    <row r="12" spans="2:15" x14ac:dyDescent="0.6">
      <c r="B12" s="6"/>
      <c r="C12" s="6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2:15" x14ac:dyDescent="0.6">
      <c r="B13" s="27" t="s">
        <v>3</v>
      </c>
      <c r="C13" s="27"/>
      <c r="F13" s="19"/>
      <c r="G13" s="19"/>
      <c r="H13" s="19"/>
      <c r="I13" s="26"/>
      <c r="J13" s="19"/>
      <c r="K13" s="19"/>
      <c r="L13" s="19"/>
      <c r="M13" s="19"/>
      <c r="N13" s="19"/>
      <c r="O13" s="19"/>
    </row>
    <row r="14" spans="2:15" x14ac:dyDescent="0.6">
      <c r="B14" s="3" t="s">
        <v>10</v>
      </c>
      <c r="C14" s="13"/>
      <c r="I14" s="1"/>
    </row>
    <row r="15" spans="2:15" x14ac:dyDescent="0.6">
      <c r="B15" s="3" t="s">
        <v>5</v>
      </c>
      <c r="C15" s="13"/>
      <c r="I15" s="1"/>
    </row>
    <row r="16" spans="2:15" x14ac:dyDescent="0.6">
      <c r="B16" s="3" t="s">
        <v>4</v>
      </c>
      <c r="C16" s="13"/>
      <c r="I16" s="1"/>
    </row>
    <row r="17" spans="2:9" x14ac:dyDescent="0.6">
      <c r="B17" s="3" t="s">
        <v>8</v>
      </c>
      <c r="C17" s="13"/>
      <c r="I17" s="1"/>
    </row>
    <row r="18" spans="2:9" x14ac:dyDescent="0.6">
      <c r="B18" s="3" t="s">
        <v>6</v>
      </c>
      <c r="C18" s="13"/>
      <c r="I18" s="1"/>
    </row>
    <row r="19" spans="2:9" x14ac:dyDescent="0.6">
      <c r="B19" s="3" t="s">
        <v>7</v>
      </c>
      <c r="C19" s="13"/>
      <c r="I19" s="1"/>
    </row>
    <row r="20" spans="2:9" x14ac:dyDescent="0.6">
      <c r="I20" s="1"/>
    </row>
    <row r="21" spans="2:9" x14ac:dyDescent="0.6">
      <c r="B21" s="12" t="s">
        <v>9</v>
      </c>
      <c r="C21" s="6"/>
      <c r="D21" s="28" t="s">
        <v>91</v>
      </c>
      <c r="E21" s="28"/>
      <c r="F21" s="28"/>
      <c r="I21" s="1"/>
    </row>
    <row r="22" spans="2:9" x14ac:dyDescent="0.6">
      <c r="B22" s="3" t="s">
        <v>73</v>
      </c>
      <c r="C22" s="6"/>
      <c r="D22" s="3" t="s">
        <v>89</v>
      </c>
      <c r="E22" s="3" t="s">
        <v>92</v>
      </c>
      <c r="F22" s="3" t="s">
        <v>31</v>
      </c>
    </row>
    <row r="23" spans="2:9" x14ac:dyDescent="0.6">
      <c r="B23" s="3"/>
      <c r="C23" s="6"/>
      <c r="D23" s="3" t="s">
        <v>49</v>
      </c>
      <c r="E23" s="3"/>
      <c r="F23" s="2"/>
    </row>
    <row r="24" spans="2:9" x14ac:dyDescent="0.6">
      <c r="B24" s="3"/>
      <c r="C24" s="6"/>
      <c r="D24" s="3" t="s">
        <v>95</v>
      </c>
      <c r="E24" s="2"/>
      <c r="F24" s="2"/>
    </row>
    <row r="25" spans="2:9" x14ac:dyDescent="0.6">
      <c r="B25" s="3"/>
      <c r="C25" s="6"/>
      <c r="D25" s="3" t="s">
        <v>99</v>
      </c>
      <c r="E25" s="3"/>
      <c r="F25" s="2"/>
    </row>
    <row r="26" spans="2:9" x14ac:dyDescent="0.6">
      <c r="B26" s="3"/>
      <c r="C26" s="6"/>
      <c r="D26" s="3" t="s">
        <v>125</v>
      </c>
      <c r="E26" s="3"/>
      <c r="F26" s="2" t="s">
        <v>121</v>
      </c>
    </row>
    <row r="27" spans="2:9" x14ac:dyDescent="0.6">
      <c r="B27" s="3"/>
      <c r="C27" s="6"/>
      <c r="D27" s="3" t="s">
        <v>124</v>
      </c>
      <c r="E27" s="3"/>
      <c r="F27" s="2" t="s">
        <v>93</v>
      </c>
    </row>
    <row r="28" spans="2:9" x14ac:dyDescent="0.6">
      <c r="B28" s="3"/>
      <c r="C28" s="6"/>
      <c r="D28" s="3" t="s">
        <v>123</v>
      </c>
      <c r="E28" s="3"/>
      <c r="F28" s="2" t="s">
        <v>93</v>
      </c>
    </row>
    <row r="29" spans="2:9" x14ac:dyDescent="0.6">
      <c r="B29" s="3"/>
      <c r="C29" s="6"/>
      <c r="D29" s="3" t="s">
        <v>122</v>
      </c>
      <c r="E29" s="3"/>
      <c r="F29" s="2" t="s">
        <v>120</v>
      </c>
    </row>
    <row r="30" spans="2:9" x14ac:dyDescent="0.6">
      <c r="B30" s="3"/>
      <c r="C30" s="6"/>
    </row>
    <row r="31" spans="2:9" x14ac:dyDescent="0.6">
      <c r="B31" s="3"/>
    </row>
  </sheetData>
  <mergeCells count="3">
    <mergeCell ref="B13:C13"/>
    <mergeCell ref="D21:F21"/>
    <mergeCell ref="B2:E2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B7514A3-7F13-46F7-A6FC-330407F171F1}">
          <x14:formula1>
            <xm:f>'각인 테이블'!$A$2:$A$28</xm:f>
          </x14:formula1>
          <xm:sqref>B28:B30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43CC-EBC0-4B9C-A6C6-CBC57CC8BA39}">
  <dimension ref="B1:G58"/>
  <sheetViews>
    <sheetView tabSelected="1" topLeftCell="A35" zoomScale="85" zoomScaleNormal="85" workbookViewId="0">
      <selection activeCell="L52" sqref="L52"/>
    </sheetView>
  </sheetViews>
  <sheetFormatPr defaultRowHeight="16.899999999999999" x14ac:dyDescent="0.6"/>
  <cols>
    <col min="1" max="1" width="1.5" customWidth="1"/>
    <col min="2" max="2" width="40.4375" customWidth="1"/>
    <col min="3" max="7" width="15.375" customWidth="1"/>
  </cols>
  <sheetData>
    <row r="1" spans="2:7" ht="5.75" customHeight="1" x14ac:dyDescent="0.6"/>
    <row r="2" spans="2:7" x14ac:dyDescent="0.6">
      <c r="B2" s="18" t="s">
        <v>112</v>
      </c>
      <c r="C2" s="18" t="s">
        <v>102</v>
      </c>
      <c r="D2" s="18" t="s">
        <v>103</v>
      </c>
      <c r="E2" s="18" t="s">
        <v>104</v>
      </c>
      <c r="F2" s="18" t="s">
        <v>105</v>
      </c>
      <c r="G2" s="18"/>
    </row>
    <row r="3" spans="2:7" x14ac:dyDescent="0.6">
      <c r="B3" s="3" t="s">
        <v>48</v>
      </c>
      <c r="C3" s="2">
        <v>25</v>
      </c>
      <c r="D3" s="2">
        <v>25</v>
      </c>
      <c r="E3" s="17">
        <v>25</v>
      </c>
      <c r="F3" s="2"/>
      <c r="G3" s="2"/>
    </row>
    <row r="4" spans="2:7" x14ac:dyDescent="0.6">
      <c r="B4" s="3" t="s">
        <v>94</v>
      </c>
      <c r="C4" s="21">
        <v>71.428571428571431</v>
      </c>
      <c r="D4" s="21">
        <v>45.454545454545453</v>
      </c>
      <c r="E4" s="21">
        <v>45.454545454545453</v>
      </c>
      <c r="F4" s="25">
        <f>D4/C4</f>
        <v>0.63636363636363635</v>
      </c>
      <c r="G4" s="22"/>
    </row>
    <row r="5" spans="2:7" x14ac:dyDescent="0.6">
      <c r="B5" s="3" t="s">
        <v>98</v>
      </c>
      <c r="C5" s="21">
        <v>294.69103019443719</v>
      </c>
      <c r="D5" s="21">
        <v>306.04137149339635</v>
      </c>
      <c r="E5" s="21">
        <v>299.85884600295782</v>
      </c>
      <c r="F5" s="33">
        <f>D5/C5</f>
        <v>1.0385160732292062</v>
      </c>
      <c r="G5" s="22"/>
    </row>
    <row r="6" spans="2:7" x14ac:dyDescent="0.6">
      <c r="B6" s="3" t="s">
        <v>2</v>
      </c>
      <c r="C6" s="2">
        <v>100</v>
      </c>
      <c r="D6" s="2">
        <v>100</v>
      </c>
      <c r="E6" s="17">
        <v>100</v>
      </c>
      <c r="F6" s="2"/>
      <c r="G6" s="2"/>
    </row>
    <row r="7" spans="2:7" x14ac:dyDescent="0.6">
      <c r="B7" s="3" t="s">
        <v>1</v>
      </c>
      <c r="C7" s="2">
        <v>130.46109999999999</v>
      </c>
      <c r="D7" s="2">
        <v>130.46109999999999</v>
      </c>
      <c r="E7" s="17">
        <v>130.46109999999999</v>
      </c>
      <c r="F7" s="2"/>
      <c r="G7" s="2"/>
    </row>
    <row r="8" spans="2:7" x14ac:dyDescent="0.6">
      <c r="B8" s="3" t="s">
        <v>0</v>
      </c>
      <c r="C8" s="2">
        <v>130.46109999999999</v>
      </c>
      <c r="D8" s="2">
        <v>130.46109999999999</v>
      </c>
      <c r="E8" s="17">
        <v>130.46109999999999</v>
      </c>
      <c r="F8" s="2"/>
      <c r="G8" s="2"/>
    </row>
    <row r="9" spans="2:7" x14ac:dyDescent="0.6">
      <c r="B9" s="3" t="s">
        <v>11</v>
      </c>
      <c r="C9" s="2">
        <v>44.369</v>
      </c>
      <c r="D9" s="2">
        <v>39.369</v>
      </c>
      <c r="E9" s="17">
        <v>39.369</v>
      </c>
      <c r="F9" s="2"/>
      <c r="G9" s="2"/>
    </row>
    <row r="10" spans="2:7" x14ac:dyDescent="0.6">
      <c r="B10" s="3" t="s">
        <v>117</v>
      </c>
      <c r="C10" s="2">
        <v>116</v>
      </c>
      <c r="D10" s="2">
        <v>116</v>
      </c>
      <c r="E10" s="17">
        <v>103</v>
      </c>
      <c r="F10" s="2"/>
      <c r="G10" s="2"/>
    </row>
    <row r="11" spans="2:7" x14ac:dyDescent="0.6">
      <c r="B11" s="3" t="s">
        <v>96</v>
      </c>
      <c r="C11" s="2">
        <v>250</v>
      </c>
      <c r="D11" s="2">
        <v>250</v>
      </c>
      <c r="E11" s="17">
        <v>250</v>
      </c>
      <c r="F11" s="2"/>
      <c r="G11" s="2"/>
    </row>
    <row r="13" spans="2:7" x14ac:dyDescent="0.6">
      <c r="B13" s="20" t="s">
        <v>113</v>
      </c>
      <c r="C13" s="18" t="s">
        <v>102</v>
      </c>
      <c r="D13" s="18" t="s">
        <v>103</v>
      </c>
      <c r="E13" s="18" t="s">
        <v>104</v>
      </c>
      <c r="F13" s="18" t="s">
        <v>105</v>
      </c>
      <c r="G13" s="18"/>
    </row>
    <row r="14" spans="2:7" x14ac:dyDescent="0.6">
      <c r="B14" s="3" t="s">
        <v>48</v>
      </c>
      <c r="C14" s="2">
        <v>25</v>
      </c>
      <c r="D14" s="2">
        <v>25</v>
      </c>
      <c r="E14" s="17">
        <v>25</v>
      </c>
      <c r="F14" s="2"/>
      <c r="G14" s="2"/>
    </row>
    <row r="15" spans="2:7" x14ac:dyDescent="0.6">
      <c r="B15" s="3" t="s">
        <v>94</v>
      </c>
      <c r="C15" s="21">
        <v>71.428571428571431</v>
      </c>
      <c r="D15" s="21">
        <v>45.454545454545453</v>
      </c>
      <c r="E15" s="21">
        <v>45.454545454545453</v>
      </c>
      <c r="F15" s="25">
        <f>D15/C15</f>
        <v>0.63636363636363635</v>
      </c>
      <c r="G15" s="22"/>
    </row>
    <row r="16" spans="2:7" x14ac:dyDescent="0.6">
      <c r="B16" s="3" t="s">
        <v>98</v>
      </c>
      <c r="C16" s="21">
        <v>305.8157385574591</v>
      </c>
      <c r="D16" s="21">
        <v>308.87437318413311</v>
      </c>
      <c r="E16" s="21">
        <v>311.17864155172026</v>
      </c>
      <c r="F16" s="33">
        <f>E16/C16</f>
        <v>1.0175363865167899</v>
      </c>
      <c r="G16" s="22"/>
    </row>
    <row r="17" spans="2:7" x14ac:dyDescent="0.6">
      <c r="B17" s="3" t="s">
        <v>2</v>
      </c>
      <c r="C17" s="2">
        <v>100</v>
      </c>
      <c r="D17" s="2">
        <v>100</v>
      </c>
      <c r="E17" s="17">
        <v>100</v>
      </c>
      <c r="F17" s="2"/>
      <c r="G17" s="2"/>
    </row>
    <row r="18" spans="2:7" x14ac:dyDescent="0.6">
      <c r="B18" s="3" t="s">
        <v>1</v>
      </c>
      <c r="C18" s="2">
        <v>140</v>
      </c>
      <c r="D18" s="2">
        <v>140</v>
      </c>
      <c r="E18" s="17">
        <v>140</v>
      </c>
      <c r="F18" s="2"/>
      <c r="G18" s="2"/>
    </row>
    <row r="19" spans="2:7" x14ac:dyDescent="0.6">
      <c r="B19" s="3" t="s">
        <v>0</v>
      </c>
      <c r="C19" s="2">
        <v>140</v>
      </c>
      <c r="D19" s="2">
        <v>140</v>
      </c>
      <c r="E19" s="17">
        <v>140</v>
      </c>
      <c r="F19" s="2"/>
      <c r="G19" s="2"/>
    </row>
    <row r="20" spans="2:7" x14ac:dyDescent="0.6">
      <c r="B20" s="3" t="s">
        <v>11</v>
      </c>
      <c r="C20" s="2">
        <v>44.369</v>
      </c>
      <c r="D20" s="2">
        <v>39.369</v>
      </c>
      <c r="E20" s="17">
        <v>39.369</v>
      </c>
      <c r="F20" s="2"/>
      <c r="G20" s="2"/>
    </row>
    <row r="21" spans="2:7" x14ac:dyDescent="0.6">
      <c r="B21" s="3" t="s">
        <v>117</v>
      </c>
      <c r="C21" s="2">
        <v>116</v>
      </c>
      <c r="D21" s="2">
        <v>116</v>
      </c>
      <c r="E21" s="17">
        <v>103</v>
      </c>
      <c r="F21" s="2"/>
      <c r="G21" s="2"/>
    </row>
    <row r="22" spans="2:7" x14ac:dyDescent="0.6">
      <c r="B22" s="3" t="s">
        <v>96</v>
      </c>
      <c r="C22" s="2">
        <v>250</v>
      </c>
      <c r="D22" s="2">
        <v>250</v>
      </c>
      <c r="E22" s="17">
        <v>250</v>
      </c>
      <c r="F22" s="2"/>
      <c r="G22" s="2"/>
    </row>
    <row r="24" spans="2:7" ht="36.4" customHeight="1" x14ac:dyDescent="0.6">
      <c r="B24" s="24" t="s">
        <v>116</v>
      </c>
      <c r="C24" s="18" t="s">
        <v>102</v>
      </c>
      <c r="D24" s="18" t="s">
        <v>103</v>
      </c>
      <c r="E24" s="18" t="s">
        <v>104</v>
      </c>
      <c r="F24" s="18" t="s">
        <v>105</v>
      </c>
      <c r="G24" s="18"/>
    </row>
    <row r="25" spans="2:7" x14ac:dyDescent="0.6">
      <c r="B25" s="3" t="s">
        <v>48</v>
      </c>
      <c r="C25" s="2">
        <v>25</v>
      </c>
      <c r="D25" s="2">
        <v>25</v>
      </c>
      <c r="E25" s="17">
        <v>25</v>
      </c>
      <c r="F25" s="2"/>
      <c r="G25" s="2"/>
    </row>
    <row r="26" spans="2:7" x14ac:dyDescent="0.6">
      <c r="B26" s="3" t="s">
        <v>94</v>
      </c>
      <c r="C26" s="21">
        <v>71.428571428571431</v>
      </c>
      <c r="D26" s="21">
        <v>45.454545454545453</v>
      </c>
      <c r="E26" s="21">
        <v>45.454545454545453</v>
      </c>
      <c r="F26" s="25">
        <f>D26/C26</f>
        <v>0.63636363636363635</v>
      </c>
      <c r="G26" s="22"/>
    </row>
    <row r="27" spans="2:7" x14ac:dyDescent="0.6">
      <c r="B27" s="3" t="s">
        <v>98</v>
      </c>
      <c r="C27" s="21">
        <v>516.43223954818473</v>
      </c>
      <c r="D27" s="21">
        <v>527.25870269912991</v>
      </c>
      <c r="E27" s="21">
        <v>531.19216450640113</v>
      </c>
      <c r="F27" s="33">
        <f>E27/C27</f>
        <v>1.02858056455021</v>
      </c>
      <c r="G27" s="22"/>
    </row>
    <row r="28" spans="2:7" x14ac:dyDescent="0.6">
      <c r="B28" s="3" t="s">
        <v>2</v>
      </c>
      <c r="C28" s="2">
        <v>100</v>
      </c>
      <c r="D28" s="2">
        <v>100</v>
      </c>
      <c r="E28" s="17">
        <v>100</v>
      </c>
      <c r="F28" s="2"/>
      <c r="G28" s="2"/>
    </row>
    <row r="29" spans="2:7" x14ac:dyDescent="0.6">
      <c r="B29" s="3" t="s">
        <v>1</v>
      </c>
      <c r="C29" s="2">
        <v>140</v>
      </c>
      <c r="D29" s="2">
        <v>140</v>
      </c>
      <c r="E29" s="17">
        <v>140</v>
      </c>
      <c r="F29" s="2"/>
      <c r="G29" s="2"/>
    </row>
    <row r="30" spans="2:7" x14ac:dyDescent="0.6">
      <c r="B30" s="3" t="s">
        <v>0</v>
      </c>
      <c r="C30" s="2">
        <v>140</v>
      </c>
      <c r="D30" s="2">
        <v>140</v>
      </c>
      <c r="E30" s="17">
        <v>140</v>
      </c>
      <c r="F30" s="2"/>
      <c r="G30" s="2"/>
    </row>
    <row r="31" spans="2:7" x14ac:dyDescent="0.6">
      <c r="B31" s="3" t="s">
        <v>11</v>
      </c>
      <c r="C31" s="2">
        <v>77.569000000000003</v>
      </c>
      <c r="D31" s="2">
        <v>72.569000000000003</v>
      </c>
      <c r="E31" s="17">
        <v>72.569000000000003</v>
      </c>
      <c r="F31" s="2"/>
      <c r="G31" s="2"/>
    </row>
    <row r="32" spans="2:7" x14ac:dyDescent="0.6">
      <c r="B32" s="3" t="s">
        <v>117</v>
      </c>
      <c r="C32" s="2">
        <v>116</v>
      </c>
      <c r="D32" s="2">
        <v>116</v>
      </c>
      <c r="E32" s="17">
        <v>103</v>
      </c>
      <c r="F32" s="2"/>
      <c r="G32" s="2"/>
    </row>
    <row r="33" spans="2:7" x14ac:dyDescent="0.6">
      <c r="B33" s="3" t="s">
        <v>96</v>
      </c>
      <c r="C33" s="2">
        <v>250</v>
      </c>
      <c r="D33" s="2">
        <v>250</v>
      </c>
      <c r="E33" s="17">
        <v>250</v>
      </c>
      <c r="F33" s="2"/>
      <c r="G33" s="2"/>
    </row>
    <row r="35" spans="2:7" ht="33.75" x14ac:dyDescent="0.6">
      <c r="B35" s="24" t="s">
        <v>114</v>
      </c>
      <c r="C35" s="18" t="s">
        <v>102</v>
      </c>
      <c r="D35" s="18" t="s">
        <v>103</v>
      </c>
      <c r="E35" s="18" t="s">
        <v>104</v>
      </c>
      <c r="F35" s="18" t="s">
        <v>105</v>
      </c>
      <c r="G35" s="18"/>
    </row>
    <row r="36" spans="2:7" x14ac:dyDescent="0.6">
      <c r="B36" s="3" t="s">
        <v>48</v>
      </c>
      <c r="C36" s="2">
        <v>25</v>
      </c>
      <c r="D36" s="2">
        <v>25</v>
      </c>
      <c r="E36" s="17">
        <v>25</v>
      </c>
      <c r="F36" s="2"/>
      <c r="G36" s="2"/>
    </row>
    <row r="37" spans="2:7" x14ac:dyDescent="0.6">
      <c r="B37" s="3" t="s">
        <v>94</v>
      </c>
      <c r="C37" s="21">
        <v>71.428571428571431</v>
      </c>
      <c r="D37" s="21">
        <v>45.454545454545453</v>
      </c>
      <c r="E37" s="21">
        <v>45.454545454545453</v>
      </c>
      <c r="F37" s="25">
        <f>D37/C37</f>
        <v>0.63636363636363635</v>
      </c>
      <c r="G37" s="22"/>
    </row>
    <row r="38" spans="2:7" x14ac:dyDescent="0.6">
      <c r="B38" s="3" t="s">
        <v>98</v>
      </c>
      <c r="C38" s="21">
        <v>596.74588064</v>
      </c>
      <c r="D38" s="21">
        <v>631.13462630399988</v>
      </c>
      <c r="E38" s="21">
        <v>635.84302454399983</v>
      </c>
      <c r="F38" s="33">
        <f>E38/C38</f>
        <v>1.0655172413793101</v>
      </c>
      <c r="G38" s="22"/>
    </row>
    <row r="39" spans="2:7" x14ac:dyDescent="0.6">
      <c r="B39" s="3" t="s">
        <v>2</v>
      </c>
      <c r="C39" s="2">
        <v>100</v>
      </c>
      <c r="D39" s="2">
        <v>100</v>
      </c>
      <c r="E39" s="17">
        <v>100</v>
      </c>
      <c r="F39" s="2"/>
      <c r="G39" s="2"/>
    </row>
    <row r="40" spans="2:7" x14ac:dyDescent="0.6">
      <c r="B40" s="3" t="s">
        <v>1</v>
      </c>
      <c r="C40" s="2">
        <v>140</v>
      </c>
      <c r="D40" s="2">
        <v>140</v>
      </c>
      <c r="E40" s="17">
        <v>140</v>
      </c>
      <c r="F40" s="2"/>
      <c r="G40" s="2"/>
    </row>
    <row r="41" spans="2:7" x14ac:dyDescent="0.6">
      <c r="B41" s="3" t="s">
        <v>0</v>
      </c>
      <c r="C41" s="2">
        <v>140</v>
      </c>
      <c r="D41" s="2">
        <v>140</v>
      </c>
      <c r="E41" s="17">
        <v>140</v>
      </c>
      <c r="F41" s="2"/>
      <c r="G41" s="2"/>
    </row>
    <row r="42" spans="2:7" x14ac:dyDescent="0.6">
      <c r="B42" s="3" t="s">
        <v>11</v>
      </c>
      <c r="C42" s="2">
        <v>100</v>
      </c>
      <c r="D42" s="2">
        <v>100</v>
      </c>
      <c r="E42" s="17">
        <v>100</v>
      </c>
      <c r="F42" s="2"/>
      <c r="G42" s="2"/>
    </row>
    <row r="43" spans="2:7" x14ac:dyDescent="0.6">
      <c r="B43" s="3" t="s">
        <v>117</v>
      </c>
      <c r="C43" s="2">
        <v>116</v>
      </c>
      <c r="D43" s="2">
        <v>116</v>
      </c>
      <c r="E43" s="17">
        <v>103</v>
      </c>
      <c r="F43" s="2"/>
      <c r="G43" s="2"/>
    </row>
    <row r="44" spans="2:7" x14ac:dyDescent="0.6">
      <c r="B44" s="3" t="s">
        <v>96</v>
      </c>
      <c r="C44" s="2">
        <v>250</v>
      </c>
      <c r="D44" s="2">
        <v>250</v>
      </c>
      <c r="E44" s="17">
        <v>250</v>
      </c>
      <c r="F44" s="2"/>
      <c r="G44" s="2"/>
    </row>
    <row r="45" spans="2:7" ht="17.25" thickBot="1" x14ac:dyDescent="0.65"/>
    <row r="46" spans="2:7" ht="17.25" thickBot="1" x14ac:dyDescent="0.65">
      <c r="B46" s="41"/>
      <c r="C46" s="45" t="s">
        <v>102</v>
      </c>
      <c r="D46" s="45" t="s">
        <v>103</v>
      </c>
      <c r="E46" s="45" t="s">
        <v>104</v>
      </c>
      <c r="F46" s="46" t="s">
        <v>126</v>
      </c>
    </row>
    <row r="47" spans="2:7" x14ac:dyDescent="0.6">
      <c r="B47" s="34" t="s">
        <v>112</v>
      </c>
      <c r="C47" s="43"/>
      <c r="D47" s="43"/>
      <c r="E47" s="43"/>
      <c r="F47" s="44"/>
    </row>
    <row r="48" spans="2:7" x14ac:dyDescent="0.6">
      <c r="B48" s="35" t="s">
        <v>94</v>
      </c>
      <c r="C48" s="16">
        <v>71.428571428571431</v>
      </c>
      <c r="D48" s="16">
        <v>45.454545454545453</v>
      </c>
      <c r="E48" s="16">
        <v>45.454545454545453</v>
      </c>
      <c r="F48" s="36">
        <f>D48/C48</f>
        <v>0.63636363636363635</v>
      </c>
    </row>
    <row r="49" spans="2:6" ht="17.25" thickBot="1" x14ac:dyDescent="0.65">
      <c r="B49" s="37" t="s">
        <v>98</v>
      </c>
      <c r="C49" s="38">
        <v>294.69103019443719</v>
      </c>
      <c r="D49" s="38">
        <v>306.04137149339635</v>
      </c>
      <c r="E49" s="38">
        <v>299.85884600295782</v>
      </c>
      <c r="F49" s="39">
        <f>D49/C49</f>
        <v>1.0385160732292062</v>
      </c>
    </row>
    <row r="50" spans="2:6" x14ac:dyDescent="0.6">
      <c r="B50" s="40" t="s">
        <v>113</v>
      </c>
      <c r="C50" s="43"/>
      <c r="D50" s="43"/>
      <c r="E50" s="43"/>
      <c r="F50" s="44"/>
    </row>
    <row r="51" spans="2:6" x14ac:dyDescent="0.6">
      <c r="B51" s="35" t="s">
        <v>94</v>
      </c>
      <c r="C51" s="16">
        <v>71.428571428571431</v>
      </c>
      <c r="D51" s="16">
        <v>45.454545454545453</v>
      </c>
      <c r="E51" s="16">
        <v>45.454545454545453</v>
      </c>
      <c r="F51" s="36">
        <f>D51/C51</f>
        <v>0.63636363636363635</v>
      </c>
    </row>
    <row r="52" spans="2:6" ht="17.25" thickBot="1" x14ac:dyDescent="0.65">
      <c r="B52" s="37" t="s">
        <v>98</v>
      </c>
      <c r="C52" s="38">
        <v>305.8157385574591</v>
      </c>
      <c r="D52" s="38">
        <v>308.87437318413311</v>
      </c>
      <c r="E52" s="38">
        <v>311.17864155172026</v>
      </c>
      <c r="F52" s="39">
        <f>E52/C52</f>
        <v>1.0175363865167899</v>
      </c>
    </row>
    <row r="53" spans="2:6" x14ac:dyDescent="0.6">
      <c r="B53" s="42" t="s">
        <v>127</v>
      </c>
      <c r="C53" s="43"/>
      <c r="D53" s="43"/>
      <c r="E53" s="43"/>
      <c r="F53" s="44"/>
    </row>
    <row r="54" spans="2:6" x14ac:dyDescent="0.6">
      <c r="B54" s="35" t="s">
        <v>94</v>
      </c>
      <c r="C54" s="16">
        <v>71.428571428571431</v>
      </c>
      <c r="D54" s="16">
        <v>45.454545454545453</v>
      </c>
      <c r="E54" s="16">
        <v>45.454545454545453</v>
      </c>
      <c r="F54" s="36">
        <f>D54/C54</f>
        <v>0.63636363636363635</v>
      </c>
    </row>
    <row r="55" spans="2:6" ht="17.25" thickBot="1" x14ac:dyDescent="0.65">
      <c r="B55" s="37" t="s">
        <v>98</v>
      </c>
      <c r="C55" s="38">
        <v>516.43223954818473</v>
      </c>
      <c r="D55" s="38">
        <v>527.25870269912991</v>
      </c>
      <c r="E55" s="38">
        <v>531.19216450640113</v>
      </c>
      <c r="F55" s="39">
        <f>E55/C55</f>
        <v>1.02858056455021</v>
      </c>
    </row>
    <row r="56" spans="2:6" x14ac:dyDescent="0.6">
      <c r="B56" s="42" t="s">
        <v>114</v>
      </c>
      <c r="C56" s="43"/>
      <c r="D56" s="43"/>
      <c r="E56" s="43"/>
      <c r="F56" s="44"/>
    </row>
    <row r="57" spans="2:6" x14ac:dyDescent="0.6">
      <c r="B57" s="35" t="s">
        <v>94</v>
      </c>
      <c r="C57" s="16">
        <v>71.428571428571431</v>
      </c>
      <c r="D57" s="16">
        <v>45.454545454545453</v>
      </c>
      <c r="E57" s="16">
        <v>45.454545454545453</v>
      </c>
      <c r="F57" s="36">
        <f>D57/C57</f>
        <v>0.63636363636363635</v>
      </c>
    </row>
    <row r="58" spans="2:6" ht="17.25" thickBot="1" x14ac:dyDescent="0.65">
      <c r="B58" s="37" t="s">
        <v>98</v>
      </c>
      <c r="C58" s="38">
        <v>596.74588064</v>
      </c>
      <c r="D58" s="38">
        <v>631.13462630399988</v>
      </c>
      <c r="E58" s="38">
        <v>635.84302454399983</v>
      </c>
      <c r="F58" s="39">
        <f>E58/C58</f>
        <v>1.0655172413793101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9629-3695-4A63-8068-324BD911E82B}">
  <dimension ref="A1:D20"/>
  <sheetViews>
    <sheetView workbookViewId="0">
      <selection activeCell="D1" sqref="D1"/>
    </sheetView>
  </sheetViews>
  <sheetFormatPr defaultRowHeight="16.899999999999999" x14ac:dyDescent="0.6"/>
  <cols>
    <col min="1" max="1" width="44.3125" customWidth="1"/>
    <col min="2" max="2" width="15.6875" customWidth="1"/>
    <col min="3" max="3" width="39.375" customWidth="1"/>
  </cols>
  <sheetData>
    <row r="1" spans="1:4" x14ac:dyDescent="0.6">
      <c r="A1" s="30" t="s">
        <v>3</v>
      </c>
      <c r="B1" s="31" t="s">
        <v>13</v>
      </c>
      <c r="C1" s="31" t="s">
        <v>12</v>
      </c>
      <c r="D1" t="s">
        <v>16</v>
      </c>
    </row>
    <row r="2" spans="1:4" x14ac:dyDescent="0.6">
      <c r="A2" s="32" t="s">
        <v>10</v>
      </c>
      <c r="B2" s="32">
        <f>케릭터!C14</f>
        <v>0</v>
      </c>
      <c r="C2" s="2"/>
    </row>
    <row r="3" spans="1:4" x14ac:dyDescent="0.6">
      <c r="A3" s="2" t="s">
        <v>21</v>
      </c>
      <c r="B3" s="2">
        <f>MIN(100,B2*0.03579)</f>
        <v>0</v>
      </c>
      <c r="C3" s="2" t="s">
        <v>15</v>
      </c>
    </row>
    <row r="4" spans="1:4" x14ac:dyDescent="0.6">
      <c r="A4" s="32" t="s">
        <v>4</v>
      </c>
      <c r="B4" s="32">
        <f>케릭터!C16</f>
        <v>0</v>
      </c>
      <c r="C4" s="2"/>
    </row>
    <row r="5" spans="1:4" x14ac:dyDescent="0.6">
      <c r="A5" s="29" t="s">
        <v>18</v>
      </c>
      <c r="B5" s="2">
        <f>100+MIN(40,B4*0.017179)</f>
        <v>100</v>
      </c>
      <c r="C5" s="2" t="s">
        <v>14</v>
      </c>
    </row>
    <row r="6" spans="1:4" x14ac:dyDescent="0.6">
      <c r="A6" s="29" t="s">
        <v>19</v>
      </c>
      <c r="B6" s="2">
        <f>100+B4*0.021474</f>
        <v>100</v>
      </c>
      <c r="C6" s="2"/>
    </row>
    <row r="7" spans="1:4" x14ac:dyDescent="0.6">
      <c r="A7" s="32" t="s">
        <v>5</v>
      </c>
      <c r="B7" s="32">
        <f>케릭터!C15</f>
        <v>0</v>
      </c>
      <c r="C7" s="2"/>
    </row>
    <row r="8" spans="1:4" x14ac:dyDescent="0.6">
      <c r="A8" s="32" t="s">
        <v>8</v>
      </c>
      <c r="B8" s="32">
        <f>케릭터!C17</f>
        <v>0</v>
      </c>
      <c r="C8" s="2"/>
    </row>
    <row r="9" spans="1:4" x14ac:dyDescent="0.6">
      <c r="A9" s="2" t="s">
        <v>28</v>
      </c>
      <c r="B9" s="2">
        <f>100+B8*0.06135</f>
        <v>100</v>
      </c>
      <c r="C9" s="2"/>
    </row>
    <row r="10" spans="1:4" x14ac:dyDescent="0.6">
      <c r="A10" s="2" t="s">
        <v>27</v>
      </c>
      <c r="B10" s="2">
        <f>100+B8*0.071413</f>
        <v>100</v>
      </c>
      <c r="C10" s="2"/>
    </row>
    <row r="11" spans="1:4" x14ac:dyDescent="0.6">
      <c r="A11" s="32" t="s">
        <v>6</v>
      </c>
      <c r="B11" s="32">
        <f>케릭터!C18</f>
        <v>0</v>
      </c>
      <c r="C11" s="2"/>
    </row>
    <row r="12" spans="1:4" x14ac:dyDescent="0.6">
      <c r="A12" s="2" t="s">
        <v>22</v>
      </c>
      <c r="B12" s="2">
        <f>100+B11*0.081799</f>
        <v>100</v>
      </c>
      <c r="C12" s="2"/>
    </row>
    <row r="13" spans="1:4" x14ac:dyDescent="0.6">
      <c r="A13" s="2" t="s">
        <v>23</v>
      </c>
      <c r="B13" s="2">
        <f>100+B11*0.025562</f>
        <v>100</v>
      </c>
      <c r="C13" s="2"/>
    </row>
    <row r="14" spans="1:4" x14ac:dyDescent="0.6">
      <c r="A14" s="2" t="s">
        <v>24</v>
      </c>
      <c r="B14" s="2">
        <f>100+B11*0.035787</f>
        <v>100</v>
      </c>
      <c r="C14" s="2"/>
    </row>
    <row r="15" spans="1:4" x14ac:dyDescent="0.6">
      <c r="A15" s="32" t="s">
        <v>7</v>
      </c>
      <c r="B15" s="32">
        <f>케릭터!C19</f>
        <v>0</v>
      </c>
      <c r="C15" s="2"/>
    </row>
    <row r="16" spans="1:4" x14ac:dyDescent="0.6">
      <c r="A16" s="2" t="s">
        <v>25</v>
      </c>
      <c r="B16" s="2">
        <f>100+B15*0.042937</f>
        <v>100</v>
      </c>
      <c r="C16" s="2"/>
    </row>
    <row r="17" spans="1:3" x14ac:dyDescent="0.6">
      <c r="A17" s="2" t="s">
        <v>26</v>
      </c>
      <c r="B17" s="2">
        <f>100+B15*0.035779</f>
        <v>100</v>
      </c>
      <c r="C17" s="2"/>
    </row>
    <row r="18" spans="1:3" x14ac:dyDescent="0.6">
      <c r="A18" s="2" t="s">
        <v>17</v>
      </c>
      <c r="B18" s="2">
        <f>100+B15*0.028622</f>
        <v>100</v>
      </c>
      <c r="C18" s="2"/>
    </row>
    <row r="20" spans="1:3" x14ac:dyDescent="0.6">
      <c r="A20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4AC9-CD1E-469A-AD6A-240F152609F3}">
  <dimension ref="A1:K25"/>
  <sheetViews>
    <sheetView workbookViewId="0">
      <selection activeCell="E29" sqref="E29"/>
    </sheetView>
  </sheetViews>
  <sheetFormatPr defaultRowHeight="16.899999999999999" x14ac:dyDescent="0.6"/>
  <cols>
    <col min="1" max="1" width="16.375" customWidth="1"/>
    <col min="2" max="2" width="14.1875" bestFit="1" customWidth="1"/>
    <col min="3" max="4" width="16.0625" bestFit="1" customWidth="1"/>
    <col min="5" max="7" width="16.75" bestFit="1" customWidth="1"/>
    <col min="8" max="8" width="16.0625" bestFit="1" customWidth="1"/>
    <col min="9" max="10" width="20.5625" bestFit="1" customWidth="1"/>
    <col min="11" max="11" width="14.1875" bestFit="1" customWidth="1"/>
  </cols>
  <sheetData>
    <row r="1" spans="1:11" x14ac:dyDescent="0.6">
      <c r="A1" s="2" t="s">
        <v>29</v>
      </c>
      <c r="B1" s="2" t="s">
        <v>33</v>
      </c>
      <c r="C1" s="2" t="s">
        <v>37</v>
      </c>
      <c r="D1" s="2" t="s">
        <v>39</v>
      </c>
      <c r="E1" s="2" t="s">
        <v>51</v>
      </c>
      <c r="F1" s="2" t="s">
        <v>43</v>
      </c>
      <c r="G1" s="2" t="s">
        <v>41</v>
      </c>
      <c r="H1" s="2" t="s">
        <v>20</v>
      </c>
      <c r="I1" s="2" t="s">
        <v>46</v>
      </c>
      <c r="J1" s="2" t="s">
        <v>56</v>
      </c>
      <c r="K1" s="14" t="s">
        <v>97</v>
      </c>
    </row>
    <row r="2" spans="1:11" x14ac:dyDescent="0.6">
      <c r="A2" s="15" t="s">
        <v>88</v>
      </c>
      <c r="B2" s="15">
        <v>3</v>
      </c>
      <c r="C2" s="15">
        <v>4</v>
      </c>
      <c r="D2" s="15">
        <v>5</v>
      </c>
      <c r="E2" s="15">
        <v>6</v>
      </c>
      <c r="F2" s="15">
        <v>7</v>
      </c>
      <c r="G2" s="15">
        <v>8</v>
      </c>
      <c r="H2" s="15">
        <v>9</v>
      </c>
      <c r="I2" s="15">
        <v>10</v>
      </c>
      <c r="J2" s="15">
        <v>11</v>
      </c>
      <c r="K2" s="15">
        <v>12</v>
      </c>
    </row>
    <row r="3" spans="1:11" x14ac:dyDescent="0.6">
      <c r="A3" s="2" t="str">
        <f>케릭터!B22</f>
        <v>원한3</v>
      </c>
      <c r="B3" s="2">
        <f>IFERROR(VLOOKUP($A$3,표1[#All],B$2,FALSE),0)</f>
        <v>20</v>
      </c>
      <c r="C3" s="2">
        <f>IFERROR(VLOOKUP($A$3,표1[#All],C$2,FALSE),0)</f>
        <v>0</v>
      </c>
      <c r="D3" s="2">
        <f>IFERROR(VLOOKUP($A$3,표1[#All],D$2,FALSE),0)</f>
        <v>0</v>
      </c>
      <c r="E3" s="2">
        <f>IFERROR(VLOOKUP($A$3,표1[#All],E$2,FALSE),0)</f>
        <v>20</v>
      </c>
      <c r="F3" s="2">
        <f>IFERROR(VLOOKUP($A$3,표1[#All],F$2,FALSE),0)</f>
        <v>0</v>
      </c>
      <c r="G3" s="2">
        <f>IFERROR(VLOOKUP($A$3,표1[#All],G$2,FALSE),0)</f>
        <v>0</v>
      </c>
      <c r="H3" s="2">
        <f>IFERROR(VLOOKUP($A$3,표1[#All],H$2,FALSE),0)</f>
        <v>0</v>
      </c>
      <c r="I3" s="2">
        <f>IFERROR(VLOOKUP($A$3,표1[#All],I$2,FALSE),0)</f>
        <v>0</v>
      </c>
      <c r="J3" s="2">
        <f>IFERROR(VLOOKUP($A$3,표1[#All],J$2,FALSE),0)</f>
        <v>0</v>
      </c>
      <c r="K3" s="2">
        <f>IFERROR(VLOOKUP($A$3,표1[#All],K$2,FALSE),0)</f>
        <v>0</v>
      </c>
    </row>
    <row r="4" spans="1:11" x14ac:dyDescent="0.6">
      <c r="A4" s="2">
        <f>케릭터!B23</f>
        <v>0</v>
      </c>
      <c r="B4" s="2">
        <f>IFERROR(VLOOKUP($A$4,표1[#All],B$2,FALSE),0)</f>
        <v>0</v>
      </c>
      <c r="C4" s="2">
        <f>IFERROR(VLOOKUP($A$4,표1[#All],C$2,FALSE),0)</f>
        <v>0</v>
      </c>
      <c r="D4" s="2">
        <f>IFERROR(VLOOKUP($A$4,표1[#All],D$2,FALSE),0)</f>
        <v>0</v>
      </c>
      <c r="E4" s="2">
        <f>IFERROR(VLOOKUP($A$4,표1[#All],E$2,FALSE),0)</f>
        <v>0</v>
      </c>
      <c r="F4" s="2">
        <f>IFERROR(VLOOKUP($A$4,표1[#All],F$2,FALSE),0)</f>
        <v>0</v>
      </c>
      <c r="G4" s="2">
        <f>IFERROR(VLOOKUP($A$4,표1[#All],G$2,FALSE),0)</f>
        <v>0</v>
      </c>
      <c r="H4" s="2">
        <f>IFERROR(VLOOKUP($A$4,표1[#All],H$2,FALSE),0)</f>
        <v>0</v>
      </c>
      <c r="I4" s="2">
        <f>IFERROR(VLOOKUP($A$4,표1[#All],I$2,FALSE),0)</f>
        <v>0</v>
      </c>
      <c r="J4" s="2">
        <f>IFERROR(VLOOKUP($A$4,표1[#All],J$2,FALSE),0)</f>
        <v>0</v>
      </c>
      <c r="K4" s="2">
        <f>IFERROR(VLOOKUP($A$4,표1[#All],K$2,FALSE),0)</f>
        <v>0</v>
      </c>
    </row>
    <row r="5" spans="1:11" x14ac:dyDescent="0.6">
      <c r="A5" s="2">
        <f>케릭터!B24</f>
        <v>0</v>
      </c>
      <c r="B5" s="2">
        <f>IFERROR(VLOOKUP($A$5,표1[#All],B$2,FALSE),0)</f>
        <v>0</v>
      </c>
      <c r="C5" s="2">
        <f>IFERROR(VLOOKUP($A$5,표1[#All],C$2,FALSE),0)</f>
        <v>0</v>
      </c>
      <c r="D5" s="2">
        <f>IFERROR(VLOOKUP($A$5,표1[#All],D$2,FALSE),0)</f>
        <v>0</v>
      </c>
      <c r="E5" s="2">
        <f>IFERROR(VLOOKUP($A$5,표1[#All],E$2,FALSE),0)</f>
        <v>0</v>
      </c>
      <c r="F5" s="2">
        <f>IFERROR(VLOOKUP($A$5,표1[#All],F$2,FALSE),0)</f>
        <v>0</v>
      </c>
      <c r="G5" s="2">
        <f>IFERROR(VLOOKUP($A$5,표1[#All],G$2,FALSE),0)</f>
        <v>0</v>
      </c>
      <c r="H5" s="2">
        <f>IFERROR(VLOOKUP($A$5,표1[#All],H$2,FALSE),0)</f>
        <v>0</v>
      </c>
      <c r="I5" s="2">
        <f>IFERROR(VLOOKUP($A$5,표1[#All],I$2,FALSE),0)</f>
        <v>0</v>
      </c>
      <c r="J5" s="2">
        <f>IFERROR(VLOOKUP($A$5,표1[#All],J$2,FALSE),0)</f>
        <v>0</v>
      </c>
      <c r="K5" s="2">
        <f>IFERROR(VLOOKUP($A$5,표1[#All],K$2,FALSE),0)</f>
        <v>0</v>
      </c>
    </row>
    <row r="6" spans="1:11" x14ac:dyDescent="0.6">
      <c r="A6" s="2">
        <f>케릭터!B25</f>
        <v>0</v>
      </c>
      <c r="B6" s="2">
        <f>IFERROR(VLOOKUP($A$6,표1[#All],B$2,FALSE),0)</f>
        <v>0</v>
      </c>
      <c r="C6" s="2">
        <f>IFERROR(VLOOKUP($A$6,표1[#All],C$2,FALSE),0)</f>
        <v>0</v>
      </c>
      <c r="D6" s="2">
        <f>IFERROR(VLOOKUP($A$6,표1[#All],D$2,FALSE),0)</f>
        <v>0</v>
      </c>
      <c r="E6" s="2">
        <f>IFERROR(VLOOKUP($A$6,표1[#All],E$2,FALSE),0)</f>
        <v>0</v>
      </c>
      <c r="F6" s="2">
        <f>IFERROR(VLOOKUP($A$6,표1[#All],F$2,FALSE),0)</f>
        <v>0</v>
      </c>
      <c r="G6" s="2">
        <f>IFERROR(VLOOKUP($A$6,표1[#All],G$2,FALSE),0)</f>
        <v>0</v>
      </c>
      <c r="H6" s="2">
        <f>IFERROR(VLOOKUP($A$6,표1[#All],H$2,FALSE),0)</f>
        <v>0</v>
      </c>
      <c r="I6" s="2">
        <f>IFERROR(VLOOKUP($A$6,표1[#All],I$2,FALSE),0)</f>
        <v>0</v>
      </c>
      <c r="J6" s="2">
        <f>IFERROR(VLOOKUP($A$6,표1[#All],J$2,FALSE),0)</f>
        <v>0</v>
      </c>
      <c r="K6" s="2">
        <f>IFERROR(VLOOKUP($A$6,표1[#All],K$2,FALSE),0)</f>
        <v>0</v>
      </c>
    </row>
    <row r="7" spans="1:11" x14ac:dyDescent="0.6">
      <c r="A7" s="2">
        <f>케릭터!B26</f>
        <v>0</v>
      </c>
      <c r="B7" s="2">
        <f>IFERROR(VLOOKUP($A$7,표1[#All],B$2,FALSE),0)</f>
        <v>0</v>
      </c>
      <c r="C7" s="2">
        <f>IFERROR(VLOOKUP($A$7,표1[#All],C$2,FALSE),0)</f>
        <v>0</v>
      </c>
      <c r="D7" s="2">
        <f>IFERROR(VLOOKUP($A$7,표1[#All],D$2,FALSE),0)</f>
        <v>0</v>
      </c>
      <c r="E7" s="2">
        <f>IFERROR(VLOOKUP($A$7,표1[#All],E$2,FALSE),0)</f>
        <v>0</v>
      </c>
      <c r="F7" s="2">
        <f>IFERROR(VLOOKUP($A$7,표1[#All],F$2,FALSE),0)</f>
        <v>0</v>
      </c>
      <c r="G7" s="2">
        <f>IFERROR(VLOOKUP($A$7,표1[#All],G$2,FALSE),0)</f>
        <v>0</v>
      </c>
      <c r="H7" s="2">
        <f>IFERROR(VLOOKUP($A$7,표1[#All],H$2,FALSE),0)</f>
        <v>0</v>
      </c>
      <c r="I7" s="2">
        <f>IFERROR(VLOOKUP($A$7,표1[#All],I$2,FALSE),0)</f>
        <v>0</v>
      </c>
      <c r="J7" s="2">
        <f>IFERROR(VLOOKUP($A$7,표1[#All],J$2,FALSE),0)</f>
        <v>0</v>
      </c>
      <c r="K7" s="2">
        <f>IFERROR(VLOOKUP($A$7,표1[#All],K$2,FALSE),0)</f>
        <v>0</v>
      </c>
    </row>
    <row r="8" spans="1:11" x14ac:dyDescent="0.6">
      <c r="A8" s="2">
        <f>케릭터!B27</f>
        <v>0</v>
      </c>
      <c r="B8" s="2">
        <f>IFERROR(VLOOKUP($A$8,표1[#All],B$2,FALSE),0)</f>
        <v>0</v>
      </c>
      <c r="C8" s="2">
        <f>IFERROR(VLOOKUP($A$8,표1[#All],C$2,FALSE),0)</f>
        <v>0</v>
      </c>
      <c r="D8" s="2">
        <f>IFERROR(VLOOKUP($A$8,표1[#All],D$2,FALSE),0)</f>
        <v>0</v>
      </c>
      <c r="E8" s="2">
        <f>IFERROR(VLOOKUP($A$8,표1[#All],E$2,FALSE),0)</f>
        <v>0</v>
      </c>
      <c r="F8" s="2">
        <f>IFERROR(VLOOKUP($A$8,표1[#All],F$2,FALSE),0)</f>
        <v>0</v>
      </c>
      <c r="G8" s="2">
        <f>IFERROR(VLOOKUP($A$8,표1[#All],G$2,FALSE),0)</f>
        <v>0</v>
      </c>
      <c r="H8" s="2">
        <f>IFERROR(VLOOKUP($A$8,표1[#All],H$2,FALSE),0)</f>
        <v>0</v>
      </c>
      <c r="I8" s="2">
        <f>IFERROR(VLOOKUP($A$8,표1[#All],I$2,FALSE),0)</f>
        <v>0</v>
      </c>
      <c r="J8" s="2">
        <f>IFERROR(VLOOKUP($A$8,표1[#All],J$2,FALSE),0)</f>
        <v>0</v>
      </c>
      <c r="K8" s="2">
        <f>IFERROR(VLOOKUP($A$8,표1[#All],K$2,FALSE),0)</f>
        <v>0</v>
      </c>
    </row>
    <row r="9" spans="1:11" x14ac:dyDescent="0.6">
      <c r="A9" s="2">
        <f>케릭터!B28</f>
        <v>0</v>
      </c>
      <c r="B9" s="2">
        <f>IFERROR(VLOOKUP($A$9,표1[#All],B$2,FALSE),0)</f>
        <v>0</v>
      </c>
      <c r="C9" s="2">
        <f>IFERROR(VLOOKUP($A$9,표1[#All],C$2,FALSE),0)</f>
        <v>0</v>
      </c>
      <c r="D9" s="2">
        <f>IFERROR(VLOOKUP($A$9,표1[#All],D$2,FALSE),0)</f>
        <v>0</v>
      </c>
      <c r="E9" s="2">
        <f>IFERROR(VLOOKUP($A$9,표1[#All],E$2,FALSE),0)</f>
        <v>0</v>
      </c>
      <c r="F9" s="2">
        <f>IFERROR(VLOOKUP($A$9,표1[#All],F$2,FALSE),0)</f>
        <v>0</v>
      </c>
      <c r="G9" s="2">
        <f>IFERROR(VLOOKUP($A$9,표1[#All],G$2,FALSE),0)</f>
        <v>0</v>
      </c>
      <c r="H9" s="2">
        <f>IFERROR(VLOOKUP($A$9,표1[#All],H$2,FALSE),0)</f>
        <v>0</v>
      </c>
      <c r="I9" s="2">
        <f>IFERROR(VLOOKUP($A$9,표1[#All],I$2,FALSE),0)</f>
        <v>0</v>
      </c>
      <c r="J9" s="2">
        <f>IFERROR(VLOOKUP($A$9,표1[#All],J$2,FALSE),0)</f>
        <v>0</v>
      </c>
      <c r="K9" s="2">
        <f>IFERROR(VLOOKUP($A$9,표1[#All],K$2,FALSE),0)</f>
        <v>0</v>
      </c>
    </row>
    <row r="10" spans="1:11" x14ac:dyDescent="0.6">
      <c r="A10" s="2">
        <f>케릭터!B29</f>
        <v>0</v>
      </c>
      <c r="B10" s="2">
        <f>IFERROR(VLOOKUP($A$10,표1[#All],B$2,FALSE),0)</f>
        <v>0</v>
      </c>
      <c r="C10" s="2">
        <f>IFERROR(VLOOKUP($A$10,표1[#All],C$2,FALSE),0)</f>
        <v>0</v>
      </c>
      <c r="D10" s="2">
        <f>IFERROR(VLOOKUP($A$10,표1[#All],D$2,FALSE),0)</f>
        <v>0</v>
      </c>
      <c r="E10" s="2">
        <f>IFERROR(VLOOKUP($A$10,표1[#All],E$2,FALSE),0)</f>
        <v>0</v>
      </c>
      <c r="F10" s="2">
        <f>IFERROR(VLOOKUP($A$10,표1[#All],F$2,FALSE),0)</f>
        <v>0</v>
      </c>
      <c r="G10" s="2">
        <f>IFERROR(VLOOKUP($A$10,표1[#All],G$2,FALSE),0)</f>
        <v>0</v>
      </c>
      <c r="H10" s="2">
        <f>IFERROR(VLOOKUP($A$10,표1[#All],H$2,FALSE),0)</f>
        <v>0</v>
      </c>
      <c r="I10" s="2">
        <f>IFERROR(VLOOKUP($A$10,표1[#All],I$2,FALSE),0)</f>
        <v>0</v>
      </c>
      <c r="J10" s="2">
        <f>IFERROR(VLOOKUP($A$10,표1[#All],J$2,FALSE),0)</f>
        <v>0</v>
      </c>
      <c r="K10" s="2">
        <f>IFERROR(VLOOKUP($A$10,표1[#All],K$2,FALSE),0)</f>
        <v>0</v>
      </c>
    </row>
    <row r="11" spans="1:11" x14ac:dyDescent="0.6">
      <c r="A11" s="2">
        <f>케릭터!B30</f>
        <v>0</v>
      </c>
      <c r="B11" s="2">
        <f>IFERROR(VLOOKUP($A$11,표1[#All],B$2,FALSE),0)</f>
        <v>0</v>
      </c>
      <c r="C11" s="2">
        <f>IFERROR(VLOOKUP($A$11,표1[#All],C$2,FALSE),0)</f>
        <v>0</v>
      </c>
      <c r="D11" s="2">
        <f>IFERROR(VLOOKUP($A$11,표1[#All],D$2,FALSE),0)</f>
        <v>0</v>
      </c>
      <c r="E11" s="2">
        <f>IFERROR(VLOOKUP($A$11,표1[#All],E$2,FALSE),0)</f>
        <v>0</v>
      </c>
      <c r="F11" s="2">
        <f>IFERROR(VLOOKUP($A$11,표1[#All],F$2,FALSE),0)</f>
        <v>0</v>
      </c>
      <c r="G11" s="2">
        <f>IFERROR(VLOOKUP($A$11,표1[#All],G$2,FALSE),0)</f>
        <v>0</v>
      </c>
      <c r="H11" s="2">
        <f>IFERROR(VLOOKUP($A$11,표1[#All],H$2,FALSE),0)</f>
        <v>0</v>
      </c>
      <c r="I11" s="2">
        <f>IFERROR(VLOOKUP($A$11,표1[#All],I$2,FALSE),0)</f>
        <v>0</v>
      </c>
      <c r="J11" s="2">
        <f>IFERROR(VLOOKUP($A$11,표1[#All],J$2,FALSE),0)</f>
        <v>0</v>
      </c>
      <c r="K11" s="2">
        <f>IFERROR(VLOOKUP($A$11,표1[#All],K$2,FALSE),0)</f>
        <v>0</v>
      </c>
    </row>
    <row r="12" spans="1:11" x14ac:dyDescent="0.6">
      <c r="A12" s="2">
        <f>케릭터!B31</f>
        <v>0</v>
      </c>
      <c r="B12" s="2">
        <f>IFERROR(VLOOKUP($A$12,표1[#All],B$2,FALSE),0)</f>
        <v>0</v>
      </c>
      <c r="C12" s="2">
        <f>IFERROR(VLOOKUP($A$12,표1[#All],C$2,FALSE),0)</f>
        <v>0</v>
      </c>
      <c r="D12" s="2">
        <f>IFERROR(VLOOKUP($A$12,표1[#All],D$2,FALSE),0)</f>
        <v>0</v>
      </c>
      <c r="E12" s="2">
        <f>IFERROR(VLOOKUP($A$12,표1[#All],E$2,FALSE),0)</f>
        <v>0</v>
      </c>
      <c r="F12" s="2">
        <f>IFERROR(VLOOKUP($A$12,표1[#All],F$2,FALSE),0)</f>
        <v>0</v>
      </c>
      <c r="G12" s="2">
        <f>IFERROR(VLOOKUP($A$12,표1[#All],G$2,FALSE),0)</f>
        <v>0</v>
      </c>
      <c r="H12" s="2">
        <f>IFERROR(VLOOKUP($A$12,표1[#All],H$2,FALSE),0)</f>
        <v>0</v>
      </c>
      <c r="I12" s="2">
        <f>IFERROR(VLOOKUP($A$12,표1[#All],I$2,FALSE),0)</f>
        <v>0</v>
      </c>
      <c r="J12" s="2">
        <f>IFERROR(VLOOKUP($A$12,표1[#All],J$2,FALSE),0)</f>
        <v>0</v>
      </c>
      <c r="K12" s="2">
        <f>IFERROR(VLOOKUP($A$12,표1[#All],K$2,FALSE),0)</f>
        <v>0</v>
      </c>
    </row>
    <row r="13" spans="1:11" x14ac:dyDescent="0.6">
      <c r="A13" s="2" t="s">
        <v>101</v>
      </c>
      <c r="B13" s="2">
        <f>SUM(B3:B12)</f>
        <v>20</v>
      </c>
      <c r="C13" s="2">
        <f t="shared" ref="C13:K13" si="0">SUM(C3:C12)</f>
        <v>0</v>
      </c>
      <c r="D13" s="2">
        <f t="shared" si="0"/>
        <v>0</v>
      </c>
      <c r="E13" s="2">
        <f>MAX(-100,SUM(E3:E12))</f>
        <v>20</v>
      </c>
      <c r="F13" s="2">
        <f>MAX(-100,SUM(F3:F12))</f>
        <v>0</v>
      </c>
      <c r="G13" s="2">
        <f>MAX(-100,SUM(G3:G12))</f>
        <v>0</v>
      </c>
      <c r="H13" s="2">
        <f>MIN(100,SUM(H3:H12))</f>
        <v>0</v>
      </c>
      <c r="I13" s="2">
        <f t="shared" si="0"/>
        <v>0</v>
      </c>
      <c r="J13" s="2">
        <f t="shared" si="0"/>
        <v>0</v>
      </c>
      <c r="K13" s="2">
        <f t="shared" si="0"/>
        <v>0</v>
      </c>
    </row>
    <row r="15" spans="1:11" x14ac:dyDescent="0.6">
      <c r="A15" s="2"/>
      <c r="B15" s="2">
        <f>B3/100+1</f>
        <v>1.2</v>
      </c>
      <c r="C15" s="2"/>
      <c r="D15" s="2"/>
      <c r="E15" s="2"/>
      <c r="F15" s="2">
        <f>F3/100+1</f>
        <v>1</v>
      </c>
      <c r="G15" s="2"/>
      <c r="H15" s="2"/>
      <c r="I15" s="2"/>
      <c r="J15" s="2"/>
      <c r="K15" s="2"/>
    </row>
    <row r="16" spans="1:11" x14ac:dyDescent="0.6">
      <c r="A16" s="2"/>
      <c r="B16" s="2">
        <f t="shared" ref="B16:B24" si="1">B4/100+1</f>
        <v>1</v>
      </c>
      <c r="C16" s="2"/>
      <c r="D16" s="2"/>
      <c r="E16" s="2"/>
      <c r="F16" s="2">
        <f t="shared" ref="F16:F24" si="2">F4/100+1</f>
        <v>1</v>
      </c>
      <c r="G16" s="2"/>
      <c r="H16" s="2"/>
      <c r="I16" s="2"/>
      <c r="J16" s="2"/>
      <c r="K16" s="2"/>
    </row>
    <row r="17" spans="1:11" x14ac:dyDescent="0.6">
      <c r="A17" s="2"/>
      <c r="B17" s="2">
        <f t="shared" si="1"/>
        <v>1</v>
      </c>
      <c r="C17" s="2"/>
      <c r="D17" s="2"/>
      <c r="E17" s="2"/>
      <c r="F17" s="2">
        <f t="shared" si="2"/>
        <v>1</v>
      </c>
      <c r="G17" s="2"/>
      <c r="H17" s="2"/>
      <c r="I17" s="2"/>
      <c r="J17" s="2"/>
      <c r="K17" s="2"/>
    </row>
    <row r="18" spans="1:11" x14ac:dyDescent="0.6">
      <c r="A18" s="2"/>
      <c r="B18" s="2">
        <f t="shared" si="1"/>
        <v>1</v>
      </c>
      <c r="C18" s="2"/>
      <c r="D18" s="2"/>
      <c r="E18" s="2"/>
      <c r="F18" s="2">
        <f t="shared" si="2"/>
        <v>1</v>
      </c>
      <c r="G18" s="2"/>
      <c r="H18" s="2"/>
      <c r="I18" s="2"/>
      <c r="J18" s="2"/>
      <c r="K18" s="2"/>
    </row>
    <row r="19" spans="1:11" x14ac:dyDescent="0.6">
      <c r="A19" s="2"/>
      <c r="B19" s="2">
        <f t="shared" si="1"/>
        <v>1</v>
      </c>
      <c r="C19" s="2"/>
      <c r="D19" s="2"/>
      <c r="E19" s="2"/>
      <c r="F19" s="2">
        <f t="shared" si="2"/>
        <v>1</v>
      </c>
      <c r="G19" s="2"/>
      <c r="H19" s="2"/>
      <c r="I19" s="2"/>
      <c r="J19" s="2"/>
      <c r="K19" s="2"/>
    </row>
    <row r="20" spans="1:11" x14ac:dyDescent="0.6">
      <c r="A20" s="2"/>
      <c r="B20" s="2">
        <f t="shared" si="1"/>
        <v>1</v>
      </c>
      <c r="C20" s="2"/>
      <c r="D20" s="2"/>
      <c r="E20" s="2"/>
      <c r="F20" s="2">
        <f t="shared" si="2"/>
        <v>1</v>
      </c>
      <c r="G20" s="2"/>
      <c r="H20" s="2"/>
      <c r="I20" s="2"/>
      <c r="J20" s="2"/>
      <c r="K20" s="2"/>
    </row>
    <row r="21" spans="1:11" x14ac:dyDescent="0.6">
      <c r="A21" s="2"/>
      <c r="B21" s="2">
        <f t="shared" si="1"/>
        <v>1</v>
      </c>
      <c r="C21" s="2"/>
      <c r="D21" s="2"/>
      <c r="E21" s="2"/>
      <c r="F21" s="2">
        <f t="shared" si="2"/>
        <v>1</v>
      </c>
      <c r="G21" s="2"/>
      <c r="H21" s="2"/>
      <c r="I21" s="2"/>
      <c r="J21" s="2"/>
      <c r="K21" s="2"/>
    </row>
    <row r="22" spans="1:11" x14ac:dyDescent="0.6">
      <c r="A22" s="2"/>
      <c r="B22" s="2">
        <f t="shared" si="1"/>
        <v>1</v>
      </c>
      <c r="C22" s="2"/>
      <c r="D22" s="2"/>
      <c r="E22" s="2"/>
      <c r="F22" s="2">
        <f t="shared" si="2"/>
        <v>1</v>
      </c>
      <c r="G22" s="2"/>
      <c r="H22" s="2"/>
      <c r="I22" s="2"/>
      <c r="J22" s="2"/>
      <c r="K22" s="2"/>
    </row>
    <row r="23" spans="1:11" x14ac:dyDescent="0.6">
      <c r="A23" s="2"/>
      <c r="B23" s="2">
        <f t="shared" si="1"/>
        <v>1</v>
      </c>
      <c r="C23" s="2"/>
      <c r="D23" s="2"/>
      <c r="E23" s="2"/>
      <c r="F23" s="2">
        <f t="shared" si="2"/>
        <v>1</v>
      </c>
      <c r="G23" s="2"/>
      <c r="H23" s="2"/>
      <c r="I23" s="2"/>
      <c r="J23" s="2"/>
      <c r="K23" s="2"/>
    </row>
    <row r="24" spans="1:11" x14ac:dyDescent="0.6">
      <c r="A24" s="2"/>
      <c r="B24" s="2">
        <f t="shared" si="1"/>
        <v>1</v>
      </c>
      <c r="C24" s="2"/>
      <c r="D24" s="2"/>
      <c r="E24" s="2"/>
      <c r="F24" s="2">
        <f t="shared" si="2"/>
        <v>1</v>
      </c>
      <c r="G24" s="2"/>
      <c r="H24" s="2"/>
      <c r="I24" s="2"/>
      <c r="J24" s="2"/>
      <c r="K24" s="2"/>
    </row>
    <row r="25" spans="1:11" x14ac:dyDescent="0.6">
      <c r="A25" s="2" t="s">
        <v>100</v>
      </c>
      <c r="B25" s="2">
        <f>PRODUCT(B15:B24)</f>
        <v>1.2</v>
      </c>
      <c r="C25" s="2"/>
      <c r="D25" s="2"/>
      <c r="E25" s="2"/>
      <c r="F25" s="2">
        <f>PRODUCT(F15:F24)</f>
        <v>1</v>
      </c>
      <c r="G25" s="2"/>
      <c r="H25" s="2"/>
      <c r="I25" s="2"/>
      <c r="J25" s="2"/>
      <c r="K25" s="2"/>
    </row>
  </sheetData>
  <phoneticPr fontId="2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30AFA-1519-4548-A847-365714B58AC6}">
  <dimension ref="A1:L28"/>
  <sheetViews>
    <sheetView workbookViewId="0">
      <selection activeCell="C37" sqref="C37"/>
    </sheetView>
  </sheetViews>
  <sheetFormatPr defaultRowHeight="16.899999999999999" x14ac:dyDescent="0.6"/>
  <cols>
    <col min="1" max="1" width="13.6875" customWidth="1"/>
    <col min="2" max="2" width="37.1875" customWidth="1"/>
    <col min="3" max="3" width="19.5625" customWidth="1"/>
    <col min="4" max="4" width="18.875" customWidth="1"/>
    <col min="5" max="5" width="20" customWidth="1"/>
    <col min="6" max="6" width="20.5625" customWidth="1"/>
    <col min="7" max="7" width="18.9375" customWidth="1"/>
    <col min="8" max="8" width="19.25" customWidth="1"/>
    <col min="9" max="9" width="18.5" bestFit="1" customWidth="1"/>
    <col min="10" max="11" width="22.9375" bestFit="1" customWidth="1"/>
    <col min="12" max="12" width="16.5625" bestFit="1" customWidth="1"/>
  </cols>
  <sheetData>
    <row r="1" spans="1:12" x14ac:dyDescent="0.6">
      <c r="A1" t="s">
        <v>30</v>
      </c>
      <c r="B1" t="s">
        <v>31</v>
      </c>
      <c r="C1" t="s">
        <v>34</v>
      </c>
      <c r="D1" t="s">
        <v>38</v>
      </c>
      <c r="E1" t="s">
        <v>40</v>
      </c>
      <c r="F1" t="s">
        <v>52</v>
      </c>
      <c r="G1" t="s">
        <v>44</v>
      </c>
      <c r="H1" t="s">
        <v>42</v>
      </c>
      <c r="I1" t="s">
        <v>21</v>
      </c>
      <c r="J1" t="s">
        <v>47</v>
      </c>
      <c r="K1" t="s">
        <v>57</v>
      </c>
      <c r="L1" t="s">
        <v>97</v>
      </c>
    </row>
    <row r="2" spans="1:12" ht="26.25" x14ac:dyDescent="0.6">
      <c r="A2" s="2" t="s">
        <v>58</v>
      </c>
      <c r="B2" s="7" t="s">
        <v>32</v>
      </c>
      <c r="C2" s="2">
        <f>(케릭터!C8-100)*0.1</f>
        <v>0</v>
      </c>
      <c r="D2" s="2"/>
      <c r="E2" s="2"/>
      <c r="F2" s="2"/>
      <c r="G2" s="2"/>
      <c r="H2" s="2"/>
      <c r="I2" s="11"/>
      <c r="J2" s="11"/>
      <c r="K2" s="11"/>
      <c r="L2" s="11"/>
    </row>
    <row r="3" spans="1:12" x14ac:dyDescent="0.6">
      <c r="A3" s="2" t="s">
        <v>59</v>
      </c>
      <c r="B3" s="8"/>
      <c r="C3" s="2">
        <f>(케릭터!C8-100)*0.22</f>
        <v>0</v>
      </c>
      <c r="D3" s="2"/>
      <c r="E3" s="2"/>
      <c r="F3" s="2"/>
      <c r="G3" s="2"/>
      <c r="H3" s="2"/>
      <c r="I3" s="2"/>
      <c r="J3" s="2"/>
      <c r="K3" s="2"/>
      <c r="L3" s="2"/>
    </row>
    <row r="4" spans="1:12" x14ac:dyDescent="0.6">
      <c r="A4" s="2" t="s">
        <v>60</v>
      </c>
      <c r="B4" s="8"/>
      <c r="C4" s="2">
        <f>(케릭터!C8-100)*0.45</f>
        <v>0</v>
      </c>
      <c r="D4" s="2"/>
      <c r="E4" s="2"/>
      <c r="F4" s="2"/>
      <c r="G4" s="2"/>
      <c r="H4" s="2"/>
      <c r="I4" s="2"/>
      <c r="J4" s="2"/>
      <c r="K4" s="2"/>
      <c r="L4" s="2"/>
    </row>
    <row r="5" spans="1:12" x14ac:dyDescent="0.6">
      <c r="A5" s="2" t="s">
        <v>61</v>
      </c>
      <c r="B5" s="7" t="s">
        <v>35</v>
      </c>
      <c r="C5" s="2"/>
      <c r="D5" s="2">
        <v>3</v>
      </c>
      <c r="E5" s="2">
        <v>3</v>
      </c>
      <c r="F5" s="2"/>
      <c r="G5" s="2"/>
      <c r="H5" s="2"/>
      <c r="I5" s="2"/>
      <c r="J5" s="2"/>
      <c r="K5" s="2"/>
      <c r="L5" s="2"/>
    </row>
    <row r="6" spans="1:12" x14ac:dyDescent="0.6">
      <c r="A6" s="2" t="s">
        <v>62</v>
      </c>
      <c r="B6" s="8"/>
      <c r="C6" s="2"/>
      <c r="D6" s="2">
        <v>8</v>
      </c>
      <c r="E6" s="2">
        <v>8</v>
      </c>
      <c r="F6" s="2"/>
      <c r="G6" s="2"/>
      <c r="H6" s="2"/>
      <c r="I6" s="2"/>
      <c r="J6" s="2"/>
      <c r="K6" s="2"/>
      <c r="L6" s="2"/>
    </row>
    <row r="7" spans="1:12" x14ac:dyDescent="0.6">
      <c r="A7" s="2" t="s">
        <v>63</v>
      </c>
      <c r="B7" s="8"/>
      <c r="C7" s="2"/>
      <c r="D7" s="2">
        <v>15</v>
      </c>
      <c r="E7" s="2">
        <v>15</v>
      </c>
      <c r="F7" s="2"/>
      <c r="G7" s="2"/>
      <c r="H7" s="2"/>
      <c r="I7" s="2"/>
      <c r="J7" s="2"/>
      <c r="K7" s="2"/>
      <c r="L7" s="2"/>
    </row>
    <row r="8" spans="1:12" ht="124.25" customHeight="1" x14ac:dyDescent="0.6">
      <c r="A8" s="2" t="s">
        <v>64</v>
      </c>
      <c r="B8" s="7" t="s">
        <v>36</v>
      </c>
      <c r="C8" s="2">
        <v>4</v>
      </c>
      <c r="D8" s="2">
        <v>15</v>
      </c>
      <c r="E8" s="2">
        <v>15</v>
      </c>
      <c r="F8" s="2">
        <v>-65</v>
      </c>
      <c r="G8" s="2">
        <v>-75</v>
      </c>
      <c r="H8" s="2">
        <v>-75</v>
      </c>
      <c r="I8" s="2"/>
      <c r="J8" s="2"/>
      <c r="K8" s="2"/>
      <c r="L8" s="2"/>
    </row>
    <row r="9" spans="1:12" x14ac:dyDescent="0.6">
      <c r="A9" s="2" t="s">
        <v>65</v>
      </c>
      <c r="B9" s="8"/>
      <c r="C9" s="2">
        <v>9</v>
      </c>
      <c r="D9" s="2">
        <v>15</v>
      </c>
      <c r="E9" s="2">
        <v>15</v>
      </c>
      <c r="F9" s="2">
        <v>-65</v>
      </c>
      <c r="G9" s="2">
        <v>-75</v>
      </c>
      <c r="H9" s="2">
        <v>-75</v>
      </c>
      <c r="I9" s="2"/>
      <c r="J9" s="2"/>
      <c r="K9" s="2"/>
      <c r="L9" s="2"/>
    </row>
    <row r="10" spans="1:12" x14ac:dyDescent="0.6">
      <c r="A10" s="2" t="s">
        <v>66</v>
      </c>
      <c r="B10" s="8"/>
      <c r="C10" s="2">
        <v>18</v>
      </c>
      <c r="D10" s="2">
        <v>15</v>
      </c>
      <c r="E10" s="2">
        <v>15</v>
      </c>
      <c r="F10" s="2">
        <v>-65</v>
      </c>
      <c r="G10" s="2">
        <v>-75</v>
      </c>
      <c r="H10" s="2">
        <v>-75</v>
      </c>
      <c r="I10" s="2"/>
      <c r="J10" s="2"/>
      <c r="K10" s="2"/>
      <c r="L10" s="2"/>
    </row>
    <row r="11" spans="1:12" ht="26.25" x14ac:dyDescent="0.6">
      <c r="A11" s="9" t="s">
        <v>67</v>
      </c>
      <c r="B11" s="10" t="s">
        <v>45</v>
      </c>
      <c r="C11" s="9">
        <v>-2</v>
      </c>
      <c r="D11" s="9"/>
      <c r="E11" s="9"/>
      <c r="F11" s="9"/>
      <c r="G11" s="9"/>
      <c r="H11" s="9"/>
      <c r="I11" s="9"/>
      <c r="J11" s="2">
        <v>10</v>
      </c>
      <c r="K11" s="2"/>
      <c r="L11" s="2"/>
    </row>
    <row r="12" spans="1:12" x14ac:dyDescent="0.6">
      <c r="A12" s="9" t="s">
        <v>68</v>
      </c>
      <c r="B12" s="10"/>
      <c r="C12" s="9">
        <v>-2</v>
      </c>
      <c r="D12" s="9"/>
      <c r="E12" s="9"/>
      <c r="F12" s="9"/>
      <c r="G12" s="9"/>
      <c r="H12" s="9"/>
      <c r="I12" s="9"/>
      <c r="J12" s="2">
        <v>25</v>
      </c>
      <c r="K12" s="2"/>
      <c r="L12" s="2"/>
    </row>
    <row r="13" spans="1:12" x14ac:dyDescent="0.6">
      <c r="A13" s="9" t="s">
        <v>70</v>
      </c>
      <c r="B13" s="10"/>
      <c r="C13" s="9">
        <v>-2</v>
      </c>
      <c r="D13" s="9"/>
      <c r="E13" s="9"/>
      <c r="F13" s="9"/>
      <c r="G13" s="9"/>
      <c r="H13" s="9"/>
      <c r="I13" s="9"/>
      <c r="J13" s="9">
        <v>50</v>
      </c>
      <c r="K13" s="2"/>
      <c r="L13" s="2"/>
    </row>
    <row r="14" spans="1:12" ht="26.25" x14ac:dyDescent="0.6">
      <c r="A14" s="9" t="s">
        <v>71</v>
      </c>
      <c r="B14" s="10" t="s">
        <v>50</v>
      </c>
      <c r="C14" s="9">
        <v>4</v>
      </c>
      <c r="D14" s="9"/>
      <c r="E14" s="9"/>
      <c r="F14" s="9">
        <v>20</v>
      </c>
      <c r="G14" s="9"/>
      <c r="H14" s="9"/>
      <c r="I14" s="9"/>
      <c r="J14" s="9"/>
      <c r="K14" s="2"/>
      <c r="L14" s="2"/>
    </row>
    <row r="15" spans="1:12" x14ac:dyDescent="0.6">
      <c r="A15" s="9" t="s">
        <v>72</v>
      </c>
      <c r="B15" s="10"/>
      <c r="C15" s="9">
        <v>10</v>
      </c>
      <c r="D15" s="9"/>
      <c r="E15" s="9"/>
      <c r="F15" s="9">
        <v>20</v>
      </c>
      <c r="G15" s="9"/>
      <c r="H15" s="9"/>
      <c r="I15" s="9"/>
      <c r="J15" s="9"/>
      <c r="K15" s="2"/>
      <c r="L15" s="2"/>
    </row>
    <row r="16" spans="1:12" x14ac:dyDescent="0.6">
      <c r="A16" s="9" t="s">
        <v>73</v>
      </c>
      <c r="B16" s="10"/>
      <c r="C16" s="9">
        <v>20</v>
      </c>
      <c r="D16" s="9"/>
      <c r="E16" s="9"/>
      <c r="F16" s="9">
        <v>20</v>
      </c>
      <c r="G16" s="9"/>
      <c r="H16" s="9"/>
      <c r="I16" s="9"/>
      <c r="J16" s="9"/>
      <c r="K16" s="2"/>
      <c r="L16" s="2"/>
    </row>
    <row r="17" spans="1:12" ht="26.25" x14ac:dyDescent="0.6">
      <c r="A17" s="9" t="s">
        <v>74</v>
      </c>
      <c r="B17" s="10" t="s">
        <v>53</v>
      </c>
      <c r="C17" s="9">
        <v>3</v>
      </c>
      <c r="D17" s="9"/>
      <c r="E17" s="9"/>
      <c r="F17" s="9"/>
      <c r="G17" s="9"/>
      <c r="H17" s="9"/>
      <c r="I17" s="9"/>
      <c r="J17" s="9"/>
      <c r="K17" s="2"/>
      <c r="L17" s="2"/>
    </row>
    <row r="18" spans="1:12" x14ac:dyDescent="0.6">
      <c r="A18" s="9" t="s">
        <v>75</v>
      </c>
      <c r="B18" s="10"/>
      <c r="C18" s="9">
        <v>8</v>
      </c>
      <c r="D18" s="9"/>
      <c r="E18" s="9"/>
      <c r="F18" s="9"/>
      <c r="G18" s="9"/>
      <c r="H18" s="9"/>
      <c r="I18" s="9"/>
      <c r="J18" s="9"/>
      <c r="K18" s="2"/>
      <c r="L18" s="2"/>
    </row>
    <row r="19" spans="1:12" x14ac:dyDescent="0.6">
      <c r="A19" s="9" t="s">
        <v>77</v>
      </c>
      <c r="B19" s="10"/>
      <c r="C19" s="9">
        <v>16</v>
      </c>
      <c r="D19" s="9"/>
      <c r="E19" s="9"/>
      <c r="F19" s="9"/>
      <c r="G19" s="9"/>
      <c r="H19" s="9"/>
      <c r="I19" s="9"/>
      <c r="J19" s="9"/>
      <c r="K19" s="2"/>
      <c r="L19" s="2"/>
    </row>
    <row r="20" spans="1:12" ht="78.75" x14ac:dyDescent="0.6">
      <c r="A20" s="9" t="s">
        <v>78</v>
      </c>
      <c r="B20" s="10" t="s">
        <v>54</v>
      </c>
      <c r="C20" s="9"/>
      <c r="D20" s="9"/>
      <c r="E20" s="9"/>
      <c r="F20" s="9"/>
      <c r="G20" s="9"/>
      <c r="H20" s="9"/>
      <c r="I20" s="9">
        <v>5</v>
      </c>
      <c r="J20" s="9"/>
      <c r="K20" s="2"/>
      <c r="L20" s="2"/>
    </row>
    <row r="21" spans="1:12" x14ac:dyDescent="0.6">
      <c r="A21" s="9" t="s">
        <v>79</v>
      </c>
      <c r="B21" s="10"/>
      <c r="C21" s="9"/>
      <c r="D21" s="9"/>
      <c r="E21" s="9"/>
      <c r="F21" s="9"/>
      <c r="G21" s="9"/>
      <c r="H21" s="9"/>
      <c r="I21" s="9">
        <v>10</v>
      </c>
      <c r="J21" s="9"/>
      <c r="K21" s="2"/>
      <c r="L21" s="2"/>
    </row>
    <row r="22" spans="1:12" x14ac:dyDescent="0.6">
      <c r="A22" s="9" t="s">
        <v>80</v>
      </c>
      <c r="B22" s="10"/>
      <c r="C22" s="9"/>
      <c r="D22" s="9"/>
      <c r="E22" s="9"/>
      <c r="F22" s="9"/>
      <c r="G22" s="9"/>
      <c r="H22" s="9"/>
      <c r="I22" s="9">
        <v>15</v>
      </c>
      <c r="J22" s="9"/>
      <c r="K22" s="2"/>
      <c r="L22" s="2"/>
    </row>
    <row r="23" spans="1:12" ht="26.25" x14ac:dyDescent="0.6">
      <c r="A23" s="9" t="s">
        <v>81</v>
      </c>
      <c r="B23" s="10" t="s">
        <v>55</v>
      </c>
      <c r="C23" s="9"/>
      <c r="D23" s="9"/>
      <c r="E23" s="9"/>
      <c r="F23" s="9"/>
      <c r="G23" s="9"/>
      <c r="H23" s="9"/>
      <c r="I23" s="9"/>
      <c r="J23" s="9"/>
      <c r="K23" s="2">
        <v>-25</v>
      </c>
      <c r="L23" s="2">
        <v>3</v>
      </c>
    </row>
    <row r="24" spans="1:12" x14ac:dyDescent="0.6">
      <c r="A24" s="9" t="s">
        <v>82</v>
      </c>
      <c r="B24" s="10"/>
      <c r="C24" s="9"/>
      <c r="D24" s="9"/>
      <c r="E24" s="9"/>
      <c r="F24" s="9"/>
      <c r="G24" s="9"/>
      <c r="H24" s="9"/>
      <c r="I24" s="9"/>
      <c r="J24" s="9"/>
      <c r="K24" s="2">
        <v>-25</v>
      </c>
      <c r="L24" s="2">
        <v>8</v>
      </c>
    </row>
    <row r="25" spans="1:12" x14ac:dyDescent="0.6">
      <c r="A25" s="9" t="s">
        <v>83</v>
      </c>
      <c r="B25" s="10"/>
      <c r="C25" s="9"/>
      <c r="D25" s="9"/>
      <c r="E25" s="9"/>
      <c r="F25" s="9"/>
      <c r="G25" s="9"/>
      <c r="H25" s="9"/>
      <c r="I25" s="9"/>
      <c r="J25" s="9"/>
      <c r="K25" s="9">
        <v>-25</v>
      </c>
      <c r="L25" s="2">
        <v>16</v>
      </c>
    </row>
    <row r="26" spans="1:12" ht="26.25" x14ac:dyDescent="0.6">
      <c r="A26" s="9" t="s">
        <v>84</v>
      </c>
      <c r="B26" s="10" t="s">
        <v>87</v>
      </c>
      <c r="C26" s="9"/>
      <c r="D26" s="9"/>
      <c r="E26" s="9"/>
      <c r="F26" s="9"/>
      <c r="G26" s="9"/>
      <c r="H26" s="9"/>
      <c r="I26" s="9">
        <v>4</v>
      </c>
      <c r="J26" s="9">
        <v>-12</v>
      </c>
      <c r="K26" s="9"/>
      <c r="L26" s="2"/>
    </row>
    <row r="27" spans="1:12" x14ac:dyDescent="0.6">
      <c r="A27" s="9" t="s">
        <v>85</v>
      </c>
      <c r="B27" s="10"/>
      <c r="C27" s="9"/>
      <c r="D27" s="9"/>
      <c r="E27" s="9"/>
      <c r="F27" s="9"/>
      <c r="G27" s="9"/>
      <c r="H27" s="9"/>
      <c r="I27" s="9">
        <v>10</v>
      </c>
      <c r="J27" s="9">
        <v>-12</v>
      </c>
      <c r="K27" s="9"/>
      <c r="L27" s="2"/>
    </row>
    <row r="28" spans="1:12" x14ac:dyDescent="0.6">
      <c r="A28" s="9" t="s">
        <v>86</v>
      </c>
      <c r="B28" s="10"/>
      <c r="C28" s="9"/>
      <c r="D28" s="9"/>
      <c r="E28" s="9"/>
      <c r="F28" s="9"/>
      <c r="G28" s="9"/>
      <c r="H28" s="9"/>
      <c r="I28" s="9">
        <v>20</v>
      </c>
      <c r="J28" s="9">
        <v>-12</v>
      </c>
      <c r="K28" s="9"/>
      <c r="L28" s="9"/>
    </row>
  </sheetData>
  <phoneticPr fontId="2" type="noConversion"/>
  <pageMargins left="0.7" right="0.7" top="0.75" bottom="0.75" header="0.3" footer="0.3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4C5E-0325-4F6E-8A09-633AC5975225}">
  <dimension ref="A1"/>
  <sheetViews>
    <sheetView workbookViewId="0">
      <selection activeCell="D32" sqref="D32"/>
    </sheetView>
  </sheetViews>
  <sheetFormatPr defaultRowHeight="16.899999999999999" x14ac:dyDescent="0.6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</vt:i4>
      </vt:variant>
    </vt:vector>
  </HeadingPairs>
  <TitlesOfParts>
    <vt:vector size="7" baseType="lpstr">
      <vt:lpstr>케릭터</vt:lpstr>
      <vt:lpstr>결과</vt:lpstr>
      <vt:lpstr>특성</vt:lpstr>
      <vt:lpstr>각인 계산기</vt:lpstr>
      <vt:lpstr>각인 테이블</vt:lpstr>
      <vt:lpstr>카드(미구현)</vt:lpstr>
      <vt:lpstr>각인테이블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신지수</dc:creator>
  <cp:lastModifiedBy>신지수</cp:lastModifiedBy>
  <dcterms:created xsi:type="dcterms:W3CDTF">2021-12-27T16:19:41Z</dcterms:created>
  <dcterms:modified xsi:type="dcterms:W3CDTF">2021-12-28T03:09:11Z</dcterms:modified>
</cp:coreProperties>
</file>