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jehyu\Desktop\LostArk\"/>
    </mc:Choice>
  </mc:AlternateContent>
  <xr:revisionPtr revIDLastSave="0" documentId="13_ncr:1_{69978EEA-68A9-4125-B593-FD7175359C45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배마 스킬 쿨타임 계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79" i="1"/>
  <c r="C80" i="1" s="1"/>
  <c r="C81" i="1" s="1"/>
  <c r="C82" i="1" s="1"/>
  <c r="C83" i="1" s="1"/>
  <c r="C73" i="1"/>
  <c r="C74" i="1" s="1"/>
  <c r="C75" i="1" s="1"/>
  <c r="C76" i="1" s="1"/>
  <c r="C77" i="1" s="1"/>
  <c r="C63" i="1"/>
  <c r="C64" i="1" s="1"/>
  <c r="C65" i="1" s="1"/>
  <c r="C66" i="1" s="1"/>
  <c r="C56" i="1"/>
  <c r="C55" i="1"/>
  <c r="C54" i="1"/>
  <c r="C48" i="1"/>
  <c r="C49" i="1" s="1"/>
  <c r="C50" i="1" s="1"/>
  <c r="C42" i="1"/>
  <c r="C41" i="1"/>
  <c r="C40" i="1"/>
  <c r="C39" i="1"/>
  <c r="C38" i="1"/>
  <c r="C36" i="1"/>
  <c r="C35" i="1"/>
  <c r="C34" i="1"/>
  <c r="C33" i="1"/>
  <c r="C32" i="1"/>
  <c r="H21" i="1"/>
  <c r="H20" i="1"/>
  <c r="I19" i="1"/>
  <c r="H19" i="1"/>
  <c r="D54" i="1" l="1"/>
  <c r="D53" i="1"/>
  <c r="D56" i="1"/>
  <c r="D55" i="1"/>
  <c r="K19" i="1"/>
  <c r="C51" i="1"/>
  <c r="C52" i="1" s="1"/>
  <c r="C67" i="1"/>
  <c r="D87" i="1" l="1"/>
  <c r="E88" i="1"/>
  <c r="G86" i="1"/>
  <c r="G72" i="1"/>
  <c r="H73" i="1"/>
  <c r="I74" i="1"/>
  <c r="J75" i="1"/>
  <c r="K76" i="1"/>
  <c r="L77" i="1"/>
  <c r="M78" i="1"/>
  <c r="N79" i="1"/>
  <c r="D81" i="1"/>
  <c r="E82" i="1"/>
  <c r="F83" i="1"/>
  <c r="H71" i="1"/>
  <c r="H60" i="1"/>
  <c r="I61" i="1"/>
  <c r="J62" i="1"/>
  <c r="K63" i="1"/>
  <c r="L64" i="1"/>
  <c r="M65" i="1"/>
  <c r="N66" i="1"/>
  <c r="D68" i="1"/>
  <c r="F59" i="1"/>
  <c r="F32" i="1"/>
  <c r="G33" i="1"/>
  <c r="H34" i="1"/>
  <c r="I35" i="1"/>
  <c r="J36" i="1"/>
  <c r="K37" i="1"/>
  <c r="L38" i="1"/>
  <c r="M39" i="1"/>
  <c r="N40" i="1"/>
  <c r="D42" i="1"/>
  <c r="E43" i="1"/>
  <c r="F44" i="1"/>
  <c r="G45" i="1"/>
  <c r="H46" i="1"/>
  <c r="I47" i="1"/>
  <c r="J48" i="1"/>
  <c r="K49" i="1"/>
  <c r="L50" i="1"/>
  <c r="M51" i="1"/>
  <c r="N52" i="1"/>
  <c r="D73" i="1"/>
  <c r="K80" i="1"/>
  <c r="H64" i="1"/>
  <c r="E35" i="1"/>
  <c r="L42" i="1"/>
  <c r="H50" i="1"/>
  <c r="I37" i="1"/>
  <c r="E45" i="1"/>
  <c r="H74" i="1"/>
  <c r="N67" i="1"/>
  <c r="F45" i="1"/>
  <c r="E87" i="1"/>
  <c r="F88" i="1"/>
  <c r="H86" i="1"/>
  <c r="H72" i="1"/>
  <c r="I73" i="1"/>
  <c r="J74" i="1"/>
  <c r="K75" i="1"/>
  <c r="L76" i="1"/>
  <c r="M77" i="1"/>
  <c r="N78" i="1"/>
  <c r="D80" i="1"/>
  <c r="E81" i="1"/>
  <c r="F82" i="1"/>
  <c r="G83" i="1"/>
  <c r="I71" i="1"/>
  <c r="I60" i="1"/>
  <c r="J61" i="1"/>
  <c r="K62" i="1"/>
  <c r="L63" i="1"/>
  <c r="M64" i="1"/>
  <c r="N65" i="1"/>
  <c r="D67" i="1"/>
  <c r="E68" i="1"/>
  <c r="G59" i="1"/>
  <c r="G32" i="1"/>
  <c r="H33" i="1"/>
  <c r="I34" i="1"/>
  <c r="J35" i="1"/>
  <c r="K36" i="1"/>
  <c r="L37" i="1"/>
  <c r="M38" i="1"/>
  <c r="N39" i="1"/>
  <c r="D41" i="1"/>
  <c r="E42" i="1"/>
  <c r="F43" i="1"/>
  <c r="G44" i="1"/>
  <c r="H45" i="1"/>
  <c r="I46" i="1"/>
  <c r="J47" i="1"/>
  <c r="K48" i="1"/>
  <c r="L49" i="1"/>
  <c r="M50" i="1"/>
  <c r="N51" i="1"/>
  <c r="E31" i="1"/>
  <c r="E74" i="1"/>
  <c r="J79" i="1"/>
  <c r="E61" i="1"/>
  <c r="I65" i="1"/>
  <c r="N59" i="1"/>
  <c r="H38" i="1"/>
  <c r="K41" i="1"/>
  <c r="D46" i="1"/>
  <c r="G49" i="1"/>
  <c r="D32" i="1"/>
  <c r="I49" i="1"/>
  <c r="F72" i="1"/>
  <c r="M66" i="1"/>
  <c r="G46" i="1"/>
  <c r="F87" i="1"/>
  <c r="G88" i="1"/>
  <c r="I86" i="1"/>
  <c r="I72" i="1"/>
  <c r="J73" i="1"/>
  <c r="K74" i="1"/>
  <c r="L75" i="1"/>
  <c r="M76" i="1"/>
  <c r="N77" i="1"/>
  <c r="D79" i="1"/>
  <c r="E80" i="1"/>
  <c r="F81" i="1"/>
  <c r="G82" i="1"/>
  <c r="H83" i="1"/>
  <c r="J71" i="1"/>
  <c r="J60" i="1"/>
  <c r="K61" i="1"/>
  <c r="L62" i="1"/>
  <c r="M63" i="1"/>
  <c r="N64" i="1"/>
  <c r="D66" i="1"/>
  <c r="E67" i="1"/>
  <c r="F68" i="1"/>
  <c r="H59" i="1"/>
  <c r="H32" i="1"/>
  <c r="I33" i="1"/>
  <c r="J34" i="1"/>
  <c r="K35" i="1"/>
  <c r="L36" i="1"/>
  <c r="M37" i="1"/>
  <c r="N38" i="1"/>
  <c r="D40" i="1"/>
  <c r="E41" i="1"/>
  <c r="F42" i="1"/>
  <c r="G43" i="1"/>
  <c r="H44" i="1"/>
  <c r="I45" i="1"/>
  <c r="J46" i="1"/>
  <c r="K47" i="1"/>
  <c r="L48" i="1"/>
  <c r="M49" i="1"/>
  <c r="N50" i="1"/>
  <c r="D52" i="1"/>
  <c r="F31" i="1"/>
  <c r="M88" i="1"/>
  <c r="N83" i="1"/>
  <c r="J66" i="1"/>
  <c r="G37" i="1"/>
  <c r="M43" i="1"/>
  <c r="L31" i="1"/>
  <c r="H36" i="1"/>
  <c r="H48" i="1"/>
  <c r="I75" i="1"/>
  <c r="L65" i="1"/>
  <c r="D43" i="1"/>
  <c r="G87" i="1"/>
  <c r="H88" i="1"/>
  <c r="J86" i="1"/>
  <c r="J72" i="1"/>
  <c r="K73" i="1"/>
  <c r="L74" i="1"/>
  <c r="M75" i="1"/>
  <c r="N76" i="1"/>
  <c r="D78" i="1"/>
  <c r="E79" i="1"/>
  <c r="F80" i="1"/>
  <c r="G81" i="1"/>
  <c r="H82" i="1"/>
  <c r="I83" i="1"/>
  <c r="K71" i="1"/>
  <c r="K60" i="1"/>
  <c r="L61" i="1"/>
  <c r="M62" i="1"/>
  <c r="N63" i="1"/>
  <c r="D65" i="1"/>
  <c r="E66" i="1"/>
  <c r="F67" i="1"/>
  <c r="G68" i="1"/>
  <c r="I59" i="1"/>
  <c r="I32" i="1"/>
  <c r="J33" i="1"/>
  <c r="K34" i="1"/>
  <c r="L35" i="1"/>
  <c r="M36" i="1"/>
  <c r="N37" i="1"/>
  <c r="D39" i="1"/>
  <c r="E40" i="1"/>
  <c r="F41" i="1"/>
  <c r="G42" i="1"/>
  <c r="H43" i="1"/>
  <c r="I44" i="1"/>
  <c r="J45" i="1"/>
  <c r="K46" i="1"/>
  <c r="L47" i="1"/>
  <c r="M48" i="1"/>
  <c r="N49" i="1"/>
  <c r="D51" i="1"/>
  <c r="E52" i="1"/>
  <c r="G31" i="1"/>
  <c r="F75" i="1"/>
  <c r="D34" i="1"/>
  <c r="M41" i="1"/>
  <c r="N31" i="1"/>
  <c r="J76" i="1"/>
  <c r="E32" i="1"/>
  <c r="I48" i="1"/>
  <c r="H87" i="1"/>
  <c r="I88" i="1"/>
  <c r="K86" i="1"/>
  <c r="K72" i="1"/>
  <c r="L73" i="1"/>
  <c r="M74" i="1"/>
  <c r="N75" i="1"/>
  <c r="D77" i="1"/>
  <c r="E78" i="1"/>
  <c r="F79" i="1"/>
  <c r="G80" i="1"/>
  <c r="H81" i="1"/>
  <c r="I82" i="1"/>
  <c r="J83" i="1"/>
  <c r="L71" i="1"/>
  <c r="L60" i="1"/>
  <c r="M61" i="1"/>
  <c r="N62" i="1"/>
  <c r="D64" i="1"/>
  <c r="E65" i="1"/>
  <c r="F66" i="1"/>
  <c r="G67" i="1"/>
  <c r="H68" i="1"/>
  <c r="J59" i="1"/>
  <c r="J32" i="1"/>
  <c r="K33" i="1"/>
  <c r="L34" i="1"/>
  <c r="M35" i="1"/>
  <c r="N36" i="1"/>
  <c r="D38" i="1"/>
  <c r="E39" i="1"/>
  <c r="F40" i="1"/>
  <c r="G41" i="1"/>
  <c r="H42" i="1"/>
  <c r="I43" i="1"/>
  <c r="J44" i="1"/>
  <c r="K45" i="1"/>
  <c r="L46" i="1"/>
  <c r="M47" i="1"/>
  <c r="N48" i="1"/>
  <c r="D50" i="1"/>
  <c r="E51" i="1"/>
  <c r="F52" i="1"/>
  <c r="H31" i="1"/>
  <c r="D86" i="1"/>
  <c r="M82" i="1"/>
  <c r="G63" i="1"/>
  <c r="L68" i="1"/>
  <c r="F36" i="1"/>
  <c r="J40" i="1"/>
  <c r="N44" i="1"/>
  <c r="F48" i="1"/>
  <c r="J52" i="1"/>
  <c r="E33" i="1"/>
  <c r="D44" i="1"/>
  <c r="G73" i="1"/>
  <c r="K64" i="1"/>
  <c r="N41" i="1"/>
  <c r="I87" i="1"/>
  <c r="J88" i="1"/>
  <c r="L86" i="1"/>
  <c r="L72" i="1"/>
  <c r="M73" i="1"/>
  <c r="N74" i="1"/>
  <c r="D76" i="1"/>
  <c r="E77" i="1"/>
  <c r="F78" i="1"/>
  <c r="G79" i="1"/>
  <c r="H80" i="1"/>
  <c r="I81" i="1"/>
  <c r="J82" i="1"/>
  <c r="K83" i="1"/>
  <c r="M71" i="1"/>
  <c r="M60" i="1"/>
  <c r="N61" i="1"/>
  <c r="D63" i="1"/>
  <c r="E64" i="1"/>
  <c r="F65" i="1"/>
  <c r="G66" i="1"/>
  <c r="H67" i="1"/>
  <c r="I68" i="1"/>
  <c r="K59" i="1"/>
  <c r="K32" i="1"/>
  <c r="L33" i="1"/>
  <c r="M34" i="1"/>
  <c r="N35" i="1"/>
  <c r="D37" i="1"/>
  <c r="E38" i="1"/>
  <c r="F39" i="1"/>
  <c r="G40" i="1"/>
  <c r="H41" i="1"/>
  <c r="I42" i="1"/>
  <c r="J43" i="1"/>
  <c r="K44" i="1"/>
  <c r="L45" i="1"/>
  <c r="M46" i="1"/>
  <c r="N47" i="1"/>
  <c r="D49" i="1"/>
  <c r="E50" i="1"/>
  <c r="F51" i="1"/>
  <c r="G52" i="1"/>
  <c r="I31" i="1"/>
  <c r="M67" i="1"/>
  <c r="L52" i="1"/>
  <c r="L78" i="1"/>
  <c r="L39" i="1"/>
  <c r="J87" i="1"/>
  <c r="K88" i="1"/>
  <c r="M86" i="1"/>
  <c r="M72" i="1"/>
  <c r="N73" i="1"/>
  <c r="D75" i="1"/>
  <c r="E76" i="1"/>
  <c r="F77" i="1"/>
  <c r="G78" i="1"/>
  <c r="H79" i="1"/>
  <c r="I80" i="1"/>
  <c r="J81" i="1"/>
  <c r="K82" i="1"/>
  <c r="L83" i="1"/>
  <c r="N71" i="1"/>
  <c r="N60" i="1"/>
  <c r="D62" i="1"/>
  <c r="E63" i="1"/>
  <c r="F64" i="1"/>
  <c r="G65" i="1"/>
  <c r="H66" i="1"/>
  <c r="I67" i="1"/>
  <c r="J68" i="1"/>
  <c r="L59" i="1"/>
  <c r="L32" i="1"/>
  <c r="M33" i="1"/>
  <c r="N34" i="1"/>
  <c r="D36" i="1"/>
  <c r="E37" i="1"/>
  <c r="F38" i="1"/>
  <c r="G39" i="1"/>
  <c r="H40" i="1"/>
  <c r="I41" i="1"/>
  <c r="J42" i="1"/>
  <c r="K43" i="1"/>
  <c r="L44" i="1"/>
  <c r="M45" i="1"/>
  <c r="N46" i="1"/>
  <c r="D48" i="1"/>
  <c r="E49" i="1"/>
  <c r="F50" i="1"/>
  <c r="G51" i="1"/>
  <c r="H52" i="1"/>
  <c r="J31" i="1"/>
  <c r="I51" i="1"/>
  <c r="F34" i="1"/>
  <c r="F46" i="1"/>
  <c r="K77" i="1"/>
  <c r="G34" i="1"/>
  <c r="J49" i="1"/>
  <c r="K87" i="1"/>
  <c r="L88" i="1"/>
  <c r="N86" i="1"/>
  <c r="N72" i="1"/>
  <c r="D74" i="1"/>
  <c r="E75" i="1"/>
  <c r="F76" i="1"/>
  <c r="G77" i="1"/>
  <c r="H78" i="1"/>
  <c r="I79" i="1"/>
  <c r="J80" i="1"/>
  <c r="K81" i="1"/>
  <c r="L82" i="1"/>
  <c r="M83" i="1"/>
  <c r="D71" i="1"/>
  <c r="D61" i="1"/>
  <c r="E62" i="1"/>
  <c r="F63" i="1"/>
  <c r="G64" i="1"/>
  <c r="H65" i="1"/>
  <c r="I66" i="1"/>
  <c r="J67" i="1"/>
  <c r="K68" i="1"/>
  <c r="M59" i="1"/>
  <c r="M32" i="1"/>
  <c r="N33" i="1"/>
  <c r="D35" i="1"/>
  <c r="E36" i="1"/>
  <c r="F37" i="1"/>
  <c r="G38" i="1"/>
  <c r="H39" i="1"/>
  <c r="I40" i="1"/>
  <c r="J41" i="1"/>
  <c r="K42" i="1"/>
  <c r="L43" i="1"/>
  <c r="M44" i="1"/>
  <c r="N45" i="1"/>
  <c r="D47" i="1"/>
  <c r="E48" i="1"/>
  <c r="F49" i="1"/>
  <c r="G50" i="1"/>
  <c r="H51" i="1"/>
  <c r="I52" i="1"/>
  <c r="K31" i="1"/>
  <c r="L87" i="1"/>
  <c r="G76" i="1"/>
  <c r="H77" i="1"/>
  <c r="I78" i="1"/>
  <c r="L81" i="1"/>
  <c r="D60" i="1"/>
  <c r="F62" i="1"/>
  <c r="K67" i="1"/>
  <c r="N32" i="1"/>
  <c r="I39" i="1"/>
  <c r="E47" i="1"/>
  <c r="K39" i="1"/>
  <c r="J50" i="1"/>
  <c r="F86" i="1"/>
  <c r="M79" i="1"/>
  <c r="D82" i="1"/>
  <c r="G71" i="1"/>
  <c r="H61" i="1"/>
  <c r="J63" i="1"/>
  <c r="F33" i="1"/>
  <c r="I36" i="1"/>
  <c r="K38" i="1"/>
  <c r="E44" i="1"/>
  <c r="K50" i="1"/>
  <c r="M52" i="1"/>
  <c r="M87" i="1"/>
  <c r="N88" i="1"/>
  <c r="D72" i="1"/>
  <c r="E73" i="1"/>
  <c r="F74" i="1"/>
  <c r="G75" i="1"/>
  <c r="H76" i="1"/>
  <c r="I77" i="1"/>
  <c r="J78" i="1"/>
  <c r="K79" i="1"/>
  <c r="L80" i="1"/>
  <c r="M81" i="1"/>
  <c r="N82" i="1"/>
  <c r="E71" i="1"/>
  <c r="E60" i="1"/>
  <c r="F61" i="1"/>
  <c r="G62" i="1"/>
  <c r="H63" i="1"/>
  <c r="I64" i="1"/>
  <c r="J65" i="1"/>
  <c r="K66" i="1"/>
  <c r="L67" i="1"/>
  <c r="M68" i="1"/>
  <c r="D59" i="1"/>
  <c r="D33" i="1"/>
  <c r="E34" i="1"/>
  <c r="F35" i="1"/>
  <c r="G36" i="1"/>
  <c r="H37" i="1"/>
  <c r="I38" i="1"/>
  <c r="J39" i="1"/>
  <c r="K40" i="1"/>
  <c r="L41" i="1"/>
  <c r="M42" i="1"/>
  <c r="N43" i="1"/>
  <c r="D45" i="1"/>
  <c r="E46" i="1"/>
  <c r="F47" i="1"/>
  <c r="G48" i="1"/>
  <c r="H49" i="1"/>
  <c r="I50" i="1"/>
  <c r="J51" i="1"/>
  <c r="K52" i="1"/>
  <c r="M31" i="1"/>
  <c r="N87" i="1"/>
  <c r="E86" i="1"/>
  <c r="E72" i="1"/>
  <c r="F73" i="1"/>
  <c r="G74" i="1"/>
  <c r="H75" i="1"/>
  <c r="I76" i="1"/>
  <c r="J77" i="1"/>
  <c r="K78" i="1"/>
  <c r="L79" i="1"/>
  <c r="M80" i="1"/>
  <c r="N81" i="1"/>
  <c r="D83" i="1"/>
  <c r="F71" i="1"/>
  <c r="F60" i="1"/>
  <c r="G61" i="1"/>
  <c r="H62" i="1"/>
  <c r="I63" i="1"/>
  <c r="J64" i="1"/>
  <c r="K65" i="1"/>
  <c r="L66" i="1"/>
  <c r="N68" i="1"/>
  <c r="G35" i="1"/>
  <c r="J38" i="1"/>
  <c r="L40" i="1"/>
  <c r="N42" i="1"/>
  <c r="G47" i="1"/>
  <c r="K51" i="1"/>
  <c r="D88" i="1"/>
  <c r="N80" i="1"/>
  <c r="E83" i="1"/>
  <c r="G60" i="1"/>
  <c r="I62" i="1"/>
  <c r="E59" i="1"/>
  <c r="H35" i="1"/>
  <c r="J37" i="1"/>
  <c r="M40" i="1"/>
  <c r="H47" i="1"/>
  <c r="L51" i="1"/>
  <c r="D31" i="1"/>
</calcChain>
</file>

<file path=xl/sharedStrings.xml><?xml version="1.0" encoding="utf-8"?>
<sst xmlns="http://schemas.openxmlformats.org/spreadsheetml/2006/main" count="146" uniqueCount="109">
  <si>
    <t>v1.5 변경사항</t>
  </si>
  <si>
    <t>악몽셋 너프 반영 했습니다.(레벨2 4셋 쿨감 25% -&gt; 22%, 레벨2 6셋 쿨감 45% -&gt; 40%)</t>
  </si>
  <si>
    <t>악몽셋 4셋, 6셋 및 4셋(레벨2), 6셋(레벨2) 반영 했습니다.</t>
  </si>
  <si>
    <t>주력스킬 외 스킬도 보석과 비교하기 편하게 시트를 변경 하였습니다.</t>
  </si>
  <si>
    <t>데이터 확인 셀 손상으로 참조 오류 가능성이 있어 시트를 모두 잠금 합니다. 사용하시려면 파일 -&gt; 사본 만들기 -&gt; 본인 드라이브로 복사 하셔서 개인적으로 사용 바랍니다.(현재 시트에서는 수치 입력 수정이 불가합니다.)</t>
  </si>
  <si>
    <r>
      <rPr>
        <sz val="11"/>
        <color theme="1"/>
        <rFont val="Arial"/>
        <family val="2"/>
      </rPr>
      <t xml:space="preserve">개인적으로 사용하실때 복사하신 후 </t>
    </r>
    <r>
      <rPr>
        <b/>
        <sz val="11"/>
        <color theme="1"/>
        <rFont val="Arial"/>
        <family val="2"/>
      </rPr>
      <t>노란색 시트</t>
    </r>
    <r>
      <rPr>
        <sz val="11"/>
        <color theme="1"/>
        <rFont val="Arial"/>
        <family val="2"/>
      </rPr>
      <t>만 수정하시면 됩니다.(신속 특성 수치 입력과, 유물 및 단심 여부를 선택하시면 됩니다.)</t>
    </r>
  </si>
  <si>
    <t>수치(펫 적용)</t>
  </si>
  <si>
    <t>비고</t>
  </si>
  <si>
    <t>여부선택</t>
  </si>
  <si>
    <t>적용값</t>
  </si>
  <si>
    <t>적용값(각성)</t>
  </si>
  <si>
    <t>신속특성</t>
  </si>
  <si>
    <t>(인게임 수치)</t>
  </si>
  <si>
    <t>지배여부</t>
  </si>
  <si>
    <t>적용</t>
  </si>
  <si>
    <t>악몽여부</t>
  </si>
  <si>
    <t>해제</t>
  </si>
  <si>
    <t>신속계수</t>
  </si>
  <si>
    <t>(고정)</t>
  </si>
  <si>
    <t>단심여부</t>
  </si>
  <si>
    <t>신속쿨감</t>
  </si>
  <si>
    <t>(인게임 확인)</t>
  </si>
  <si>
    <t>*보석은 홍염(쿨타임 감소)보석 입니다.</t>
  </si>
  <si>
    <t>*쿨타임 초단위 초과시 인게임에서 올림하여 표기 됩니다. (예 : 11.12초 -&gt; 12초)</t>
  </si>
  <si>
    <t>*각성기 분단위 초과시 내림하여 표기 됩니다. (예 : 1m30s -&gt; 1m)</t>
  </si>
  <si>
    <t>*0.001초(1ms) 단위는 오차가 있을 수 있습니다.</t>
  </si>
  <si>
    <t>보석X</t>
  </si>
  <si>
    <t>보석1</t>
  </si>
  <si>
    <t>보석2</t>
  </si>
  <si>
    <t>보석3</t>
  </si>
  <si>
    <t>보석4</t>
  </si>
  <si>
    <t>보석5</t>
  </si>
  <si>
    <t>보석6</t>
  </si>
  <si>
    <t>보석7</t>
  </si>
  <si>
    <t>보석8</t>
  </si>
  <si>
    <t>보석9</t>
  </si>
  <si>
    <t>보석10</t>
  </si>
  <si>
    <t>기본 쿨타임</t>
  </si>
  <si>
    <t>용포</t>
  </si>
  <si>
    <t>용포빠준1</t>
  </si>
  <si>
    <t>용포빠준2</t>
  </si>
  <si>
    <t>용포빠준3</t>
  </si>
  <si>
    <t>용포빠준4</t>
  </si>
  <si>
    <t>용포빠준5</t>
  </si>
  <si>
    <t>바속바속</t>
  </si>
  <si>
    <t>바속빠준1</t>
  </si>
  <si>
    <t>바속빠준2</t>
  </si>
  <si>
    <t>바속빠준3</t>
  </si>
  <si>
    <t>바속빠준4</t>
  </si>
  <si>
    <t>바속빠준5</t>
  </si>
  <si>
    <t>방천</t>
  </si>
  <si>
    <t>월섬</t>
  </si>
  <si>
    <t>오의:폭쇄진</t>
  </si>
  <si>
    <t>오의:화룡천상</t>
  </si>
  <si>
    <t>내공연소</t>
  </si>
  <si>
    <t>내공연소기감1</t>
  </si>
  <si>
    <t>내공연소기감2</t>
  </si>
  <si>
    <t>내공연소기감3</t>
  </si>
  <si>
    <t>내공연소기감4</t>
  </si>
  <si>
    <t>내공연소기감5</t>
  </si>
  <si>
    <t>각성기</t>
  </si>
  <si>
    <t>각성기+각1</t>
  </si>
  <si>
    <t>각성기+각2</t>
  </si>
  <si>
    <t>각성기+각3</t>
  </si>
  <si>
    <t>붕천퇴</t>
  </si>
  <si>
    <t>뇌명각</t>
  </si>
  <si>
    <t>섬열란아</t>
  </si>
  <si>
    <t>잠룡승천축</t>
  </si>
  <si>
    <t>잠룡승천축빠준1</t>
  </si>
  <si>
    <t>잠룡승천축빠준2</t>
  </si>
  <si>
    <t>잠룡승천축빠준3</t>
  </si>
  <si>
    <t>잠룡승천축빠준4</t>
  </si>
  <si>
    <t>잠룡승천축빠준5</t>
  </si>
  <si>
    <t>삼연권</t>
  </si>
  <si>
    <t>지뢰진</t>
  </si>
  <si>
    <t>초풍각</t>
  </si>
  <si>
    <t>초풍각빠준1</t>
  </si>
  <si>
    <t>초풍각빠준2</t>
  </si>
  <si>
    <t>초풍각빠준3</t>
  </si>
  <si>
    <t>초풍각빠준4</t>
  </si>
  <si>
    <t>초풍각빠준5</t>
  </si>
  <si>
    <t>화조강림</t>
  </si>
  <si>
    <t>화조강림멈기1</t>
  </si>
  <si>
    <t>화조강림멈기2</t>
  </si>
  <si>
    <t>화조강림멈기3</t>
  </si>
  <si>
    <t>화조강림멈기4</t>
  </si>
  <si>
    <t>화조강림멈기5</t>
  </si>
  <si>
    <t>오의:풍신초래</t>
  </si>
  <si>
    <t>오의:나선경</t>
  </si>
  <si>
    <t>오의:뇌진격</t>
  </si>
  <si>
    <t>기타 합연산</t>
    <phoneticPr fontId="7" type="noConversion"/>
  </si>
  <si>
    <t>기타 곱연산</t>
    <phoneticPr fontId="7" type="noConversion"/>
  </si>
  <si>
    <r>
      <rPr>
        <b/>
        <sz val="11"/>
        <color theme="1"/>
        <rFont val="맑은 고딕"/>
        <family val="3"/>
        <charset val="129"/>
      </rPr>
      <t>보석제외 총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맑은 고딕"/>
        <family val="3"/>
        <charset val="129"/>
      </rPr>
      <t>쿨감</t>
    </r>
    <r>
      <rPr>
        <b/>
        <sz val="11"/>
        <color theme="1"/>
        <rFont val="Arial"/>
        <family val="2"/>
      </rPr>
      <t>(&lt;=80)</t>
    </r>
    <phoneticPr fontId="7" type="noConversion"/>
  </si>
  <si>
    <r>
      <t xml:space="preserve">v1.5.1 </t>
    </r>
    <r>
      <rPr>
        <sz val="11"/>
        <color theme="1"/>
        <rFont val="맑은 고딕"/>
        <family val="3"/>
        <charset val="129"/>
      </rPr>
      <t>변경사항</t>
    </r>
    <phoneticPr fontId="7" type="noConversion"/>
  </si>
  <si>
    <r>
      <rPr>
        <sz val="11"/>
        <color theme="1"/>
        <rFont val="맑은 고딕"/>
        <family val="3"/>
        <charset val="129"/>
      </rPr>
      <t>악몽셋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쿨감이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합적용</t>
    </r>
    <r>
      <rPr>
        <sz val="11"/>
        <color theme="1"/>
        <rFont val="Arial"/>
        <family val="2"/>
      </rPr>
      <t xml:space="preserve"> -&gt; </t>
    </r>
    <r>
      <rPr>
        <sz val="11"/>
        <color theme="1"/>
        <rFont val="맑은 고딕"/>
        <family val="3"/>
        <charset val="129"/>
      </rPr>
      <t>곱적용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너프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반영되었습니다</t>
    </r>
    <r>
      <rPr>
        <sz val="11"/>
        <color theme="1"/>
        <rFont val="Arial"/>
        <family val="2"/>
      </rPr>
      <t>.</t>
    </r>
    <phoneticPr fontId="7" type="noConversion"/>
  </si>
  <si>
    <r>
      <rPr>
        <sz val="11"/>
        <color theme="1"/>
        <rFont val="Arial"/>
        <family val="3"/>
        <charset val="129"/>
        <scheme val="minor"/>
      </rPr>
      <t>단심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3"/>
        <charset val="129"/>
        <scheme val="minor"/>
      </rPr>
      <t>쿨감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3"/>
        <charset val="129"/>
        <scheme val="minor"/>
      </rPr>
      <t>합적용</t>
    </r>
    <r>
      <rPr>
        <sz val="11"/>
        <color theme="1"/>
        <rFont val="Arial"/>
        <family val="2"/>
        <scheme val="minor"/>
      </rPr>
      <t xml:space="preserve"> -&gt; </t>
    </r>
    <r>
      <rPr>
        <sz val="11"/>
        <color theme="1"/>
        <rFont val="Arial"/>
        <family val="3"/>
        <charset val="129"/>
        <scheme val="minor"/>
      </rPr>
      <t>곱적용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3"/>
        <charset val="129"/>
        <scheme val="minor"/>
      </rPr>
      <t>너프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3"/>
        <charset val="129"/>
        <scheme val="minor"/>
      </rPr>
      <t>반영</t>
    </r>
    <phoneticPr fontId="7" type="noConversion"/>
  </si>
  <si>
    <t>40스택 30</t>
    <phoneticPr fontId="7" type="noConversion"/>
  </si>
  <si>
    <r>
      <rPr>
        <sz val="10"/>
        <color rgb="FF000000"/>
        <rFont val="Arial"/>
        <family val="3"/>
        <charset val="129"/>
        <scheme val="minor"/>
      </rPr>
      <t>하누마탄</t>
    </r>
    <phoneticPr fontId="7" type="noConversion"/>
  </si>
  <si>
    <r>
      <rPr>
        <sz val="10"/>
        <color rgb="FF000000"/>
        <rFont val="Arial"/>
        <family val="3"/>
        <charset val="129"/>
        <scheme val="minor"/>
      </rPr>
      <t>부파</t>
    </r>
    <r>
      <rPr>
        <sz val="10"/>
        <color rgb="FF000000"/>
        <rFont val="Arial"/>
        <family val="2"/>
        <scheme val="minor"/>
      </rPr>
      <t>10</t>
    </r>
    <phoneticPr fontId="7" type="noConversion"/>
  </si>
  <si>
    <t>40스택 이하 10</t>
    <phoneticPr fontId="7" type="noConversion"/>
  </si>
  <si>
    <r>
      <rPr>
        <sz val="10"/>
        <color rgb="FF000000"/>
        <rFont val="Arial"/>
        <family val="3"/>
        <charset val="129"/>
        <scheme val="minor"/>
      </rPr>
      <t>중첩당</t>
    </r>
    <r>
      <rPr>
        <sz val="10"/>
        <color rgb="FF000000"/>
        <rFont val="Arial"/>
        <family val="2"/>
        <scheme val="minor"/>
      </rPr>
      <t xml:space="preserve"> 10</t>
    </r>
    <phoneticPr fontId="7" type="noConversion"/>
  </si>
  <si>
    <r>
      <rPr>
        <sz val="11"/>
        <color theme="1"/>
        <rFont val="맑은 고딕"/>
        <family val="3"/>
        <charset val="129"/>
      </rPr>
      <t>신속</t>
    </r>
    <r>
      <rPr>
        <sz val="11"/>
        <color theme="1"/>
        <rFont val="Arial"/>
        <family val="2"/>
        <scheme val="minor"/>
      </rPr>
      <t xml:space="preserve">, </t>
    </r>
    <r>
      <rPr>
        <sz val="11"/>
        <color theme="1"/>
        <rFont val="맑은 고딕"/>
        <family val="3"/>
        <charset val="129"/>
      </rPr>
      <t>룬</t>
    </r>
    <r>
      <rPr>
        <sz val="11"/>
        <color theme="1"/>
        <rFont val="Arial"/>
        <family val="2"/>
        <scheme val="minor"/>
      </rPr>
      <t xml:space="preserve">, </t>
    </r>
    <r>
      <rPr>
        <sz val="11"/>
        <color theme="1"/>
        <rFont val="맑은 고딕"/>
        <family val="3"/>
        <charset val="129"/>
      </rPr>
      <t>유물세트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맑은 고딕"/>
        <family val="3"/>
        <charset val="129"/>
      </rPr>
      <t>외의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맑은 고딕"/>
        <family val="3"/>
        <charset val="129"/>
      </rPr>
      <t>쿨감수치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맑은 고딕"/>
        <family val="3"/>
        <charset val="129"/>
      </rPr>
      <t>반영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맑은 고딕"/>
        <family val="3"/>
        <charset val="129"/>
      </rPr>
      <t>가능</t>
    </r>
    <r>
      <rPr>
        <sz val="11"/>
        <color theme="1"/>
        <rFont val="Arial"/>
        <family val="2"/>
        <scheme val="minor"/>
      </rPr>
      <t xml:space="preserve"> (ex: </t>
    </r>
    <r>
      <rPr>
        <sz val="11"/>
        <color theme="1"/>
        <rFont val="맑은 고딕"/>
        <family val="3"/>
        <charset val="129"/>
      </rPr>
      <t>칼엘리고스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맑은 고딕"/>
        <family val="3"/>
        <charset val="129"/>
      </rPr>
      <t>뇌룡의 힘</t>
    </r>
    <r>
      <rPr>
        <sz val="11"/>
        <color theme="1"/>
        <rFont val="Arial"/>
        <family val="2"/>
        <scheme val="minor"/>
      </rPr>
      <t xml:space="preserve">, </t>
    </r>
    <r>
      <rPr>
        <sz val="11"/>
        <color theme="1"/>
        <rFont val="맑은 고딕"/>
        <family val="3"/>
        <charset val="129"/>
      </rPr>
      <t>하누마탄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맑은 고딕"/>
        <family val="3"/>
        <charset val="129"/>
      </rPr>
      <t>약점포착</t>
    </r>
    <r>
      <rPr>
        <sz val="11"/>
        <color theme="1"/>
        <rFont val="Arial"/>
        <family val="2"/>
        <scheme val="minor"/>
      </rPr>
      <t>)</t>
    </r>
    <phoneticPr fontId="7" type="noConversion"/>
  </si>
  <si>
    <t>칼엘리고스</t>
    <phoneticPr fontId="7" type="noConversion"/>
  </si>
  <si>
    <r>
      <t xml:space="preserve">v1.6 (22.04.23) </t>
    </r>
    <r>
      <rPr>
        <sz val="11"/>
        <color theme="1"/>
        <rFont val="맑은 고딕"/>
        <family val="3"/>
        <charset val="129"/>
      </rPr>
      <t>변경사항</t>
    </r>
    <phoneticPr fontId="7" type="noConversion"/>
  </si>
  <si>
    <r>
      <rPr>
        <b/>
        <sz val="10"/>
        <color rgb="FF000000"/>
        <rFont val="Arial Unicode MS"/>
        <family val="2"/>
        <charset val="129"/>
      </rPr>
      <t>원제작자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 Unicode MS"/>
        <family val="2"/>
        <charset val="129"/>
      </rPr>
      <t>글</t>
    </r>
    <r>
      <rPr>
        <b/>
        <sz val="10"/>
        <color rgb="FF000000"/>
        <rFont val="Arial"/>
        <family val="2"/>
      </rPr>
      <t>: https://www.inven.co.kr/board/lostark/5342/55426</t>
    </r>
    <phoneticPr fontId="7" type="noConversion"/>
  </si>
  <si>
    <r>
      <t>*(</t>
    </r>
    <r>
      <rPr>
        <b/>
        <sz val="11"/>
        <color theme="1"/>
        <rFont val="맑은 고딕"/>
        <family val="3"/>
        <charset val="129"/>
      </rPr>
      <t>원제작자</t>
    </r>
    <r>
      <rPr>
        <b/>
        <sz val="11"/>
        <color theme="1"/>
        <rFont val="Arial"/>
        <family val="2"/>
      </rPr>
      <t xml:space="preserve"> : </t>
    </r>
    <r>
      <rPr>
        <b/>
        <sz val="11"/>
        <color theme="1"/>
        <rFont val="맑은 고딕"/>
        <family val="3"/>
        <charset val="129"/>
      </rPr>
      <t>카마인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맑은 고딕"/>
        <family val="3"/>
        <charset val="129"/>
      </rPr>
      <t>냥냥뽀승이</t>
    </r>
    <r>
      <rPr>
        <b/>
        <sz val="11"/>
        <color theme="1"/>
        <rFont val="Arial"/>
        <family val="2"/>
      </rPr>
      <t>)</t>
    </r>
    <phoneticPr fontId="7" type="noConversion"/>
  </si>
  <si>
    <t>추가사항</t>
    <phoneticPr fontId="7" type="noConversion"/>
  </si>
  <si>
    <t>오류나 수정사항이 있을시 인벤쪽지나 댓글 부탁드립니다.</t>
    <phoneticPr fontId="7" type="noConversion"/>
  </si>
  <si>
    <t>수정 : 인벤 강한닉네임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</si>
</sst>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&quot;%&quot;"/>
    <numFmt numFmtId="177" formatCode="0.00_ "/>
  </numFmts>
  <fonts count="23">
    <font>
      <sz val="10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b/>
      <sz val="11"/>
      <color theme="1"/>
      <name val="Arial"/>
    </font>
    <font>
      <b/>
      <sz val="11"/>
      <color theme="1"/>
      <name val="Calibri"/>
    </font>
    <font>
      <sz val="10"/>
      <name val="Arial"/>
    </font>
    <font>
      <sz val="10"/>
      <color theme="1"/>
      <name val="Arial"/>
    </font>
    <font>
      <sz val="8"/>
      <name val="돋움"/>
      <family val="3"/>
      <charset val="129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theme="1"/>
      <name val="Arial"/>
      <family val="2"/>
    </font>
    <font>
      <b/>
      <sz val="11"/>
      <color theme="1"/>
      <name val="Arial"/>
      <family val="3"/>
      <charset val="129"/>
    </font>
    <font>
      <sz val="11"/>
      <color theme="1"/>
      <name val="Arial"/>
      <family val="2"/>
    </font>
    <font>
      <sz val="11"/>
      <color theme="1"/>
      <name val="Arial"/>
      <family val="3"/>
      <charset val="129"/>
    </font>
    <font>
      <sz val="11"/>
      <color theme="1"/>
      <name val="Arial"/>
      <family val="2"/>
      <scheme val="minor"/>
    </font>
    <font>
      <sz val="11"/>
      <color theme="1"/>
      <name val="Arial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2"/>
      <scheme val="minor"/>
    </font>
    <font>
      <sz val="10"/>
      <color rgb="FF000000"/>
      <name val="Arial"/>
      <family val="3"/>
      <charset val="129"/>
      <scheme val="minor"/>
    </font>
    <font>
      <b/>
      <sz val="11"/>
      <color theme="1"/>
      <name val="Calibri"/>
      <family val="2"/>
    </font>
    <font>
      <b/>
      <sz val="10"/>
      <color rgb="FF000000"/>
      <name val="Arial"/>
      <family val="2"/>
    </font>
    <font>
      <b/>
      <sz val="10"/>
      <color rgb="FF000000"/>
      <name val="Arial Unicode MS"/>
      <family val="2"/>
      <charset val="129"/>
    </font>
  </fonts>
  <fills count="1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92D050"/>
        <bgColor rgb="FF92D050"/>
      </patternFill>
    </fill>
    <fill>
      <patternFill patternType="solid">
        <fgColor rgb="FF0070C0"/>
        <bgColor rgb="FF0070C0"/>
      </patternFill>
    </fill>
    <fill>
      <patternFill patternType="solid">
        <fgColor rgb="FF7030A0"/>
        <bgColor rgb="FF7030A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2" tint="-0.14999847407452621"/>
        <bgColor rgb="FFFFFFFF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1" xfId="0" applyFont="1" applyBorder="1"/>
    <xf numFmtId="0" fontId="3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176" fontId="4" fillId="5" borderId="7" xfId="0" applyNumberFormat="1" applyFont="1" applyFill="1" applyBorder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1" fillId="0" borderId="2" xfId="0" applyFont="1" applyBorder="1"/>
    <xf numFmtId="0" fontId="4" fillId="7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1" fillId="0" borderId="9" xfId="0" applyFont="1" applyBorder="1"/>
    <xf numFmtId="0" fontId="1" fillId="6" borderId="10" xfId="0" applyFont="1" applyFill="1" applyBorder="1" applyAlignment="1">
      <alignment horizontal="right"/>
    </xf>
    <xf numFmtId="0" fontId="1" fillId="12" borderId="1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right"/>
    </xf>
    <xf numFmtId="177" fontId="1" fillId="0" borderId="0" xfId="0" applyNumberFormat="1" applyFont="1"/>
    <xf numFmtId="0" fontId="3" fillId="3" borderId="9" xfId="0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0" xfId="0" applyFont="1" applyBorder="1"/>
    <xf numFmtId="0" fontId="2" fillId="6" borderId="10" xfId="0" applyFont="1" applyFill="1" applyBorder="1" applyAlignment="1"/>
    <xf numFmtId="0" fontId="2" fillId="6" borderId="10" xfId="0" applyFont="1" applyFill="1" applyBorder="1"/>
    <xf numFmtId="0" fontId="3" fillId="3" borderId="6" xfId="0" applyFont="1" applyFill="1" applyBorder="1" applyAlignment="1">
      <alignment horizontal="center"/>
    </xf>
    <xf numFmtId="0" fontId="2" fillId="6" borderId="7" xfId="0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7" xfId="0" applyFont="1" applyBorder="1"/>
    <xf numFmtId="0" fontId="2" fillId="12" borderId="10" xfId="0" applyFont="1" applyFill="1" applyBorder="1" applyAlignment="1"/>
    <xf numFmtId="0" fontId="0" fillId="0" borderId="0" xfId="0" applyFont="1" applyAlignment="1"/>
    <xf numFmtId="0" fontId="0" fillId="0" borderId="0" xfId="0" applyFont="1" applyAlignment="1"/>
    <xf numFmtId="2" fontId="8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0" fillId="3" borderId="23" xfId="0" applyFont="1" applyFill="1" applyBorder="1" applyAlignment="1">
      <alignment horizontal="center"/>
    </xf>
    <xf numFmtId="9" fontId="1" fillId="0" borderId="0" xfId="0" applyNumberFormat="1" applyFont="1"/>
    <xf numFmtId="0" fontId="4" fillId="14" borderId="24" xfId="0" applyNumberFormat="1" applyFont="1" applyFill="1" applyBorder="1" applyAlignment="1">
      <alignment horizontal="center"/>
    </xf>
    <xf numFmtId="2" fontId="1" fillId="0" borderId="0" xfId="0" applyNumberFormat="1" applyFont="1"/>
    <xf numFmtId="0" fontId="4" fillId="2" borderId="2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4" fillId="10" borderId="21" xfId="0" applyFont="1" applyFill="1" applyBorder="1" applyAlignment="1">
      <alignment horizontal="center"/>
    </xf>
    <xf numFmtId="0" fontId="4" fillId="11" borderId="21" xfId="0" applyFont="1" applyFill="1" applyBorder="1" applyAlignment="1">
      <alignment horizontal="center"/>
    </xf>
    <xf numFmtId="0" fontId="4" fillId="11" borderId="14" xfId="0" applyFont="1" applyFill="1" applyBorder="1" applyAlignment="1">
      <alignment horizontal="center"/>
    </xf>
    <xf numFmtId="0" fontId="1" fillId="12" borderId="26" xfId="0" applyFont="1" applyFill="1" applyBorder="1" applyAlignment="1">
      <alignment horizontal="right"/>
    </xf>
    <xf numFmtId="2" fontId="1" fillId="12" borderId="26" xfId="0" applyNumberFormat="1" applyFont="1" applyFill="1" applyBorder="1" applyAlignment="1">
      <alignment horizontal="right"/>
    </xf>
    <xf numFmtId="0" fontId="1" fillId="0" borderId="22" xfId="0" applyFont="1" applyBorder="1" applyAlignment="1">
      <alignment horizontal="right"/>
    </xf>
    <xf numFmtId="2" fontId="8" fillId="0" borderId="22" xfId="0" applyNumberFormat="1" applyFont="1" applyFill="1" applyBorder="1" applyAlignment="1">
      <alignment horizontal="right"/>
    </xf>
    <xf numFmtId="0" fontId="1" fillId="6" borderId="22" xfId="0" applyFont="1" applyFill="1" applyBorder="1" applyAlignment="1">
      <alignment horizontal="right"/>
    </xf>
    <xf numFmtId="2" fontId="8" fillId="13" borderId="22" xfId="0" applyNumberFormat="1" applyFont="1" applyFill="1" applyBorder="1" applyAlignment="1">
      <alignment horizontal="right"/>
    </xf>
    <xf numFmtId="0" fontId="1" fillId="12" borderId="22" xfId="0" applyFont="1" applyFill="1" applyBorder="1" applyAlignment="1">
      <alignment horizontal="right"/>
    </xf>
    <xf numFmtId="2" fontId="2" fillId="0" borderId="10" xfId="0" applyNumberFormat="1" applyFont="1" applyBorder="1"/>
    <xf numFmtId="2" fontId="2" fillId="6" borderId="10" xfId="0" applyNumberFormat="1" applyFont="1" applyFill="1" applyBorder="1"/>
    <xf numFmtId="2" fontId="2" fillId="13" borderId="10" xfId="0" applyNumberFormat="1" applyFont="1" applyFill="1" applyBorder="1"/>
    <xf numFmtId="2" fontId="2" fillId="15" borderId="10" xfId="0" applyNumberFormat="1" applyFont="1" applyFill="1" applyBorder="1"/>
    <xf numFmtId="2" fontId="1" fillId="16" borderId="26" xfId="0" applyNumberFormat="1" applyFont="1" applyFill="1" applyBorder="1" applyAlignment="1">
      <alignment horizontal="right"/>
    </xf>
    <xf numFmtId="0" fontId="17" fillId="0" borderId="0" xfId="0" applyFont="1" applyAlignment="1"/>
    <xf numFmtId="0" fontId="18" fillId="0" borderId="0" xfId="0" applyFont="1" applyAlignment="1"/>
    <xf numFmtId="0" fontId="2" fillId="13" borderId="0" xfId="0" applyFont="1" applyFill="1" applyAlignment="1"/>
    <xf numFmtId="0" fontId="1" fillId="13" borderId="0" xfId="0" applyFont="1" applyFill="1"/>
    <xf numFmtId="0" fontId="0" fillId="13" borderId="0" xfId="0" applyFont="1" applyFill="1" applyAlignment="1"/>
    <xf numFmtId="0" fontId="13" fillId="13" borderId="0" xfId="0" applyFont="1" applyFill="1" applyAlignment="1"/>
    <xf numFmtId="0" fontId="14" fillId="13" borderId="0" xfId="0" applyFont="1" applyFill="1" applyAlignment="1"/>
    <xf numFmtId="0" fontId="20" fillId="13" borderId="0" xfId="0" applyFont="1" applyFill="1"/>
    <xf numFmtId="0" fontId="6" fillId="0" borderId="16" xfId="0" applyFont="1" applyBorder="1"/>
    <xf numFmtId="0" fontId="5" fillId="0" borderId="0" xfId="0" applyFont="1" applyBorder="1"/>
    <xf numFmtId="0" fontId="5" fillId="0" borderId="17" xfId="0" applyFont="1" applyBorder="1"/>
    <xf numFmtId="0" fontId="5" fillId="0" borderId="16" xfId="0" applyFont="1" applyBorder="1"/>
    <xf numFmtId="0" fontId="0" fillId="0" borderId="0" xfId="0" applyFont="1" applyAlignment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11" fillId="13" borderId="0" xfId="0" applyFont="1" applyFill="1" applyAlignment="1">
      <alignment horizontal="right"/>
    </xf>
    <xf numFmtId="0" fontId="21" fillId="13" borderId="0" xfId="0" applyFont="1" applyFill="1" applyAlignment="1"/>
    <xf numFmtId="0" fontId="21" fillId="13" borderId="0" xfId="0" applyFont="1" applyFill="1" applyAlignment="1">
      <alignment horizontal="right"/>
    </xf>
    <xf numFmtId="0" fontId="12" fillId="3" borderId="4" xfId="0" applyFont="1" applyFill="1" applyBorder="1" applyAlignment="1">
      <alignment horizontal="center"/>
    </xf>
    <xf numFmtId="0" fontId="5" fillId="0" borderId="5" xfId="0" applyFont="1" applyBorder="1"/>
    <xf numFmtId="10" fontId="4" fillId="6" borderId="12" xfId="0" applyNumberFormat="1" applyFont="1" applyFill="1" applyBorder="1" applyAlignment="1">
      <alignment horizontal="center"/>
    </xf>
    <xf numFmtId="10" fontId="5" fillId="0" borderId="13" xfId="0" applyNumberFormat="1" applyFont="1" applyBorder="1"/>
    <xf numFmtId="0" fontId="1" fillId="5" borderId="14" xfId="0" applyFont="1" applyFill="1" applyBorder="1"/>
    <xf numFmtId="0" fontId="5" fillId="0" borderId="15" xfId="0" applyFont="1" applyBorder="1"/>
    <xf numFmtId="0" fontId="10" fillId="17" borderId="0" xfId="0" applyFont="1" applyFill="1" applyAlignment="1"/>
    <xf numFmtId="0" fontId="1" fillId="17" borderId="0" xfId="0" applyFont="1" applyFill="1"/>
    <xf numFmtId="0" fontId="13" fillId="17" borderId="0" xfId="0" applyFont="1" applyFill="1" applyAlignment="1"/>
    <xf numFmtId="0" fontId="15" fillId="17" borderId="0" xfId="0" applyFont="1" applyFill="1" applyAlignment="1"/>
    <xf numFmtId="0" fontId="15" fillId="17" borderId="0" xfId="0" applyFont="1" applyFill="1"/>
    <xf numFmtId="0" fontId="16" fillId="17" borderId="0" xfId="0" applyFont="1" applyFill="1" applyAlignment="1"/>
    <xf numFmtId="0" fontId="10" fillId="17" borderId="0" xfId="0" applyFont="1" applyFill="1" applyAlignment="1">
      <alignment horizontal="right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88"/>
  <sheetViews>
    <sheetView tabSelected="1" workbookViewId="0">
      <selection activeCell="P42" sqref="P42"/>
    </sheetView>
  </sheetViews>
  <sheetFormatPr defaultColWidth="14.453125" defaultRowHeight="15.75" customHeight="1"/>
  <cols>
    <col min="2" max="2" width="16.81640625" customWidth="1"/>
    <col min="7" max="7" width="18.08984375" customWidth="1"/>
  </cols>
  <sheetData>
    <row r="1" spans="1:15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>
      <c r="A2" s="1"/>
      <c r="B2" s="76" t="s">
        <v>0</v>
      </c>
      <c r="C2" s="77"/>
      <c r="D2" s="77"/>
      <c r="E2" s="77"/>
      <c r="F2" s="77"/>
      <c r="G2" s="77"/>
      <c r="H2" s="77"/>
      <c r="I2" s="81"/>
      <c r="J2" s="81"/>
      <c r="K2" s="81"/>
      <c r="L2" s="90" t="s">
        <v>105</v>
      </c>
      <c r="M2" s="91"/>
      <c r="N2" s="91"/>
      <c r="O2" s="1"/>
    </row>
    <row r="3" spans="1:15" ht="15.75" customHeight="1">
      <c r="A3" s="1"/>
      <c r="B3" s="76" t="s">
        <v>1</v>
      </c>
      <c r="C3" s="77"/>
      <c r="D3" s="77"/>
      <c r="E3" s="77"/>
      <c r="F3" s="77"/>
      <c r="G3" s="77"/>
      <c r="H3" s="77"/>
      <c r="I3" s="92" t="s">
        <v>104</v>
      </c>
      <c r="J3" s="92"/>
      <c r="K3" s="92"/>
      <c r="L3" s="92"/>
      <c r="M3" s="92"/>
      <c r="N3" s="92"/>
      <c r="O3" s="1"/>
    </row>
    <row r="4" spans="1:15" ht="15.75" customHeight="1">
      <c r="A4" s="1"/>
      <c r="B4" s="76" t="s">
        <v>2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1"/>
    </row>
    <row r="5" spans="1:15" ht="15.75" customHeight="1">
      <c r="A5" s="1"/>
      <c r="B5" s="76" t="s">
        <v>3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1"/>
    </row>
    <row r="6" spans="1:15" ht="15.75" customHeight="1">
      <c r="A6" s="1"/>
      <c r="B6" s="76" t="s">
        <v>4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1"/>
    </row>
    <row r="7" spans="1:15" ht="15.75" customHeight="1">
      <c r="A7" s="1"/>
      <c r="B7" s="76" t="s">
        <v>5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1"/>
    </row>
    <row r="8" spans="1:15" ht="15.75" customHeight="1">
      <c r="A8" s="1"/>
      <c r="B8" s="78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1"/>
    </row>
    <row r="9" spans="1:15" ht="15.75" customHeight="1">
      <c r="A9" s="1"/>
      <c r="B9" s="79" t="s">
        <v>93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1"/>
    </row>
    <row r="10" spans="1:15" ht="15.75" customHeight="1">
      <c r="A10" s="1"/>
      <c r="B10" s="80" t="s">
        <v>94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1"/>
    </row>
    <row r="11" spans="1:15" s="45" customFormat="1" ht="15.75" customHeight="1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46" customFormat="1" ht="15.75" customHeight="1">
      <c r="A12" s="1"/>
      <c r="B12" s="99" t="s">
        <v>106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5" t="s">
        <v>108</v>
      </c>
      <c r="O12" s="1"/>
    </row>
    <row r="13" spans="1:15" s="45" customFormat="1" ht="15.75" customHeight="1">
      <c r="A13" s="1"/>
      <c r="B13" s="101" t="s">
        <v>103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5" t="s">
        <v>107</v>
      </c>
      <c r="O13" s="1"/>
    </row>
    <row r="14" spans="1:15" s="45" customFormat="1" ht="15.75" customHeight="1">
      <c r="A14" s="1"/>
      <c r="B14" s="102" t="s">
        <v>95</v>
      </c>
      <c r="C14" s="103"/>
      <c r="D14" s="103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"/>
    </row>
    <row r="15" spans="1:15" s="45" customFormat="1" ht="15.75" customHeight="1">
      <c r="A15" s="1"/>
      <c r="B15" s="104" t="s">
        <v>101</v>
      </c>
      <c r="C15" s="103"/>
      <c r="D15" s="103"/>
      <c r="E15" s="103"/>
      <c r="F15" s="103"/>
      <c r="G15" s="103"/>
      <c r="H15" s="103"/>
      <c r="I15" s="100"/>
      <c r="J15" s="100"/>
      <c r="K15" s="100"/>
      <c r="L15" s="100"/>
      <c r="M15" s="100"/>
      <c r="N15" s="100"/>
      <c r="O15" s="1"/>
    </row>
    <row r="16" spans="1:15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8" ht="15.75" customHeight="1" thickBot="1">
      <c r="A17" s="1"/>
      <c r="B17" s="1"/>
      <c r="C17" s="1"/>
      <c r="D17" s="1"/>
      <c r="E17" s="1"/>
      <c r="F17" s="1"/>
      <c r="G17" s="1"/>
      <c r="H17" s="1"/>
      <c r="I17" s="1"/>
      <c r="J17" s="1"/>
      <c r="K17" s="48"/>
      <c r="L17" s="1"/>
      <c r="M17" s="1"/>
    </row>
    <row r="18" spans="1:18" ht="15.75" customHeight="1">
      <c r="A18" s="1"/>
      <c r="B18" s="3"/>
      <c r="C18" s="4" t="s">
        <v>6</v>
      </c>
      <c r="D18" s="5" t="s">
        <v>7</v>
      </c>
      <c r="E18" s="1"/>
      <c r="F18" s="3"/>
      <c r="G18" s="6" t="s">
        <v>8</v>
      </c>
      <c r="H18" s="6" t="s">
        <v>9</v>
      </c>
      <c r="I18" s="7" t="s">
        <v>10</v>
      </c>
      <c r="J18" s="1"/>
      <c r="K18" s="93" t="s">
        <v>92</v>
      </c>
      <c r="L18" s="94"/>
    </row>
    <row r="19" spans="1:18" ht="15.75" customHeight="1" thickBot="1">
      <c r="A19" s="1"/>
      <c r="B19" s="8" t="s">
        <v>11</v>
      </c>
      <c r="C19" s="9">
        <v>1800</v>
      </c>
      <c r="D19" s="10" t="s">
        <v>12</v>
      </c>
      <c r="E19" s="1"/>
      <c r="F19" s="11" t="s">
        <v>13</v>
      </c>
      <c r="G19" s="12" t="s">
        <v>14</v>
      </c>
      <c r="H19" s="13">
        <f>IF($G$19="해제",0,18)</f>
        <v>18</v>
      </c>
      <c r="I19" s="14">
        <f>IF($G$19="해제",0,20)</f>
        <v>20</v>
      </c>
      <c r="J19" s="1"/>
      <c r="K19" s="95">
        <f>IF((1-(1-($C$22+$H$24)/100)*(1-$H$19/100)*(1-$H$20/100)*(1-$H$21/100)*(1-$I$24/100))&gt;=0.8,0.8,(1-(1-($C$22+$H$24)/100)*(1-$H$19/100)*(1-$H$20/100)*(1-$H$21/100)*(1-$I$24/100)))</f>
        <v>0.49695623999999994</v>
      </c>
      <c r="L19" s="96"/>
    </row>
    <row r="20" spans="1:18" ht="15.75" customHeight="1" thickBot="1">
      <c r="A20" s="1"/>
      <c r="B20" s="1"/>
      <c r="C20" s="1"/>
      <c r="D20" s="1"/>
      <c r="E20" s="1"/>
      <c r="F20" s="11" t="s">
        <v>15</v>
      </c>
      <c r="G20" s="12" t="s">
        <v>16</v>
      </c>
      <c r="H20" s="13">
        <f>IF(G20="4셋적용",20,IF(G20="6셋적용",35,IF(G20="레벨2적용(4셋)",22,IF(G20="레벨2적용(6셋)",40,0))))</f>
        <v>0</v>
      </c>
      <c r="I20" s="97"/>
      <c r="J20" s="1"/>
      <c r="K20" s="48"/>
      <c r="L20" s="1"/>
      <c r="M20" s="1"/>
      <c r="N20" s="1"/>
      <c r="O20" s="1"/>
    </row>
    <row r="21" spans="1:18" ht="15.75" customHeight="1" thickBot="1">
      <c r="A21" s="1"/>
      <c r="B21" s="15" t="s">
        <v>17</v>
      </c>
      <c r="C21" s="16">
        <v>2.1474E-2</v>
      </c>
      <c r="D21" s="17" t="s">
        <v>18</v>
      </c>
      <c r="E21" s="1"/>
      <c r="F21" s="8" t="s">
        <v>19</v>
      </c>
      <c r="G21" s="9" t="s">
        <v>16</v>
      </c>
      <c r="H21" s="18">
        <f>IF(G21="해제",0,15)</f>
        <v>0</v>
      </c>
      <c r="I21" s="98"/>
      <c r="J21" s="1"/>
      <c r="K21" s="48"/>
      <c r="L21" s="1"/>
      <c r="M21" s="1"/>
      <c r="N21" s="50"/>
      <c r="O21" s="1"/>
      <c r="P21" s="75"/>
      <c r="Q21" s="75"/>
      <c r="R21" s="75"/>
    </row>
    <row r="22" spans="1:18" ht="15.75" customHeight="1" thickBot="1">
      <c r="A22" s="1"/>
      <c r="B22" s="8" t="s">
        <v>20</v>
      </c>
      <c r="C22" s="19">
        <f>$C$19*$C$21</f>
        <v>38.653199999999998</v>
      </c>
      <c r="D22" s="10" t="s">
        <v>21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75" t="s">
        <v>97</v>
      </c>
      <c r="Q22" s="75" t="s">
        <v>98</v>
      </c>
      <c r="R22" s="75"/>
    </row>
    <row r="23" spans="1:18" ht="15.75" customHeight="1">
      <c r="A23" s="1"/>
      <c r="B23" s="1"/>
      <c r="C23" s="1"/>
      <c r="D23" s="1"/>
      <c r="E23" s="1"/>
      <c r="G23" s="1"/>
      <c r="H23" s="49" t="s">
        <v>90</v>
      </c>
      <c r="I23" s="49" t="s">
        <v>91</v>
      </c>
      <c r="J23" s="1"/>
      <c r="K23" s="1"/>
      <c r="L23" s="1"/>
      <c r="M23" s="1"/>
      <c r="N23" s="1"/>
      <c r="O23" s="1"/>
      <c r="P23" s="75"/>
      <c r="Q23" s="75" t="s">
        <v>99</v>
      </c>
      <c r="R23" s="75"/>
    </row>
    <row r="24" spans="1:18" ht="15.75" customHeight="1" thickBot="1">
      <c r="A24" s="1"/>
      <c r="B24" s="1"/>
      <c r="C24" s="1"/>
      <c r="D24" s="1"/>
      <c r="E24" s="1"/>
      <c r="G24" s="1"/>
      <c r="H24" s="51">
        <v>0</v>
      </c>
      <c r="I24" s="51">
        <v>0</v>
      </c>
      <c r="J24" s="1"/>
      <c r="K24" s="1"/>
      <c r="L24" s="1"/>
      <c r="M24" s="1"/>
      <c r="N24" s="1"/>
      <c r="O24" s="1"/>
      <c r="P24" s="75"/>
      <c r="Q24" s="75" t="s">
        <v>96</v>
      </c>
      <c r="R24" s="75"/>
    </row>
    <row r="25" spans="1:18" ht="15.75" customHeight="1">
      <c r="A25" s="1"/>
      <c r="B25" s="20" t="s">
        <v>22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2"/>
      <c r="P25" s="75"/>
      <c r="Q25" s="75"/>
      <c r="R25" s="75"/>
    </row>
    <row r="26" spans="1:18" ht="15.75" customHeight="1">
      <c r="A26" s="1"/>
      <c r="B26" s="21" t="s">
        <v>23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74" t="s">
        <v>102</v>
      </c>
      <c r="Q26" s="75" t="s">
        <v>100</v>
      </c>
      <c r="R26" s="75"/>
    </row>
    <row r="27" spans="1:18" ht="15.75" customHeight="1">
      <c r="A27" s="1"/>
      <c r="B27" s="21" t="s">
        <v>24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75"/>
      <c r="Q27" s="75"/>
      <c r="R27" s="75"/>
    </row>
    <row r="28" spans="1:18" ht="15.75" customHeight="1">
      <c r="A28" s="1"/>
      <c r="B28" s="21" t="s">
        <v>25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75"/>
      <c r="Q28" s="75"/>
      <c r="R28" s="75"/>
    </row>
    <row r="29" spans="1:18" ht="15.75" customHeight="1">
      <c r="A29" s="1"/>
      <c r="B29" s="3"/>
      <c r="C29" s="22"/>
      <c r="D29" s="6" t="s">
        <v>26</v>
      </c>
      <c r="E29" s="23" t="s">
        <v>27</v>
      </c>
      <c r="F29" s="23" t="s">
        <v>28</v>
      </c>
      <c r="G29" s="24" t="s">
        <v>29</v>
      </c>
      <c r="H29" s="24" t="s">
        <v>30</v>
      </c>
      <c r="I29" s="25" t="s">
        <v>31</v>
      </c>
      <c r="J29" s="25" t="s">
        <v>32</v>
      </c>
      <c r="K29" s="26" t="s">
        <v>33</v>
      </c>
      <c r="L29" s="26" t="s">
        <v>34</v>
      </c>
      <c r="M29" s="27" t="s">
        <v>35</v>
      </c>
      <c r="N29" s="28" t="s">
        <v>36</v>
      </c>
      <c r="O29" s="1"/>
      <c r="P29" s="75"/>
      <c r="Q29" s="75"/>
      <c r="R29" s="75"/>
    </row>
    <row r="30" spans="1:18" ht="15.75" customHeight="1">
      <c r="A30" s="1"/>
      <c r="B30" s="29"/>
      <c r="C30" s="55" t="s">
        <v>37</v>
      </c>
      <c r="D30" s="55">
        <v>0</v>
      </c>
      <c r="E30" s="56">
        <v>2</v>
      </c>
      <c r="F30" s="56">
        <v>4</v>
      </c>
      <c r="G30" s="57">
        <v>6</v>
      </c>
      <c r="H30" s="57">
        <v>8</v>
      </c>
      <c r="I30" s="58">
        <v>10</v>
      </c>
      <c r="J30" s="58">
        <v>12</v>
      </c>
      <c r="K30" s="59">
        <v>14</v>
      </c>
      <c r="L30" s="59">
        <v>16</v>
      </c>
      <c r="M30" s="60">
        <v>18</v>
      </c>
      <c r="N30" s="61">
        <v>20</v>
      </c>
      <c r="O30" s="1"/>
    </row>
    <row r="31" spans="1:18" ht="15.75" customHeight="1">
      <c r="A31" s="1"/>
      <c r="B31" s="53" t="s">
        <v>38</v>
      </c>
      <c r="C31" s="64">
        <v>25</v>
      </c>
      <c r="D31" s="65">
        <f>IF((1-$K$19)*(1-D$30/100)&lt;=0.2,$C31*0.2,$C31*(1-$K$19)*(1-D$30/100))</f>
        <v>12.576094000000001</v>
      </c>
      <c r="E31" s="65">
        <f t="shared" ref="E31:N46" si="0">IF((1-$K$19)*(1-E$30/100)&lt;=0.2,$C31*0.2,$C31*(1-$K$19)*(1-E$30/100))</f>
        <v>12.324572120000001</v>
      </c>
      <c r="F31" s="65">
        <f t="shared" si="0"/>
        <v>12.073050240000001</v>
      </c>
      <c r="G31" s="65">
        <f t="shared" si="0"/>
        <v>11.82152836</v>
      </c>
      <c r="H31" s="65">
        <f t="shared" si="0"/>
        <v>11.570006480000002</v>
      </c>
      <c r="I31" s="65">
        <f t="shared" si="0"/>
        <v>11.318484600000001</v>
      </c>
      <c r="J31" s="65">
        <f t="shared" si="0"/>
        <v>11.066962720000001</v>
      </c>
      <c r="K31" s="65">
        <f t="shared" si="0"/>
        <v>10.815440840000001</v>
      </c>
      <c r="L31" s="65">
        <f t="shared" si="0"/>
        <v>10.563918960000001</v>
      </c>
      <c r="M31" s="65">
        <f t="shared" si="0"/>
        <v>10.312397080000002</v>
      </c>
      <c r="N31" s="65">
        <f t="shared" si="0"/>
        <v>10.060875200000002</v>
      </c>
      <c r="O31" s="1"/>
      <c r="P31" s="47"/>
    </row>
    <row r="32" spans="1:18" ht="15.75" customHeight="1">
      <c r="A32" s="1"/>
      <c r="B32" s="53" t="s">
        <v>39</v>
      </c>
      <c r="C32" s="66">
        <f>C31-5</f>
        <v>20</v>
      </c>
      <c r="D32" s="67">
        <f t="shared" ref="D32:N52" si="1">IF((1-$K$19)*(1-D$30/100)&lt;=0.2,$C32*0.2,$C32*(1-$K$19)*(1-D$30/100))</f>
        <v>10.060875200000002</v>
      </c>
      <c r="E32" s="67">
        <f t="shared" si="0"/>
        <v>9.8596576960000011</v>
      </c>
      <c r="F32" s="67">
        <f t="shared" si="0"/>
        <v>9.6584401920000005</v>
      </c>
      <c r="G32" s="67">
        <f t="shared" si="0"/>
        <v>9.4572226880000017</v>
      </c>
      <c r="H32" s="67">
        <f t="shared" si="0"/>
        <v>9.2560051840000028</v>
      </c>
      <c r="I32" s="67">
        <f t="shared" si="0"/>
        <v>9.0547876800000022</v>
      </c>
      <c r="J32" s="67">
        <f t="shared" si="0"/>
        <v>8.8535701760000016</v>
      </c>
      <c r="K32" s="67">
        <f t="shared" si="0"/>
        <v>8.652352672000001</v>
      </c>
      <c r="L32" s="67">
        <f t="shared" si="0"/>
        <v>8.4511351680000004</v>
      </c>
      <c r="M32" s="67">
        <f t="shared" si="0"/>
        <v>8.2499176640000016</v>
      </c>
      <c r="N32" s="67">
        <f t="shared" si="0"/>
        <v>8.048700160000001</v>
      </c>
      <c r="O32" s="1"/>
      <c r="P32" s="47"/>
    </row>
    <row r="33" spans="1:16" ht="15.75" customHeight="1">
      <c r="A33" s="1"/>
      <c r="B33" s="53" t="s">
        <v>40</v>
      </c>
      <c r="C33" s="64">
        <f>C31-6</f>
        <v>19</v>
      </c>
      <c r="D33" s="65">
        <f t="shared" si="1"/>
        <v>9.5578314400000011</v>
      </c>
      <c r="E33" s="65">
        <f t="shared" si="0"/>
        <v>9.3666748112000011</v>
      </c>
      <c r="F33" s="65">
        <f t="shared" si="0"/>
        <v>9.1755181824000012</v>
      </c>
      <c r="G33" s="65">
        <f t="shared" si="0"/>
        <v>8.9843615536000012</v>
      </c>
      <c r="H33" s="65">
        <f t="shared" si="0"/>
        <v>8.7932049248000013</v>
      </c>
      <c r="I33" s="65">
        <f t="shared" si="0"/>
        <v>8.6020482960000013</v>
      </c>
      <c r="J33" s="65">
        <f t="shared" si="0"/>
        <v>8.4108916672000014</v>
      </c>
      <c r="K33" s="65">
        <f t="shared" si="0"/>
        <v>8.2197350384000014</v>
      </c>
      <c r="L33" s="65">
        <f t="shared" si="0"/>
        <v>8.0285784096000015</v>
      </c>
      <c r="M33" s="65">
        <f t="shared" si="0"/>
        <v>7.8374217808000015</v>
      </c>
      <c r="N33" s="65">
        <f t="shared" si="0"/>
        <v>7.6462651520000016</v>
      </c>
      <c r="O33" s="1"/>
      <c r="P33" s="47"/>
    </row>
    <row r="34" spans="1:16" ht="15.75" customHeight="1">
      <c r="A34" s="1"/>
      <c r="B34" s="53" t="s">
        <v>41</v>
      </c>
      <c r="C34" s="66">
        <f>C31-7</f>
        <v>18</v>
      </c>
      <c r="D34" s="67">
        <f t="shared" si="1"/>
        <v>9.0547876800000004</v>
      </c>
      <c r="E34" s="67">
        <f t="shared" si="0"/>
        <v>8.8736919264000012</v>
      </c>
      <c r="F34" s="67">
        <f t="shared" si="0"/>
        <v>8.6925961728000001</v>
      </c>
      <c r="G34" s="67">
        <f t="shared" si="0"/>
        <v>8.5115004192000008</v>
      </c>
      <c r="H34" s="67">
        <f t="shared" si="0"/>
        <v>8.3304046656000015</v>
      </c>
      <c r="I34" s="67">
        <f t="shared" si="0"/>
        <v>8.1493089120000004</v>
      </c>
      <c r="J34" s="67">
        <f t="shared" si="0"/>
        <v>7.9682131584000002</v>
      </c>
      <c r="K34" s="67">
        <f t="shared" si="0"/>
        <v>7.7871174048</v>
      </c>
      <c r="L34" s="67">
        <f t="shared" si="0"/>
        <v>7.6060216511999998</v>
      </c>
      <c r="M34" s="67">
        <f t="shared" si="0"/>
        <v>7.4249258976000005</v>
      </c>
      <c r="N34" s="67">
        <f t="shared" si="0"/>
        <v>7.2438301440000004</v>
      </c>
      <c r="O34" s="1"/>
      <c r="P34" s="47"/>
    </row>
    <row r="35" spans="1:16" ht="15.75" customHeight="1">
      <c r="A35" s="1"/>
      <c r="B35" s="53" t="s">
        <v>42</v>
      </c>
      <c r="C35" s="64">
        <f>C31-8</f>
        <v>17</v>
      </c>
      <c r="D35" s="65">
        <f t="shared" si="1"/>
        <v>8.5517439200000016</v>
      </c>
      <c r="E35" s="65">
        <f t="shared" si="0"/>
        <v>8.3807090416000012</v>
      </c>
      <c r="F35" s="65">
        <f t="shared" si="0"/>
        <v>8.2096741632000008</v>
      </c>
      <c r="G35" s="65">
        <f t="shared" si="0"/>
        <v>8.0386392848000003</v>
      </c>
      <c r="H35" s="65">
        <f t="shared" si="0"/>
        <v>7.8676044064000017</v>
      </c>
      <c r="I35" s="65">
        <f t="shared" si="0"/>
        <v>7.6965695280000013</v>
      </c>
      <c r="J35" s="65">
        <f t="shared" si="0"/>
        <v>7.5255346496000017</v>
      </c>
      <c r="K35" s="65">
        <f t="shared" si="0"/>
        <v>7.3544997712000013</v>
      </c>
      <c r="L35" s="65">
        <f t="shared" si="0"/>
        <v>7.1834648928000009</v>
      </c>
      <c r="M35" s="65">
        <f t="shared" si="0"/>
        <v>7.0124300144000022</v>
      </c>
      <c r="N35" s="65">
        <f t="shared" si="0"/>
        <v>6.8413951360000018</v>
      </c>
      <c r="O35" s="1"/>
      <c r="P35" s="47"/>
    </row>
    <row r="36" spans="1:16" ht="15.75" customHeight="1">
      <c r="A36" s="1"/>
      <c r="B36" s="53" t="s">
        <v>43</v>
      </c>
      <c r="C36" s="66">
        <f>C31-9</f>
        <v>16</v>
      </c>
      <c r="D36" s="67">
        <f t="shared" si="1"/>
        <v>8.048700160000001</v>
      </c>
      <c r="E36" s="67">
        <f t="shared" si="0"/>
        <v>7.8877261568000012</v>
      </c>
      <c r="F36" s="67">
        <f t="shared" si="0"/>
        <v>7.7267521536000006</v>
      </c>
      <c r="G36" s="67">
        <f t="shared" si="0"/>
        <v>7.5657781504000008</v>
      </c>
      <c r="H36" s="67">
        <f t="shared" si="0"/>
        <v>7.404804147200001</v>
      </c>
      <c r="I36" s="67">
        <f t="shared" si="0"/>
        <v>7.2438301440000012</v>
      </c>
      <c r="J36" s="67">
        <f t="shared" si="0"/>
        <v>7.0828561408000006</v>
      </c>
      <c r="K36" s="67">
        <f t="shared" si="0"/>
        <v>6.9218821376000008</v>
      </c>
      <c r="L36" s="67">
        <f t="shared" si="0"/>
        <v>6.7609081344000002</v>
      </c>
      <c r="M36" s="67">
        <f t="shared" si="0"/>
        <v>6.5999341312000013</v>
      </c>
      <c r="N36" s="67">
        <f t="shared" si="0"/>
        <v>6.4389601280000015</v>
      </c>
      <c r="O36" s="1"/>
      <c r="P36" s="47"/>
    </row>
    <row r="37" spans="1:16" ht="15.75" customHeight="1">
      <c r="A37" s="1"/>
      <c r="B37" s="53" t="s">
        <v>44</v>
      </c>
      <c r="C37" s="64">
        <v>30</v>
      </c>
      <c r="D37" s="65">
        <f t="shared" si="1"/>
        <v>15.091312800000003</v>
      </c>
      <c r="E37" s="65">
        <f t="shared" si="0"/>
        <v>14.789486544000003</v>
      </c>
      <c r="F37" s="65">
        <f t="shared" si="0"/>
        <v>14.487660288000002</v>
      </c>
      <c r="G37" s="65">
        <f t="shared" si="0"/>
        <v>14.185834032000001</v>
      </c>
      <c r="H37" s="65">
        <f t="shared" si="0"/>
        <v>13.884007776000002</v>
      </c>
      <c r="I37" s="65">
        <f t="shared" si="0"/>
        <v>13.582181520000002</v>
      </c>
      <c r="J37" s="65">
        <f t="shared" si="0"/>
        <v>13.280355264000002</v>
      </c>
      <c r="K37" s="65">
        <f t="shared" si="0"/>
        <v>12.978529008000002</v>
      </c>
      <c r="L37" s="65">
        <f t="shared" si="0"/>
        <v>12.676702752000002</v>
      </c>
      <c r="M37" s="65">
        <f t="shared" si="0"/>
        <v>12.374876496000002</v>
      </c>
      <c r="N37" s="65">
        <f t="shared" si="0"/>
        <v>12.073050240000002</v>
      </c>
      <c r="O37" s="1"/>
      <c r="P37" s="47"/>
    </row>
    <row r="38" spans="1:16" ht="15.75" customHeight="1">
      <c r="A38" s="1"/>
      <c r="B38" s="53" t="s">
        <v>45</v>
      </c>
      <c r="C38" s="66">
        <f>C37-6</f>
        <v>24</v>
      </c>
      <c r="D38" s="67">
        <f t="shared" si="1"/>
        <v>12.073050240000001</v>
      </c>
      <c r="E38" s="67">
        <f t="shared" si="0"/>
        <v>11.831589235200001</v>
      </c>
      <c r="F38" s="67">
        <f t="shared" si="0"/>
        <v>11.5901282304</v>
      </c>
      <c r="G38" s="67">
        <f t="shared" si="0"/>
        <v>11.3486672256</v>
      </c>
      <c r="H38" s="67">
        <f t="shared" si="0"/>
        <v>11.1072062208</v>
      </c>
      <c r="I38" s="67">
        <f t="shared" si="0"/>
        <v>10.865745216000001</v>
      </c>
      <c r="J38" s="67">
        <f t="shared" si="0"/>
        <v>10.624284211200001</v>
      </c>
      <c r="K38" s="67">
        <f t="shared" si="0"/>
        <v>10.382823206400001</v>
      </c>
      <c r="L38" s="67">
        <f t="shared" si="0"/>
        <v>10.1413622016</v>
      </c>
      <c r="M38" s="67">
        <f t="shared" si="0"/>
        <v>9.8999011968000019</v>
      </c>
      <c r="N38" s="67">
        <f t="shared" si="0"/>
        <v>9.6584401920000005</v>
      </c>
      <c r="O38" s="1"/>
      <c r="P38" s="47"/>
    </row>
    <row r="39" spans="1:16" ht="15.75" customHeight="1">
      <c r="A39" s="1"/>
      <c r="B39" s="53" t="s">
        <v>46</v>
      </c>
      <c r="C39" s="64">
        <f>C37-6.7</f>
        <v>23.3</v>
      </c>
      <c r="D39" s="65">
        <f t="shared" si="1"/>
        <v>11.720919608000003</v>
      </c>
      <c r="E39" s="65">
        <f t="shared" si="0"/>
        <v>11.486501215840002</v>
      </c>
      <c r="F39" s="65">
        <f t="shared" si="0"/>
        <v>11.252082823680002</v>
      </c>
      <c r="G39" s="65">
        <f t="shared" si="0"/>
        <v>11.017664431520002</v>
      </c>
      <c r="H39" s="65">
        <f t="shared" si="0"/>
        <v>10.783246039360003</v>
      </c>
      <c r="I39" s="65">
        <f t="shared" si="0"/>
        <v>10.548827647200003</v>
      </c>
      <c r="J39" s="65">
        <f t="shared" si="0"/>
        <v>10.314409255040003</v>
      </c>
      <c r="K39" s="65">
        <f t="shared" si="0"/>
        <v>10.079990862880003</v>
      </c>
      <c r="L39" s="65">
        <f t="shared" si="0"/>
        <v>9.8455724707200023</v>
      </c>
      <c r="M39" s="65">
        <f t="shared" si="0"/>
        <v>9.611154078560002</v>
      </c>
      <c r="N39" s="65">
        <f t="shared" si="0"/>
        <v>9.3767356864000018</v>
      </c>
      <c r="O39" s="1"/>
      <c r="P39" s="47"/>
    </row>
    <row r="40" spans="1:16" ht="15.75" customHeight="1">
      <c r="A40" s="1"/>
      <c r="B40" s="53" t="s">
        <v>47</v>
      </c>
      <c r="C40" s="66">
        <f>C37-7.4</f>
        <v>22.6</v>
      </c>
      <c r="D40" s="67">
        <f t="shared" si="1"/>
        <v>11.368788976000003</v>
      </c>
      <c r="E40" s="67">
        <f t="shared" si="0"/>
        <v>11.141413196480002</v>
      </c>
      <c r="F40" s="67">
        <f t="shared" si="0"/>
        <v>10.914037416960003</v>
      </c>
      <c r="G40" s="67">
        <f t="shared" si="0"/>
        <v>10.686661637440002</v>
      </c>
      <c r="H40" s="67">
        <f t="shared" si="0"/>
        <v>10.459285857920003</v>
      </c>
      <c r="I40" s="67">
        <f t="shared" si="0"/>
        <v>10.231910078400002</v>
      </c>
      <c r="J40" s="67">
        <f t="shared" si="0"/>
        <v>10.004534298880003</v>
      </c>
      <c r="K40" s="67">
        <f t="shared" si="0"/>
        <v>9.7771585193600021</v>
      </c>
      <c r="L40" s="67">
        <f t="shared" si="0"/>
        <v>9.5497827398400013</v>
      </c>
      <c r="M40" s="67">
        <f t="shared" si="0"/>
        <v>9.3224069603200039</v>
      </c>
      <c r="N40" s="67">
        <f t="shared" si="0"/>
        <v>9.0950311808000031</v>
      </c>
      <c r="O40" s="1"/>
      <c r="P40" s="47"/>
    </row>
    <row r="41" spans="1:16" ht="15.75" customHeight="1">
      <c r="A41" s="1"/>
      <c r="B41" s="53" t="s">
        <v>48</v>
      </c>
      <c r="C41" s="64">
        <f>C37-8.2</f>
        <v>21.8</v>
      </c>
      <c r="D41" s="65">
        <f t="shared" si="1"/>
        <v>10.966353968000002</v>
      </c>
      <c r="E41" s="65">
        <f t="shared" si="0"/>
        <v>10.747026888640001</v>
      </c>
      <c r="F41" s="65">
        <f t="shared" si="0"/>
        <v>10.527699809280001</v>
      </c>
      <c r="G41" s="65">
        <f t="shared" si="0"/>
        <v>10.30837272992</v>
      </c>
      <c r="H41" s="65">
        <f t="shared" si="0"/>
        <v>10.089045650560003</v>
      </c>
      <c r="I41" s="65">
        <f t="shared" si="0"/>
        <v>9.8697185712000017</v>
      </c>
      <c r="J41" s="65">
        <f t="shared" si="0"/>
        <v>9.6503914918400024</v>
      </c>
      <c r="K41" s="65">
        <f t="shared" si="0"/>
        <v>9.4310644124800014</v>
      </c>
      <c r="L41" s="65">
        <f t="shared" si="0"/>
        <v>9.2117373331200003</v>
      </c>
      <c r="M41" s="65">
        <f t="shared" si="0"/>
        <v>8.9924102537600028</v>
      </c>
      <c r="N41" s="65">
        <f t="shared" si="0"/>
        <v>8.7730831744000017</v>
      </c>
      <c r="O41" s="1"/>
      <c r="P41" s="47"/>
    </row>
    <row r="42" spans="1:16" ht="15.75" customHeight="1">
      <c r="A42" s="1"/>
      <c r="B42" s="53" t="s">
        <v>49</v>
      </c>
      <c r="C42" s="66">
        <f>C37-9</f>
        <v>21</v>
      </c>
      <c r="D42" s="67">
        <f t="shared" si="1"/>
        <v>10.563918960000001</v>
      </c>
      <c r="E42" s="67">
        <f t="shared" si="0"/>
        <v>10.352640580800001</v>
      </c>
      <c r="F42" s="67">
        <f t="shared" si="0"/>
        <v>10.1413622016</v>
      </c>
      <c r="G42" s="67">
        <f t="shared" si="0"/>
        <v>9.9300838224000003</v>
      </c>
      <c r="H42" s="67">
        <f t="shared" si="0"/>
        <v>9.7188054432000008</v>
      </c>
      <c r="I42" s="67">
        <f t="shared" si="0"/>
        <v>9.5075270640000014</v>
      </c>
      <c r="J42" s="67">
        <f t="shared" si="0"/>
        <v>9.2962486848000001</v>
      </c>
      <c r="K42" s="67">
        <f t="shared" si="0"/>
        <v>9.0849703056000006</v>
      </c>
      <c r="L42" s="67">
        <f t="shared" si="0"/>
        <v>8.8736919263999994</v>
      </c>
      <c r="M42" s="67">
        <f t="shared" si="0"/>
        <v>8.6624135472000017</v>
      </c>
      <c r="N42" s="67">
        <f t="shared" si="0"/>
        <v>8.4511351680000004</v>
      </c>
      <c r="O42" s="1"/>
      <c r="P42" s="47"/>
    </row>
    <row r="43" spans="1:16" ht="15.75" customHeight="1">
      <c r="A43" s="1"/>
      <c r="B43" s="53" t="s">
        <v>50</v>
      </c>
      <c r="C43" s="64">
        <v>25</v>
      </c>
      <c r="D43" s="65">
        <f t="shared" si="1"/>
        <v>12.576094000000001</v>
      </c>
      <c r="E43" s="65">
        <f t="shared" si="0"/>
        <v>12.324572120000001</v>
      </c>
      <c r="F43" s="65">
        <f t="shared" si="0"/>
        <v>12.073050240000001</v>
      </c>
      <c r="G43" s="65">
        <f t="shared" si="0"/>
        <v>11.82152836</v>
      </c>
      <c r="H43" s="65">
        <f t="shared" si="0"/>
        <v>11.570006480000002</v>
      </c>
      <c r="I43" s="65">
        <f t="shared" si="0"/>
        <v>11.318484600000001</v>
      </c>
      <c r="J43" s="65">
        <f t="shared" si="0"/>
        <v>11.066962720000001</v>
      </c>
      <c r="K43" s="65">
        <f t="shared" si="0"/>
        <v>10.815440840000001</v>
      </c>
      <c r="L43" s="65">
        <f t="shared" si="0"/>
        <v>10.563918960000001</v>
      </c>
      <c r="M43" s="65">
        <f t="shared" si="0"/>
        <v>10.312397080000002</v>
      </c>
      <c r="N43" s="65">
        <f t="shared" si="0"/>
        <v>10.060875200000002</v>
      </c>
      <c r="O43" s="1"/>
      <c r="P43" s="47"/>
    </row>
    <row r="44" spans="1:16" ht="15.75" customHeight="1">
      <c r="A44" s="1"/>
      <c r="B44" s="53" t="s">
        <v>51</v>
      </c>
      <c r="C44" s="66">
        <v>22</v>
      </c>
      <c r="D44" s="67">
        <f t="shared" si="1"/>
        <v>11.066962720000001</v>
      </c>
      <c r="E44" s="67">
        <f t="shared" si="0"/>
        <v>10.845623465600001</v>
      </c>
      <c r="F44" s="67">
        <f t="shared" si="0"/>
        <v>10.624284211200001</v>
      </c>
      <c r="G44" s="67">
        <f t="shared" si="0"/>
        <v>10.402944956800001</v>
      </c>
      <c r="H44" s="67">
        <f t="shared" si="0"/>
        <v>10.181605702400001</v>
      </c>
      <c r="I44" s="67">
        <f t="shared" si="0"/>
        <v>9.9602664480000005</v>
      </c>
      <c r="J44" s="67">
        <f t="shared" si="0"/>
        <v>9.7389271936000004</v>
      </c>
      <c r="K44" s="67">
        <f t="shared" si="0"/>
        <v>9.5175879392000002</v>
      </c>
      <c r="L44" s="67">
        <f t="shared" si="0"/>
        <v>9.2962486848000001</v>
      </c>
      <c r="M44" s="67">
        <f t="shared" si="0"/>
        <v>9.0749094304000018</v>
      </c>
      <c r="N44" s="67">
        <f t="shared" si="0"/>
        <v>8.8535701760000016</v>
      </c>
      <c r="O44" s="1"/>
      <c r="P44" s="47"/>
    </row>
    <row r="45" spans="1:16" ht="15.75" customHeight="1">
      <c r="A45" s="1"/>
      <c r="B45" s="54" t="s">
        <v>52</v>
      </c>
      <c r="C45" s="64">
        <v>20</v>
      </c>
      <c r="D45" s="65">
        <f t="shared" si="1"/>
        <v>10.060875200000002</v>
      </c>
      <c r="E45" s="65">
        <f t="shared" si="0"/>
        <v>9.8596576960000011</v>
      </c>
      <c r="F45" s="65">
        <f t="shared" si="0"/>
        <v>9.6584401920000005</v>
      </c>
      <c r="G45" s="65">
        <f t="shared" si="0"/>
        <v>9.4572226880000017</v>
      </c>
      <c r="H45" s="65">
        <f t="shared" si="0"/>
        <v>9.2560051840000028</v>
      </c>
      <c r="I45" s="65">
        <f t="shared" si="0"/>
        <v>9.0547876800000022</v>
      </c>
      <c r="J45" s="65">
        <f t="shared" si="0"/>
        <v>8.8535701760000016</v>
      </c>
      <c r="K45" s="65">
        <f t="shared" si="0"/>
        <v>8.652352672000001</v>
      </c>
      <c r="L45" s="65">
        <f t="shared" si="0"/>
        <v>8.4511351680000004</v>
      </c>
      <c r="M45" s="65">
        <f t="shared" si="0"/>
        <v>8.2499176640000016</v>
      </c>
      <c r="N45" s="65">
        <f t="shared" si="0"/>
        <v>8.048700160000001</v>
      </c>
      <c r="O45" s="1"/>
    </row>
    <row r="46" spans="1:16" ht="15.75" customHeight="1">
      <c r="A46" s="1"/>
      <c r="B46" s="54" t="s">
        <v>53</v>
      </c>
      <c r="C46" s="66">
        <v>16</v>
      </c>
      <c r="D46" s="67">
        <f t="shared" si="1"/>
        <v>8.048700160000001</v>
      </c>
      <c r="E46" s="67">
        <f t="shared" si="0"/>
        <v>7.8877261568000012</v>
      </c>
      <c r="F46" s="67">
        <f t="shared" si="0"/>
        <v>7.7267521536000006</v>
      </c>
      <c r="G46" s="67">
        <f t="shared" si="0"/>
        <v>7.5657781504000008</v>
      </c>
      <c r="H46" s="67">
        <f t="shared" si="0"/>
        <v>7.404804147200001</v>
      </c>
      <c r="I46" s="67">
        <f t="shared" si="0"/>
        <v>7.2438301440000012</v>
      </c>
      <c r="J46" s="67">
        <f t="shared" si="0"/>
        <v>7.0828561408000006</v>
      </c>
      <c r="K46" s="67">
        <f t="shared" si="0"/>
        <v>6.9218821376000008</v>
      </c>
      <c r="L46" s="67">
        <f t="shared" si="0"/>
        <v>6.7609081344000002</v>
      </c>
      <c r="M46" s="67">
        <f t="shared" si="0"/>
        <v>6.5999341312000013</v>
      </c>
      <c r="N46" s="67">
        <f t="shared" si="0"/>
        <v>6.4389601280000015</v>
      </c>
      <c r="O46" s="1"/>
    </row>
    <row r="47" spans="1:16" ht="15.75" customHeight="1">
      <c r="A47" s="1"/>
      <c r="B47" s="54" t="s">
        <v>54</v>
      </c>
      <c r="C47" s="64">
        <v>36</v>
      </c>
      <c r="D47" s="65">
        <f t="shared" si="1"/>
        <v>18.109575360000001</v>
      </c>
      <c r="E47" s="65">
        <f t="shared" si="1"/>
        <v>17.747383852800002</v>
      </c>
      <c r="F47" s="65">
        <f t="shared" si="1"/>
        <v>17.3851923456</v>
      </c>
      <c r="G47" s="65">
        <f t="shared" si="1"/>
        <v>17.023000838400002</v>
      </c>
      <c r="H47" s="65">
        <f t="shared" si="1"/>
        <v>16.660809331200003</v>
      </c>
      <c r="I47" s="65">
        <f t="shared" si="1"/>
        <v>16.298617824000001</v>
      </c>
      <c r="J47" s="65">
        <f t="shared" si="1"/>
        <v>15.9364263168</v>
      </c>
      <c r="K47" s="65">
        <f t="shared" si="1"/>
        <v>15.5742348096</v>
      </c>
      <c r="L47" s="65">
        <f t="shared" si="1"/>
        <v>15.2120433024</v>
      </c>
      <c r="M47" s="65">
        <f t="shared" si="1"/>
        <v>14.849851795200001</v>
      </c>
      <c r="N47" s="65">
        <f t="shared" si="1"/>
        <v>14.487660288000001</v>
      </c>
      <c r="O47" s="1"/>
    </row>
    <row r="48" spans="1:16" ht="14.5">
      <c r="A48" s="1"/>
      <c r="B48" s="54" t="s">
        <v>55</v>
      </c>
      <c r="C48" s="66">
        <f>C47-15</f>
        <v>21</v>
      </c>
      <c r="D48" s="67">
        <f t="shared" si="1"/>
        <v>10.563918960000001</v>
      </c>
      <c r="E48" s="67">
        <f t="shared" si="1"/>
        <v>10.352640580800001</v>
      </c>
      <c r="F48" s="67">
        <f t="shared" si="1"/>
        <v>10.1413622016</v>
      </c>
      <c r="G48" s="67">
        <f t="shared" si="1"/>
        <v>9.9300838224000003</v>
      </c>
      <c r="H48" s="67">
        <f t="shared" si="1"/>
        <v>9.7188054432000008</v>
      </c>
      <c r="I48" s="67">
        <f t="shared" si="1"/>
        <v>9.5075270640000014</v>
      </c>
      <c r="J48" s="67">
        <f t="shared" si="1"/>
        <v>9.2962486848000001</v>
      </c>
      <c r="K48" s="67">
        <f t="shared" si="1"/>
        <v>9.0849703056000006</v>
      </c>
      <c r="L48" s="67">
        <f t="shared" si="1"/>
        <v>8.8736919263999994</v>
      </c>
      <c r="M48" s="67">
        <f t="shared" si="1"/>
        <v>8.6624135472000017</v>
      </c>
      <c r="N48" s="67">
        <f t="shared" si="1"/>
        <v>8.4511351680000004</v>
      </c>
      <c r="O48" s="1"/>
    </row>
    <row r="49" spans="1:15" ht="14.5">
      <c r="A49" s="1"/>
      <c r="B49" s="54" t="s">
        <v>56</v>
      </c>
      <c r="C49" s="68">
        <f t="shared" ref="C49:C50" si="2">C48-0.2</f>
        <v>20.8</v>
      </c>
      <c r="D49" s="65">
        <f t="shared" si="1"/>
        <v>10.463310208000001</v>
      </c>
      <c r="E49" s="65">
        <f t="shared" si="1"/>
        <v>10.254044003840001</v>
      </c>
      <c r="F49" s="65">
        <f t="shared" si="1"/>
        <v>10.04477779968</v>
      </c>
      <c r="G49" s="65">
        <f t="shared" si="1"/>
        <v>9.8355115955199999</v>
      </c>
      <c r="H49" s="65">
        <f t="shared" si="1"/>
        <v>9.6262453913600012</v>
      </c>
      <c r="I49" s="65">
        <f t="shared" si="1"/>
        <v>9.4169791872000008</v>
      </c>
      <c r="J49" s="65">
        <f t="shared" si="1"/>
        <v>9.2077129830400004</v>
      </c>
      <c r="K49" s="65">
        <f t="shared" si="1"/>
        <v>8.99844677888</v>
      </c>
      <c r="L49" s="65">
        <f t="shared" si="1"/>
        <v>8.7891805747200014</v>
      </c>
      <c r="M49" s="65">
        <f t="shared" si="1"/>
        <v>8.5799143705600009</v>
      </c>
      <c r="N49" s="65">
        <f t="shared" si="1"/>
        <v>8.3706481664000005</v>
      </c>
      <c r="O49" s="1"/>
    </row>
    <row r="50" spans="1:15" ht="14.5">
      <c r="A50" s="1"/>
      <c r="B50" s="54" t="s">
        <v>57</v>
      </c>
      <c r="C50" s="66">
        <f t="shared" si="2"/>
        <v>20.6</v>
      </c>
      <c r="D50" s="67">
        <f t="shared" si="1"/>
        <v>10.362701456000002</v>
      </c>
      <c r="E50" s="67">
        <f t="shared" si="1"/>
        <v>10.155447426880002</v>
      </c>
      <c r="F50" s="67">
        <f t="shared" si="1"/>
        <v>9.9481933977600008</v>
      </c>
      <c r="G50" s="67">
        <f t="shared" si="1"/>
        <v>9.7409393686400012</v>
      </c>
      <c r="H50" s="67">
        <f t="shared" si="1"/>
        <v>9.5336853395200016</v>
      </c>
      <c r="I50" s="67">
        <f t="shared" si="1"/>
        <v>9.3264313104000021</v>
      </c>
      <c r="J50" s="67">
        <f t="shared" si="1"/>
        <v>9.1191772812800007</v>
      </c>
      <c r="K50" s="67">
        <f t="shared" si="1"/>
        <v>8.9119232521600011</v>
      </c>
      <c r="L50" s="67">
        <f t="shared" si="1"/>
        <v>8.7046692230400016</v>
      </c>
      <c r="M50" s="67">
        <f t="shared" si="1"/>
        <v>8.497415193920002</v>
      </c>
      <c r="N50" s="67">
        <f t="shared" si="1"/>
        <v>8.2901611648000024</v>
      </c>
      <c r="O50" s="1"/>
    </row>
    <row r="51" spans="1:15" ht="14.5">
      <c r="A51" s="1"/>
      <c r="B51" s="54" t="s">
        <v>58</v>
      </c>
      <c r="C51" s="68">
        <f>C50-0.3</f>
        <v>20.3</v>
      </c>
      <c r="D51" s="65">
        <f t="shared" si="1"/>
        <v>10.211788328000001</v>
      </c>
      <c r="E51" s="65">
        <f t="shared" si="1"/>
        <v>10.007552561440001</v>
      </c>
      <c r="F51" s="65">
        <f t="shared" si="1"/>
        <v>9.8033167948800006</v>
      </c>
      <c r="G51" s="65">
        <f t="shared" si="1"/>
        <v>9.5990810283200005</v>
      </c>
      <c r="H51" s="65">
        <f t="shared" si="1"/>
        <v>9.3948452617600005</v>
      </c>
      <c r="I51" s="65">
        <f t="shared" si="1"/>
        <v>9.1906094952000004</v>
      </c>
      <c r="J51" s="65">
        <f t="shared" si="1"/>
        <v>8.9863737286400003</v>
      </c>
      <c r="K51" s="65">
        <f t="shared" si="1"/>
        <v>8.7821379620800002</v>
      </c>
      <c r="L51" s="65">
        <f t="shared" si="1"/>
        <v>8.5779021955200001</v>
      </c>
      <c r="M51" s="65">
        <f t="shared" si="1"/>
        <v>8.3736664289600018</v>
      </c>
      <c r="N51" s="65">
        <f t="shared" si="1"/>
        <v>8.1694306624000017</v>
      </c>
      <c r="O51" s="1"/>
    </row>
    <row r="52" spans="1:15" ht="14.5">
      <c r="A52" s="1"/>
      <c r="B52" s="54" t="s">
        <v>59</v>
      </c>
      <c r="C52" s="66">
        <f>C51-0.3</f>
        <v>20</v>
      </c>
      <c r="D52" s="67">
        <f t="shared" si="1"/>
        <v>10.060875200000002</v>
      </c>
      <c r="E52" s="67">
        <f t="shared" si="1"/>
        <v>9.8596576960000011</v>
      </c>
      <c r="F52" s="67">
        <f t="shared" si="1"/>
        <v>9.6584401920000005</v>
      </c>
      <c r="G52" s="67">
        <f t="shared" si="1"/>
        <v>9.4572226880000017</v>
      </c>
      <c r="H52" s="67">
        <f t="shared" si="1"/>
        <v>9.2560051840000028</v>
      </c>
      <c r="I52" s="67">
        <f t="shared" si="1"/>
        <v>9.0547876800000022</v>
      </c>
      <c r="J52" s="67">
        <f t="shared" si="1"/>
        <v>8.8535701760000016</v>
      </c>
      <c r="K52" s="67">
        <f t="shared" si="1"/>
        <v>8.652352672000001</v>
      </c>
      <c r="L52" s="67">
        <f t="shared" si="1"/>
        <v>8.4511351680000004</v>
      </c>
      <c r="M52" s="67">
        <f t="shared" si="1"/>
        <v>8.2499176640000016</v>
      </c>
      <c r="N52" s="67">
        <f t="shared" si="1"/>
        <v>8.048700160000001</v>
      </c>
      <c r="O52" s="1"/>
    </row>
    <row r="53" spans="1:15" ht="14.5">
      <c r="A53" s="1"/>
      <c r="B53" s="11" t="s">
        <v>60</v>
      </c>
      <c r="C53" s="62">
        <v>300</v>
      </c>
      <c r="D53" s="63">
        <f>IF((1-($C$22+$H$24)/100)*(1-$I$19/100)*(1-$H$20/100)*(1-$H$21/100)*(1-$I$24/100)&lt;=0.2,$C53*0.2,(1-($C$22+$H$24)/100)*(1-$I$19/100)*(1-$H$20/100)*(1-$H$21/100)*(1-$I$24/100)*$C53)</f>
        <v>147.23232000000002</v>
      </c>
      <c r="E53" s="82"/>
      <c r="F53" s="83"/>
      <c r="G53" s="83"/>
      <c r="H53" s="83"/>
      <c r="I53" s="83"/>
      <c r="J53" s="83"/>
      <c r="K53" s="83"/>
      <c r="L53" s="83"/>
      <c r="M53" s="83"/>
      <c r="N53" s="84"/>
      <c r="O53" s="1"/>
    </row>
    <row r="54" spans="1:15" ht="14.5">
      <c r="A54" s="1"/>
      <c r="B54" s="11" t="s">
        <v>61</v>
      </c>
      <c r="C54" s="30">
        <f>300*(1-0.1)</f>
        <v>270</v>
      </c>
      <c r="D54" s="73">
        <f t="shared" ref="D54:D56" si="3">IF((1-($C$22+$H$24)/100)*(1-$I$19/100)*(1-$H$20/100)*(1-$H$21/100)*(1-$I$24/100)&lt;=0.2,$C54*0.2,(1-($C$22+$H$24)/100)*(1-$I$19/100)*(1-$H$20/100)*(1-$H$21/100)*(1-$I$24/100)*$C54)</f>
        <v>132.50908800000002</v>
      </c>
      <c r="E54" s="85"/>
      <c r="F54" s="86"/>
      <c r="G54" s="86"/>
      <c r="H54" s="86"/>
      <c r="I54" s="86"/>
      <c r="J54" s="86"/>
      <c r="K54" s="86"/>
      <c r="L54" s="86"/>
      <c r="M54" s="86"/>
      <c r="N54" s="84"/>
      <c r="O54" s="1"/>
    </row>
    <row r="55" spans="1:15" ht="14.5">
      <c r="A55" s="1"/>
      <c r="B55" s="11" t="s">
        <v>62</v>
      </c>
      <c r="C55" s="31">
        <f>300*(1-0.25)</f>
        <v>225</v>
      </c>
      <c r="D55" s="63">
        <f t="shared" si="3"/>
        <v>110.42424000000001</v>
      </c>
      <c r="E55" s="85"/>
      <c r="F55" s="86"/>
      <c r="G55" s="86"/>
      <c r="H55" s="86"/>
      <c r="I55" s="86"/>
      <c r="J55" s="86"/>
      <c r="K55" s="86"/>
      <c r="L55" s="86"/>
      <c r="M55" s="86"/>
      <c r="N55" s="84"/>
      <c r="O55" s="1"/>
    </row>
    <row r="56" spans="1:15" ht="15" thickBot="1">
      <c r="A56" s="1"/>
      <c r="B56" s="8" t="s">
        <v>63</v>
      </c>
      <c r="C56" s="32">
        <f>300*(1-0.5)</f>
        <v>150</v>
      </c>
      <c r="D56" s="73">
        <f t="shared" si="3"/>
        <v>73.616160000000008</v>
      </c>
      <c r="E56" s="87"/>
      <c r="F56" s="88"/>
      <c r="G56" s="88"/>
      <c r="H56" s="88"/>
      <c r="I56" s="88"/>
      <c r="J56" s="88"/>
      <c r="K56" s="88"/>
      <c r="L56" s="88"/>
      <c r="M56" s="88"/>
      <c r="N56" s="89"/>
      <c r="O56" s="1"/>
    </row>
    <row r="57" spans="1:15" ht="15" thickBot="1">
      <c r="A57" s="1"/>
      <c r="B57" s="1"/>
      <c r="C57" s="1"/>
      <c r="D57" s="3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4.5">
      <c r="A58" s="1"/>
      <c r="B58" s="3"/>
      <c r="C58" s="6" t="s">
        <v>37</v>
      </c>
      <c r="D58" s="6" t="s">
        <v>26</v>
      </c>
      <c r="E58" s="23" t="s">
        <v>27</v>
      </c>
      <c r="F58" s="23" t="s">
        <v>28</v>
      </c>
      <c r="G58" s="24" t="s">
        <v>29</v>
      </c>
      <c r="H58" s="24" t="s">
        <v>30</v>
      </c>
      <c r="I58" s="25" t="s">
        <v>31</v>
      </c>
      <c r="J58" s="25" t="s">
        <v>32</v>
      </c>
      <c r="K58" s="26" t="s">
        <v>33</v>
      </c>
      <c r="L58" s="26" t="s">
        <v>34</v>
      </c>
      <c r="M58" s="27" t="s">
        <v>35</v>
      </c>
      <c r="N58" s="28" t="s">
        <v>36</v>
      </c>
      <c r="O58" s="1"/>
    </row>
    <row r="59" spans="1:15" ht="14">
      <c r="B59" s="34" t="s">
        <v>64</v>
      </c>
      <c r="C59" s="35">
        <v>8</v>
      </c>
      <c r="D59" s="69">
        <f>IF((1-$K$19)*(1-D$30/100)&lt;=0.2,$C59*0.2,$C59*(1-$K$19)*(1-D$30/100))</f>
        <v>4.0243500800000005</v>
      </c>
      <c r="E59" s="69">
        <f t="shared" ref="E59:N68" si="4">IF((1-$K$19)*(1-E$30/100)&lt;=0.2,$C59*0.2,$C59*(1-$K$19)*(1-E$30/100))</f>
        <v>3.9438630784000006</v>
      </c>
      <c r="F59" s="69">
        <f t="shared" si="4"/>
        <v>3.8633760768000003</v>
      </c>
      <c r="G59" s="69">
        <f t="shared" si="4"/>
        <v>3.7828890752000004</v>
      </c>
      <c r="H59" s="69">
        <f t="shared" si="4"/>
        <v>3.7024020736000005</v>
      </c>
      <c r="I59" s="69">
        <f t="shared" si="4"/>
        <v>3.6219150720000006</v>
      </c>
      <c r="J59" s="69">
        <f t="shared" si="4"/>
        <v>3.5414280704000003</v>
      </c>
      <c r="K59" s="69">
        <f t="shared" si="4"/>
        <v>3.4609410688000004</v>
      </c>
      <c r="L59" s="69">
        <f t="shared" si="4"/>
        <v>3.3804540672000001</v>
      </c>
      <c r="M59" s="69">
        <f t="shared" si="4"/>
        <v>3.2999670656000006</v>
      </c>
      <c r="N59" s="69">
        <f t="shared" si="4"/>
        <v>3.2194800640000008</v>
      </c>
    </row>
    <row r="60" spans="1:15" ht="14">
      <c r="B60" s="34" t="s">
        <v>65</v>
      </c>
      <c r="C60" s="37">
        <v>9</v>
      </c>
      <c r="D60" s="71">
        <f t="shared" ref="D60:D68" si="5">IF((1-$K$19)*(1-D$30/100)&lt;=0.2,$C60*0.2,$C60*(1-$K$19)*(1-D$30/100))</f>
        <v>4.5273938400000002</v>
      </c>
      <c r="E60" s="71">
        <f t="shared" si="4"/>
        <v>4.4368459632000006</v>
      </c>
      <c r="F60" s="71">
        <f t="shared" si="4"/>
        <v>4.3462980864</v>
      </c>
      <c r="G60" s="71">
        <f t="shared" si="4"/>
        <v>4.2557502096000004</v>
      </c>
      <c r="H60" s="71">
        <f t="shared" si="4"/>
        <v>4.1652023328000007</v>
      </c>
      <c r="I60" s="71">
        <f t="shared" si="4"/>
        <v>4.0746544560000002</v>
      </c>
      <c r="J60" s="71">
        <f t="shared" si="4"/>
        <v>3.9841065792000001</v>
      </c>
      <c r="K60" s="71">
        <f t="shared" si="4"/>
        <v>3.8935587024</v>
      </c>
      <c r="L60" s="71">
        <f t="shared" si="4"/>
        <v>3.8030108255999999</v>
      </c>
      <c r="M60" s="71">
        <f t="shared" si="4"/>
        <v>3.7124629488000003</v>
      </c>
      <c r="N60" s="71">
        <f t="shared" si="4"/>
        <v>3.6219150720000002</v>
      </c>
    </row>
    <row r="61" spans="1:15" ht="14">
      <c r="B61" s="34" t="s">
        <v>66</v>
      </c>
      <c r="C61" s="35">
        <v>14</v>
      </c>
      <c r="D61" s="69">
        <f t="shared" si="5"/>
        <v>7.0426126400000006</v>
      </c>
      <c r="E61" s="69">
        <f t="shared" si="4"/>
        <v>6.9017603872000004</v>
      </c>
      <c r="F61" s="69">
        <f t="shared" si="4"/>
        <v>6.7609081344000002</v>
      </c>
      <c r="G61" s="69">
        <f t="shared" si="4"/>
        <v>6.6200558815999999</v>
      </c>
      <c r="H61" s="69">
        <f t="shared" si="4"/>
        <v>6.4792036288000006</v>
      </c>
      <c r="I61" s="69">
        <f t="shared" si="4"/>
        <v>6.3383513760000003</v>
      </c>
      <c r="J61" s="69">
        <f t="shared" si="4"/>
        <v>6.197499123200001</v>
      </c>
      <c r="K61" s="69">
        <f t="shared" si="4"/>
        <v>6.0566468704000007</v>
      </c>
      <c r="L61" s="69">
        <f t="shared" si="4"/>
        <v>5.9157946176000005</v>
      </c>
      <c r="M61" s="69">
        <f t="shared" si="4"/>
        <v>5.7749423648000011</v>
      </c>
      <c r="N61" s="69">
        <f t="shared" si="4"/>
        <v>5.6340901120000009</v>
      </c>
    </row>
    <row r="62" spans="1:15" ht="14">
      <c r="B62" s="34" t="s">
        <v>67</v>
      </c>
      <c r="C62" s="37">
        <v>16</v>
      </c>
      <c r="D62" s="71">
        <f t="shared" si="5"/>
        <v>8.048700160000001</v>
      </c>
      <c r="E62" s="71">
        <f t="shared" si="4"/>
        <v>7.8877261568000012</v>
      </c>
      <c r="F62" s="71">
        <f t="shared" si="4"/>
        <v>7.7267521536000006</v>
      </c>
      <c r="G62" s="71">
        <f t="shared" si="4"/>
        <v>7.5657781504000008</v>
      </c>
      <c r="H62" s="71">
        <f t="shared" si="4"/>
        <v>7.404804147200001</v>
      </c>
      <c r="I62" s="71">
        <f t="shared" si="4"/>
        <v>7.2438301440000012</v>
      </c>
      <c r="J62" s="71">
        <f t="shared" si="4"/>
        <v>7.0828561408000006</v>
      </c>
      <c r="K62" s="71">
        <f t="shared" si="4"/>
        <v>6.9218821376000008</v>
      </c>
      <c r="L62" s="71">
        <f t="shared" si="4"/>
        <v>6.7609081344000002</v>
      </c>
      <c r="M62" s="71">
        <f t="shared" si="4"/>
        <v>6.5999341312000013</v>
      </c>
      <c r="N62" s="71">
        <f t="shared" si="4"/>
        <v>6.4389601280000015</v>
      </c>
    </row>
    <row r="63" spans="1:15" ht="14">
      <c r="B63" s="34" t="s">
        <v>68</v>
      </c>
      <c r="C63" s="36">
        <f>$C$62-5</f>
        <v>11</v>
      </c>
      <c r="D63" s="69">
        <f t="shared" si="5"/>
        <v>5.5334813600000006</v>
      </c>
      <c r="E63" s="69">
        <f t="shared" si="4"/>
        <v>5.4228117328000005</v>
      </c>
      <c r="F63" s="69">
        <f t="shared" si="4"/>
        <v>5.3121421056000004</v>
      </c>
      <c r="G63" s="69">
        <f t="shared" si="4"/>
        <v>5.2014724784000004</v>
      </c>
      <c r="H63" s="69">
        <f t="shared" si="4"/>
        <v>5.0908028512000003</v>
      </c>
      <c r="I63" s="69">
        <f t="shared" si="4"/>
        <v>4.9801332240000002</v>
      </c>
      <c r="J63" s="69">
        <f t="shared" si="4"/>
        <v>4.8694635968000002</v>
      </c>
      <c r="K63" s="69">
        <f t="shared" si="4"/>
        <v>4.7587939696000001</v>
      </c>
      <c r="L63" s="69">
        <f t="shared" si="4"/>
        <v>4.6481243424000001</v>
      </c>
      <c r="M63" s="69">
        <f t="shared" si="4"/>
        <v>4.5374547152000009</v>
      </c>
      <c r="N63" s="69">
        <f t="shared" si="4"/>
        <v>4.4267850880000008</v>
      </c>
    </row>
    <row r="64" spans="1:15" ht="14">
      <c r="B64" s="34" t="s">
        <v>69</v>
      </c>
      <c r="C64" s="38">
        <f>$C$63-0.5</f>
        <v>10.5</v>
      </c>
      <c r="D64" s="71">
        <f t="shared" si="5"/>
        <v>5.2819594800000003</v>
      </c>
      <c r="E64" s="71">
        <f t="shared" si="4"/>
        <v>5.1763202904000005</v>
      </c>
      <c r="F64" s="71">
        <f t="shared" si="4"/>
        <v>5.0706811007999999</v>
      </c>
      <c r="G64" s="71">
        <f t="shared" si="4"/>
        <v>4.9650419112000002</v>
      </c>
      <c r="H64" s="71">
        <f t="shared" si="4"/>
        <v>4.8594027216000004</v>
      </c>
      <c r="I64" s="71">
        <f t="shared" si="4"/>
        <v>4.7537635320000007</v>
      </c>
      <c r="J64" s="71">
        <f t="shared" si="4"/>
        <v>4.6481243424000001</v>
      </c>
      <c r="K64" s="71">
        <f t="shared" si="4"/>
        <v>4.5424851528000003</v>
      </c>
      <c r="L64" s="71">
        <f t="shared" si="4"/>
        <v>4.4368459631999997</v>
      </c>
      <c r="M64" s="71">
        <f t="shared" si="4"/>
        <v>4.3312067736000008</v>
      </c>
      <c r="N64" s="71">
        <f t="shared" si="4"/>
        <v>4.2255675840000002</v>
      </c>
    </row>
    <row r="65" spans="1:15" ht="14">
      <c r="B65" s="34" t="s">
        <v>70</v>
      </c>
      <c r="C65" s="36">
        <f>$C$64-0.5</f>
        <v>10</v>
      </c>
      <c r="D65" s="69">
        <f t="shared" si="5"/>
        <v>5.0304376000000008</v>
      </c>
      <c r="E65" s="69">
        <f t="shared" si="4"/>
        <v>4.9298288480000005</v>
      </c>
      <c r="F65" s="69">
        <f t="shared" si="4"/>
        <v>4.8292200960000002</v>
      </c>
      <c r="G65" s="69">
        <f t="shared" si="4"/>
        <v>4.7286113440000008</v>
      </c>
      <c r="H65" s="69">
        <f t="shared" si="4"/>
        <v>4.6280025920000014</v>
      </c>
      <c r="I65" s="69">
        <f t="shared" si="4"/>
        <v>4.5273938400000011</v>
      </c>
      <c r="J65" s="69">
        <f t="shared" si="4"/>
        <v>4.4267850880000008</v>
      </c>
      <c r="K65" s="69">
        <f t="shared" si="4"/>
        <v>4.3261763360000005</v>
      </c>
      <c r="L65" s="69">
        <f t="shared" si="4"/>
        <v>4.2255675840000002</v>
      </c>
      <c r="M65" s="69">
        <f t="shared" si="4"/>
        <v>4.1249588320000008</v>
      </c>
      <c r="N65" s="69">
        <f t="shared" si="4"/>
        <v>4.0243500800000005</v>
      </c>
    </row>
    <row r="66" spans="1:15" ht="14">
      <c r="B66" s="34" t="s">
        <v>71</v>
      </c>
      <c r="C66" s="38">
        <f>$C$65-0.5</f>
        <v>9.5</v>
      </c>
      <c r="D66" s="71">
        <f t="shared" si="5"/>
        <v>4.7789157200000005</v>
      </c>
      <c r="E66" s="71">
        <f t="shared" si="4"/>
        <v>4.6833374056000006</v>
      </c>
      <c r="F66" s="71">
        <f t="shared" si="4"/>
        <v>4.5877590912000006</v>
      </c>
      <c r="G66" s="71">
        <f t="shared" si="4"/>
        <v>4.4921807768000006</v>
      </c>
      <c r="H66" s="71">
        <f t="shared" si="4"/>
        <v>4.3966024624000006</v>
      </c>
      <c r="I66" s="71">
        <f t="shared" si="4"/>
        <v>4.3010241480000007</v>
      </c>
      <c r="J66" s="71">
        <f t="shared" si="4"/>
        <v>4.2054458336000007</v>
      </c>
      <c r="K66" s="71">
        <f t="shared" si="4"/>
        <v>4.1098675192000007</v>
      </c>
      <c r="L66" s="71">
        <f t="shared" si="4"/>
        <v>4.0142892048000007</v>
      </c>
      <c r="M66" s="71">
        <f t="shared" si="4"/>
        <v>3.9187108904000008</v>
      </c>
      <c r="N66" s="71">
        <f t="shared" si="4"/>
        <v>3.8231325760000008</v>
      </c>
    </row>
    <row r="67" spans="1:15" ht="14">
      <c r="B67" s="34" t="s">
        <v>72</v>
      </c>
      <c r="C67" s="36">
        <f>$C$66-0.5</f>
        <v>9</v>
      </c>
      <c r="D67" s="69">
        <f t="shared" si="5"/>
        <v>4.5273938400000002</v>
      </c>
      <c r="E67" s="69">
        <f t="shared" si="4"/>
        <v>4.4368459632000006</v>
      </c>
      <c r="F67" s="69">
        <f t="shared" si="4"/>
        <v>4.3462980864</v>
      </c>
      <c r="G67" s="69">
        <f t="shared" si="4"/>
        <v>4.2557502096000004</v>
      </c>
      <c r="H67" s="69">
        <f t="shared" si="4"/>
        <v>4.1652023328000007</v>
      </c>
      <c r="I67" s="69">
        <f t="shared" si="4"/>
        <v>4.0746544560000002</v>
      </c>
      <c r="J67" s="69">
        <f t="shared" si="4"/>
        <v>3.9841065792000001</v>
      </c>
      <c r="K67" s="69">
        <f t="shared" si="4"/>
        <v>3.8935587024</v>
      </c>
      <c r="L67" s="69">
        <f t="shared" si="4"/>
        <v>3.8030108255999999</v>
      </c>
      <c r="M67" s="69">
        <f t="shared" si="4"/>
        <v>3.7124629488000003</v>
      </c>
      <c r="N67" s="69">
        <f t="shared" si="4"/>
        <v>3.6219150720000002</v>
      </c>
    </row>
    <row r="68" spans="1:15" ht="14.5" thickBot="1">
      <c r="B68" s="39" t="s">
        <v>73</v>
      </c>
      <c r="C68" s="40">
        <v>6</v>
      </c>
      <c r="D68" s="71">
        <f t="shared" si="5"/>
        <v>3.0182625600000001</v>
      </c>
      <c r="E68" s="71">
        <f t="shared" si="4"/>
        <v>2.9578973088000002</v>
      </c>
      <c r="F68" s="71">
        <f t="shared" si="4"/>
        <v>2.8975320575999999</v>
      </c>
      <c r="G68" s="71">
        <f t="shared" si="4"/>
        <v>2.8371668064</v>
      </c>
      <c r="H68" s="71">
        <f t="shared" si="4"/>
        <v>2.7768015552</v>
      </c>
      <c r="I68" s="71">
        <f t="shared" si="4"/>
        <v>2.7164363040000001</v>
      </c>
      <c r="J68" s="71">
        <f t="shared" si="4"/>
        <v>2.6560710528000002</v>
      </c>
      <c r="K68" s="71">
        <f t="shared" si="4"/>
        <v>2.5957058016000003</v>
      </c>
      <c r="L68" s="71">
        <f t="shared" si="4"/>
        <v>2.5353405503999999</v>
      </c>
      <c r="M68" s="71">
        <f t="shared" si="4"/>
        <v>2.4749752992000005</v>
      </c>
      <c r="N68" s="71">
        <f t="shared" si="4"/>
        <v>2.4146100480000001</v>
      </c>
    </row>
    <row r="69" spans="1:15" ht="14.5" thickBo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5" ht="14.5">
      <c r="A70" s="1"/>
      <c r="B70" s="3"/>
      <c r="C70" s="6" t="s">
        <v>37</v>
      </c>
      <c r="D70" s="6" t="s">
        <v>26</v>
      </c>
      <c r="E70" s="23" t="s">
        <v>27</v>
      </c>
      <c r="F70" s="23" t="s">
        <v>28</v>
      </c>
      <c r="G70" s="24" t="s">
        <v>29</v>
      </c>
      <c r="H70" s="24" t="s">
        <v>30</v>
      </c>
      <c r="I70" s="25" t="s">
        <v>31</v>
      </c>
      <c r="J70" s="25" t="s">
        <v>32</v>
      </c>
      <c r="K70" s="26" t="s">
        <v>33</v>
      </c>
      <c r="L70" s="26" t="s">
        <v>34</v>
      </c>
      <c r="M70" s="27" t="s">
        <v>35</v>
      </c>
      <c r="N70" s="28" t="s">
        <v>36</v>
      </c>
      <c r="O70" s="1"/>
    </row>
    <row r="71" spans="1:15" ht="14">
      <c r="B71" s="34" t="s">
        <v>74</v>
      </c>
      <c r="C71" s="35">
        <v>16</v>
      </c>
      <c r="D71" s="69">
        <f>IF((1-$K$19)*(1-D$30/100)&lt;=0.2,$C71*0.2,$C71*(1-$K$19)*(1-D$30/100))</f>
        <v>8.048700160000001</v>
      </c>
      <c r="E71" s="69">
        <f t="shared" ref="E71:N83" si="6">IF((1-$K$19)*(1-E$30/100)&lt;=0.2,$C71*0.2,$C71*(1-$K$19)*(1-E$30/100))</f>
        <v>7.8877261568000012</v>
      </c>
      <c r="F71" s="69">
        <f t="shared" si="6"/>
        <v>7.7267521536000006</v>
      </c>
      <c r="G71" s="69">
        <f t="shared" si="6"/>
        <v>7.5657781504000008</v>
      </c>
      <c r="H71" s="69">
        <f t="shared" si="6"/>
        <v>7.404804147200001</v>
      </c>
      <c r="I71" s="69">
        <f t="shared" si="6"/>
        <v>7.2438301440000012</v>
      </c>
      <c r="J71" s="69">
        <f t="shared" si="6"/>
        <v>7.0828561408000006</v>
      </c>
      <c r="K71" s="69">
        <f t="shared" si="6"/>
        <v>6.9218821376000008</v>
      </c>
      <c r="L71" s="69">
        <f t="shared" si="6"/>
        <v>6.7609081344000002</v>
      </c>
      <c r="M71" s="69">
        <f t="shared" si="6"/>
        <v>6.5999341312000013</v>
      </c>
      <c r="N71" s="69">
        <f t="shared" si="6"/>
        <v>6.4389601280000015</v>
      </c>
    </row>
    <row r="72" spans="1:15" ht="14">
      <c r="B72" s="34" t="s">
        <v>75</v>
      </c>
      <c r="C72" s="37">
        <v>20</v>
      </c>
      <c r="D72" s="71">
        <f t="shared" ref="D72:D83" si="7">IF((1-$K$19)*(1-D$30/100)&lt;=0.2,$C72*0.2,$C72*(1-$K$19)*(1-D$30/100))</f>
        <v>10.060875200000002</v>
      </c>
      <c r="E72" s="71">
        <f t="shared" si="6"/>
        <v>9.8596576960000011</v>
      </c>
      <c r="F72" s="71">
        <f t="shared" si="6"/>
        <v>9.6584401920000005</v>
      </c>
      <c r="G72" s="71">
        <f t="shared" si="6"/>
        <v>9.4572226880000017</v>
      </c>
      <c r="H72" s="71">
        <f t="shared" si="6"/>
        <v>9.2560051840000028</v>
      </c>
      <c r="I72" s="71">
        <f t="shared" si="6"/>
        <v>9.0547876800000022</v>
      </c>
      <c r="J72" s="71">
        <f t="shared" si="6"/>
        <v>8.8535701760000016</v>
      </c>
      <c r="K72" s="71">
        <f t="shared" si="6"/>
        <v>8.652352672000001</v>
      </c>
      <c r="L72" s="71">
        <f t="shared" si="6"/>
        <v>8.4511351680000004</v>
      </c>
      <c r="M72" s="71">
        <f t="shared" si="6"/>
        <v>8.2499176640000016</v>
      </c>
      <c r="N72" s="71">
        <f t="shared" si="6"/>
        <v>8.048700160000001</v>
      </c>
    </row>
    <row r="73" spans="1:15" ht="14">
      <c r="B73" s="34" t="s">
        <v>76</v>
      </c>
      <c r="C73" s="36">
        <f>C72-6</f>
        <v>14</v>
      </c>
      <c r="D73" s="69">
        <f t="shared" si="7"/>
        <v>7.0426126400000006</v>
      </c>
      <c r="E73" s="69">
        <f t="shared" si="6"/>
        <v>6.9017603872000004</v>
      </c>
      <c r="F73" s="69">
        <f t="shared" si="6"/>
        <v>6.7609081344000002</v>
      </c>
      <c r="G73" s="69">
        <f t="shared" si="6"/>
        <v>6.6200558815999999</v>
      </c>
      <c r="H73" s="69">
        <f t="shared" si="6"/>
        <v>6.4792036288000006</v>
      </c>
      <c r="I73" s="69">
        <f t="shared" si="6"/>
        <v>6.3383513760000003</v>
      </c>
      <c r="J73" s="69">
        <f t="shared" si="6"/>
        <v>6.197499123200001</v>
      </c>
      <c r="K73" s="69">
        <f t="shared" si="6"/>
        <v>6.0566468704000007</v>
      </c>
      <c r="L73" s="69">
        <f t="shared" si="6"/>
        <v>5.9157946176000005</v>
      </c>
      <c r="M73" s="69">
        <f t="shared" si="6"/>
        <v>5.7749423648000011</v>
      </c>
      <c r="N73" s="69">
        <f t="shared" si="6"/>
        <v>5.6340901120000009</v>
      </c>
    </row>
    <row r="74" spans="1:15" ht="14">
      <c r="B74" s="34" t="s">
        <v>77</v>
      </c>
      <c r="C74" s="38">
        <f t="shared" ref="C74:C77" si="8">C73-0.5</f>
        <v>13.5</v>
      </c>
      <c r="D74" s="71">
        <f t="shared" si="7"/>
        <v>6.7910907600000012</v>
      </c>
      <c r="E74" s="71">
        <f t="shared" si="6"/>
        <v>6.6552689448000013</v>
      </c>
      <c r="F74" s="71">
        <f t="shared" si="6"/>
        <v>6.5194471296000005</v>
      </c>
      <c r="G74" s="71">
        <f t="shared" si="6"/>
        <v>6.3836253144000006</v>
      </c>
      <c r="H74" s="71">
        <f t="shared" si="6"/>
        <v>6.2478034992000016</v>
      </c>
      <c r="I74" s="71">
        <f t="shared" si="6"/>
        <v>6.1119816840000016</v>
      </c>
      <c r="J74" s="71">
        <f t="shared" si="6"/>
        <v>5.9761598688000008</v>
      </c>
      <c r="K74" s="71">
        <f t="shared" si="6"/>
        <v>5.8403380536000009</v>
      </c>
      <c r="L74" s="71">
        <f t="shared" si="6"/>
        <v>5.704516238400001</v>
      </c>
      <c r="M74" s="71">
        <f t="shared" si="6"/>
        <v>5.5686944232000011</v>
      </c>
      <c r="N74" s="71">
        <f t="shared" si="6"/>
        <v>5.4328726080000012</v>
      </c>
    </row>
    <row r="75" spans="1:15" ht="14">
      <c r="B75" s="34" t="s">
        <v>78</v>
      </c>
      <c r="C75" s="36">
        <f t="shared" si="8"/>
        <v>13</v>
      </c>
      <c r="D75" s="69">
        <f t="shared" si="7"/>
        <v>6.5395688800000009</v>
      </c>
      <c r="E75" s="69">
        <f t="shared" si="6"/>
        <v>6.4087775024000004</v>
      </c>
      <c r="F75" s="69">
        <f t="shared" si="6"/>
        <v>6.2779861248000008</v>
      </c>
      <c r="G75" s="69">
        <f t="shared" si="6"/>
        <v>6.1471947472000004</v>
      </c>
      <c r="H75" s="69">
        <f t="shared" si="6"/>
        <v>6.0164033696000008</v>
      </c>
      <c r="I75" s="69">
        <f t="shared" si="6"/>
        <v>5.8856119920000012</v>
      </c>
      <c r="J75" s="69">
        <f t="shared" si="6"/>
        <v>5.7548206144000007</v>
      </c>
      <c r="K75" s="69">
        <f t="shared" si="6"/>
        <v>5.6240292368000011</v>
      </c>
      <c r="L75" s="69">
        <f t="shared" si="6"/>
        <v>5.4932378592000006</v>
      </c>
      <c r="M75" s="69">
        <f t="shared" si="6"/>
        <v>5.362446481600001</v>
      </c>
      <c r="N75" s="69">
        <f t="shared" si="6"/>
        <v>5.2316551040000014</v>
      </c>
    </row>
    <row r="76" spans="1:15" ht="14">
      <c r="B76" s="34" t="s">
        <v>79</v>
      </c>
      <c r="C76" s="38">
        <f t="shared" si="8"/>
        <v>12.5</v>
      </c>
      <c r="D76" s="71">
        <f t="shared" si="7"/>
        <v>6.2880470000000006</v>
      </c>
      <c r="E76" s="71">
        <f t="shared" si="6"/>
        <v>6.1622860600000005</v>
      </c>
      <c r="F76" s="71">
        <f t="shared" si="6"/>
        <v>6.0365251200000003</v>
      </c>
      <c r="G76" s="71">
        <f t="shared" si="6"/>
        <v>5.9107641800000001</v>
      </c>
      <c r="H76" s="71">
        <f t="shared" si="6"/>
        <v>5.7850032400000009</v>
      </c>
      <c r="I76" s="71">
        <f t="shared" si="6"/>
        <v>5.6592423000000007</v>
      </c>
      <c r="J76" s="71">
        <f t="shared" si="6"/>
        <v>5.5334813600000006</v>
      </c>
      <c r="K76" s="71">
        <f t="shared" si="6"/>
        <v>5.4077204200000004</v>
      </c>
      <c r="L76" s="71">
        <f t="shared" si="6"/>
        <v>5.2819594800000003</v>
      </c>
      <c r="M76" s="71">
        <f t="shared" si="6"/>
        <v>5.156198540000001</v>
      </c>
      <c r="N76" s="71">
        <f t="shared" si="6"/>
        <v>5.0304376000000008</v>
      </c>
    </row>
    <row r="77" spans="1:15" ht="14">
      <c r="B77" s="34" t="s">
        <v>80</v>
      </c>
      <c r="C77" s="36">
        <f t="shared" si="8"/>
        <v>12</v>
      </c>
      <c r="D77" s="69">
        <f t="shared" si="7"/>
        <v>6.0365251200000003</v>
      </c>
      <c r="E77" s="69">
        <f t="shared" si="6"/>
        <v>5.9157946176000005</v>
      </c>
      <c r="F77" s="69">
        <f t="shared" si="6"/>
        <v>5.7950641151999998</v>
      </c>
      <c r="G77" s="69">
        <f t="shared" si="6"/>
        <v>5.6743336127999999</v>
      </c>
      <c r="H77" s="69">
        <f t="shared" si="6"/>
        <v>5.5536031104000001</v>
      </c>
      <c r="I77" s="69">
        <f t="shared" si="6"/>
        <v>5.4328726080000003</v>
      </c>
      <c r="J77" s="69">
        <f t="shared" si="6"/>
        <v>5.3121421056000004</v>
      </c>
      <c r="K77" s="69">
        <f t="shared" si="6"/>
        <v>5.1914116032000006</v>
      </c>
      <c r="L77" s="69">
        <f t="shared" si="6"/>
        <v>5.0706811007999999</v>
      </c>
      <c r="M77" s="69">
        <f t="shared" si="6"/>
        <v>4.949950598400001</v>
      </c>
      <c r="N77" s="69">
        <f t="shared" si="6"/>
        <v>4.8292200960000002</v>
      </c>
    </row>
    <row r="78" spans="1:15" ht="14">
      <c r="B78" s="34" t="s">
        <v>81</v>
      </c>
      <c r="C78" s="37">
        <v>18</v>
      </c>
      <c r="D78" s="71">
        <f t="shared" si="7"/>
        <v>9.0547876800000004</v>
      </c>
      <c r="E78" s="71">
        <f t="shared" si="6"/>
        <v>8.8736919264000012</v>
      </c>
      <c r="F78" s="71">
        <f t="shared" si="6"/>
        <v>8.6925961728000001</v>
      </c>
      <c r="G78" s="71">
        <f t="shared" si="6"/>
        <v>8.5115004192000008</v>
      </c>
      <c r="H78" s="71">
        <f t="shared" si="6"/>
        <v>8.3304046656000015</v>
      </c>
      <c r="I78" s="71">
        <f t="shared" si="6"/>
        <v>8.1493089120000004</v>
      </c>
      <c r="J78" s="71">
        <f t="shared" si="6"/>
        <v>7.9682131584000002</v>
      </c>
      <c r="K78" s="71">
        <f t="shared" si="6"/>
        <v>7.7871174048</v>
      </c>
      <c r="L78" s="71">
        <f t="shared" si="6"/>
        <v>7.6060216511999998</v>
      </c>
      <c r="M78" s="71">
        <f t="shared" si="6"/>
        <v>7.4249258976000005</v>
      </c>
      <c r="N78" s="71">
        <f t="shared" si="6"/>
        <v>7.2438301440000004</v>
      </c>
    </row>
    <row r="79" spans="1:15" ht="14">
      <c r="B79" s="34" t="s">
        <v>82</v>
      </c>
      <c r="C79" s="36">
        <f>C78+6</f>
        <v>24</v>
      </c>
      <c r="D79" s="69">
        <f t="shared" si="7"/>
        <v>12.073050240000001</v>
      </c>
      <c r="E79" s="69">
        <f t="shared" si="6"/>
        <v>11.831589235200001</v>
      </c>
      <c r="F79" s="69">
        <f t="shared" si="6"/>
        <v>11.5901282304</v>
      </c>
      <c r="G79" s="69">
        <f t="shared" si="6"/>
        <v>11.3486672256</v>
      </c>
      <c r="H79" s="69">
        <f t="shared" si="6"/>
        <v>11.1072062208</v>
      </c>
      <c r="I79" s="69">
        <f t="shared" si="6"/>
        <v>10.865745216000001</v>
      </c>
      <c r="J79" s="69">
        <f t="shared" si="6"/>
        <v>10.624284211200001</v>
      </c>
      <c r="K79" s="69">
        <f t="shared" si="6"/>
        <v>10.382823206400001</v>
      </c>
      <c r="L79" s="69">
        <f t="shared" si="6"/>
        <v>10.1413622016</v>
      </c>
      <c r="M79" s="69">
        <f t="shared" si="6"/>
        <v>9.8999011968000019</v>
      </c>
      <c r="N79" s="69">
        <f t="shared" si="6"/>
        <v>9.6584401920000005</v>
      </c>
    </row>
    <row r="80" spans="1:15" ht="14">
      <c r="B80" s="34" t="s">
        <v>83</v>
      </c>
      <c r="C80" s="38">
        <f t="shared" ref="C80:C83" si="9">C79-0.5</f>
        <v>23.5</v>
      </c>
      <c r="D80" s="71">
        <f t="shared" si="7"/>
        <v>11.821528360000002</v>
      </c>
      <c r="E80" s="71">
        <f t="shared" si="6"/>
        <v>11.585097792800001</v>
      </c>
      <c r="F80" s="71">
        <f t="shared" si="6"/>
        <v>11.348667225600002</v>
      </c>
      <c r="G80" s="71">
        <f t="shared" si="6"/>
        <v>11.112236658400001</v>
      </c>
      <c r="H80" s="71">
        <f t="shared" si="6"/>
        <v>10.875806091200003</v>
      </c>
      <c r="I80" s="71">
        <f t="shared" si="6"/>
        <v>10.639375524000002</v>
      </c>
      <c r="J80" s="71">
        <f t="shared" si="6"/>
        <v>10.402944956800003</v>
      </c>
      <c r="K80" s="71">
        <f t="shared" si="6"/>
        <v>10.166514389600001</v>
      </c>
      <c r="L80" s="71">
        <f t="shared" si="6"/>
        <v>9.9300838224000021</v>
      </c>
      <c r="M80" s="71">
        <f t="shared" si="6"/>
        <v>9.6936532552000028</v>
      </c>
      <c r="N80" s="71">
        <f t="shared" si="6"/>
        <v>9.4572226880000017</v>
      </c>
    </row>
    <row r="81" spans="1:15" ht="14">
      <c r="B81" s="34" t="s">
        <v>84</v>
      </c>
      <c r="C81" s="36">
        <f t="shared" si="9"/>
        <v>23</v>
      </c>
      <c r="D81" s="69">
        <f t="shared" si="7"/>
        <v>11.570006480000002</v>
      </c>
      <c r="E81" s="69">
        <f t="shared" si="6"/>
        <v>11.338606350400001</v>
      </c>
      <c r="F81" s="69">
        <f t="shared" si="6"/>
        <v>11.107206220800002</v>
      </c>
      <c r="G81" s="69">
        <f t="shared" si="6"/>
        <v>10.875806091200001</v>
      </c>
      <c r="H81" s="69">
        <f t="shared" si="6"/>
        <v>10.644405961600002</v>
      </c>
      <c r="I81" s="69">
        <f t="shared" si="6"/>
        <v>10.413005832000001</v>
      </c>
      <c r="J81" s="69">
        <f t="shared" si="6"/>
        <v>10.181605702400002</v>
      </c>
      <c r="K81" s="69">
        <f t="shared" si="6"/>
        <v>9.9502055728000016</v>
      </c>
      <c r="L81" s="69">
        <f t="shared" si="6"/>
        <v>9.7188054432000008</v>
      </c>
      <c r="M81" s="69">
        <f t="shared" si="6"/>
        <v>9.4874053136000018</v>
      </c>
      <c r="N81" s="69">
        <f t="shared" si="6"/>
        <v>9.2560051840000011</v>
      </c>
    </row>
    <row r="82" spans="1:15" ht="14">
      <c r="B82" s="34" t="s">
        <v>85</v>
      </c>
      <c r="C82" s="38">
        <f t="shared" si="9"/>
        <v>22.5</v>
      </c>
      <c r="D82" s="71">
        <f t="shared" si="7"/>
        <v>11.318484600000001</v>
      </c>
      <c r="E82" s="71">
        <f t="shared" si="6"/>
        <v>11.092114908000001</v>
      </c>
      <c r="F82" s="71">
        <f t="shared" si="6"/>
        <v>10.865745216000001</v>
      </c>
      <c r="G82" s="71">
        <f t="shared" si="6"/>
        <v>10.639375524</v>
      </c>
      <c r="H82" s="71">
        <f t="shared" si="6"/>
        <v>10.413005832000001</v>
      </c>
      <c r="I82" s="71">
        <f t="shared" si="6"/>
        <v>10.186636140000001</v>
      </c>
      <c r="J82" s="71">
        <f t="shared" si="6"/>
        <v>9.9602664480000005</v>
      </c>
      <c r="K82" s="71">
        <f t="shared" si="6"/>
        <v>9.7338967560000018</v>
      </c>
      <c r="L82" s="71">
        <f t="shared" si="6"/>
        <v>9.5075270640000014</v>
      </c>
      <c r="M82" s="71">
        <f t="shared" si="6"/>
        <v>9.2811573720000027</v>
      </c>
      <c r="N82" s="71">
        <f t="shared" si="6"/>
        <v>9.0547876800000022</v>
      </c>
    </row>
    <row r="83" spans="1:15" ht="14.5" thickBot="1">
      <c r="B83" s="39" t="s">
        <v>86</v>
      </c>
      <c r="C83" s="43">
        <f t="shared" si="9"/>
        <v>22</v>
      </c>
      <c r="D83" s="69">
        <f t="shared" si="7"/>
        <v>11.066962720000001</v>
      </c>
      <c r="E83" s="69">
        <f t="shared" si="6"/>
        <v>10.845623465600001</v>
      </c>
      <c r="F83" s="69">
        <f t="shared" si="6"/>
        <v>10.624284211200001</v>
      </c>
      <c r="G83" s="69">
        <f t="shared" si="6"/>
        <v>10.402944956800001</v>
      </c>
      <c r="H83" s="69">
        <f t="shared" si="6"/>
        <v>10.181605702400001</v>
      </c>
      <c r="I83" s="69">
        <f t="shared" si="6"/>
        <v>9.9602664480000005</v>
      </c>
      <c r="J83" s="69">
        <f t="shared" si="6"/>
        <v>9.7389271936000004</v>
      </c>
      <c r="K83" s="69">
        <f t="shared" si="6"/>
        <v>9.5175879392000002</v>
      </c>
      <c r="L83" s="69">
        <f t="shared" si="6"/>
        <v>9.2962486848000001</v>
      </c>
      <c r="M83" s="69">
        <f t="shared" si="6"/>
        <v>9.0749094304000018</v>
      </c>
      <c r="N83" s="69">
        <f t="shared" si="6"/>
        <v>8.8535701760000016</v>
      </c>
    </row>
    <row r="84" spans="1:15" ht="14.5" thickBot="1"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</row>
    <row r="85" spans="1:15" ht="14.5">
      <c r="A85" s="1"/>
      <c r="B85" s="3"/>
      <c r="C85" s="6" t="s">
        <v>37</v>
      </c>
      <c r="D85" s="6" t="s">
        <v>26</v>
      </c>
      <c r="E85" s="23" t="s">
        <v>27</v>
      </c>
      <c r="F85" s="23" t="s">
        <v>28</v>
      </c>
      <c r="G85" s="24" t="s">
        <v>29</v>
      </c>
      <c r="H85" s="24" t="s">
        <v>30</v>
      </c>
      <c r="I85" s="25" t="s">
        <v>31</v>
      </c>
      <c r="J85" s="25" t="s">
        <v>32</v>
      </c>
      <c r="K85" s="26" t="s">
        <v>33</v>
      </c>
      <c r="L85" s="26" t="s">
        <v>34</v>
      </c>
      <c r="M85" s="27" t="s">
        <v>35</v>
      </c>
      <c r="N85" s="28" t="s">
        <v>36</v>
      </c>
      <c r="O85" s="1"/>
    </row>
    <row r="86" spans="1:15" ht="14">
      <c r="B86" s="34" t="s">
        <v>87</v>
      </c>
      <c r="C86" s="37">
        <v>16</v>
      </c>
      <c r="D86" s="70">
        <f>IF((1-$K$19)*(1-D$30/100)&lt;=0.2,$C86*0.2,$C86*(1-$K$19)*(1-D$30/100))</f>
        <v>8.048700160000001</v>
      </c>
      <c r="E86" s="70">
        <f t="shared" ref="E86:N88" si="10">IF((1-$K$19)*(1-E$30/100)&lt;=0.2,$C86*0.2,$C86*(1-$K$19)*(1-E$30/100))</f>
        <v>7.8877261568000012</v>
      </c>
      <c r="F86" s="70">
        <f t="shared" si="10"/>
        <v>7.7267521536000006</v>
      </c>
      <c r="G86" s="70">
        <f t="shared" si="10"/>
        <v>7.5657781504000008</v>
      </c>
      <c r="H86" s="70">
        <f t="shared" si="10"/>
        <v>7.404804147200001</v>
      </c>
      <c r="I86" s="70">
        <f t="shared" si="10"/>
        <v>7.2438301440000012</v>
      </c>
      <c r="J86" s="70">
        <f t="shared" si="10"/>
        <v>7.0828561408000006</v>
      </c>
      <c r="K86" s="70">
        <f t="shared" si="10"/>
        <v>6.9218821376000008</v>
      </c>
      <c r="L86" s="70">
        <f t="shared" si="10"/>
        <v>6.7609081344000002</v>
      </c>
      <c r="M86" s="70">
        <f t="shared" si="10"/>
        <v>6.5999341312000013</v>
      </c>
      <c r="N86" s="70">
        <f t="shared" si="10"/>
        <v>6.4389601280000015</v>
      </c>
    </row>
    <row r="87" spans="1:15" ht="14">
      <c r="B87" s="34" t="s">
        <v>88</v>
      </c>
      <c r="C87" s="44">
        <v>8</v>
      </c>
      <c r="D87" s="72">
        <f t="shared" ref="D87:D88" si="11">IF((1-$K$19)*(1-D$30/100)&lt;=0.2,$C87*0.2,$C87*(1-$K$19)*(1-D$30/100))</f>
        <v>4.0243500800000005</v>
      </c>
      <c r="E87" s="72">
        <f t="shared" si="10"/>
        <v>3.9438630784000006</v>
      </c>
      <c r="F87" s="72">
        <f t="shared" si="10"/>
        <v>3.8633760768000003</v>
      </c>
      <c r="G87" s="72">
        <f t="shared" si="10"/>
        <v>3.7828890752000004</v>
      </c>
      <c r="H87" s="72">
        <f t="shared" si="10"/>
        <v>3.7024020736000005</v>
      </c>
      <c r="I87" s="72">
        <f t="shared" si="10"/>
        <v>3.6219150720000006</v>
      </c>
      <c r="J87" s="72">
        <f t="shared" si="10"/>
        <v>3.5414280704000003</v>
      </c>
      <c r="K87" s="72">
        <f t="shared" si="10"/>
        <v>3.4609410688000004</v>
      </c>
      <c r="L87" s="72">
        <f t="shared" si="10"/>
        <v>3.3804540672000001</v>
      </c>
      <c r="M87" s="72">
        <f t="shared" si="10"/>
        <v>3.2999670656000006</v>
      </c>
      <c r="N87" s="72">
        <f t="shared" si="10"/>
        <v>3.2194800640000008</v>
      </c>
    </row>
    <row r="88" spans="1:15" ht="14.5" thickBot="1">
      <c r="B88" s="39" t="s">
        <v>89</v>
      </c>
      <c r="C88" s="40">
        <v>14</v>
      </c>
      <c r="D88" s="70">
        <f t="shared" si="11"/>
        <v>7.0426126400000006</v>
      </c>
      <c r="E88" s="70">
        <f t="shared" si="10"/>
        <v>6.9017603872000004</v>
      </c>
      <c r="F88" s="70">
        <f t="shared" si="10"/>
        <v>6.7609081344000002</v>
      </c>
      <c r="G88" s="70">
        <f t="shared" si="10"/>
        <v>6.6200558815999999</v>
      </c>
      <c r="H88" s="70">
        <f t="shared" si="10"/>
        <v>6.4792036288000006</v>
      </c>
      <c r="I88" s="70">
        <f t="shared" si="10"/>
        <v>6.3383513760000003</v>
      </c>
      <c r="J88" s="70">
        <f t="shared" si="10"/>
        <v>6.197499123200001</v>
      </c>
      <c r="K88" s="70">
        <f t="shared" si="10"/>
        <v>6.0566468704000007</v>
      </c>
      <c r="L88" s="70">
        <f t="shared" si="10"/>
        <v>5.9157946176000005</v>
      </c>
      <c r="M88" s="70">
        <f t="shared" si="10"/>
        <v>5.7749423648000011</v>
      </c>
      <c r="N88" s="70">
        <f t="shared" si="10"/>
        <v>5.6340901120000009</v>
      </c>
    </row>
  </sheetData>
  <mergeCells count="6">
    <mergeCell ref="E53:N56"/>
    <mergeCell ref="L2:N2"/>
    <mergeCell ref="I3:N3"/>
    <mergeCell ref="K18:L18"/>
    <mergeCell ref="K19:L19"/>
    <mergeCell ref="I20:I21"/>
  </mergeCells>
  <phoneticPr fontId="7" type="noConversion"/>
  <dataValidations count="2">
    <dataValidation type="list" allowBlank="1" sqref="G20" xr:uid="{00000000-0002-0000-0000-000000000000}">
      <formula1>"해제,4셋적용,레벨2적용(4셋),6셋적용,레벨2적용(6셋)"</formula1>
    </dataValidation>
    <dataValidation type="list" allowBlank="1" sqref="G19 G21" xr:uid="{00000000-0002-0000-0000-000001000000}">
      <formula1>"해제,적용"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배마 스킬 쿨타임 계산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김재현</dc:creator>
  <cp:lastModifiedBy>jehyun</cp:lastModifiedBy>
  <dcterms:created xsi:type="dcterms:W3CDTF">2022-04-22T18:12:07Z</dcterms:created>
  <dcterms:modified xsi:type="dcterms:W3CDTF">2022-04-23T04:53:48Z</dcterms:modified>
</cp:coreProperties>
</file>