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종호\Desktop\"/>
    </mc:Choice>
  </mc:AlternateContent>
  <xr:revisionPtr revIDLastSave="0" documentId="13_ncr:1_{048AA064-0879-4F27-B99D-8A45B8AE84E1}" xr6:coauthVersionLast="47" xr6:coauthVersionMax="47" xr10:uidLastSave="{00000000-0000-0000-0000-000000000000}"/>
  <bookViews>
    <workbookView xWindow="1860" yWindow="2925" windowWidth="26865" windowHeight="12990" activeTab="1" xr2:uid="{3C79C292-9DDE-45FA-BC11-745983B86216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D16" i="2"/>
  <c r="D19" i="2" s="1"/>
  <c r="N19" i="2" s="1"/>
  <c r="D17" i="2"/>
  <c r="N17" i="2" s="1"/>
  <c r="M9" i="2"/>
  <c r="J9" i="2"/>
  <c r="N23" i="2"/>
  <c r="N24" i="2"/>
  <c r="N28" i="2"/>
  <c r="N27" i="2"/>
  <c r="E13" i="2"/>
  <c r="E12" i="2"/>
  <c r="C11" i="1"/>
  <c r="E11" i="1"/>
  <c r="C10" i="1"/>
  <c r="E10" i="1"/>
  <c r="G10" i="1"/>
  <c r="H10" i="1"/>
  <c r="N6" i="1"/>
  <c r="K21" i="1"/>
  <c r="K22" i="1"/>
  <c r="K24" i="1"/>
  <c r="K25" i="1"/>
  <c r="B15" i="1"/>
  <c r="B18" i="1"/>
  <c r="B14" i="1"/>
  <c r="B17" i="1"/>
  <c r="K6" i="1"/>
  <c r="G11" i="1"/>
  <c r="H11" i="1"/>
  <c r="O6" i="1"/>
  <c r="P6" i="1"/>
  <c r="L14" i="1"/>
  <c r="L17" i="1"/>
  <c r="L18" i="1"/>
  <c r="M17" i="1"/>
  <c r="L15" i="1"/>
  <c r="F6" i="1"/>
  <c r="E6" i="1"/>
  <c r="M14" i="1"/>
  <c r="O14" i="1"/>
  <c r="G6" i="1"/>
  <c r="H6" i="1"/>
  <c r="G13" i="2" l="1"/>
  <c r="I13" i="2" s="1"/>
  <c r="J13" i="2" s="1"/>
  <c r="G12" i="2"/>
  <c r="I12" i="2" s="1"/>
  <c r="J12" i="2" s="1"/>
  <c r="J4" i="2" s="1"/>
  <c r="O23" i="2"/>
  <c r="N9" i="2"/>
  <c r="O9" i="2" s="1"/>
  <c r="N16" i="2"/>
  <c r="O16" i="2" s="1"/>
  <c r="D20" i="2"/>
  <c r="N20" i="2" s="1"/>
  <c r="O19" i="2" s="1"/>
  <c r="I9" i="2" l="1"/>
  <c r="K4" i="2"/>
  <c r="Q16" i="2"/>
  <c r="P23" i="2" s="1"/>
  <c r="I6" i="2" l="1"/>
  <c r="I4" i="2"/>
</calcChain>
</file>

<file path=xl/sharedStrings.xml><?xml version="1.0" encoding="utf-8"?>
<sst xmlns="http://schemas.openxmlformats.org/spreadsheetml/2006/main" count="102" uniqueCount="52">
  <si>
    <t>계수</t>
    <phoneticPr fontId="2" type="noConversion"/>
  </si>
  <si>
    <t>악제</t>
    <phoneticPr fontId="2" type="noConversion"/>
  </si>
  <si>
    <t>원저</t>
    <phoneticPr fontId="2" type="noConversion"/>
  </si>
  <si>
    <t>매듭</t>
    <phoneticPr fontId="2" type="noConversion"/>
  </si>
  <si>
    <t>불행</t>
    <phoneticPr fontId="2" type="noConversion"/>
  </si>
  <si>
    <t>어활디법</t>
    <phoneticPr fontId="2" type="noConversion"/>
  </si>
  <si>
    <t>크리</t>
    <phoneticPr fontId="2" type="noConversion"/>
  </si>
  <si>
    <t>티어효과</t>
    <phoneticPr fontId="2" type="noConversion"/>
  </si>
  <si>
    <t>기본시전시간</t>
    <phoneticPr fontId="2" type="noConversion"/>
  </si>
  <si>
    <t>가속</t>
    <phoneticPr fontId="2" type="noConversion"/>
  </si>
  <si>
    <t>시전속도</t>
    <phoneticPr fontId="2" type="noConversion"/>
  </si>
  <si>
    <t>블러드</t>
    <phoneticPr fontId="2" type="noConversion"/>
  </si>
  <si>
    <t>최종시전시간</t>
    <phoneticPr fontId="2" type="noConversion"/>
  </si>
  <si>
    <t>파괴적용횟수</t>
    <phoneticPr fontId="2" type="noConversion"/>
  </si>
  <si>
    <t>증댐</t>
    <phoneticPr fontId="2" type="noConversion"/>
  </si>
  <si>
    <t>파괴최소기대값</t>
    <phoneticPr fontId="2" type="noConversion"/>
  </si>
  <si>
    <t>파괴최대기대값</t>
    <phoneticPr fontId="2" type="noConversion"/>
  </si>
  <si>
    <t>일반</t>
    <phoneticPr fontId="2" type="noConversion"/>
  </si>
  <si>
    <t>생전회복량</t>
    <phoneticPr fontId="2" type="noConversion"/>
  </si>
  <si>
    <t>특마평균회복량</t>
    <phoneticPr fontId="2" type="noConversion"/>
  </si>
  <si>
    <t>기대값</t>
    <phoneticPr fontId="2" type="noConversion"/>
  </si>
  <si>
    <t>기본댐</t>
    <phoneticPr fontId="2" type="noConversion"/>
  </si>
  <si>
    <t>파괴</t>
    <phoneticPr fontId="2" type="noConversion"/>
  </si>
  <si>
    <t>파괴로인한 기대값</t>
    <phoneticPr fontId="2" type="noConversion"/>
  </si>
  <si>
    <t>파괴평균기대값(노블)</t>
    <phoneticPr fontId="2" type="noConversion"/>
  </si>
  <si>
    <t>파괴평균기대값(블)</t>
    <phoneticPr fontId="2" type="noConversion"/>
  </si>
  <si>
    <t>글쿨세이브</t>
    <phoneticPr fontId="2" type="noConversion"/>
  </si>
  <si>
    <t>특마이익값</t>
    <phoneticPr fontId="2" type="noConversion"/>
  </si>
  <si>
    <t>특마최소회복량</t>
    <phoneticPr fontId="2" type="noConversion"/>
  </si>
  <si>
    <t>특마최대회복량</t>
    <phoneticPr fontId="2" type="noConversion"/>
  </si>
  <si>
    <t>굴단</t>
    <phoneticPr fontId="2" type="noConversion"/>
  </si>
  <si>
    <t>증댐효과(파흑)</t>
  </si>
  <si>
    <t>증댐효과(고흑)</t>
  </si>
  <si>
    <t>최대</t>
  </si>
  <si>
    <t>최소</t>
  </si>
  <si>
    <t>증가피해량</t>
  </si>
  <si>
    <t>증댐효과평균기대값</t>
  </si>
  <si>
    <t>크리효과평균기대값</t>
  </si>
  <si>
    <t>SM+T6 4PCS</t>
  </si>
  <si>
    <t>생전시전수</t>
  </si>
  <si>
    <t>크리</t>
  </si>
  <si>
    <t>파괴크리</t>
  </si>
  <si>
    <t>파괴일반</t>
  </si>
  <si>
    <t>블</t>
  </si>
  <si>
    <t>노블</t>
  </si>
  <si>
    <t>매 시전당 파괴 기대값</t>
    <phoneticPr fontId="2" type="noConversion"/>
  </si>
  <si>
    <t>특마평균기대값</t>
    <phoneticPr fontId="2" type="noConversion"/>
  </si>
  <si>
    <t>굴단가속</t>
    <phoneticPr fontId="2" type="noConversion"/>
  </si>
  <si>
    <t>특마로 아낀 시간</t>
    <phoneticPr fontId="2" type="noConversion"/>
  </si>
  <si>
    <t>Spell Power</t>
    <phoneticPr fontId="2" type="noConversion"/>
  </si>
  <si>
    <t>Haste</t>
    <phoneticPr fontId="2" type="noConversion"/>
  </si>
  <si>
    <t>Crit%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</si>
</sst>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43" formatCode="_-* #,##0.00_-;\-* #,##0.00_-;_-* &quot;-&quot;??_-;_-@_-"/>
    <numFmt numFmtId="176" formatCode="_-* #,##0.00000_-;\-* #,##0.00000_-;_-* &quot;-&quot;_-;_-@_-"/>
    <numFmt numFmtId="177" formatCode="_-* #,##0.00000_-;\-* #,##0.00000_-;_-* &quot;-&quot;?????_-;_-@_-"/>
    <numFmt numFmtId="178" formatCode="_-* #,##0.000_-;\-* #,##0.00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1" fontId="0" fillId="0" borderId="0" xfId="1" applyFont="1">
      <alignment vertical="center"/>
    </xf>
    <xf numFmtId="176" fontId="0" fillId="0" borderId="0" xfId="1" applyNumberFormat="1" applyFont="1">
      <alignment vertical="center"/>
    </xf>
    <xf numFmtId="43" fontId="0" fillId="0" borderId="0" xfId="0" applyNumberFormat="1">
      <alignment vertical="center"/>
    </xf>
    <xf numFmtId="43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8" fontId="0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3" xfId="3" applyBorder="1" applyAlignment="1">
      <alignment horizontal="center" vertical="center"/>
    </xf>
    <xf numFmtId="0" fontId="3" fillId="2" borderId="4" xfId="2" applyBorder="1" applyAlignment="1">
      <alignment horizontal="center" vertical="center"/>
    </xf>
    <xf numFmtId="0" fontId="3" fillId="2" borderId="0" xfId="2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4" fillId="3" borderId="5" xfId="3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5" xfId="3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4" fillId="3" borderId="8" xfId="3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나쁨" xfId="3" builtinId="27"/>
    <cellStyle name="쉼표 [0]" xfId="1" builtinId="6"/>
    <cellStyle name="좋음" xfId="2" builtinId="26"/>
    <cellStyle name="표준" xfId="0" builtinId="0"/>
  </cellStyles>
  <dxfs count="0"/>
  <tableStyles count="1" defaultTableStyle="TableStyleMedium2" defaultPivotStyle="PivotStyleLight16">
    <tableStyle name="Invisible" pivot="0" table="0" count="0" xr9:uid="{503468B0-8E8B-44EE-A32D-6F82FBB775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G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790575</xdr:colOff>
          <xdr:row>1</xdr:row>
          <xdr:rowOff>190500</xdr:rowOff>
        </xdr:from>
        <xdr:to>
          <xdr:col>7</xdr:col>
          <xdr:colOff>104775</xdr:colOff>
          <xdr:row>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4E49-76C0-4977-9C8A-5C2BB989D541}">
  <dimension ref="A5:P25"/>
  <sheetViews>
    <sheetView workbookViewId="0">
      <selection sqref="A1:XFD1048576"/>
    </sheetView>
  </sheetViews>
  <sheetFormatPr defaultRowHeight="16.5" x14ac:dyDescent="0.3"/>
  <cols>
    <col min="1" max="1" width="15.375" customWidth="1"/>
    <col min="4" max="5" width="10.375" bestFit="1" customWidth="1"/>
    <col min="6" max="9" width="9.75" bestFit="1" customWidth="1"/>
    <col min="14" max="14" width="9.75" bestFit="1" customWidth="1"/>
    <col min="16" max="16" width="9.75" bestFit="1" customWidth="1"/>
  </cols>
  <sheetData>
    <row r="5" spans="1:16" x14ac:dyDescent="0.3">
      <c r="B5" t="s">
        <v>14</v>
      </c>
      <c r="C5" t="s">
        <v>6</v>
      </c>
      <c r="D5" t="s">
        <v>9</v>
      </c>
      <c r="E5" t="s">
        <v>15</v>
      </c>
      <c r="F5" t="s">
        <v>16</v>
      </c>
      <c r="G5" t="s">
        <v>25</v>
      </c>
      <c r="H5" t="s">
        <v>24</v>
      </c>
      <c r="K5" t="s">
        <v>18</v>
      </c>
      <c r="L5" t="s">
        <v>28</v>
      </c>
      <c r="M5" t="s">
        <v>29</v>
      </c>
      <c r="N5" t="s">
        <v>19</v>
      </c>
      <c r="O5" t="s">
        <v>26</v>
      </c>
      <c r="P5" t="s">
        <v>27</v>
      </c>
    </row>
    <row r="6" spans="1:16" x14ac:dyDescent="0.3">
      <c r="B6">
        <v>1765</v>
      </c>
      <c r="C6">
        <v>42.21</v>
      </c>
      <c r="D6">
        <v>504</v>
      </c>
      <c r="E6" s="3">
        <f>H10*K22</f>
        <v>2160.8632999800002</v>
      </c>
      <c r="F6" s="3">
        <f>H10*K21</f>
        <v>5419.4451563498396</v>
      </c>
      <c r="G6" s="3">
        <f>O14*H10</f>
        <v>5022.3538367087385</v>
      </c>
      <c r="H6" s="3">
        <f>O14*H11</f>
        <v>3652.6209721518098</v>
      </c>
      <c r="K6">
        <f>B6*0.8+582</f>
        <v>1994</v>
      </c>
      <c r="L6">
        <v>1800</v>
      </c>
      <c r="M6">
        <v>3000</v>
      </c>
      <c r="N6">
        <f>(L6+M6)/2</f>
        <v>2400</v>
      </c>
      <c r="O6" s="3">
        <f>N6/K6*1.5/E10</f>
        <v>1.2620307731705758</v>
      </c>
      <c r="P6" s="3">
        <f>O6*3450</f>
        <v>4354.006167438486</v>
      </c>
    </row>
    <row r="9" spans="1:16" x14ac:dyDescent="0.3">
      <c r="B9" t="s">
        <v>8</v>
      </c>
      <c r="C9" t="s">
        <v>9</v>
      </c>
      <c r="D9" t="s">
        <v>30</v>
      </c>
      <c r="E9" t="s">
        <v>10</v>
      </c>
      <c r="F9" t="s">
        <v>11</v>
      </c>
      <c r="G9" t="s">
        <v>12</v>
      </c>
      <c r="H9" t="s">
        <v>13</v>
      </c>
    </row>
    <row r="10" spans="1:16" x14ac:dyDescent="0.3">
      <c r="B10">
        <v>2.5</v>
      </c>
      <c r="C10">
        <f>D6</f>
        <v>504</v>
      </c>
      <c r="D10">
        <v>175</v>
      </c>
      <c r="E10" s="2">
        <f>(C10+D10)/15.77*0.01+1</f>
        <v>1.4305643627140139</v>
      </c>
      <c r="F10">
        <v>1.3</v>
      </c>
      <c r="G10" s="3">
        <f>B10/F10/E10</f>
        <v>1.3442785051827604</v>
      </c>
      <c r="H10" s="1">
        <f>ROUNDDOWN(15/G10, 0)</f>
        <v>11</v>
      </c>
      <c r="I10" s="3"/>
    </row>
    <row r="11" spans="1:16" x14ac:dyDescent="0.3">
      <c r="B11">
        <v>2.5</v>
      </c>
      <c r="C11">
        <f>D6</f>
        <v>504</v>
      </c>
      <c r="D11">
        <v>175</v>
      </c>
      <c r="E11" s="2">
        <f>(C11+D11)/15.77*0.01+1</f>
        <v>1.4305643627140139</v>
      </c>
      <c r="F11">
        <v>1</v>
      </c>
      <c r="G11" s="3">
        <f>B11/F11/E11</f>
        <v>1.7475620567375887</v>
      </c>
      <c r="H11" s="1">
        <f>ROUNDDOWN(15/G11, 0)</f>
        <v>8</v>
      </c>
    </row>
    <row r="13" spans="1:16" x14ac:dyDescent="0.3">
      <c r="C13" t="s">
        <v>0</v>
      </c>
      <c r="D13" t="s">
        <v>21</v>
      </c>
      <c r="E13" t="s">
        <v>1</v>
      </c>
      <c r="F13" t="s">
        <v>2</v>
      </c>
      <c r="G13" t="s">
        <v>3</v>
      </c>
      <c r="H13" t="s">
        <v>4</v>
      </c>
      <c r="I13" t="s">
        <v>5</v>
      </c>
      <c r="J13" t="s">
        <v>6</v>
      </c>
      <c r="K13" t="s">
        <v>7</v>
      </c>
      <c r="M13" t="s">
        <v>20</v>
      </c>
      <c r="O13" t="s">
        <v>23</v>
      </c>
    </row>
    <row r="14" spans="1:16" x14ac:dyDescent="0.3">
      <c r="A14" t="s">
        <v>17</v>
      </c>
      <c r="B14">
        <f>B6</f>
        <v>1765</v>
      </c>
      <c r="C14">
        <v>1.0569999999999999</v>
      </c>
      <c r="D14">
        <v>610</v>
      </c>
      <c r="E14">
        <v>1.1499999999999999</v>
      </c>
      <c r="F14">
        <v>1.1000000000000001</v>
      </c>
      <c r="G14">
        <v>1.1000000000000001</v>
      </c>
      <c r="H14">
        <v>1.05</v>
      </c>
      <c r="I14">
        <v>1.2</v>
      </c>
      <c r="J14">
        <v>2.09</v>
      </c>
      <c r="K14">
        <v>1.06</v>
      </c>
      <c r="L14">
        <f>(B14*C14+D14)*E14*F14*G14*H14*I14*J14*K14*0.77+(B14*C14+D14)*E14*F14*G14*H14*J14*K14*(1-0.77)</f>
        <v>9247.2334373377835</v>
      </c>
      <c r="M14">
        <f>L14*$C$6*0.01+L15*(1-$C$6*0.01)</f>
        <v>5906.9540705985964</v>
      </c>
      <c r="O14">
        <f>M17-M14</f>
        <v>456.57762151897623</v>
      </c>
    </row>
    <row r="15" spans="1:16" x14ac:dyDescent="0.3">
      <c r="A15" t="s">
        <v>17</v>
      </c>
      <c r="B15">
        <f>B6</f>
        <v>1765</v>
      </c>
      <c r="C15">
        <v>1.0569999999999999</v>
      </c>
      <c r="D15">
        <v>610</v>
      </c>
      <c r="E15">
        <v>1.1499999999999999</v>
      </c>
      <c r="F15">
        <v>1.1000000000000001</v>
      </c>
      <c r="G15">
        <v>1.1000000000000001</v>
      </c>
      <c r="H15">
        <v>1.05</v>
      </c>
      <c r="I15">
        <v>1.2</v>
      </c>
      <c r="J15">
        <v>1</v>
      </c>
      <c r="K15">
        <v>1.06</v>
      </c>
      <c r="L15">
        <f>B15*C15*E15*F15*G15*H15*I15*J15*K15</f>
        <v>3467.2033858770005</v>
      </c>
    </row>
    <row r="16" spans="1:16" x14ac:dyDescent="0.3">
      <c r="M16" t="s">
        <v>20</v>
      </c>
    </row>
    <row r="17" spans="1:13" x14ac:dyDescent="0.3">
      <c r="A17" t="s">
        <v>22</v>
      </c>
      <c r="B17">
        <f>B14+120</f>
        <v>1885</v>
      </c>
      <c r="C17">
        <v>1.0569999999999999</v>
      </c>
      <c r="D17">
        <v>610</v>
      </c>
      <c r="E17">
        <v>1.1499999999999999</v>
      </c>
      <c r="F17">
        <v>1.1000000000000001</v>
      </c>
      <c r="G17">
        <v>1.1000000000000001</v>
      </c>
      <c r="H17">
        <v>1.05</v>
      </c>
      <c r="I17">
        <v>1.2</v>
      </c>
      <c r="J17">
        <v>2.09</v>
      </c>
      <c r="K17">
        <v>1.06</v>
      </c>
      <c r="L17">
        <f>(B17*C17+D17)*E17*F17*G17*H17*I17*J17*K17*0.77+(B17*C17+D17)*E17*F17*G17*H17*J17*K17*(1-0.77)</f>
        <v>9721.0243244913981</v>
      </c>
      <c r="M17">
        <f>L17*($C$6+2)*0.01+L18*(1-($C$6+2)*0.01)</f>
        <v>6363.5316921175727</v>
      </c>
    </row>
    <row r="18" spans="1:13" x14ac:dyDescent="0.3">
      <c r="A18" t="s">
        <v>22</v>
      </c>
      <c r="B18">
        <f>B15+120</f>
        <v>1885</v>
      </c>
      <c r="C18">
        <v>1.0569999999999999</v>
      </c>
      <c r="D18">
        <v>610</v>
      </c>
      <c r="E18">
        <v>1.1499999999999999</v>
      </c>
      <c r="F18">
        <v>1.1000000000000001</v>
      </c>
      <c r="G18">
        <v>1.1000000000000001</v>
      </c>
      <c r="H18">
        <v>1.05</v>
      </c>
      <c r="I18">
        <v>1.2</v>
      </c>
      <c r="J18">
        <v>1</v>
      </c>
      <c r="K18">
        <v>1.06</v>
      </c>
      <c r="L18">
        <f>B18*C18*E18*F18*G18*H18*I18*J18*K18</f>
        <v>3702.9339276930004</v>
      </c>
    </row>
    <row r="20" spans="1:13" x14ac:dyDescent="0.3">
      <c r="C20" t="s">
        <v>0</v>
      </c>
      <c r="D20" t="s">
        <v>1</v>
      </c>
      <c r="E20" t="s">
        <v>2</v>
      </c>
      <c r="F20" t="s">
        <v>3</v>
      </c>
      <c r="G20" t="s">
        <v>4</v>
      </c>
      <c r="H20" t="s">
        <v>5</v>
      </c>
      <c r="I20" t="s">
        <v>6</v>
      </c>
      <c r="J20" t="s">
        <v>7</v>
      </c>
    </row>
    <row r="21" spans="1:13" x14ac:dyDescent="0.3">
      <c r="B21">
        <v>120</v>
      </c>
      <c r="C21">
        <v>1.0569999999999999</v>
      </c>
      <c r="D21">
        <v>1.1499999999999999</v>
      </c>
      <c r="E21">
        <v>1.1000000000000001</v>
      </c>
      <c r="F21">
        <v>1.1000000000000001</v>
      </c>
      <c r="G21">
        <v>1.05</v>
      </c>
      <c r="H21">
        <v>1.2</v>
      </c>
      <c r="I21">
        <v>2.09</v>
      </c>
      <c r="J21">
        <v>1.06</v>
      </c>
      <c r="K21">
        <f>B21*C21*D21*E21*F21*G21*H21*I21*J21</f>
        <v>492.67683239543999</v>
      </c>
    </row>
    <row r="22" spans="1:13" x14ac:dyDescent="0.3">
      <c r="B22">
        <v>120</v>
      </c>
      <c r="C22">
        <v>1.0569999999999999</v>
      </c>
      <c r="D22">
        <v>1.1499999999999999</v>
      </c>
      <c r="E22">
        <v>1.1000000000000001</v>
      </c>
      <c r="F22">
        <v>1.1000000000000001</v>
      </c>
      <c r="G22">
        <v>1.05</v>
      </c>
      <c r="H22">
        <v>1</v>
      </c>
      <c r="I22">
        <v>1</v>
      </c>
      <c r="J22">
        <v>1.06</v>
      </c>
      <c r="K22">
        <f>B22*C22*D22*E22*F22*G22*H22*I22*J22</f>
        <v>196.44211818000002</v>
      </c>
    </row>
    <row r="24" spans="1:13" x14ac:dyDescent="0.3">
      <c r="B24">
        <v>120</v>
      </c>
      <c r="C24">
        <v>0.85699999999999998</v>
      </c>
      <c r="D24">
        <v>1.1599999999999999</v>
      </c>
      <c r="E24">
        <v>1.1000000000000001</v>
      </c>
      <c r="F24">
        <v>1.1000000000000001</v>
      </c>
      <c r="G24">
        <v>1.05</v>
      </c>
      <c r="H24">
        <v>1.2</v>
      </c>
      <c r="I24">
        <v>2.09</v>
      </c>
      <c r="J24">
        <v>1</v>
      </c>
      <c r="K24">
        <f>B24*C24*D24*E24*F24*G24*H24*I24*J24</f>
        <v>380.12134628159998</v>
      </c>
    </row>
    <row r="25" spans="1:13" x14ac:dyDescent="0.3">
      <c r="B25">
        <v>120</v>
      </c>
      <c r="C25">
        <v>0.85699999999999998</v>
      </c>
      <c r="D25">
        <v>1.1599999999999999</v>
      </c>
      <c r="E25">
        <v>1.1000000000000001</v>
      </c>
      <c r="F25">
        <v>1.1000000000000001</v>
      </c>
      <c r="G25">
        <v>1.05</v>
      </c>
      <c r="H25">
        <v>1</v>
      </c>
      <c r="I25">
        <v>1</v>
      </c>
      <c r="J25">
        <v>1</v>
      </c>
      <c r="K25">
        <f>B25*C25*D25*E25*F25*G25*H25*I25*J25</f>
        <v>151.56353520000002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AE574-AF40-434D-A289-84EE6BB987D1}">
  <dimension ref="B2:Q28"/>
  <sheetViews>
    <sheetView tabSelected="1" zoomScaleNormal="60" zoomScaleSheetLayoutView="100" workbookViewId="0">
      <selection activeCell="L7" sqref="L7"/>
    </sheetView>
  </sheetViews>
  <sheetFormatPr defaultColWidth="8.875" defaultRowHeight="16.5" x14ac:dyDescent="0.3"/>
  <cols>
    <col min="1" max="2" width="8.875" style="7"/>
    <col min="3" max="3" width="9" style="7" bestFit="1" customWidth="1"/>
    <col min="4" max="4" width="13.125" style="7" bestFit="1" customWidth="1"/>
    <col min="5" max="5" width="8.375" style="7" bestFit="1" customWidth="1"/>
    <col min="6" max="6" width="9.125" style="7" bestFit="1" customWidth="1"/>
    <col min="7" max="7" width="13" style="7" bestFit="1" customWidth="1"/>
    <col min="8" max="8" width="7.25" style="7" bestFit="1" customWidth="1"/>
    <col min="9" max="9" width="18.75" style="7" bestFit="1" customWidth="1"/>
    <col min="10" max="10" width="20.75" style="7" bestFit="1" customWidth="1"/>
    <col min="11" max="13" width="15.25" style="7" bestFit="1" customWidth="1"/>
    <col min="14" max="14" width="11.125" style="7" bestFit="1" customWidth="1"/>
    <col min="15" max="16" width="19.375" style="7" bestFit="1" customWidth="1"/>
    <col min="17" max="17" width="21.5" style="7" bestFit="1" customWidth="1"/>
    <col min="18" max="18" width="10.125" style="7" bestFit="1" customWidth="1"/>
    <col min="19" max="19" width="11.375" style="7" bestFit="1" customWidth="1"/>
    <col min="20" max="16384" width="8.875" style="7"/>
  </cols>
  <sheetData>
    <row r="2" spans="3:17" ht="17.25" thickBot="1" x14ac:dyDescent="0.35"/>
    <row r="3" spans="3:17" ht="17.25" thickTop="1" x14ac:dyDescent="0.3">
      <c r="D3" s="10" t="s">
        <v>49</v>
      </c>
      <c r="E3" s="11" t="s">
        <v>51</v>
      </c>
      <c r="F3" s="11" t="s">
        <v>50</v>
      </c>
      <c r="G3" s="11" t="s">
        <v>30</v>
      </c>
      <c r="H3" s="11"/>
      <c r="I3" s="12" t="s">
        <v>25</v>
      </c>
      <c r="J3" s="7" t="s">
        <v>15</v>
      </c>
      <c r="K3" s="7" t="s">
        <v>16</v>
      </c>
    </row>
    <row r="4" spans="3:17" x14ac:dyDescent="0.3">
      <c r="D4" s="13">
        <v>1765</v>
      </c>
      <c r="E4" s="14">
        <v>42.67</v>
      </c>
      <c r="F4" s="14">
        <v>504</v>
      </c>
      <c r="G4" s="14" t="b">
        <v>1</v>
      </c>
      <c r="H4" s="15"/>
      <c r="I4" s="16">
        <f>Q16*J12</f>
        <v>4753.7932306338207</v>
      </c>
      <c r="J4" s="4">
        <f>J12*N24</f>
        <v>2160.8632999800002</v>
      </c>
      <c r="K4" s="4">
        <f>J12*N23</f>
        <v>5419.4451563498396</v>
      </c>
    </row>
    <row r="5" spans="3:17" x14ac:dyDescent="0.3">
      <c r="D5" s="17"/>
      <c r="E5" s="15"/>
      <c r="F5" s="15"/>
      <c r="G5" s="15"/>
      <c r="H5" s="15"/>
      <c r="I5" s="18" t="s">
        <v>24</v>
      </c>
    </row>
    <row r="6" spans="3:17" s="22" customFormat="1" x14ac:dyDescent="0.3">
      <c r="D6" s="17"/>
      <c r="E6" s="15"/>
      <c r="F6" s="15"/>
      <c r="G6" s="15"/>
      <c r="H6" s="15"/>
      <c r="I6" s="16">
        <f>Q16*J13</f>
        <v>3457.3041677336878</v>
      </c>
    </row>
    <row r="7" spans="3:17" s="22" customFormat="1" x14ac:dyDescent="0.3">
      <c r="D7" s="17"/>
      <c r="E7" s="15"/>
      <c r="F7" s="15"/>
      <c r="G7" s="15"/>
      <c r="H7" s="15"/>
      <c r="I7" s="23"/>
    </row>
    <row r="8" spans="3:17" x14ac:dyDescent="0.3">
      <c r="D8" s="17"/>
      <c r="E8" s="15"/>
      <c r="F8" s="15"/>
      <c r="G8" s="15"/>
      <c r="H8" s="15"/>
      <c r="I8" s="18" t="s">
        <v>46</v>
      </c>
      <c r="J8" s="7" t="s">
        <v>18</v>
      </c>
      <c r="K8" s="7" t="s">
        <v>28</v>
      </c>
      <c r="L8" s="7" t="s">
        <v>29</v>
      </c>
      <c r="M8" s="7" t="s">
        <v>19</v>
      </c>
      <c r="N8" s="7" t="s">
        <v>39</v>
      </c>
      <c r="O8" s="7" t="s">
        <v>48</v>
      </c>
    </row>
    <row r="9" spans="3:17" ht="17.25" thickBot="1" x14ac:dyDescent="0.35">
      <c r="D9" s="19"/>
      <c r="E9" s="20"/>
      <c r="F9" s="20"/>
      <c r="G9" s="20"/>
      <c r="H9" s="20"/>
      <c r="I9" s="21">
        <f>O9*O16/I13</f>
        <v>5003.2728944990859</v>
      </c>
      <c r="J9" s="7">
        <f>D4*0.8+582</f>
        <v>1994</v>
      </c>
      <c r="K9" s="7">
        <v>1800</v>
      </c>
      <c r="L9" s="7">
        <v>3000</v>
      </c>
      <c r="M9" s="7">
        <f>(K9+L9)/2</f>
        <v>2400</v>
      </c>
      <c r="N9" s="4">
        <f>M9/J9*-1</f>
        <v>-1.2036108324974926</v>
      </c>
      <c r="O9" s="6">
        <f>-N9*(1.5/(F4/15.77*0.01+1))</f>
        <v>1.3681602231008261</v>
      </c>
    </row>
    <row r="10" spans="3:17" ht="17.25" thickTop="1" x14ac:dyDescent="0.3"/>
    <row r="11" spans="3:17" x14ac:dyDescent="0.3">
      <c r="D11" s="7" t="s">
        <v>8</v>
      </c>
      <c r="E11" s="7" t="s">
        <v>9</v>
      </c>
      <c r="F11" s="7" t="s">
        <v>47</v>
      </c>
      <c r="G11" s="7" t="s">
        <v>10</v>
      </c>
      <c r="H11" s="7" t="s">
        <v>11</v>
      </c>
      <c r="I11" s="7" t="s">
        <v>12</v>
      </c>
      <c r="J11" s="7" t="s">
        <v>13</v>
      </c>
    </row>
    <row r="12" spans="3:17" x14ac:dyDescent="0.3">
      <c r="C12" s="7" t="s">
        <v>43</v>
      </c>
      <c r="D12" s="7">
        <v>2.5</v>
      </c>
      <c r="E12" s="7">
        <f>F4</f>
        <v>504</v>
      </c>
      <c r="F12" s="7">
        <f>IF(G4, 175, 0)</f>
        <v>175</v>
      </c>
      <c r="G12" s="9">
        <f>(E12+F12)/15.77*0.01+1</f>
        <v>1.4305643627140139</v>
      </c>
      <c r="H12" s="7">
        <v>1.3</v>
      </c>
      <c r="I12" s="4">
        <f>D12/H12/G12</f>
        <v>1.3442785051827604</v>
      </c>
      <c r="J12" s="5">
        <f>ROUNDDOWN(15/I12, 0)</f>
        <v>11</v>
      </c>
      <c r="K12" s="4"/>
    </row>
    <row r="13" spans="3:17" x14ac:dyDescent="0.3">
      <c r="C13" s="7" t="s">
        <v>44</v>
      </c>
      <c r="D13" s="7">
        <v>2.5</v>
      </c>
      <c r="E13" s="7">
        <f>F4</f>
        <v>504</v>
      </c>
      <c r="F13" s="7">
        <f>IF(G4, 175, 0)</f>
        <v>175</v>
      </c>
      <c r="G13" s="9">
        <f>(E13+F13)/15.77*0.01+1</f>
        <v>1.4305643627140139</v>
      </c>
      <c r="H13" s="7">
        <v>1</v>
      </c>
      <c r="I13" s="4">
        <f>D13/H13/G13</f>
        <v>1.7475620567375887</v>
      </c>
      <c r="J13" s="5">
        <f>ROUNDDOWN(15/I13, 0)</f>
        <v>8</v>
      </c>
    </row>
    <row r="15" spans="3:17" x14ac:dyDescent="0.3">
      <c r="E15" s="7" t="s">
        <v>0</v>
      </c>
      <c r="F15" s="7" t="s">
        <v>21</v>
      </c>
      <c r="G15" s="7" t="s">
        <v>1</v>
      </c>
      <c r="H15" s="7" t="s">
        <v>2</v>
      </c>
      <c r="I15" s="7" t="s">
        <v>3</v>
      </c>
      <c r="J15" s="7" t="s">
        <v>4</v>
      </c>
      <c r="K15" s="7" t="s">
        <v>5</v>
      </c>
      <c r="L15" s="7" t="s">
        <v>6</v>
      </c>
      <c r="M15" s="7" t="s">
        <v>7</v>
      </c>
      <c r="O15" s="7" t="s">
        <v>20</v>
      </c>
      <c r="Q15" s="7" t="s">
        <v>45</v>
      </c>
    </row>
    <row r="16" spans="3:17" x14ac:dyDescent="0.3">
      <c r="C16" s="7" t="s">
        <v>40</v>
      </c>
      <c r="D16" s="7">
        <f>D4</f>
        <v>1765</v>
      </c>
      <c r="E16" s="7">
        <v>1.0569999999999999</v>
      </c>
      <c r="F16" s="7">
        <v>575</v>
      </c>
      <c r="G16" s="7">
        <v>1.1499999999999999</v>
      </c>
      <c r="H16" s="7">
        <v>1.1000000000000001</v>
      </c>
      <c r="I16" s="7">
        <v>1.1000000000000001</v>
      </c>
      <c r="J16" s="7">
        <v>1.05</v>
      </c>
      <c r="K16" s="7">
        <v>1.2</v>
      </c>
      <c r="L16" s="7">
        <v>2.09</v>
      </c>
      <c r="M16" s="7">
        <v>1.06</v>
      </c>
      <c r="N16" s="8">
        <f>(D16*E16+F16)*G16*H16*I16*J16*K16*L16*M16*0.77+(D16*E16+F16)*G16*H16*I16*J16*L16*M16*(1-0.77)</f>
        <v>9116.4964375713334</v>
      </c>
      <c r="O16" s="8">
        <f>N16*$E$4*0.01+N17*(1-$E$4*0.01)</f>
        <v>6390.7207082177392</v>
      </c>
      <c r="P16" s="8"/>
      <c r="Q16" s="7">
        <f>O19-O16</f>
        <v>432.16302096671097</v>
      </c>
    </row>
    <row r="17" spans="2:16" x14ac:dyDescent="0.3">
      <c r="C17" s="7" t="s">
        <v>17</v>
      </c>
      <c r="D17" s="7">
        <f>D4</f>
        <v>1765</v>
      </c>
      <c r="E17" s="7">
        <v>1.0569999999999999</v>
      </c>
      <c r="F17" s="7">
        <v>575</v>
      </c>
      <c r="G17" s="7">
        <v>1.1499999999999999</v>
      </c>
      <c r="H17" s="7">
        <v>1.1000000000000001</v>
      </c>
      <c r="I17" s="7">
        <v>1.1000000000000001</v>
      </c>
      <c r="J17" s="7">
        <v>1.05</v>
      </c>
      <c r="K17" s="7">
        <v>1.2</v>
      </c>
      <c r="L17" s="7">
        <v>1</v>
      </c>
      <c r="M17" s="7">
        <v>1.06</v>
      </c>
      <c r="N17" s="8">
        <f>(D17*E17+F17)*G17*H17*I17*J17*K17*L17*M17*0.77+(D17*E17+F17)*G17*H17*I17*J17*L17*M17*(1-0.77)</f>
        <v>4361.9600179767149</v>
      </c>
      <c r="O17" s="8"/>
      <c r="P17" s="8"/>
    </row>
    <row r="18" spans="2:16" x14ac:dyDescent="0.3">
      <c r="N18" s="8"/>
      <c r="O18" s="8" t="s">
        <v>20</v>
      </c>
      <c r="P18" s="8"/>
    </row>
    <row r="19" spans="2:16" x14ac:dyDescent="0.3">
      <c r="C19" s="7" t="s">
        <v>41</v>
      </c>
      <c r="D19" s="7">
        <f>D16+120</f>
        <v>1885</v>
      </c>
      <c r="E19" s="7">
        <v>1.0569999999999999</v>
      </c>
      <c r="F19" s="7">
        <v>575</v>
      </c>
      <c r="G19" s="7">
        <v>1.1499999999999999</v>
      </c>
      <c r="H19" s="7">
        <v>1.1000000000000001</v>
      </c>
      <c r="I19" s="7">
        <v>1.1000000000000001</v>
      </c>
      <c r="J19" s="7">
        <v>1.05</v>
      </c>
      <c r="K19" s="7">
        <v>1.2</v>
      </c>
      <c r="L19" s="7">
        <v>2.09</v>
      </c>
      <c r="M19" s="7">
        <v>1.06</v>
      </c>
      <c r="N19" s="8">
        <f>(D19*E19+F19)*G19*H19*I19*J19*K19*L19*M19*0.77+(D19*E19+F19)*G19*H19*I19*J19*L19*M19*(1-0.77)</f>
        <v>9590.2873247249481</v>
      </c>
      <c r="O19" s="8">
        <f>N19*($E$4+2)*0.01+N20*(1-($E$4+2)*0.01)</f>
        <v>6822.8837291844502</v>
      </c>
      <c r="P19" s="8"/>
    </row>
    <row r="20" spans="2:16" x14ac:dyDescent="0.3">
      <c r="C20" s="7" t="s">
        <v>42</v>
      </c>
      <c r="D20" s="7">
        <f>D17+120</f>
        <v>1885</v>
      </c>
      <c r="E20" s="7">
        <v>1.0569999999999999</v>
      </c>
      <c r="F20" s="7">
        <v>575</v>
      </c>
      <c r="G20" s="7">
        <v>1.1499999999999999</v>
      </c>
      <c r="H20" s="7">
        <v>1.1000000000000001</v>
      </c>
      <c r="I20" s="7">
        <v>1.1000000000000001</v>
      </c>
      <c r="J20" s="7">
        <v>1.05</v>
      </c>
      <c r="K20" s="7">
        <v>1.2</v>
      </c>
      <c r="L20" s="7">
        <v>1</v>
      </c>
      <c r="M20" s="7">
        <v>1.06</v>
      </c>
      <c r="N20" s="8">
        <f>(D20*E20+F20)*G20*H20*I20*J20*K20*L20*M20*0.77+(D20*E20+F20)*G20*H20*I20*J20*L20*M20*(1-0.77)</f>
        <v>4588.6542223564347</v>
      </c>
      <c r="O20" s="8"/>
      <c r="P20" s="8"/>
    </row>
    <row r="21" spans="2:16" x14ac:dyDescent="0.3">
      <c r="N21" s="8"/>
      <c r="O21" s="8"/>
      <c r="P21" s="8"/>
    </row>
    <row r="22" spans="2:16" x14ac:dyDescent="0.3">
      <c r="F22" s="7" t="s">
        <v>0</v>
      </c>
      <c r="G22" s="7" t="s">
        <v>1</v>
      </c>
      <c r="H22" s="7" t="s">
        <v>2</v>
      </c>
      <c r="I22" s="7" t="s">
        <v>3</v>
      </c>
      <c r="J22" s="7" t="s">
        <v>4</v>
      </c>
      <c r="K22" s="7" t="s">
        <v>5</v>
      </c>
      <c r="L22" s="7" t="s">
        <v>6</v>
      </c>
      <c r="M22" s="7" t="s">
        <v>7</v>
      </c>
      <c r="N22" s="8" t="s">
        <v>35</v>
      </c>
      <c r="O22" s="8" t="s">
        <v>36</v>
      </c>
      <c r="P22" s="8" t="s">
        <v>37</v>
      </c>
    </row>
    <row r="23" spans="2:16" x14ac:dyDescent="0.3">
      <c r="B23" s="24" t="s">
        <v>31</v>
      </c>
      <c r="C23" s="24"/>
      <c r="D23" s="7" t="s">
        <v>33</v>
      </c>
      <c r="E23" s="7">
        <v>120</v>
      </c>
      <c r="F23" s="7">
        <v>1.0569999999999999</v>
      </c>
      <c r="G23" s="7">
        <v>1.1499999999999999</v>
      </c>
      <c r="H23" s="7">
        <v>1.1000000000000001</v>
      </c>
      <c r="I23" s="7">
        <v>1.1000000000000001</v>
      </c>
      <c r="J23" s="7">
        <v>1.05</v>
      </c>
      <c r="K23" s="7">
        <v>1.2</v>
      </c>
      <c r="L23" s="7">
        <v>2.09</v>
      </c>
      <c r="M23" s="7">
        <v>1.06</v>
      </c>
      <c r="N23" s="8">
        <f>E23*F23*G23*H23*I23*J23*K23*L23*M23</f>
        <v>492.67683239543999</v>
      </c>
      <c r="O23" s="8">
        <f>N23*E4*0.01*0.77+N23*E4*0.01*(1-0.77)/1.2+N24*(1-E4*0.01)*0.77*1.2+N24*(1-E4*0.01)*(1-0.77)</f>
        <v>332.13035891934095</v>
      </c>
      <c r="P23" s="8">
        <f>Q16-O23</f>
        <v>100.03266204737002</v>
      </c>
    </row>
    <row r="24" spans="2:16" x14ac:dyDescent="0.3">
      <c r="B24" s="24"/>
      <c r="C24" s="24"/>
      <c r="D24" s="7" t="s">
        <v>34</v>
      </c>
      <c r="E24" s="7">
        <v>120</v>
      </c>
      <c r="F24" s="7">
        <v>1.0569999999999999</v>
      </c>
      <c r="G24" s="7">
        <v>1.1499999999999999</v>
      </c>
      <c r="H24" s="7">
        <v>1.1000000000000001</v>
      </c>
      <c r="I24" s="7">
        <v>1.1000000000000001</v>
      </c>
      <c r="J24" s="7">
        <v>1.05</v>
      </c>
      <c r="K24" s="7">
        <v>1</v>
      </c>
      <c r="L24" s="7">
        <v>1</v>
      </c>
      <c r="M24" s="7">
        <v>1.06</v>
      </c>
      <c r="N24" s="8">
        <f>E24*F24*G24*H24*I24*J24*K24*L24*M24</f>
        <v>196.44211818000002</v>
      </c>
    </row>
    <row r="25" spans="2:16" x14ac:dyDescent="0.3">
      <c r="N25" s="8"/>
    </row>
    <row r="26" spans="2:16" x14ac:dyDescent="0.3">
      <c r="G26" s="7" t="s">
        <v>38</v>
      </c>
      <c r="N26" s="8"/>
    </row>
    <row r="27" spans="2:16" x14ac:dyDescent="0.3">
      <c r="B27" s="24" t="s">
        <v>32</v>
      </c>
      <c r="C27" s="24"/>
      <c r="D27" s="7" t="s">
        <v>33</v>
      </c>
      <c r="E27" s="7">
        <v>120</v>
      </c>
      <c r="F27" s="7">
        <v>0.85699999999999998</v>
      </c>
      <c r="G27" s="7">
        <v>1.1599999999999999</v>
      </c>
      <c r="H27" s="7">
        <v>1.1000000000000001</v>
      </c>
      <c r="I27" s="7">
        <v>1.1000000000000001</v>
      </c>
      <c r="J27" s="7">
        <v>1.05</v>
      </c>
      <c r="K27" s="7">
        <v>1.2</v>
      </c>
      <c r="L27" s="7">
        <v>2.09</v>
      </c>
      <c r="M27" s="7">
        <v>1</v>
      </c>
      <c r="N27" s="8">
        <f>E27*F27*G27*H27*I27*J27*K27*L27*M27</f>
        <v>380.12134628159998</v>
      </c>
    </row>
    <row r="28" spans="2:16" x14ac:dyDescent="0.3">
      <c r="B28" s="24"/>
      <c r="C28" s="24"/>
      <c r="D28" s="7" t="s">
        <v>34</v>
      </c>
      <c r="E28" s="7">
        <v>120</v>
      </c>
      <c r="F28" s="7">
        <v>0.85699999999999998</v>
      </c>
      <c r="G28" s="7">
        <v>1.1599999999999999</v>
      </c>
      <c r="H28" s="7">
        <v>1.1000000000000001</v>
      </c>
      <c r="I28" s="7">
        <v>1.1000000000000001</v>
      </c>
      <c r="J28" s="7">
        <v>1.05</v>
      </c>
      <c r="K28" s="7">
        <v>1</v>
      </c>
      <c r="L28" s="7">
        <v>1</v>
      </c>
      <c r="M28" s="7">
        <v>1</v>
      </c>
      <c r="N28" s="8">
        <f>E28*F28*G28*H28*I28*J28*K28*L28*M28</f>
        <v>151.56353520000002</v>
      </c>
    </row>
  </sheetData>
  <mergeCells count="2">
    <mergeCell ref="B23:C24"/>
    <mergeCell ref="B27:C28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790575</xdr:colOff>
                    <xdr:row>1</xdr:row>
                    <xdr:rowOff>190500</xdr:rowOff>
                  </from>
                  <to>
                    <xdr:col>7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종호</dc:creator>
  <cp:lastModifiedBy>종호</cp:lastModifiedBy>
  <dcterms:created xsi:type="dcterms:W3CDTF">2022-05-26T12:24:02Z</dcterms:created>
  <dcterms:modified xsi:type="dcterms:W3CDTF">2022-05-28T08:41:42Z</dcterms:modified>
</cp:coreProperties>
</file>